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4.xml" ContentType="application/vnd.openxmlformats-officedocument.drawing+xml"/>
  <Override PartName="/xl/charts/chartEx1.xml" ContentType="application/vnd.ms-office.chartex+xml"/>
  <Override PartName="/xl/charts/style14.xml" ContentType="application/vnd.ms-office.chartstyle+xml"/>
  <Override PartName="/xl/charts/colors14.xml" ContentType="application/vnd.ms-office.chartcolorstyle+xml"/>
  <Override PartName="/xl/drawings/drawing5.xml" ContentType="application/vnd.openxmlformats-officedocument.drawing+xml"/>
  <Override PartName="/xl/charts/chartEx2.xml" ContentType="application/vnd.ms-office.chartex+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ThisWorkbook" defaultThemeVersion="164011"/>
  <bookViews>
    <workbookView xWindow="0" yWindow="0" windowWidth="16815" windowHeight="7620" tabRatio="598" firstSheet="17" activeTab="22"/>
  </bookViews>
  <sheets>
    <sheet name="Financial&gt;" sheetId="2" r:id="rId1"/>
    <sheet name="Ratio Analysis" sheetId="8" r:id="rId2"/>
    <sheet name="Forecasting" sheetId="9" r:id="rId3"/>
    <sheet name="Intrinsic Growth" sheetId="12" r:id="rId4"/>
    <sheet name="DCF" sheetId="17" r:id="rId5"/>
    <sheet name="Comps Val" sheetId="19" r:id="rId6"/>
    <sheet name="Football Field" sheetId="20" r:id="rId7"/>
    <sheet name="RV Data" sheetId="18" r:id="rId8"/>
    <sheet name="Historical FS" sheetId="3" r:id="rId9"/>
    <sheet name="Doupond Analysis" sheetId="24" r:id="rId10"/>
    <sheet name="Altman Z Score" sheetId="27" r:id="rId11"/>
    <sheet name="Data&gt;" sheetId="4" r:id="rId12"/>
    <sheet name="List of Stock" sheetId="25" r:id="rId13"/>
    <sheet name="Data Sheet" sheetId="1" r:id="rId14"/>
    <sheet name="Raw FS" sheetId="11" r:id="rId15"/>
    <sheet name="Cash Flow Data" sheetId="5" r:id="rId16"/>
    <sheet name="Common Size Statement" sheetId="10" r:id="rId17"/>
    <sheet name="Beta Comps" sheetId="13" r:id="rId18"/>
    <sheet name="Beta" sheetId="14" r:id="rId19"/>
    <sheet name="RM" sheetId="15" r:id="rId20"/>
    <sheet name="WACC" sheetId="16" r:id="rId21"/>
    <sheet name="Historical Approch" sheetId="21" r:id="rId22"/>
    <sheet name="Monte Carlo Stimulation" sheetId="23" r:id="rId23"/>
  </sheets>
  <externalReferences>
    <externalReference r:id="rId24"/>
  </externalReferences>
  <definedNames>
    <definedName name="_xlnm._FilterDatabase" localSheetId="21" hidden="1">'Historical Approch'!$B$2:$E$2</definedName>
    <definedName name="_xlnm._FilterDatabase" localSheetId="12" hidden="1">'List of Stock'!$B$2:$E$5442</definedName>
    <definedName name="_xlnm._FilterDatabase" localSheetId="22" hidden="1">'Monte Carlo Stimulation'!$B$2:$E$2</definedName>
    <definedName name="_xlchart.v1.0" hidden="1">'Historical Approch'!$E$3:$E$5976</definedName>
    <definedName name="_xlchart.v1.1" hidden="1">'Monte Carlo Stimulation'!$H$3:$H$6002</definedName>
    <definedName name="_xlnm.Print_Area" localSheetId="10">'Altman Z Score'!$A$1:$I$105</definedName>
    <definedName name="_xlnm.Print_Area" localSheetId="9">'Doupond Analysis'!$A$1:$I$124</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92" i="27" l="1"/>
  <c r="D92" i="27"/>
  <c r="E92" i="27"/>
  <c r="F92" i="27"/>
  <c r="G92" i="27"/>
  <c r="H92" i="27"/>
  <c r="C92" i="27"/>
  <c r="D87" i="27"/>
  <c r="E87" i="27"/>
  <c r="F87" i="27"/>
  <c r="G87" i="27"/>
  <c r="H87" i="27"/>
  <c r="I87" i="27"/>
  <c r="D86" i="27"/>
  <c r="E86" i="27"/>
  <c r="F86" i="27"/>
  <c r="G86" i="27"/>
  <c r="H86" i="27"/>
  <c r="I86" i="27"/>
  <c r="I88" i="27" s="1"/>
  <c r="C86" i="27"/>
  <c r="D80" i="27"/>
  <c r="E80" i="27"/>
  <c r="F80" i="27"/>
  <c r="G80" i="27"/>
  <c r="H80" i="27"/>
  <c r="I80" i="27"/>
  <c r="C80" i="27"/>
  <c r="F44" i="3"/>
  <c r="D74" i="27"/>
  <c r="E74" i="27"/>
  <c r="F74" i="27"/>
  <c r="G74" i="27"/>
  <c r="H74" i="27"/>
  <c r="I74" i="27"/>
  <c r="C74" i="27"/>
  <c r="G44" i="3"/>
  <c r="D69" i="27"/>
  <c r="D93" i="27" s="1"/>
  <c r="E69" i="27"/>
  <c r="E81" i="27" s="1"/>
  <c r="F69" i="27"/>
  <c r="F75" i="27" s="1"/>
  <c r="G69" i="27"/>
  <c r="G81" i="27" s="1"/>
  <c r="H69" i="27"/>
  <c r="H75" i="27" s="1"/>
  <c r="I69" i="27"/>
  <c r="I81" i="27" s="1"/>
  <c r="C69" i="27"/>
  <c r="C81" i="27" s="1"/>
  <c r="D68" i="27"/>
  <c r="E68" i="27"/>
  <c r="F68" i="27"/>
  <c r="G68" i="27"/>
  <c r="H68" i="27"/>
  <c r="I68" i="27"/>
  <c r="C68" i="27"/>
  <c r="B93" i="27"/>
  <c r="I67" i="27"/>
  <c r="I91" i="27" s="1"/>
  <c r="I97" i="27" s="1"/>
  <c r="H67" i="27"/>
  <c r="H91" i="27" s="1"/>
  <c r="H97" i="27" s="1"/>
  <c r="G67" i="27"/>
  <c r="G91" i="27" s="1"/>
  <c r="G97" i="27" s="1"/>
  <c r="F67" i="27"/>
  <c r="F91" i="27" s="1"/>
  <c r="F97" i="27" s="1"/>
  <c r="E67" i="27"/>
  <c r="E91" i="27" s="1"/>
  <c r="E97" i="27" s="1"/>
  <c r="D67" i="27"/>
  <c r="D91" i="27" s="1"/>
  <c r="D97" i="27" s="1"/>
  <c r="C67" i="27"/>
  <c r="C91" i="27" s="1"/>
  <c r="C97" i="27" s="1"/>
  <c r="B4" i="27"/>
  <c r="B2" i="27"/>
  <c r="B3" i="27" s="1"/>
  <c r="I82" i="27" l="1"/>
  <c r="E82" i="27"/>
  <c r="D75" i="27"/>
  <c r="F88" i="27"/>
  <c r="H88" i="27"/>
  <c r="D88" i="27"/>
  <c r="C93" i="27"/>
  <c r="C94" i="27" s="1"/>
  <c r="F81" i="27"/>
  <c r="G82" i="27"/>
  <c r="G93" i="27"/>
  <c r="G94" i="27" s="1"/>
  <c r="C82" i="27"/>
  <c r="F82" i="27"/>
  <c r="H93" i="27"/>
  <c r="I93" i="27"/>
  <c r="I94" i="27" s="1"/>
  <c r="E88" i="27"/>
  <c r="E93" i="27"/>
  <c r="F93" i="27"/>
  <c r="G88" i="27"/>
  <c r="G75" i="27"/>
  <c r="G76" i="27" s="1"/>
  <c r="C75" i="27"/>
  <c r="C76" i="27" s="1"/>
  <c r="D81" i="27"/>
  <c r="D82" i="27" s="1"/>
  <c r="H81" i="27"/>
  <c r="H82" i="27" s="1"/>
  <c r="I75" i="27"/>
  <c r="E75" i="27"/>
  <c r="E76" i="27" s="1"/>
  <c r="F76" i="27"/>
  <c r="C70" i="27"/>
  <c r="I70" i="27"/>
  <c r="F70" i="27"/>
  <c r="D70" i="27"/>
  <c r="H70" i="27"/>
  <c r="E70" i="27"/>
  <c r="E94" i="27"/>
  <c r="F73" i="27"/>
  <c r="F79" i="27" s="1"/>
  <c r="F85" i="27" s="1"/>
  <c r="C73" i="27"/>
  <c r="C79" i="27" s="1"/>
  <c r="C85" i="27" s="1"/>
  <c r="G73" i="27"/>
  <c r="G79" i="27" s="1"/>
  <c r="G85" i="27" s="1"/>
  <c r="G70" i="27"/>
  <c r="D73" i="27"/>
  <c r="D79" i="27" s="1"/>
  <c r="D85" i="27" s="1"/>
  <c r="H73" i="27"/>
  <c r="H79" i="27" s="1"/>
  <c r="H85" i="27" s="1"/>
  <c r="E73" i="27"/>
  <c r="E79" i="27" s="1"/>
  <c r="E85" i="27" s="1"/>
  <c r="I73" i="27"/>
  <c r="I79" i="27" s="1"/>
  <c r="I85" i="27" s="1"/>
  <c r="D8" i="17"/>
  <c r="E98" i="27" l="1"/>
  <c r="E99" i="27" s="1"/>
  <c r="C98" i="27"/>
  <c r="C99" i="27" s="1"/>
  <c r="G98" i="27"/>
  <c r="G99" i="27" s="1"/>
  <c r="D98" i="27"/>
  <c r="D99" i="27" s="1"/>
  <c r="I76" i="27"/>
  <c r="I98" i="27" s="1"/>
  <c r="I99" i="27" s="1"/>
  <c r="D76" i="27"/>
  <c r="H76" i="27"/>
  <c r="H94" i="27"/>
  <c r="H98" i="27" s="1"/>
  <c r="H99" i="27" s="1"/>
  <c r="F94" i="27"/>
  <c r="F98" i="27" s="1"/>
  <c r="F99" i="27" s="1"/>
  <c r="D94" i="27"/>
  <c r="C21" i="17"/>
  <c r="C22" i="17"/>
  <c r="P8" i="19" l="1"/>
  <c r="N8" i="19"/>
  <c r="H8" i="19"/>
  <c r="F8" i="19"/>
  <c r="E8" i="19"/>
  <c r="E10" i="19" l="1"/>
  <c r="B2" i="24" l="1"/>
  <c r="B4" i="24"/>
  <c r="B92" i="24" l="1"/>
  <c r="B91" i="24"/>
  <c r="B97" i="24" s="1"/>
  <c r="B84" i="24"/>
  <c r="B83" i="24"/>
  <c r="H80" i="24"/>
  <c r="H92" i="24" s="1"/>
  <c r="H102" i="24" s="1"/>
  <c r="G80" i="24"/>
  <c r="G92" i="24" s="1"/>
  <c r="G102" i="24" s="1"/>
  <c r="F80" i="24"/>
  <c r="F83" i="24" s="1"/>
  <c r="E80" i="24"/>
  <c r="E83" i="24" s="1"/>
  <c r="D80" i="24"/>
  <c r="D92" i="24" s="1"/>
  <c r="D102" i="24" s="1"/>
  <c r="C80" i="24"/>
  <c r="C83" i="24" s="1"/>
  <c r="I80" i="24"/>
  <c r="I83" i="24" s="1"/>
  <c r="H76" i="24"/>
  <c r="H79" i="24" s="1"/>
  <c r="G76" i="24"/>
  <c r="G79" i="24" s="1"/>
  <c r="F76" i="24"/>
  <c r="F79" i="24" s="1"/>
  <c r="E76" i="24"/>
  <c r="E79" i="24" s="1"/>
  <c r="D76" i="24"/>
  <c r="D79" i="24" s="1"/>
  <c r="C76" i="24"/>
  <c r="C79" i="24" s="1"/>
  <c r="I76" i="24"/>
  <c r="I79" i="24" s="1"/>
  <c r="I98" i="24" s="1"/>
  <c r="I101" i="24" s="1"/>
  <c r="B75" i="24"/>
  <c r="H70" i="24"/>
  <c r="H84" i="24" s="1"/>
  <c r="G70" i="24"/>
  <c r="G84" i="24" s="1"/>
  <c r="F70" i="24"/>
  <c r="F84" i="24" s="1"/>
  <c r="E70" i="24"/>
  <c r="E84" i="24" s="1"/>
  <c r="D70" i="24"/>
  <c r="D84" i="24" s="1"/>
  <c r="C70" i="24"/>
  <c r="C84" i="24" s="1"/>
  <c r="I70" i="24"/>
  <c r="I84" i="24" s="1"/>
  <c r="H69" i="24"/>
  <c r="G69" i="24"/>
  <c r="G75" i="24" s="1"/>
  <c r="F69" i="24"/>
  <c r="F75" i="24" s="1"/>
  <c r="E69" i="24"/>
  <c r="E91" i="24" s="1"/>
  <c r="E97" i="24" s="1"/>
  <c r="D69" i="24"/>
  <c r="D91" i="24" s="1"/>
  <c r="C69" i="24"/>
  <c r="C91" i="24" s="1"/>
  <c r="I69" i="24"/>
  <c r="I91" i="24" s="1"/>
  <c r="I97" i="24" s="1"/>
  <c r="H68" i="24"/>
  <c r="H90" i="24" s="1"/>
  <c r="H96" i="24" s="1"/>
  <c r="G68" i="24"/>
  <c r="G90" i="24" s="1"/>
  <c r="G96" i="24" s="1"/>
  <c r="F68" i="24"/>
  <c r="F90" i="24" s="1"/>
  <c r="F96" i="24" s="1"/>
  <c r="E68" i="24"/>
  <c r="E74" i="24" s="1"/>
  <c r="D68" i="24"/>
  <c r="D90" i="24" s="1"/>
  <c r="D96" i="24" s="1"/>
  <c r="C68" i="24"/>
  <c r="C90" i="24" s="1"/>
  <c r="C96" i="24" s="1"/>
  <c r="I68" i="24"/>
  <c r="I90" i="24" s="1"/>
  <c r="I96" i="24" s="1"/>
  <c r="F77" i="24" l="1"/>
  <c r="I85" i="24"/>
  <c r="G83" i="24"/>
  <c r="G85" i="24" s="1"/>
  <c r="G77" i="24"/>
  <c r="E85" i="24"/>
  <c r="H83" i="24"/>
  <c r="H85" i="24" s="1"/>
  <c r="C92" i="24"/>
  <c r="C102" i="24" s="1"/>
  <c r="D83" i="24"/>
  <c r="D85" i="24" s="1"/>
  <c r="F81" i="24"/>
  <c r="F98" i="24"/>
  <c r="F101" i="24" s="1"/>
  <c r="H71" i="24"/>
  <c r="F71" i="24"/>
  <c r="C85" i="24"/>
  <c r="E90" i="24"/>
  <c r="E96" i="24" s="1"/>
  <c r="E92" i="24"/>
  <c r="E102" i="24" s="1"/>
  <c r="I99" i="24"/>
  <c r="F85" i="24"/>
  <c r="F87" i="24" s="1"/>
  <c r="D71" i="24"/>
  <c r="I75" i="24"/>
  <c r="I77" i="24" s="1"/>
  <c r="C74" i="24"/>
  <c r="E75" i="24"/>
  <c r="E77" i="24" s="1"/>
  <c r="H91" i="24"/>
  <c r="H97" i="24" s="1"/>
  <c r="E98" i="24"/>
  <c r="E101" i="24" s="1"/>
  <c r="E81" i="24"/>
  <c r="C97" i="24"/>
  <c r="C81" i="24"/>
  <c r="C98" i="24"/>
  <c r="G81" i="24"/>
  <c r="G98" i="24"/>
  <c r="D98" i="24"/>
  <c r="D101" i="24" s="1"/>
  <c r="D103" i="24" s="1"/>
  <c r="D81" i="24"/>
  <c r="H98" i="24"/>
  <c r="H101" i="24" s="1"/>
  <c r="H103" i="24" s="1"/>
  <c r="H81" i="24"/>
  <c r="F74" i="24"/>
  <c r="F92" i="24"/>
  <c r="F102" i="24" s="1"/>
  <c r="D93" i="24"/>
  <c r="C71" i="24"/>
  <c r="G71" i="24"/>
  <c r="I74" i="24"/>
  <c r="H75" i="24"/>
  <c r="H77" i="24" s="1"/>
  <c r="D75" i="24"/>
  <c r="D77" i="24" s="1"/>
  <c r="I81" i="24"/>
  <c r="I92" i="24"/>
  <c r="I102" i="24" s="1"/>
  <c r="I103" i="24" s="1"/>
  <c r="G91" i="24"/>
  <c r="H74" i="24"/>
  <c r="D74" i="24"/>
  <c r="C75" i="24"/>
  <c r="C77" i="24" s="1"/>
  <c r="F91" i="24"/>
  <c r="F97" i="24" s="1"/>
  <c r="D97" i="24"/>
  <c r="E71" i="24"/>
  <c r="I71" i="24"/>
  <c r="G74" i="24"/>
  <c r="B3" i="24"/>
  <c r="N5" i="23"/>
  <c r="K21" i="23"/>
  <c r="K24" i="23"/>
  <c r="K23" i="23"/>
  <c r="K22" i="23"/>
  <c r="D5976" i="23"/>
  <c r="D5975" i="23"/>
  <c r="D5974" i="23"/>
  <c r="D5973" i="23"/>
  <c r="D5972" i="23"/>
  <c r="D5971" i="23"/>
  <c r="D5970" i="23"/>
  <c r="D5969" i="23"/>
  <c r="D5968" i="23"/>
  <c r="D5967" i="23"/>
  <c r="D5966" i="23"/>
  <c r="D5965" i="23"/>
  <c r="D5964" i="23"/>
  <c r="D5963" i="23"/>
  <c r="D5962" i="23"/>
  <c r="D5961" i="23"/>
  <c r="D5960" i="23"/>
  <c r="D5959" i="23"/>
  <c r="D5958" i="23"/>
  <c r="D5957" i="23"/>
  <c r="D5956" i="23"/>
  <c r="D5955" i="23"/>
  <c r="D5954" i="23"/>
  <c r="D5953" i="23"/>
  <c r="D5952" i="23"/>
  <c r="D5951" i="23"/>
  <c r="D5950" i="23"/>
  <c r="D5949" i="23"/>
  <c r="D5948" i="23"/>
  <c r="D5947" i="23"/>
  <c r="D5946" i="23"/>
  <c r="D5945" i="23"/>
  <c r="D5944" i="23"/>
  <c r="D5943" i="23"/>
  <c r="D5942" i="23"/>
  <c r="D5941" i="23"/>
  <c r="D5940" i="23"/>
  <c r="D5939" i="23"/>
  <c r="D5938" i="23"/>
  <c r="D5937" i="23"/>
  <c r="D5936" i="23"/>
  <c r="D5935" i="23"/>
  <c r="D5934" i="23"/>
  <c r="D5933" i="23"/>
  <c r="D5932" i="23"/>
  <c r="D5931" i="23"/>
  <c r="D5930" i="23"/>
  <c r="D5929" i="23"/>
  <c r="D5928" i="23"/>
  <c r="D5927" i="23"/>
  <c r="D5926" i="23"/>
  <c r="D5925" i="23"/>
  <c r="D5924" i="23"/>
  <c r="D5923" i="23"/>
  <c r="D5922" i="23"/>
  <c r="D5921" i="23"/>
  <c r="D5920" i="23"/>
  <c r="D5919" i="23"/>
  <c r="D5918" i="23"/>
  <c r="D5917" i="23"/>
  <c r="D5916" i="23"/>
  <c r="D5915" i="23"/>
  <c r="D5914" i="23"/>
  <c r="D5913" i="23"/>
  <c r="D5912" i="23"/>
  <c r="D5911" i="23"/>
  <c r="D5910" i="23"/>
  <c r="D5909" i="23"/>
  <c r="D5908" i="23"/>
  <c r="D5907" i="23"/>
  <c r="D5906" i="23"/>
  <c r="D5905" i="23"/>
  <c r="D5904" i="23"/>
  <c r="D5903" i="23"/>
  <c r="D5902" i="23"/>
  <c r="D5901" i="23"/>
  <c r="D5900" i="23"/>
  <c r="D5899" i="23"/>
  <c r="D5898" i="23"/>
  <c r="D5897" i="23"/>
  <c r="D5896" i="23"/>
  <c r="D5895" i="23"/>
  <c r="D5894" i="23"/>
  <c r="D5893" i="23"/>
  <c r="D5892" i="23"/>
  <c r="D5891" i="23"/>
  <c r="D5890" i="23"/>
  <c r="D5889" i="23"/>
  <c r="D5888" i="23"/>
  <c r="D5887" i="23"/>
  <c r="D5886" i="23"/>
  <c r="D5885" i="23"/>
  <c r="D5884" i="23"/>
  <c r="D5883" i="23"/>
  <c r="D5882" i="23"/>
  <c r="D5881" i="23"/>
  <c r="D5880" i="23"/>
  <c r="D5879" i="23"/>
  <c r="D5878" i="23"/>
  <c r="D5877" i="23"/>
  <c r="D5876" i="23"/>
  <c r="D5875" i="23"/>
  <c r="D5874" i="23"/>
  <c r="D5873" i="23"/>
  <c r="D5872" i="23"/>
  <c r="D5871" i="23"/>
  <c r="D5870" i="23"/>
  <c r="D5869" i="23"/>
  <c r="D5868" i="23"/>
  <c r="D5867" i="23"/>
  <c r="D5866" i="23"/>
  <c r="D5865" i="23"/>
  <c r="D5864" i="23"/>
  <c r="D5863" i="23"/>
  <c r="D5862" i="23"/>
  <c r="D5861" i="23"/>
  <c r="D5860" i="23"/>
  <c r="D5859" i="23"/>
  <c r="D5858" i="23"/>
  <c r="D5857" i="23"/>
  <c r="D5856" i="23"/>
  <c r="D5855" i="23"/>
  <c r="D5854" i="23"/>
  <c r="D5853" i="23"/>
  <c r="D5852" i="23"/>
  <c r="D5851" i="23"/>
  <c r="D5850" i="23"/>
  <c r="D5849" i="23"/>
  <c r="D5848" i="23"/>
  <c r="D5847" i="23"/>
  <c r="D5846" i="23"/>
  <c r="D5845" i="23"/>
  <c r="D5844" i="23"/>
  <c r="D5843" i="23"/>
  <c r="D5842" i="23"/>
  <c r="D5841" i="23"/>
  <c r="D5840" i="23"/>
  <c r="D5839" i="23"/>
  <c r="D5838" i="23"/>
  <c r="D5837" i="23"/>
  <c r="D5836" i="23"/>
  <c r="D5835" i="23"/>
  <c r="D5834" i="23"/>
  <c r="D5833" i="23"/>
  <c r="D5832" i="23"/>
  <c r="D5831" i="23"/>
  <c r="D5830" i="23"/>
  <c r="D5829" i="23"/>
  <c r="D5828" i="23"/>
  <c r="D5827" i="23"/>
  <c r="D5826" i="23"/>
  <c r="D5825" i="23"/>
  <c r="D5824" i="23"/>
  <c r="D5823" i="23"/>
  <c r="D5822" i="23"/>
  <c r="D5821" i="23"/>
  <c r="D5820" i="23"/>
  <c r="D5819" i="23"/>
  <c r="D5818" i="23"/>
  <c r="D5817" i="23"/>
  <c r="D5816" i="23"/>
  <c r="D5815" i="23"/>
  <c r="D5814" i="23"/>
  <c r="D5813" i="23"/>
  <c r="D5812" i="23"/>
  <c r="D5811" i="23"/>
  <c r="D5810" i="23"/>
  <c r="D5809" i="23"/>
  <c r="D5808" i="23"/>
  <c r="D5807" i="23"/>
  <c r="D5806" i="23"/>
  <c r="D5805" i="23"/>
  <c r="D5804" i="23"/>
  <c r="D5803" i="23"/>
  <c r="D5802" i="23"/>
  <c r="D5801" i="23"/>
  <c r="D5800" i="23"/>
  <c r="D5799" i="23"/>
  <c r="D5798" i="23"/>
  <c r="D5797" i="23"/>
  <c r="D5796" i="23"/>
  <c r="D5795" i="23"/>
  <c r="D5794" i="23"/>
  <c r="D5793" i="23"/>
  <c r="D5792" i="23"/>
  <c r="D5791" i="23"/>
  <c r="D5790" i="23"/>
  <c r="D5789" i="23"/>
  <c r="D5788" i="23"/>
  <c r="D5787" i="23"/>
  <c r="D5786" i="23"/>
  <c r="D5785" i="23"/>
  <c r="D5784" i="23"/>
  <c r="D5783" i="23"/>
  <c r="D5782" i="23"/>
  <c r="D5781" i="23"/>
  <c r="D5780" i="23"/>
  <c r="D5779" i="23"/>
  <c r="D5778" i="23"/>
  <c r="D5777" i="23"/>
  <c r="D5776" i="23"/>
  <c r="D5775" i="23"/>
  <c r="D5774" i="23"/>
  <c r="D5773" i="23"/>
  <c r="D5772" i="23"/>
  <c r="D5771" i="23"/>
  <c r="D5770" i="23"/>
  <c r="D5769" i="23"/>
  <c r="D5768" i="23"/>
  <c r="D5767" i="23"/>
  <c r="D5766" i="23"/>
  <c r="D5765" i="23"/>
  <c r="D5764" i="23"/>
  <c r="D5763" i="23"/>
  <c r="D5762" i="23"/>
  <c r="D5761" i="23"/>
  <c r="D5760" i="23"/>
  <c r="D5759" i="23"/>
  <c r="D5758" i="23"/>
  <c r="D5757" i="23"/>
  <c r="D5756" i="23"/>
  <c r="D5755" i="23"/>
  <c r="D5754" i="23"/>
  <c r="D5753" i="23"/>
  <c r="D5752" i="23"/>
  <c r="D5751" i="23"/>
  <c r="D5750" i="23"/>
  <c r="D5749" i="23"/>
  <c r="D5748" i="23"/>
  <c r="D5747" i="23"/>
  <c r="D5746" i="23"/>
  <c r="D5745" i="23"/>
  <c r="D5744" i="23"/>
  <c r="D5743" i="23"/>
  <c r="D5742" i="23"/>
  <c r="D5741" i="23"/>
  <c r="D5740" i="23"/>
  <c r="D5739" i="23"/>
  <c r="D5738" i="23"/>
  <c r="D5737" i="23"/>
  <c r="D5736" i="23"/>
  <c r="D5735" i="23"/>
  <c r="D5734" i="23"/>
  <c r="D5733" i="23"/>
  <c r="D5732" i="23"/>
  <c r="D5731" i="23"/>
  <c r="D5730" i="23"/>
  <c r="D5729" i="23"/>
  <c r="D5728" i="23"/>
  <c r="D5727" i="23"/>
  <c r="D5726" i="23"/>
  <c r="D5725" i="23"/>
  <c r="D5724" i="23"/>
  <c r="D5723" i="23"/>
  <c r="D5722" i="23"/>
  <c r="D5721" i="23"/>
  <c r="D5720" i="23"/>
  <c r="D5719" i="23"/>
  <c r="D5718" i="23"/>
  <c r="D5717" i="23"/>
  <c r="D5716" i="23"/>
  <c r="D5715" i="23"/>
  <c r="D5714" i="23"/>
  <c r="D5713" i="23"/>
  <c r="D5712" i="23"/>
  <c r="D5711" i="23"/>
  <c r="D5710" i="23"/>
  <c r="D5709" i="23"/>
  <c r="D5708" i="23"/>
  <c r="D5707" i="23"/>
  <c r="D5706" i="23"/>
  <c r="D5705" i="23"/>
  <c r="D5704" i="23"/>
  <c r="D5703" i="23"/>
  <c r="D5702" i="23"/>
  <c r="D5701" i="23"/>
  <c r="D5700" i="23"/>
  <c r="D5699" i="23"/>
  <c r="D5698" i="23"/>
  <c r="D5697" i="23"/>
  <c r="D5696" i="23"/>
  <c r="D5695" i="23"/>
  <c r="D5694" i="23"/>
  <c r="D5693" i="23"/>
  <c r="D5692" i="23"/>
  <c r="D5691" i="23"/>
  <c r="D5690" i="23"/>
  <c r="D5689" i="23"/>
  <c r="D5688" i="23"/>
  <c r="D5687" i="23"/>
  <c r="D5686" i="23"/>
  <c r="D5685" i="23"/>
  <c r="D5684" i="23"/>
  <c r="D5683" i="23"/>
  <c r="D5682" i="23"/>
  <c r="D5681" i="23"/>
  <c r="D5680" i="23"/>
  <c r="D5679" i="23"/>
  <c r="D5678" i="23"/>
  <c r="D5677" i="23"/>
  <c r="D5676" i="23"/>
  <c r="D5675" i="23"/>
  <c r="D5674" i="23"/>
  <c r="D5673" i="23"/>
  <c r="D5672" i="23"/>
  <c r="D5671" i="23"/>
  <c r="D5670" i="23"/>
  <c r="D5669" i="23"/>
  <c r="D5668" i="23"/>
  <c r="D5667" i="23"/>
  <c r="D5666" i="23"/>
  <c r="D5665" i="23"/>
  <c r="D5664" i="23"/>
  <c r="D5663" i="23"/>
  <c r="D5662" i="23"/>
  <c r="D5661" i="23"/>
  <c r="D5660" i="23"/>
  <c r="D5659" i="23"/>
  <c r="D5658" i="23"/>
  <c r="D5657" i="23"/>
  <c r="D5656" i="23"/>
  <c r="D5655" i="23"/>
  <c r="D5654" i="23"/>
  <c r="D5653" i="23"/>
  <c r="D5652" i="23"/>
  <c r="D5651" i="23"/>
  <c r="D5650" i="23"/>
  <c r="D5649" i="23"/>
  <c r="D5648" i="23"/>
  <c r="D5647" i="23"/>
  <c r="D5646" i="23"/>
  <c r="D5645" i="23"/>
  <c r="D5644" i="23"/>
  <c r="D5643" i="23"/>
  <c r="D5642" i="23"/>
  <c r="D5641" i="23"/>
  <c r="D5640" i="23"/>
  <c r="D5639" i="23"/>
  <c r="D5638" i="23"/>
  <c r="D5637" i="23"/>
  <c r="D5636" i="23"/>
  <c r="D5635" i="23"/>
  <c r="D5634" i="23"/>
  <c r="D5633" i="23"/>
  <c r="D5632" i="23"/>
  <c r="D5631" i="23"/>
  <c r="D5630" i="23"/>
  <c r="D5629" i="23"/>
  <c r="D5628" i="23"/>
  <c r="D5627" i="23"/>
  <c r="D5626" i="23"/>
  <c r="D5625" i="23"/>
  <c r="D5624" i="23"/>
  <c r="D5623" i="23"/>
  <c r="D5622" i="23"/>
  <c r="D5621" i="23"/>
  <c r="D5620" i="23"/>
  <c r="D5619" i="23"/>
  <c r="D5618" i="23"/>
  <c r="D5617" i="23"/>
  <c r="D5616" i="23"/>
  <c r="D5615" i="23"/>
  <c r="D5614" i="23"/>
  <c r="D5613" i="23"/>
  <c r="D5612" i="23"/>
  <c r="D5611" i="23"/>
  <c r="D5610" i="23"/>
  <c r="D5609" i="23"/>
  <c r="D5608" i="23"/>
  <c r="D5607" i="23"/>
  <c r="D5606" i="23"/>
  <c r="D5605" i="23"/>
  <c r="D5604" i="23"/>
  <c r="D5603" i="23"/>
  <c r="D5602" i="23"/>
  <c r="D5601" i="23"/>
  <c r="D5600" i="23"/>
  <c r="D5599" i="23"/>
  <c r="D5598" i="23"/>
  <c r="D5597" i="23"/>
  <c r="D5596" i="23"/>
  <c r="D5595" i="23"/>
  <c r="D5594" i="23"/>
  <c r="D5593" i="23"/>
  <c r="D5592" i="23"/>
  <c r="D5591" i="23"/>
  <c r="D5590" i="23"/>
  <c r="D5589" i="23"/>
  <c r="D5588" i="23"/>
  <c r="D5587" i="23"/>
  <c r="D5586" i="23"/>
  <c r="D5585" i="23"/>
  <c r="D5584" i="23"/>
  <c r="D5583" i="23"/>
  <c r="D5582" i="23"/>
  <c r="D5581" i="23"/>
  <c r="D5580" i="23"/>
  <c r="D5579" i="23"/>
  <c r="D5578" i="23"/>
  <c r="D5577" i="23"/>
  <c r="D5576" i="23"/>
  <c r="D5575" i="23"/>
  <c r="D5574" i="23"/>
  <c r="D5573" i="23"/>
  <c r="D5572" i="23"/>
  <c r="D5571" i="23"/>
  <c r="D5570" i="23"/>
  <c r="D5569" i="23"/>
  <c r="D5568" i="23"/>
  <c r="D5567" i="23"/>
  <c r="D5566" i="23"/>
  <c r="D5565" i="23"/>
  <c r="D5564" i="23"/>
  <c r="D5563" i="23"/>
  <c r="D5562" i="23"/>
  <c r="D5561" i="23"/>
  <c r="D5560" i="23"/>
  <c r="D5559" i="23"/>
  <c r="D5558" i="23"/>
  <c r="D5557" i="23"/>
  <c r="D5556" i="23"/>
  <c r="D5555" i="23"/>
  <c r="D5554" i="23"/>
  <c r="D5553" i="23"/>
  <c r="D5552" i="23"/>
  <c r="D5551" i="23"/>
  <c r="D5550" i="23"/>
  <c r="D5549" i="23"/>
  <c r="D5548" i="23"/>
  <c r="D5547" i="23"/>
  <c r="D5546" i="23"/>
  <c r="D5545" i="23"/>
  <c r="D5544" i="23"/>
  <c r="D5543" i="23"/>
  <c r="D5542" i="23"/>
  <c r="D5541" i="23"/>
  <c r="D5540" i="23"/>
  <c r="D5539" i="23"/>
  <c r="D5538" i="23"/>
  <c r="D5537" i="23"/>
  <c r="D5536" i="23"/>
  <c r="D5535" i="23"/>
  <c r="D5534" i="23"/>
  <c r="D5533" i="23"/>
  <c r="D5532" i="23"/>
  <c r="D5531" i="23"/>
  <c r="D5530" i="23"/>
  <c r="D5529" i="23"/>
  <c r="D5528" i="23"/>
  <c r="D5527" i="23"/>
  <c r="D5526" i="23"/>
  <c r="D5525" i="23"/>
  <c r="D5524" i="23"/>
  <c r="D5523" i="23"/>
  <c r="D5522" i="23"/>
  <c r="D5521" i="23"/>
  <c r="D5520" i="23"/>
  <c r="D5519" i="23"/>
  <c r="D5518" i="23"/>
  <c r="D5517" i="23"/>
  <c r="D5516" i="23"/>
  <c r="D5515" i="23"/>
  <c r="D5514" i="23"/>
  <c r="D5513" i="23"/>
  <c r="D5512" i="23"/>
  <c r="D5511" i="23"/>
  <c r="D5510" i="23"/>
  <c r="D5509" i="23"/>
  <c r="D5508" i="23"/>
  <c r="D5507" i="23"/>
  <c r="D5506" i="23"/>
  <c r="D5505" i="23"/>
  <c r="D5504" i="23"/>
  <c r="D5503" i="23"/>
  <c r="D5502" i="23"/>
  <c r="D5501" i="23"/>
  <c r="D5500" i="23"/>
  <c r="D5499" i="23"/>
  <c r="D5498" i="23"/>
  <c r="D5497" i="23"/>
  <c r="D5496" i="23"/>
  <c r="D5495" i="23"/>
  <c r="D5494" i="23"/>
  <c r="D5493" i="23"/>
  <c r="D5492" i="23"/>
  <c r="D5491" i="23"/>
  <c r="D5490" i="23"/>
  <c r="D5489" i="23"/>
  <c r="D5488" i="23"/>
  <c r="D5487" i="23"/>
  <c r="D5486" i="23"/>
  <c r="D5485" i="23"/>
  <c r="D5484" i="23"/>
  <c r="D5483" i="23"/>
  <c r="D5482" i="23"/>
  <c r="D5481" i="23"/>
  <c r="D5480" i="23"/>
  <c r="D5479" i="23"/>
  <c r="D5478" i="23"/>
  <c r="D5477" i="23"/>
  <c r="D5476" i="23"/>
  <c r="D5475" i="23"/>
  <c r="D5474" i="23"/>
  <c r="D5473" i="23"/>
  <c r="D5472" i="23"/>
  <c r="D5471" i="23"/>
  <c r="D5470" i="23"/>
  <c r="D5469" i="23"/>
  <c r="D5468" i="23"/>
  <c r="D5467" i="23"/>
  <c r="D5466" i="23"/>
  <c r="D5465" i="23"/>
  <c r="D5464" i="23"/>
  <c r="D5463" i="23"/>
  <c r="D5462" i="23"/>
  <c r="D5461" i="23"/>
  <c r="D5460" i="23"/>
  <c r="D5459" i="23"/>
  <c r="D5458" i="23"/>
  <c r="D5457" i="23"/>
  <c r="D5456" i="23"/>
  <c r="D5455" i="23"/>
  <c r="D5454" i="23"/>
  <c r="D5453" i="23"/>
  <c r="D5452" i="23"/>
  <c r="D5451" i="23"/>
  <c r="D5450" i="23"/>
  <c r="D5449" i="23"/>
  <c r="D5448" i="23"/>
  <c r="D5447" i="23"/>
  <c r="D5446" i="23"/>
  <c r="D5445" i="23"/>
  <c r="D5444" i="23"/>
  <c r="D5443" i="23"/>
  <c r="D5442" i="23"/>
  <c r="D5441" i="23"/>
  <c r="D5440" i="23"/>
  <c r="D5439" i="23"/>
  <c r="D5438" i="23"/>
  <c r="D5437" i="23"/>
  <c r="D5436" i="23"/>
  <c r="D5435" i="23"/>
  <c r="D5434" i="23"/>
  <c r="D5433" i="23"/>
  <c r="D5432" i="23"/>
  <c r="D5431" i="23"/>
  <c r="D5430" i="23"/>
  <c r="D5429" i="23"/>
  <c r="D5428" i="23"/>
  <c r="D5427" i="23"/>
  <c r="D5426" i="23"/>
  <c r="D5425" i="23"/>
  <c r="D5424" i="23"/>
  <c r="D5423" i="23"/>
  <c r="D5422" i="23"/>
  <c r="D5421" i="23"/>
  <c r="D5420" i="23"/>
  <c r="D5419" i="23"/>
  <c r="D5418" i="23"/>
  <c r="D5417" i="23"/>
  <c r="D5416" i="23"/>
  <c r="D5415" i="23"/>
  <c r="D5414" i="23"/>
  <c r="D5413" i="23"/>
  <c r="D5412" i="23"/>
  <c r="D5411" i="23"/>
  <c r="D5410" i="23"/>
  <c r="D5409" i="23"/>
  <c r="D5408" i="23"/>
  <c r="D5407" i="23"/>
  <c r="D5406" i="23"/>
  <c r="D5405" i="23"/>
  <c r="D5404" i="23"/>
  <c r="D5403" i="23"/>
  <c r="D5402" i="23"/>
  <c r="D5401" i="23"/>
  <c r="D5400" i="23"/>
  <c r="D5399" i="23"/>
  <c r="D5398" i="23"/>
  <c r="D5397" i="23"/>
  <c r="D5396" i="23"/>
  <c r="D5395" i="23"/>
  <c r="D5394" i="23"/>
  <c r="D5393" i="23"/>
  <c r="D5392" i="23"/>
  <c r="D5391" i="23"/>
  <c r="D5390" i="23"/>
  <c r="D5389" i="23"/>
  <c r="D5388" i="23"/>
  <c r="D5387" i="23"/>
  <c r="D5386" i="23"/>
  <c r="D5385" i="23"/>
  <c r="D5384" i="23"/>
  <c r="D5383" i="23"/>
  <c r="D5382" i="23"/>
  <c r="D5381" i="23"/>
  <c r="D5380" i="23"/>
  <c r="D5379" i="23"/>
  <c r="D5378" i="23"/>
  <c r="D5377" i="23"/>
  <c r="D5376" i="23"/>
  <c r="D5375" i="23"/>
  <c r="D5374" i="23"/>
  <c r="D5373" i="23"/>
  <c r="D5372" i="23"/>
  <c r="D5371" i="23"/>
  <c r="D5370" i="23"/>
  <c r="D5369" i="23"/>
  <c r="D5368" i="23"/>
  <c r="D5367" i="23"/>
  <c r="D5366" i="23"/>
  <c r="D5365" i="23"/>
  <c r="D5364" i="23"/>
  <c r="D5363" i="23"/>
  <c r="D5362" i="23"/>
  <c r="D5361" i="23"/>
  <c r="D5360" i="23"/>
  <c r="D5359" i="23"/>
  <c r="D5358" i="23"/>
  <c r="D5357" i="23"/>
  <c r="D5356" i="23"/>
  <c r="D5355" i="23"/>
  <c r="D5354" i="23"/>
  <c r="D5353" i="23"/>
  <c r="D5352" i="23"/>
  <c r="D5351" i="23"/>
  <c r="D5350" i="23"/>
  <c r="D5349" i="23"/>
  <c r="D5348" i="23"/>
  <c r="D5347" i="23"/>
  <c r="D5346" i="23"/>
  <c r="D5345" i="23"/>
  <c r="D5344" i="23"/>
  <c r="D5343" i="23"/>
  <c r="D5342" i="23"/>
  <c r="D5341" i="23"/>
  <c r="D5340" i="23"/>
  <c r="D5339" i="23"/>
  <c r="D5338" i="23"/>
  <c r="D5337" i="23"/>
  <c r="D5336" i="23"/>
  <c r="D5335" i="23"/>
  <c r="D5334" i="23"/>
  <c r="D5333" i="23"/>
  <c r="D5332" i="23"/>
  <c r="D5331" i="23"/>
  <c r="D5330" i="23"/>
  <c r="D5329" i="23"/>
  <c r="D5328" i="23"/>
  <c r="D5327" i="23"/>
  <c r="D5326" i="23"/>
  <c r="D5325" i="23"/>
  <c r="D5324" i="23"/>
  <c r="D5323" i="23"/>
  <c r="D5322" i="23"/>
  <c r="D5321" i="23"/>
  <c r="D5320" i="23"/>
  <c r="D5319" i="23"/>
  <c r="D5318" i="23"/>
  <c r="D5317" i="23"/>
  <c r="D5316" i="23"/>
  <c r="D5315" i="23"/>
  <c r="D5314" i="23"/>
  <c r="D5313" i="23"/>
  <c r="D5312" i="23"/>
  <c r="D5311" i="23"/>
  <c r="D5310" i="23"/>
  <c r="D5309" i="23"/>
  <c r="D5308" i="23"/>
  <c r="D5307" i="23"/>
  <c r="D5306" i="23"/>
  <c r="D5305" i="23"/>
  <c r="D5304" i="23"/>
  <c r="D5303" i="23"/>
  <c r="D5302" i="23"/>
  <c r="D5301" i="23"/>
  <c r="D5300" i="23"/>
  <c r="D5299" i="23"/>
  <c r="D5298" i="23"/>
  <c r="D5297" i="23"/>
  <c r="D5296" i="23"/>
  <c r="D5295" i="23"/>
  <c r="D5294" i="23"/>
  <c r="D5293" i="23"/>
  <c r="D5292" i="23"/>
  <c r="D5291" i="23"/>
  <c r="D5290" i="23"/>
  <c r="D5289" i="23"/>
  <c r="D5288" i="23"/>
  <c r="D5287" i="23"/>
  <c r="D5286" i="23"/>
  <c r="D5285" i="23"/>
  <c r="D5284" i="23"/>
  <c r="D5283" i="23"/>
  <c r="D5282" i="23"/>
  <c r="D5281" i="23"/>
  <c r="D5280" i="23"/>
  <c r="D5279" i="23"/>
  <c r="D5278" i="23"/>
  <c r="D5277" i="23"/>
  <c r="D5276" i="23"/>
  <c r="D5275" i="23"/>
  <c r="D5274" i="23"/>
  <c r="D5273" i="23"/>
  <c r="D5272" i="23"/>
  <c r="D5271" i="23"/>
  <c r="D5270" i="23"/>
  <c r="D5269" i="23"/>
  <c r="D5268" i="23"/>
  <c r="D5267" i="23"/>
  <c r="D5266" i="23"/>
  <c r="D5265" i="23"/>
  <c r="D5264" i="23"/>
  <c r="D5263" i="23"/>
  <c r="D5262" i="23"/>
  <c r="D5261" i="23"/>
  <c r="D5260" i="23"/>
  <c r="D5259" i="23"/>
  <c r="D5258" i="23"/>
  <c r="D5257" i="23"/>
  <c r="D5256" i="23"/>
  <c r="D5255" i="23"/>
  <c r="D5254" i="23"/>
  <c r="D5253" i="23"/>
  <c r="D5252" i="23"/>
  <c r="D5251" i="23"/>
  <c r="D5250" i="23"/>
  <c r="D5249" i="23"/>
  <c r="D5248" i="23"/>
  <c r="D5247" i="23"/>
  <c r="D5246" i="23"/>
  <c r="D5245" i="23"/>
  <c r="D5244" i="23"/>
  <c r="D5243" i="23"/>
  <c r="D5242" i="23"/>
  <c r="D5241" i="23"/>
  <c r="D5240" i="23"/>
  <c r="D5239" i="23"/>
  <c r="D5238" i="23"/>
  <c r="D5237" i="23"/>
  <c r="D5236" i="23"/>
  <c r="D5235" i="23"/>
  <c r="D5234" i="23"/>
  <c r="D5233" i="23"/>
  <c r="D5232" i="23"/>
  <c r="D5231" i="23"/>
  <c r="D5230" i="23"/>
  <c r="D5229" i="23"/>
  <c r="D5228" i="23"/>
  <c r="D5227" i="23"/>
  <c r="D5226" i="23"/>
  <c r="D5225" i="23"/>
  <c r="D5224" i="23"/>
  <c r="D5223" i="23"/>
  <c r="D5222" i="23"/>
  <c r="D5221" i="23"/>
  <c r="D5220" i="23"/>
  <c r="D5219" i="23"/>
  <c r="D5218" i="23"/>
  <c r="D5217" i="23"/>
  <c r="D5216" i="23"/>
  <c r="D5215" i="23"/>
  <c r="D5214" i="23"/>
  <c r="D5213" i="23"/>
  <c r="D5212" i="23"/>
  <c r="D5211" i="23"/>
  <c r="D5210" i="23"/>
  <c r="D5209" i="23"/>
  <c r="D5208" i="23"/>
  <c r="D5207" i="23"/>
  <c r="D5206" i="23"/>
  <c r="D5205" i="23"/>
  <c r="D5204" i="23"/>
  <c r="D5203" i="23"/>
  <c r="D5202" i="23"/>
  <c r="D5201" i="23"/>
  <c r="D5200" i="23"/>
  <c r="D5199" i="23"/>
  <c r="D5198" i="23"/>
  <c r="D5197" i="23"/>
  <c r="D5196" i="23"/>
  <c r="D5195" i="23"/>
  <c r="D5194" i="23"/>
  <c r="D5193" i="23"/>
  <c r="D5192" i="23"/>
  <c r="D5191" i="23"/>
  <c r="D5190" i="23"/>
  <c r="D5189" i="23"/>
  <c r="D5188" i="23"/>
  <c r="D5187" i="23"/>
  <c r="D5186" i="23"/>
  <c r="D5185" i="23"/>
  <c r="D5184" i="23"/>
  <c r="D5183" i="23"/>
  <c r="D5182" i="23"/>
  <c r="D5181" i="23"/>
  <c r="D5180" i="23"/>
  <c r="D5179" i="23"/>
  <c r="D5178" i="23"/>
  <c r="D5177" i="23"/>
  <c r="D5176" i="23"/>
  <c r="D5175" i="23"/>
  <c r="D5174" i="23"/>
  <c r="D5173" i="23"/>
  <c r="D5172" i="23"/>
  <c r="D5171" i="23"/>
  <c r="D5170" i="23"/>
  <c r="D5169" i="23"/>
  <c r="D5168" i="23"/>
  <c r="D5167" i="23"/>
  <c r="D5166" i="23"/>
  <c r="D5165" i="23"/>
  <c r="D5164" i="23"/>
  <c r="D5163" i="23"/>
  <c r="D5162" i="23"/>
  <c r="D5161" i="23"/>
  <c r="D5160" i="23"/>
  <c r="D5159" i="23"/>
  <c r="D5158" i="23"/>
  <c r="D5157" i="23"/>
  <c r="D5156" i="23"/>
  <c r="D5155" i="23"/>
  <c r="D5154" i="23"/>
  <c r="D5153" i="23"/>
  <c r="D5152" i="23"/>
  <c r="D5151" i="23"/>
  <c r="D5150" i="23"/>
  <c r="D5149" i="23"/>
  <c r="D5148" i="23"/>
  <c r="D5147" i="23"/>
  <c r="D5146" i="23"/>
  <c r="D5145" i="23"/>
  <c r="D5144" i="23"/>
  <c r="D5143" i="23"/>
  <c r="D5142" i="23"/>
  <c r="D5141" i="23"/>
  <c r="D5140" i="23"/>
  <c r="D5139" i="23"/>
  <c r="D5138" i="23"/>
  <c r="D5137" i="23"/>
  <c r="D5136" i="23"/>
  <c r="D5135" i="23"/>
  <c r="D5134" i="23"/>
  <c r="D5133" i="23"/>
  <c r="D5132" i="23"/>
  <c r="D5131" i="23"/>
  <c r="D5130" i="23"/>
  <c r="D5129" i="23"/>
  <c r="D5128" i="23"/>
  <c r="D5127" i="23"/>
  <c r="D5126" i="23"/>
  <c r="D5125" i="23"/>
  <c r="D5124" i="23"/>
  <c r="D5123" i="23"/>
  <c r="D5122" i="23"/>
  <c r="D5121" i="23"/>
  <c r="D5120" i="23"/>
  <c r="D5119" i="23"/>
  <c r="D5118" i="23"/>
  <c r="D5117" i="23"/>
  <c r="D5116" i="23"/>
  <c r="D5115" i="23"/>
  <c r="D5114" i="23"/>
  <c r="D5113" i="23"/>
  <c r="D5112" i="23"/>
  <c r="D5111" i="23"/>
  <c r="D5110" i="23"/>
  <c r="D5109" i="23"/>
  <c r="D5108" i="23"/>
  <c r="D5107" i="23"/>
  <c r="D5106" i="23"/>
  <c r="D5105" i="23"/>
  <c r="D5104" i="23"/>
  <c r="D5103" i="23"/>
  <c r="D5102" i="23"/>
  <c r="D5101" i="23"/>
  <c r="D5100" i="23"/>
  <c r="D5099" i="23"/>
  <c r="D5098" i="23"/>
  <c r="D5097" i="23"/>
  <c r="D5096" i="23"/>
  <c r="D5095" i="23"/>
  <c r="D5094" i="23"/>
  <c r="D5093" i="23"/>
  <c r="D5092" i="23"/>
  <c r="D5091" i="23"/>
  <c r="D5090" i="23"/>
  <c r="D5089" i="23"/>
  <c r="D5088" i="23"/>
  <c r="D5087" i="23"/>
  <c r="D5086" i="23"/>
  <c r="D5085" i="23"/>
  <c r="D5084" i="23"/>
  <c r="D5083" i="23"/>
  <c r="D5082" i="23"/>
  <c r="D5081" i="23"/>
  <c r="D5080" i="23"/>
  <c r="D5079" i="23"/>
  <c r="D5078" i="23"/>
  <c r="D5077" i="23"/>
  <c r="D5076" i="23"/>
  <c r="D5075" i="23"/>
  <c r="D5074" i="23"/>
  <c r="D5073" i="23"/>
  <c r="D5072" i="23"/>
  <c r="D5071" i="23"/>
  <c r="D5070" i="23"/>
  <c r="D5069" i="23"/>
  <c r="D5068" i="23"/>
  <c r="D5067" i="23"/>
  <c r="D5066" i="23"/>
  <c r="D5065" i="23"/>
  <c r="D5064" i="23"/>
  <c r="D5063" i="23"/>
  <c r="D5062" i="23"/>
  <c r="D5061" i="23"/>
  <c r="D5060" i="23"/>
  <c r="D5059" i="23"/>
  <c r="D5058" i="23"/>
  <c r="D5057" i="23"/>
  <c r="D5056" i="23"/>
  <c r="D5055" i="23"/>
  <c r="D5054" i="23"/>
  <c r="D5053" i="23"/>
  <c r="D5052" i="23"/>
  <c r="D5051" i="23"/>
  <c r="D5050" i="23"/>
  <c r="D5049" i="23"/>
  <c r="D5048" i="23"/>
  <c r="D5047" i="23"/>
  <c r="D5046" i="23"/>
  <c r="D5045" i="23"/>
  <c r="D5044" i="23"/>
  <c r="D5043" i="23"/>
  <c r="D5042" i="23"/>
  <c r="D5041" i="23"/>
  <c r="D5040" i="23"/>
  <c r="D5039" i="23"/>
  <c r="D5038" i="23"/>
  <c r="D5037" i="23"/>
  <c r="D5036" i="23"/>
  <c r="D5035" i="23"/>
  <c r="D5034" i="23"/>
  <c r="D5033" i="23"/>
  <c r="D5032" i="23"/>
  <c r="D5031" i="23"/>
  <c r="D5030" i="23"/>
  <c r="D5029" i="23"/>
  <c r="D5028" i="23"/>
  <c r="D5027" i="23"/>
  <c r="D5026" i="23"/>
  <c r="D5025" i="23"/>
  <c r="D5024" i="23"/>
  <c r="D5023" i="23"/>
  <c r="D5022" i="23"/>
  <c r="D5021" i="23"/>
  <c r="D5020" i="23"/>
  <c r="D5019" i="23"/>
  <c r="D5018" i="23"/>
  <c r="D5017" i="23"/>
  <c r="D5016" i="23"/>
  <c r="D5015" i="23"/>
  <c r="D5014" i="23"/>
  <c r="D5013" i="23"/>
  <c r="D5012" i="23"/>
  <c r="D5011" i="23"/>
  <c r="D5010" i="23"/>
  <c r="D5009" i="23"/>
  <c r="D5008" i="23"/>
  <c r="D5007" i="23"/>
  <c r="D5006" i="23"/>
  <c r="D5005" i="23"/>
  <c r="D5004" i="23"/>
  <c r="D5003" i="23"/>
  <c r="D5002" i="23"/>
  <c r="D5001" i="23"/>
  <c r="D5000" i="23"/>
  <c r="D4999" i="23"/>
  <c r="D4998" i="23"/>
  <c r="D4997" i="23"/>
  <c r="D4996" i="23"/>
  <c r="D4995" i="23"/>
  <c r="D4994" i="23"/>
  <c r="D4993" i="23"/>
  <c r="D4992" i="23"/>
  <c r="D4991" i="23"/>
  <c r="D4990" i="23"/>
  <c r="D4989" i="23"/>
  <c r="D4988" i="23"/>
  <c r="D4987" i="23"/>
  <c r="D4986" i="23"/>
  <c r="D4985" i="23"/>
  <c r="D4984" i="23"/>
  <c r="D4983" i="23"/>
  <c r="D4982" i="23"/>
  <c r="D4981" i="23"/>
  <c r="D4980" i="23"/>
  <c r="D4979" i="23"/>
  <c r="D4978" i="23"/>
  <c r="D4977" i="23"/>
  <c r="D4976" i="23"/>
  <c r="D4975" i="23"/>
  <c r="D4974" i="23"/>
  <c r="D4973" i="23"/>
  <c r="D4972" i="23"/>
  <c r="D4971" i="23"/>
  <c r="D4970" i="23"/>
  <c r="D4969" i="23"/>
  <c r="D4968" i="23"/>
  <c r="D4967" i="23"/>
  <c r="D4966" i="23"/>
  <c r="D4965" i="23"/>
  <c r="D4964" i="23"/>
  <c r="D4963" i="23"/>
  <c r="D4962" i="23"/>
  <c r="D4961" i="23"/>
  <c r="D4960" i="23"/>
  <c r="D4959" i="23"/>
  <c r="D4958" i="23"/>
  <c r="D4957" i="23"/>
  <c r="D4956" i="23"/>
  <c r="D4955" i="23"/>
  <c r="D4954" i="23"/>
  <c r="D4953" i="23"/>
  <c r="D4952" i="23"/>
  <c r="D4951" i="23"/>
  <c r="D4950" i="23"/>
  <c r="D4949" i="23"/>
  <c r="D4948" i="23"/>
  <c r="D4947" i="23"/>
  <c r="D4946" i="23"/>
  <c r="D4945" i="23"/>
  <c r="D4944" i="23"/>
  <c r="D4943" i="23"/>
  <c r="D4942" i="23"/>
  <c r="D4941" i="23"/>
  <c r="D4940" i="23"/>
  <c r="D4939" i="23"/>
  <c r="D4938" i="23"/>
  <c r="D4937" i="23"/>
  <c r="D4936" i="23"/>
  <c r="D4935" i="23"/>
  <c r="D4934" i="23"/>
  <c r="D4933" i="23"/>
  <c r="D4932" i="23"/>
  <c r="D4931" i="23"/>
  <c r="D4930" i="23"/>
  <c r="D4929" i="23"/>
  <c r="D4928" i="23"/>
  <c r="D4927" i="23"/>
  <c r="D4926" i="23"/>
  <c r="D4925" i="23"/>
  <c r="D4924" i="23"/>
  <c r="D4923" i="23"/>
  <c r="D4922" i="23"/>
  <c r="D4921" i="23"/>
  <c r="D4920" i="23"/>
  <c r="D4919" i="23"/>
  <c r="D4918" i="23"/>
  <c r="D4917" i="23"/>
  <c r="D4916" i="23"/>
  <c r="D4915" i="23"/>
  <c r="D4914" i="23"/>
  <c r="D4913" i="23"/>
  <c r="D4912" i="23"/>
  <c r="D4911" i="23"/>
  <c r="D4910" i="23"/>
  <c r="D4909" i="23"/>
  <c r="D4908" i="23"/>
  <c r="D4907" i="23"/>
  <c r="D4906" i="23"/>
  <c r="D4905" i="23"/>
  <c r="D4904" i="23"/>
  <c r="D4903" i="23"/>
  <c r="D4902" i="23"/>
  <c r="D4901" i="23"/>
  <c r="D4900" i="23"/>
  <c r="D4899" i="23"/>
  <c r="D4898" i="23"/>
  <c r="D4897" i="23"/>
  <c r="D4896" i="23"/>
  <c r="D4895" i="23"/>
  <c r="D4894" i="23"/>
  <c r="D4893" i="23"/>
  <c r="D4892" i="23"/>
  <c r="D4891" i="23"/>
  <c r="D4890" i="23"/>
  <c r="D4889" i="23"/>
  <c r="D4888" i="23"/>
  <c r="D4887" i="23"/>
  <c r="D4886" i="23"/>
  <c r="D4885" i="23"/>
  <c r="D4884" i="23"/>
  <c r="D4883" i="23"/>
  <c r="D4882" i="23"/>
  <c r="D4881" i="23"/>
  <c r="D4880" i="23"/>
  <c r="D4879" i="23"/>
  <c r="D4878" i="23"/>
  <c r="D4877" i="23"/>
  <c r="D4876" i="23"/>
  <c r="D4875" i="23"/>
  <c r="D4874" i="23"/>
  <c r="D4873" i="23"/>
  <c r="D4872" i="23"/>
  <c r="D4871" i="23"/>
  <c r="D4870" i="23"/>
  <c r="D4869" i="23"/>
  <c r="D4868" i="23"/>
  <c r="D4867" i="23"/>
  <c r="D4866" i="23"/>
  <c r="D4865" i="23"/>
  <c r="D4864" i="23"/>
  <c r="D4863" i="23"/>
  <c r="D4862" i="23"/>
  <c r="D4861" i="23"/>
  <c r="D4860" i="23"/>
  <c r="D4859" i="23"/>
  <c r="D4858" i="23"/>
  <c r="D4857" i="23"/>
  <c r="D4856" i="23"/>
  <c r="D4855" i="23"/>
  <c r="D4854" i="23"/>
  <c r="D4853" i="23"/>
  <c r="D4852" i="23"/>
  <c r="D4851" i="23"/>
  <c r="D4850" i="23"/>
  <c r="D4849" i="23"/>
  <c r="D4848" i="23"/>
  <c r="D4847" i="23"/>
  <c r="D4846" i="23"/>
  <c r="D4845" i="23"/>
  <c r="D4844" i="23"/>
  <c r="D4843" i="23"/>
  <c r="D4842" i="23"/>
  <c r="D4841" i="23"/>
  <c r="D4840" i="23"/>
  <c r="D4839" i="23"/>
  <c r="D4838" i="23"/>
  <c r="D4837" i="23"/>
  <c r="D4836" i="23"/>
  <c r="D4835" i="23"/>
  <c r="D4834" i="23"/>
  <c r="D4833" i="23"/>
  <c r="D4832" i="23"/>
  <c r="D4831" i="23"/>
  <c r="D4830" i="23"/>
  <c r="D4829" i="23"/>
  <c r="D4828" i="23"/>
  <c r="D4827" i="23"/>
  <c r="D4826" i="23"/>
  <c r="D4825" i="23"/>
  <c r="D4824" i="23"/>
  <c r="D4823" i="23"/>
  <c r="D4822" i="23"/>
  <c r="D4821" i="23"/>
  <c r="D4820" i="23"/>
  <c r="D4819" i="23"/>
  <c r="D4818" i="23"/>
  <c r="D4817" i="23"/>
  <c r="D4816" i="23"/>
  <c r="D4815" i="23"/>
  <c r="D4814" i="23"/>
  <c r="D4813" i="23"/>
  <c r="D4812" i="23"/>
  <c r="D4811" i="23"/>
  <c r="D4810" i="23"/>
  <c r="D4809" i="23"/>
  <c r="D4808" i="23"/>
  <c r="D4807" i="23"/>
  <c r="D4806" i="23"/>
  <c r="D4805" i="23"/>
  <c r="D4804" i="23"/>
  <c r="D4803" i="23"/>
  <c r="D4802" i="23"/>
  <c r="D4801" i="23"/>
  <c r="D4800" i="23"/>
  <c r="D4799" i="23"/>
  <c r="D4798" i="23"/>
  <c r="D4797" i="23"/>
  <c r="D4796" i="23"/>
  <c r="D4795" i="23"/>
  <c r="D4794" i="23"/>
  <c r="D4793" i="23"/>
  <c r="D4792" i="23"/>
  <c r="D4791" i="23"/>
  <c r="D4790" i="23"/>
  <c r="D4789" i="23"/>
  <c r="D4788" i="23"/>
  <c r="D4787" i="23"/>
  <c r="D4786" i="23"/>
  <c r="D4785" i="23"/>
  <c r="D4784" i="23"/>
  <c r="D4783" i="23"/>
  <c r="D4782" i="23"/>
  <c r="D4781" i="23"/>
  <c r="D4780" i="23"/>
  <c r="D4779" i="23"/>
  <c r="D4778" i="23"/>
  <c r="D4777" i="23"/>
  <c r="D4776" i="23"/>
  <c r="D4775" i="23"/>
  <c r="D4774" i="23"/>
  <c r="D4773" i="23"/>
  <c r="D4772" i="23"/>
  <c r="D4771" i="23"/>
  <c r="D4770" i="23"/>
  <c r="D4769" i="23"/>
  <c r="D4768" i="23"/>
  <c r="D4767" i="23"/>
  <c r="D4766" i="23"/>
  <c r="D4765" i="23"/>
  <c r="D4764" i="23"/>
  <c r="D4763" i="23"/>
  <c r="D4762" i="23"/>
  <c r="D4761" i="23"/>
  <c r="D4760" i="23"/>
  <c r="D4759" i="23"/>
  <c r="D4758" i="23"/>
  <c r="D4757" i="23"/>
  <c r="D4756" i="23"/>
  <c r="D4755" i="23"/>
  <c r="D4754" i="23"/>
  <c r="D4753" i="23"/>
  <c r="D4752" i="23"/>
  <c r="D4751" i="23"/>
  <c r="D4750" i="23"/>
  <c r="D4749" i="23"/>
  <c r="D4748" i="23"/>
  <c r="D4747" i="23"/>
  <c r="D4746" i="23"/>
  <c r="D4745" i="23"/>
  <c r="D4744" i="23"/>
  <c r="D4743" i="23"/>
  <c r="D4742" i="23"/>
  <c r="D4741" i="23"/>
  <c r="D4740" i="23"/>
  <c r="D4739" i="23"/>
  <c r="D4738" i="23"/>
  <c r="D4737" i="23"/>
  <c r="D4736" i="23"/>
  <c r="D4735" i="23"/>
  <c r="D4734" i="23"/>
  <c r="D4733" i="23"/>
  <c r="D4732" i="23"/>
  <c r="D4731" i="23"/>
  <c r="D4730" i="23"/>
  <c r="D4729" i="23"/>
  <c r="D4728" i="23"/>
  <c r="D4727" i="23"/>
  <c r="D4726" i="23"/>
  <c r="D4725" i="23"/>
  <c r="D4724" i="23"/>
  <c r="D4723" i="23"/>
  <c r="D4722" i="23"/>
  <c r="D4721" i="23"/>
  <c r="D4720" i="23"/>
  <c r="D4719" i="23"/>
  <c r="D4718" i="23"/>
  <c r="D4717" i="23"/>
  <c r="D4716" i="23"/>
  <c r="D4715" i="23"/>
  <c r="D4714" i="23"/>
  <c r="D4713" i="23"/>
  <c r="D4712" i="23"/>
  <c r="D4711" i="23"/>
  <c r="D4710" i="23"/>
  <c r="D4709" i="23"/>
  <c r="D4708" i="23"/>
  <c r="D4707" i="23"/>
  <c r="D4706" i="23"/>
  <c r="D4705" i="23"/>
  <c r="D4704" i="23"/>
  <c r="D4703" i="23"/>
  <c r="D4702" i="23"/>
  <c r="D4701" i="23"/>
  <c r="D4700" i="23"/>
  <c r="D4699" i="23"/>
  <c r="D4698" i="23"/>
  <c r="D4697" i="23"/>
  <c r="D4696" i="23"/>
  <c r="D4695" i="23"/>
  <c r="D4694" i="23"/>
  <c r="D4693" i="23"/>
  <c r="D4692" i="23"/>
  <c r="D4691" i="23"/>
  <c r="D4690" i="23"/>
  <c r="D4689" i="23"/>
  <c r="D4688" i="23"/>
  <c r="D4687" i="23"/>
  <c r="D4686" i="23"/>
  <c r="D4685" i="23"/>
  <c r="D4684" i="23"/>
  <c r="D4683" i="23"/>
  <c r="D4682" i="23"/>
  <c r="D4681" i="23"/>
  <c r="D4680" i="23"/>
  <c r="D4679" i="23"/>
  <c r="D4678" i="23"/>
  <c r="D4677" i="23"/>
  <c r="D4676" i="23"/>
  <c r="D4675" i="23"/>
  <c r="D4674" i="23"/>
  <c r="D4673" i="23"/>
  <c r="D4672" i="23"/>
  <c r="D4671" i="23"/>
  <c r="D4670" i="23"/>
  <c r="D4669" i="23"/>
  <c r="D4668" i="23"/>
  <c r="D4667" i="23"/>
  <c r="D4666" i="23"/>
  <c r="D4665" i="23"/>
  <c r="D4664" i="23"/>
  <c r="D4663" i="23"/>
  <c r="D4662" i="23"/>
  <c r="D4661" i="23"/>
  <c r="D4660" i="23"/>
  <c r="D4659" i="23"/>
  <c r="D4658" i="23"/>
  <c r="D4657" i="23"/>
  <c r="D4656" i="23"/>
  <c r="D4655" i="23"/>
  <c r="D4654" i="23"/>
  <c r="D4653" i="23"/>
  <c r="D4652" i="23"/>
  <c r="D4651" i="23"/>
  <c r="D4650" i="23"/>
  <c r="D4649" i="23"/>
  <c r="D4648" i="23"/>
  <c r="D4647" i="23"/>
  <c r="D4646" i="23"/>
  <c r="D4645" i="23"/>
  <c r="D4644" i="23"/>
  <c r="D4643" i="23"/>
  <c r="D4642" i="23"/>
  <c r="D4641" i="23"/>
  <c r="D4640" i="23"/>
  <c r="D4639" i="23"/>
  <c r="D4638" i="23"/>
  <c r="D4637" i="23"/>
  <c r="D4636" i="23"/>
  <c r="D4635" i="23"/>
  <c r="D4634" i="23"/>
  <c r="D4633" i="23"/>
  <c r="D4632" i="23"/>
  <c r="D4631" i="23"/>
  <c r="D4630" i="23"/>
  <c r="D4629" i="23"/>
  <c r="D4628" i="23"/>
  <c r="D4627" i="23"/>
  <c r="D4626" i="23"/>
  <c r="D4625" i="23"/>
  <c r="D4624" i="23"/>
  <c r="D4623" i="23"/>
  <c r="D4622" i="23"/>
  <c r="D4621" i="23"/>
  <c r="D4620" i="23"/>
  <c r="D4619" i="23"/>
  <c r="D4618" i="23"/>
  <c r="D4617" i="23"/>
  <c r="D4616" i="23"/>
  <c r="D4615" i="23"/>
  <c r="D4614" i="23"/>
  <c r="D4613" i="23"/>
  <c r="D4612" i="23"/>
  <c r="D4611" i="23"/>
  <c r="D4610" i="23"/>
  <c r="D4609" i="23"/>
  <c r="D4608" i="23"/>
  <c r="D4607" i="23"/>
  <c r="D4606" i="23"/>
  <c r="D4605" i="23"/>
  <c r="D4604" i="23"/>
  <c r="D4603" i="23"/>
  <c r="D4602" i="23"/>
  <c r="D4601" i="23"/>
  <c r="D4600" i="23"/>
  <c r="D4599" i="23"/>
  <c r="D4598" i="23"/>
  <c r="D4597" i="23"/>
  <c r="D4596" i="23"/>
  <c r="D4595" i="23"/>
  <c r="D4594" i="23"/>
  <c r="D4593" i="23"/>
  <c r="D4592" i="23"/>
  <c r="D4591" i="23"/>
  <c r="D4590" i="23"/>
  <c r="D4589" i="23"/>
  <c r="D4588" i="23"/>
  <c r="D4587" i="23"/>
  <c r="D4586" i="23"/>
  <c r="D4585" i="23"/>
  <c r="D4584" i="23"/>
  <c r="D4583" i="23"/>
  <c r="D4582" i="23"/>
  <c r="D4581" i="23"/>
  <c r="D4580" i="23"/>
  <c r="D4579" i="23"/>
  <c r="D4578" i="23"/>
  <c r="D4577" i="23"/>
  <c r="D4576" i="23"/>
  <c r="D4575" i="23"/>
  <c r="D4574" i="23"/>
  <c r="D4573" i="23"/>
  <c r="D4572" i="23"/>
  <c r="D4571" i="23"/>
  <c r="D4570" i="23"/>
  <c r="D4569" i="23"/>
  <c r="D4568" i="23"/>
  <c r="D4567" i="23"/>
  <c r="D4566" i="23"/>
  <c r="D4565" i="23"/>
  <c r="D4564" i="23"/>
  <c r="D4563" i="23"/>
  <c r="D4562" i="23"/>
  <c r="D4561" i="23"/>
  <c r="D4560" i="23"/>
  <c r="D4559" i="23"/>
  <c r="D4558" i="23"/>
  <c r="D4557" i="23"/>
  <c r="D4556" i="23"/>
  <c r="D4555" i="23"/>
  <c r="D4554" i="23"/>
  <c r="D4553" i="23"/>
  <c r="D4552" i="23"/>
  <c r="D4551" i="23"/>
  <c r="D4550" i="23"/>
  <c r="D4549" i="23"/>
  <c r="D4548" i="23"/>
  <c r="D4547" i="23"/>
  <c r="D4546" i="23"/>
  <c r="D4545" i="23"/>
  <c r="D4544" i="23"/>
  <c r="D4543" i="23"/>
  <c r="D4542" i="23"/>
  <c r="D4541" i="23"/>
  <c r="D4540" i="23"/>
  <c r="D4539" i="23"/>
  <c r="D4538" i="23"/>
  <c r="D4537" i="23"/>
  <c r="D4536" i="23"/>
  <c r="D4535" i="23"/>
  <c r="D4534" i="23"/>
  <c r="D4533" i="23"/>
  <c r="D4532" i="23"/>
  <c r="D4531" i="23"/>
  <c r="D4530" i="23"/>
  <c r="D4529" i="23"/>
  <c r="D4528" i="23"/>
  <c r="D4527" i="23"/>
  <c r="D4526" i="23"/>
  <c r="D4525" i="23"/>
  <c r="D4524" i="23"/>
  <c r="D4523" i="23"/>
  <c r="D4522" i="23"/>
  <c r="D4521" i="23"/>
  <c r="D4520" i="23"/>
  <c r="D4519" i="23"/>
  <c r="D4518" i="23"/>
  <c r="D4517" i="23"/>
  <c r="D4516" i="23"/>
  <c r="D4515" i="23"/>
  <c r="D4514" i="23"/>
  <c r="D4513" i="23"/>
  <c r="D4512" i="23"/>
  <c r="D4511" i="23"/>
  <c r="D4510" i="23"/>
  <c r="D4509" i="23"/>
  <c r="D4508" i="23"/>
  <c r="D4507" i="23"/>
  <c r="D4506" i="23"/>
  <c r="D4505" i="23"/>
  <c r="D4504" i="23"/>
  <c r="D4503" i="23"/>
  <c r="D4502" i="23"/>
  <c r="D4501" i="23"/>
  <c r="D4500" i="23"/>
  <c r="D4499" i="23"/>
  <c r="D4498" i="23"/>
  <c r="D4497" i="23"/>
  <c r="D4496" i="23"/>
  <c r="D4495" i="23"/>
  <c r="D4494" i="23"/>
  <c r="D4493" i="23"/>
  <c r="D4492" i="23"/>
  <c r="D4491" i="23"/>
  <c r="D4490" i="23"/>
  <c r="D4489" i="23"/>
  <c r="D4488" i="23"/>
  <c r="D4487" i="23"/>
  <c r="D4486" i="23"/>
  <c r="D4485" i="23"/>
  <c r="D4484" i="23"/>
  <c r="D4483" i="23"/>
  <c r="D4482" i="23"/>
  <c r="D4481" i="23"/>
  <c r="D4480" i="23"/>
  <c r="D4479" i="23"/>
  <c r="D4478" i="23"/>
  <c r="D4477" i="23"/>
  <c r="D4476" i="23"/>
  <c r="D4475" i="23"/>
  <c r="D4474" i="23"/>
  <c r="D4473" i="23"/>
  <c r="D4472" i="23"/>
  <c r="D4471" i="23"/>
  <c r="D4470" i="23"/>
  <c r="D4469" i="23"/>
  <c r="D4468" i="23"/>
  <c r="D4467" i="23"/>
  <c r="D4466" i="23"/>
  <c r="D4465" i="23"/>
  <c r="D4464" i="23"/>
  <c r="D4463" i="23"/>
  <c r="D4462" i="23"/>
  <c r="D4461" i="23"/>
  <c r="D4460" i="23"/>
  <c r="D4459" i="23"/>
  <c r="D4458" i="23"/>
  <c r="D4457" i="23"/>
  <c r="D4456" i="23"/>
  <c r="D4455" i="23"/>
  <c r="D4454" i="23"/>
  <c r="D4453" i="23"/>
  <c r="D4452" i="23"/>
  <c r="D4451" i="23"/>
  <c r="D4450" i="23"/>
  <c r="D4449" i="23"/>
  <c r="D4448" i="23"/>
  <c r="D4447" i="23"/>
  <c r="D4446" i="23"/>
  <c r="D4445" i="23"/>
  <c r="D4444" i="23"/>
  <c r="D4443" i="23"/>
  <c r="D4442" i="23"/>
  <c r="D4441" i="23"/>
  <c r="D4440" i="23"/>
  <c r="D4439" i="23"/>
  <c r="D4438" i="23"/>
  <c r="D4437" i="23"/>
  <c r="D4436" i="23"/>
  <c r="D4435" i="23"/>
  <c r="D4434" i="23"/>
  <c r="D4433" i="23"/>
  <c r="D4432" i="23"/>
  <c r="D4431" i="23"/>
  <c r="D4430" i="23"/>
  <c r="D4429" i="23"/>
  <c r="D4428" i="23"/>
  <c r="D4427" i="23"/>
  <c r="D4426" i="23"/>
  <c r="D4425" i="23"/>
  <c r="D4424" i="23"/>
  <c r="D4423" i="23"/>
  <c r="D4422" i="23"/>
  <c r="D4421" i="23"/>
  <c r="D4420" i="23"/>
  <c r="D4419" i="23"/>
  <c r="D4418" i="23"/>
  <c r="D4417" i="23"/>
  <c r="D4416" i="23"/>
  <c r="D4415" i="23"/>
  <c r="D4414" i="23"/>
  <c r="D4413" i="23"/>
  <c r="D4412" i="23"/>
  <c r="D4411" i="23"/>
  <c r="D4410" i="23"/>
  <c r="D4409" i="23"/>
  <c r="D4408" i="23"/>
  <c r="D4407" i="23"/>
  <c r="D4406" i="23"/>
  <c r="D4405" i="23"/>
  <c r="D4404" i="23"/>
  <c r="D4403" i="23"/>
  <c r="D4402" i="23"/>
  <c r="D4401" i="23"/>
  <c r="D4400" i="23"/>
  <c r="D4399" i="23"/>
  <c r="D4398" i="23"/>
  <c r="D4397" i="23"/>
  <c r="D4396" i="23"/>
  <c r="D4395" i="23"/>
  <c r="D4394" i="23"/>
  <c r="D4393" i="23"/>
  <c r="D4392" i="23"/>
  <c r="D4391" i="23"/>
  <c r="D4390" i="23"/>
  <c r="D4389" i="23"/>
  <c r="D4388" i="23"/>
  <c r="D4387" i="23"/>
  <c r="D4386" i="23"/>
  <c r="D4385" i="23"/>
  <c r="D4384" i="23"/>
  <c r="D4383" i="23"/>
  <c r="D4382" i="23"/>
  <c r="D4381" i="23"/>
  <c r="D4380" i="23"/>
  <c r="D4379" i="23"/>
  <c r="D4378" i="23"/>
  <c r="D4377" i="23"/>
  <c r="D4376" i="23"/>
  <c r="D4375" i="23"/>
  <c r="D4374" i="23"/>
  <c r="D4373" i="23"/>
  <c r="D4372" i="23"/>
  <c r="D4371" i="23"/>
  <c r="D4370" i="23"/>
  <c r="D4369" i="23"/>
  <c r="D4368" i="23"/>
  <c r="D4367" i="23"/>
  <c r="D4366" i="23"/>
  <c r="D4365" i="23"/>
  <c r="D4364" i="23"/>
  <c r="D4363" i="23"/>
  <c r="D4362" i="23"/>
  <c r="D4361" i="23"/>
  <c r="D4360" i="23"/>
  <c r="D4359" i="23"/>
  <c r="D4358" i="23"/>
  <c r="D4357" i="23"/>
  <c r="D4356" i="23"/>
  <c r="D4355" i="23"/>
  <c r="D4354" i="23"/>
  <c r="D4353" i="23"/>
  <c r="D4352" i="23"/>
  <c r="D4351" i="23"/>
  <c r="D4350" i="23"/>
  <c r="D4349" i="23"/>
  <c r="D4348" i="23"/>
  <c r="D4347" i="23"/>
  <c r="D4346" i="23"/>
  <c r="D4345" i="23"/>
  <c r="D4344" i="23"/>
  <c r="D4343" i="23"/>
  <c r="D4342" i="23"/>
  <c r="D4341" i="23"/>
  <c r="D4340" i="23"/>
  <c r="D4339" i="23"/>
  <c r="D4338" i="23"/>
  <c r="D4337" i="23"/>
  <c r="D4336" i="23"/>
  <c r="D4335" i="23"/>
  <c r="D4334" i="23"/>
  <c r="D4333" i="23"/>
  <c r="D4332" i="23"/>
  <c r="D4331" i="23"/>
  <c r="D4330" i="23"/>
  <c r="D4329" i="23"/>
  <c r="D4328" i="23"/>
  <c r="D4327" i="23"/>
  <c r="D4326" i="23"/>
  <c r="D4325" i="23"/>
  <c r="D4324" i="23"/>
  <c r="D4323" i="23"/>
  <c r="D4322" i="23"/>
  <c r="D4321" i="23"/>
  <c r="D4320" i="23"/>
  <c r="D4319" i="23"/>
  <c r="D4318" i="23"/>
  <c r="D4317" i="23"/>
  <c r="D4316" i="23"/>
  <c r="D4315" i="23"/>
  <c r="D4314" i="23"/>
  <c r="D4313" i="23"/>
  <c r="D4312" i="23"/>
  <c r="D4311" i="23"/>
  <c r="D4310" i="23"/>
  <c r="D4309" i="23"/>
  <c r="D4308" i="23"/>
  <c r="D4307" i="23"/>
  <c r="D4306" i="23"/>
  <c r="D4305" i="23"/>
  <c r="D4304" i="23"/>
  <c r="D4303" i="23"/>
  <c r="D4302" i="23"/>
  <c r="D4301" i="23"/>
  <c r="D4300" i="23"/>
  <c r="D4299" i="23"/>
  <c r="D4298" i="23"/>
  <c r="D4297" i="23"/>
  <c r="D4296" i="23"/>
  <c r="D4295" i="23"/>
  <c r="D4294" i="23"/>
  <c r="D4293" i="23"/>
  <c r="D4292" i="23"/>
  <c r="D4291" i="23"/>
  <c r="D4290" i="23"/>
  <c r="D4289" i="23"/>
  <c r="D4288" i="23"/>
  <c r="D4287" i="23"/>
  <c r="D4286" i="23"/>
  <c r="D4285" i="23"/>
  <c r="D4284" i="23"/>
  <c r="D4283" i="23"/>
  <c r="D4282" i="23"/>
  <c r="D4281" i="23"/>
  <c r="D4280" i="23"/>
  <c r="D4279" i="23"/>
  <c r="D4278" i="23"/>
  <c r="D4277" i="23"/>
  <c r="D4276" i="23"/>
  <c r="D4275" i="23"/>
  <c r="D4274" i="23"/>
  <c r="D4273" i="23"/>
  <c r="D4272" i="23"/>
  <c r="D4271" i="23"/>
  <c r="D4270" i="23"/>
  <c r="D4269" i="23"/>
  <c r="D4268" i="23"/>
  <c r="D4267" i="23"/>
  <c r="D4266" i="23"/>
  <c r="D4265" i="23"/>
  <c r="D4264" i="23"/>
  <c r="D4263" i="23"/>
  <c r="D4262" i="23"/>
  <c r="D4261" i="23"/>
  <c r="D4260" i="23"/>
  <c r="D4259" i="23"/>
  <c r="D4258" i="23"/>
  <c r="D4257" i="23"/>
  <c r="D4256" i="23"/>
  <c r="D4255" i="23"/>
  <c r="D4254" i="23"/>
  <c r="D4253" i="23"/>
  <c r="D4252" i="23"/>
  <c r="D4251" i="23"/>
  <c r="D4250" i="23"/>
  <c r="D4249" i="23"/>
  <c r="D4248" i="23"/>
  <c r="D4247" i="23"/>
  <c r="D4246" i="23"/>
  <c r="D4245" i="23"/>
  <c r="D4244" i="23"/>
  <c r="D4243" i="23"/>
  <c r="D4242" i="23"/>
  <c r="D4241" i="23"/>
  <c r="D4240" i="23"/>
  <c r="D4239" i="23"/>
  <c r="D4238" i="23"/>
  <c r="D4237" i="23"/>
  <c r="D4236" i="23"/>
  <c r="D4235" i="23"/>
  <c r="D4234" i="23"/>
  <c r="D4233" i="23"/>
  <c r="D4232" i="23"/>
  <c r="D4231" i="23"/>
  <c r="D4230" i="23"/>
  <c r="D4229" i="23"/>
  <c r="D4228" i="23"/>
  <c r="D4227" i="23"/>
  <c r="D4226" i="23"/>
  <c r="D4225" i="23"/>
  <c r="D4224" i="23"/>
  <c r="D4223" i="23"/>
  <c r="D4222" i="23"/>
  <c r="D4221" i="23"/>
  <c r="D4220" i="23"/>
  <c r="D4219" i="23"/>
  <c r="D4218" i="23"/>
  <c r="D4217" i="23"/>
  <c r="D4216" i="23"/>
  <c r="D4215" i="23"/>
  <c r="D4214" i="23"/>
  <c r="D4213" i="23"/>
  <c r="D4212" i="23"/>
  <c r="D4211" i="23"/>
  <c r="D4210" i="23"/>
  <c r="D4209" i="23"/>
  <c r="D4208" i="23"/>
  <c r="D4207" i="23"/>
  <c r="D4206" i="23"/>
  <c r="D4205" i="23"/>
  <c r="D4204" i="23"/>
  <c r="D4203" i="23"/>
  <c r="D4202" i="23"/>
  <c r="D4201" i="23"/>
  <c r="D4200" i="23"/>
  <c r="D4199" i="23"/>
  <c r="D4198" i="23"/>
  <c r="D4197" i="23"/>
  <c r="D4196" i="23"/>
  <c r="D4195" i="23"/>
  <c r="D4194" i="23"/>
  <c r="D4193" i="23"/>
  <c r="D4192" i="23"/>
  <c r="D4191" i="23"/>
  <c r="D4190" i="23"/>
  <c r="D4189" i="23"/>
  <c r="D4188" i="23"/>
  <c r="D4187" i="23"/>
  <c r="D4186" i="23"/>
  <c r="D4185" i="23"/>
  <c r="D4184" i="23"/>
  <c r="D4183" i="23"/>
  <c r="D4182" i="23"/>
  <c r="D4181" i="23"/>
  <c r="D4180" i="23"/>
  <c r="D4179" i="23"/>
  <c r="D4178" i="23"/>
  <c r="D4177" i="23"/>
  <c r="D4176" i="23"/>
  <c r="D4175" i="23"/>
  <c r="D4174" i="23"/>
  <c r="D4173" i="23"/>
  <c r="D4172" i="23"/>
  <c r="D4171" i="23"/>
  <c r="D4170" i="23"/>
  <c r="D4169" i="23"/>
  <c r="D4168" i="23"/>
  <c r="D4167" i="23"/>
  <c r="D4166" i="23"/>
  <c r="D4165" i="23"/>
  <c r="D4164" i="23"/>
  <c r="D4163" i="23"/>
  <c r="D4162" i="23"/>
  <c r="D4161" i="23"/>
  <c r="D4160" i="23"/>
  <c r="D4159" i="23"/>
  <c r="D4158" i="23"/>
  <c r="D4157" i="23"/>
  <c r="D4156" i="23"/>
  <c r="D4155" i="23"/>
  <c r="D4154" i="23"/>
  <c r="D4153" i="23"/>
  <c r="D4152" i="23"/>
  <c r="D4151" i="23"/>
  <c r="D4150" i="23"/>
  <c r="D4149" i="23"/>
  <c r="D4148" i="23"/>
  <c r="D4147" i="23"/>
  <c r="D4146" i="23"/>
  <c r="D4145" i="23"/>
  <c r="D4144" i="23"/>
  <c r="D4143" i="23"/>
  <c r="D4142" i="23"/>
  <c r="D4141" i="23"/>
  <c r="D4140" i="23"/>
  <c r="D4139" i="23"/>
  <c r="D4138" i="23"/>
  <c r="D4137" i="23"/>
  <c r="D4136" i="23"/>
  <c r="D4135" i="23"/>
  <c r="D4134" i="23"/>
  <c r="D4133" i="23"/>
  <c r="D4132" i="23"/>
  <c r="D4131" i="23"/>
  <c r="D4130" i="23"/>
  <c r="D4129" i="23"/>
  <c r="D4128" i="23"/>
  <c r="D4127" i="23"/>
  <c r="D4126" i="23"/>
  <c r="D4125" i="23"/>
  <c r="D4124" i="23"/>
  <c r="D4123" i="23"/>
  <c r="D4122" i="23"/>
  <c r="D4121" i="23"/>
  <c r="D4120" i="23"/>
  <c r="D4119" i="23"/>
  <c r="D4118" i="23"/>
  <c r="D4117" i="23"/>
  <c r="D4116" i="23"/>
  <c r="D4115" i="23"/>
  <c r="D4114" i="23"/>
  <c r="D4113" i="23"/>
  <c r="D4112" i="23"/>
  <c r="D4111" i="23"/>
  <c r="D4110" i="23"/>
  <c r="D4109" i="23"/>
  <c r="D4108" i="23"/>
  <c r="D4107" i="23"/>
  <c r="D4106" i="23"/>
  <c r="D4105" i="23"/>
  <c r="D4104" i="23"/>
  <c r="D4103" i="23"/>
  <c r="D4102" i="23"/>
  <c r="D4101" i="23"/>
  <c r="D4100" i="23"/>
  <c r="D4099" i="23"/>
  <c r="D4098" i="23"/>
  <c r="D4097" i="23"/>
  <c r="D4096" i="23"/>
  <c r="D4095" i="23"/>
  <c r="D4094" i="23"/>
  <c r="D4093" i="23"/>
  <c r="D4092" i="23"/>
  <c r="D4091" i="23"/>
  <c r="D4090" i="23"/>
  <c r="D4089" i="23"/>
  <c r="D4088" i="23"/>
  <c r="D4087" i="23"/>
  <c r="D4086" i="23"/>
  <c r="D4085" i="23"/>
  <c r="D4084" i="23"/>
  <c r="D4083" i="23"/>
  <c r="D4082" i="23"/>
  <c r="D4081" i="23"/>
  <c r="D4080" i="23"/>
  <c r="D4079" i="23"/>
  <c r="D4078" i="23"/>
  <c r="D4077" i="23"/>
  <c r="D4076" i="23"/>
  <c r="D4075" i="23"/>
  <c r="D4074" i="23"/>
  <c r="D4073" i="23"/>
  <c r="D4072" i="23"/>
  <c r="D4071" i="23"/>
  <c r="D4070" i="23"/>
  <c r="D4069" i="23"/>
  <c r="D4068" i="23"/>
  <c r="D4067" i="23"/>
  <c r="D4066" i="23"/>
  <c r="D4065" i="23"/>
  <c r="D4064" i="23"/>
  <c r="D4063" i="23"/>
  <c r="D4062" i="23"/>
  <c r="D4061" i="23"/>
  <c r="D4060" i="23"/>
  <c r="D4059" i="23"/>
  <c r="D4058" i="23"/>
  <c r="D4057" i="23"/>
  <c r="D4056" i="23"/>
  <c r="D4055" i="23"/>
  <c r="D4054" i="23"/>
  <c r="D4053" i="23"/>
  <c r="D4052" i="23"/>
  <c r="D4051" i="23"/>
  <c r="D4050" i="23"/>
  <c r="D4049" i="23"/>
  <c r="D4048" i="23"/>
  <c r="D4047" i="23"/>
  <c r="D4046" i="23"/>
  <c r="D4045" i="23"/>
  <c r="D4044" i="23"/>
  <c r="D4043" i="23"/>
  <c r="D4042" i="23"/>
  <c r="D4041" i="23"/>
  <c r="D4040" i="23"/>
  <c r="D4039" i="23"/>
  <c r="D4038" i="23"/>
  <c r="D4037" i="23"/>
  <c r="D4036" i="23"/>
  <c r="D4035" i="23"/>
  <c r="D4034" i="23"/>
  <c r="D4033" i="23"/>
  <c r="D4032" i="23"/>
  <c r="D4031" i="23"/>
  <c r="D4030" i="23"/>
  <c r="D4029" i="23"/>
  <c r="D4028" i="23"/>
  <c r="D4027" i="23"/>
  <c r="D4026" i="23"/>
  <c r="D4025" i="23"/>
  <c r="D4024" i="23"/>
  <c r="D4023" i="23"/>
  <c r="D4022" i="23"/>
  <c r="D4021" i="23"/>
  <c r="D4020" i="23"/>
  <c r="D4019" i="23"/>
  <c r="D4018" i="23"/>
  <c r="D4017" i="23"/>
  <c r="D4016" i="23"/>
  <c r="D4015" i="23"/>
  <c r="D4014" i="23"/>
  <c r="D4013" i="23"/>
  <c r="D4012" i="23"/>
  <c r="D4011" i="23"/>
  <c r="D4010" i="23"/>
  <c r="D4009" i="23"/>
  <c r="D4008" i="23"/>
  <c r="D4007" i="23"/>
  <c r="D4006" i="23"/>
  <c r="D4005" i="23"/>
  <c r="D4004" i="23"/>
  <c r="D4003" i="23"/>
  <c r="D4002" i="23"/>
  <c r="D4001" i="23"/>
  <c r="D4000" i="23"/>
  <c r="D3999" i="23"/>
  <c r="D3998" i="23"/>
  <c r="D3997" i="23"/>
  <c r="D3996" i="23"/>
  <c r="D3995" i="23"/>
  <c r="D3994" i="23"/>
  <c r="D3993" i="23"/>
  <c r="D3992" i="23"/>
  <c r="D3991" i="23"/>
  <c r="D3990" i="23"/>
  <c r="D3989" i="23"/>
  <c r="D3988" i="23"/>
  <c r="D3987" i="23"/>
  <c r="D3986" i="23"/>
  <c r="D3985" i="23"/>
  <c r="D3984" i="23"/>
  <c r="D3983" i="23"/>
  <c r="D3982" i="23"/>
  <c r="D3981" i="23"/>
  <c r="D3980" i="23"/>
  <c r="D3979" i="23"/>
  <c r="D3978" i="23"/>
  <c r="D3977" i="23"/>
  <c r="D3976" i="23"/>
  <c r="D3975" i="23"/>
  <c r="D3974" i="23"/>
  <c r="D3973" i="23"/>
  <c r="D3972" i="23"/>
  <c r="D3971" i="23"/>
  <c r="D3970" i="23"/>
  <c r="D3969" i="23"/>
  <c r="D3968" i="23"/>
  <c r="D3967" i="23"/>
  <c r="D3966" i="23"/>
  <c r="D3965" i="23"/>
  <c r="D3964" i="23"/>
  <c r="D3963" i="23"/>
  <c r="D3962" i="23"/>
  <c r="D3961" i="23"/>
  <c r="D3960" i="23"/>
  <c r="D3959" i="23"/>
  <c r="D3958" i="23"/>
  <c r="D3957" i="23"/>
  <c r="D3956" i="23"/>
  <c r="D3955" i="23"/>
  <c r="D3954" i="23"/>
  <c r="D3953" i="23"/>
  <c r="D3952" i="23"/>
  <c r="D3951" i="23"/>
  <c r="D3950" i="23"/>
  <c r="D3949" i="23"/>
  <c r="D3948" i="23"/>
  <c r="D3947" i="23"/>
  <c r="D3946" i="23"/>
  <c r="D3945" i="23"/>
  <c r="D3944" i="23"/>
  <c r="D3943" i="23"/>
  <c r="D3942" i="23"/>
  <c r="D3941" i="23"/>
  <c r="D3940" i="23"/>
  <c r="D3939" i="23"/>
  <c r="D3938" i="23"/>
  <c r="D3937" i="23"/>
  <c r="D3936" i="23"/>
  <c r="D3935" i="23"/>
  <c r="D3934" i="23"/>
  <c r="D3933" i="23"/>
  <c r="D3932" i="23"/>
  <c r="D3931" i="23"/>
  <c r="D3930" i="23"/>
  <c r="D3929" i="23"/>
  <c r="D3928" i="23"/>
  <c r="D3927" i="23"/>
  <c r="D3926" i="23"/>
  <c r="D3925" i="23"/>
  <c r="D3924" i="23"/>
  <c r="D3923" i="23"/>
  <c r="D3922" i="23"/>
  <c r="D3921" i="23"/>
  <c r="D3920" i="23"/>
  <c r="D3919" i="23"/>
  <c r="D3918" i="23"/>
  <c r="D3917" i="23"/>
  <c r="D3916" i="23"/>
  <c r="D3915" i="23"/>
  <c r="D3914" i="23"/>
  <c r="D3913" i="23"/>
  <c r="D3912" i="23"/>
  <c r="D3911" i="23"/>
  <c r="D3910" i="23"/>
  <c r="D3909" i="23"/>
  <c r="D3908" i="23"/>
  <c r="D3907" i="23"/>
  <c r="D3906" i="23"/>
  <c r="D3905" i="23"/>
  <c r="D3904" i="23"/>
  <c r="D3903" i="23"/>
  <c r="D3902" i="23"/>
  <c r="D3901" i="23"/>
  <c r="D3900" i="23"/>
  <c r="D3899" i="23"/>
  <c r="D3898" i="23"/>
  <c r="D3897" i="23"/>
  <c r="D3896" i="23"/>
  <c r="D3895" i="23"/>
  <c r="D3894" i="23"/>
  <c r="D3893" i="23"/>
  <c r="D3892" i="23"/>
  <c r="D3891" i="23"/>
  <c r="D3890" i="23"/>
  <c r="D3889" i="23"/>
  <c r="D3888" i="23"/>
  <c r="D3887" i="23"/>
  <c r="D3886" i="23"/>
  <c r="D3885" i="23"/>
  <c r="D3884" i="23"/>
  <c r="D3883" i="23"/>
  <c r="D3882" i="23"/>
  <c r="D3881" i="23"/>
  <c r="D3880" i="23"/>
  <c r="D3879" i="23"/>
  <c r="D3878" i="23"/>
  <c r="D3877" i="23"/>
  <c r="D3876" i="23"/>
  <c r="D3875" i="23"/>
  <c r="D3874" i="23"/>
  <c r="D3873" i="23"/>
  <c r="D3872" i="23"/>
  <c r="D3871" i="23"/>
  <c r="D3870" i="23"/>
  <c r="D3869" i="23"/>
  <c r="D3868" i="23"/>
  <c r="D3867" i="23"/>
  <c r="D3866" i="23"/>
  <c r="D3865" i="23"/>
  <c r="D3864" i="23"/>
  <c r="D3863" i="23"/>
  <c r="D3862" i="23"/>
  <c r="D3861" i="23"/>
  <c r="D3860" i="23"/>
  <c r="D3859" i="23"/>
  <c r="D3858" i="23"/>
  <c r="D3857" i="23"/>
  <c r="D3856" i="23"/>
  <c r="D3855" i="23"/>
  <c r="D3854" i="23"/>
  <c r="D3853" i="23"/>
  <c r="D3852" i="23"/>
  <c r="D3851" i="23"/>
  <c r="D3850" i="23"/>
  <c r="D3849" i="23"/>
  <c r="D3848" i="23"/>
  <c r="D3847" i="23"/>
  <c r="D3846" i="23"/>
  <c r="D3845" i="23"/>
  <c r="D3844" i="23"/>
  <c r="D3843" i="23"/>
  <c r="D3842" i="23"/>
  <c r="D3841" i="23"/>
  <c r="D3840" i="23"/>
  <c r="D3839" i="23"/>
  <c r="D3838" i="23"/>
  <c r="D3837" i="23"/>
  <c r="D3836" i="23"/>
  <c r="D3835" i="23"/>
  <c r="D3834" i="23"/>
  <c r="D3833" i="23"/>
  <c r="D3832" i="23"/>
  <c r="D3831" i="23"/>
  <c r="D3830" i="23"/>
  <c r="D3829" i="23"/>
  <c r="D3828" i="23"/>
  <c r="D3827" i="23"/>
  <c r="D3826" i="23"/>
  <c r="D3825" i="23"/>
  <c r="D3824" i="23"/>
  <c r="D3823" i="23"/>
  <c r="D3822" i="23"/>
  <c r="D3821" i="23"/>
  <c r="D3820" i="23"/>
  <c r="D3819" i="23"/>
  <c r="D3818" i="23"/>
  <c r="D3817" i="23"/>
  <c r="D3816" i="23"/>
  <c r="D3815" i="23"/>
  <c r="D3814" i="23"/>
  <c r="D3813" i="23"/>
  <c r="D3812" i="23"/>
  <c r="D3811" i="23"/>
  <c r="D3810" i="23"/>
  <c r="D3809" i="23"/>
  <c r="D3808" i="23"/>
  <c r="D3807" i="23"/>
  <c r="D3806" i="23"/>
  <c r="D3805" i="23"/>
  <c r="D3804" i="23"/>
  <c r="D3803" i="23"/>
  <c r="D3802" i="23"/>
  <c r="D3801" i="23"/>
  <c r="D3800" i="23"/>
  <c r="D3799" i="23"/>
  <c r="D3798" i="23"/>
  <c r="D3797" i="23"/>
  <c r="D3796" i="23"/>
  <c r="D3795" i="23"/>
  <c r="D3794" i="23"/>
  <c r="D3793" i="23"/>
  <c r="D3792" i="23"/>
  <c r="D3791" i="23"/>
  <c r="D3790" i="23"/>
  <c r="D3789" i="23"/>
  <c r="D3788" i="23"/>
  <c r="D3787" i="23"/>
  <c r="D3786" i="23"/>
  <c r="D3785" i="23"/>
  <c r="D3784" i="23"/>
  <c r="D3783" i="23"/>
  <c r="D3782" i="23"/>
  <c r="D3781" i="23"/>
  <c r="D3780" i="23"/>
  <c r="D3779" i="23"/>
  <c r="D3778" i="23"/>
  <c r="D3777" i="23"/>
  <c r="D3776" i="23"/>
  <c r="D3775" i="23"/>
  <c r="D3774" i="23"/>
  <c r="D3773" i="23"/>
  <c r="D3772" i="23"/>
  <c r="D3771" i="23"/>
  <c r="D3770" i="23"/>
  <c r="D3769" i="23"/>
  <c r="D3768" i="23"/>
  <c r="D3767" i="23"/>
  <c r="D3766" i="23"/>
  <c r="D3765" i="23"/>
  <c r="D3764" i="23"/>
  <c r="D3763" i="23"/>
  <c r="D3762" i="23"/>
  <c r="D3761" i="23"/>
  <c r="D3760" i="23"/>
  <c r="D3759" i="23"/>
  <c r="D3758" i="23"/>
  <c r="D3757" i="23"/>
  <c r="D3756" i="23"/>
  <c r="D3755" i="23"/>
  <c r="D3754" i="23"/>
  <c r="D3753" i="23"/>
  <c r="D3752" i="23"/>
  <c r="D3751" i="23"/>
  <c r="D3750" i="23"/>
  <c r="D3749" i="23"/>
  <c r="D3748" i="23"/>
  <c r="D3747" i="23"/>
  <c r="D3746" i="23"/>
  <c r="D3745" i="23"/>
  <c r="D3744" i="23"/>
  <c r="D3743" i="23"/>
  <c r="D3742" i="23"/>
  <c r="D3741" i="23"/>
  <c r="D3740" i="23"/>
  <c r="D3739" i="23"/>
  <c r="D3738" i="23"/>
  <c r="D3737" i="23"/>
  <c r="D3736" i="23"/>
  <c r="D3735" i="23"/>
  <c r="D3734" i="23"/>
  <c r="D3733" i="23"/>
  <c r="D3732" i="23"/>
  <c r="D3731" i="23"/>
  <c r="D3730" i="23"/>
  <c r="D3729" i="23"/>
  <c r="D3728" i="23"/>
  <c r="D3727" i="23"/>
  <c r="D3726" i="23"/>
  <c r="D3725" i="23"/>
  <c r="D3724" i="23"/>
  <c r="D3723" i="23"/>
  <c r="D3722" i="23"/>
  <c r="D3721" i="23"/>
  <c r="D3720" i="23"/>
  <c r="D3719" i="23"/>
  <c r="D3718" i="23"/>
  <c r="D3717" i="23"/>
  <c r="D3716" i="23"/>
  <c r="D3715" i="23"/>
  <c r="D3714" i="23"/>
  <c r="D3713" i="23"/>
  <c r="D3712" i="23"/>
  <c r="D3711" i="23"/>
  <c r="D3710" i="23"/>
  <c r="D3709" i="23"/>
  <c r="D3708" i="23"/>
  <c r="D3707" i="23"/>
  <c r="D3706" i="23"/>
  <c r="D3705" i="23"/>
  <c r="D3704" i="23"/>
  <c r="D3703" i="23"/>
  <c r="D3702" i="23"/>
  <c r="D3701" i="23"/>
  <c r="D3700" i="23"/>
  <c r="D3699" i="23"/>
  <c r="D3698" i="23"/>
  <c r="D3697" i="23"/>
  <c r="D3696" i="23"/>
  <c r="D3695" i="23"/>
  <c r="D3694" i="23"/>
  <c r="D3693" i="23"/>
  <c r="D3692" i="23"/>
  <c r="D3691" i="23"/>
  <c r="D3690" i="23"/>
  <c r="D3689" i="23"/>
  <c r="D3688" i="23"/>
  <c r="D3687" i="23"/>
  <c r="D3686" i="23"/>
  <c r="D3685" i="23"/>
  <c r="D3684" i="23"/>
  <c r="D3683" i="23"/>
  <c r="D3682" i="23"/>
  <c r="D3681" i="23"/>
  <c r="D3680" i="23"/>
  <c r="D3679" i="23"/>
  <c r="D3678" i="23"/>
  <c r="D3677" i="23"/>
  <c r="D3676" i="23"/>
  <c r="D3675" i="23"/>
  <c r="D3674" i="23"/>
  <c r="D3673" i="23"/>
  <c r="D3672" i="23"/>
  <c r="D3671" i="23"/>
  <c r="D3670" i="23"/>
  <c r="D3669" i="23"/>
  <c r="D3668" i="23"/>
  <c r="D3667" i="23"/>
  <c r="D3666" i="23"/>
  <c r="D3665" i="23"/>
  <c r="D3664" i="23"/>
  <c r="D3663" i="23"/>
  <c r="D3662" i="23"/>
  <c r="D3661" i="23"/>
  <c r="D3660" i="23"/>
  <c r="D3659" i="23"/>
  <c r="D3658" i="23"/>
  <c r="D3657" i="23"/>
  <c r="D3656" i="23"/>
  <c r="D3655" i="23"/>
  <c r="D3654" i="23"/>
  <c r="D3653" i="23"/>
  <c r="D3652" i="23"/>
  <c r="D3651" i="23"/>
  <c r="D3650" i="23"/>
  <c r="D3649" i="23"/>
  <c r="D3648" i="23"/>
  <c r="D3647" i="23"/>
  <c r="D3646" i="23"/>
  <c r="D3645" i="23"/>
  <c r="D3644" i="23"/>
  <c r="D3643" i="23"/>
  <c r="D3642" i="23"/>
  <c r="D3641" i="23"/>
  <c r="D3640" i="23"/>
  <c r="D3639" i="23"/>
  <c r="D3638" i="23"/>
  <c r="D3637" i="23"/>
  <c r="D3636" i="23"/>
  <c r="D3635" i="23"/>
  <c r="D3634" i="23"/>
  <c r="D3633" i="23"/>
  <c r="D3632" i="23"/>
  <c r="D3631" i="23"/>
  <c r="D3630" i="23"/>
  <c r="D3629" i="23"/>
  <c r="D3628" i="23"/>
  <c r="D3627" i="23"/>
  <c r="D3626" i="23"/>
  <c r="D3625" i="23"/>
  <c r="D3624" i="23"/>
  <c r="D3623" i="23"/>
  <c r="D3622" i="23"/>
  <c r="D3621" i="23"/>
  <c r="D3620" i="23"/>
  <c r="D3619" i="23"/>
  <c r="D3618" i="23"/>
  <c r="D3617" i="23"/>
  <c r="D3616" i="23"/>
  <c r="D3615" i="23"/>
  <c r="D3614" i="23"/>
  <c r="D3613" i="23"/>
  <c r="D3612" i="23"/>
  <c r="D3611" i="23"/>
  <c r="D3610" i="23"/>
  <c r="D3609" i="23"/>
  <c r="D3608" i="23"/>
  <c r="D3607" i="23"/>
  <c r="D3606" i="23"/>
  <c r="D3605" i="23"/>
  <c r="D3604" i="23"/>
  <c r="D3603" i="23"/>
  <c r="D3602" i="23"/>
  <c r="D3601" i="23"/>
  <c r="D3600" i="23"/>
  <c r="D3599" i="23"/>
  <c r="D3598" i="23"/>
  <c r="D3597" i="23"/>
  <c r="D3596" i="23"/>
  <c r="D3595" i="23"/>
  <c r="D3594" i="23"/>
  <c r="D3593" i="23"/>
  <c r="D3592" i="23"/>
  <c r="D3591" i="23"/>
  <c r="D3590" i="23"/>
  <c r="D3589" i="23"/>
  <c r="D3588" i="23"/>
  <c r="D3587" i="23"/>
  <c r="D3586" i="23"/>
  <c r="D3585" i="23"/>
  <c r="D3584" i="23"/>
  <c r="D3583" i="23"/>
  <c r="D3582" i="23"/>
  <c r="D3581" i="23"/>
  <c r="D3580" i="23"/>
  <c r="D3579" i="23"/>
  <c r="D3578" i="23"/>
  <c r="D3577" i="23"/>
  <c r="D3576" i="23"/>
  <c r="D3575" i="23"/>
  <c r="D3574" i="23"/>
  <c r="D3573" i="23"/>
  <c r="D3572" i="23"/>
  <c r="D3571" i="23"/>
  <c r="D3570" i="23"/>
  <c r="D3569" i="23"/>
  <c r="D3568" i="23"/>
  <c r="D3567" i="23"/>
  <c r="D3566" i="23"/>
  <c r="D3565" i="23"/>
  <c r="D3564" i="23"/>
  <c r="D3563" i="23"/>
  <c r="D3562" i="23"/>
  <c r="D3561" i="23"/>
  <c r="D3560" i="23"/>
  <c r="D3559" i="23"/>
  <c r="D3558" i="23"/>
  <c r="D3557" i="23"/>
  <c r="D3556" i="23"/>
  <c r="D3555" i="23"/>
  <c r="D3554" i="23"/>
  <c r="D3553" i="23"/>
  <c r="D3552" i="23"/>
  <c r="D3551" i="23"/>
  <c r="D3550" i="23"/>
  <c r="D3549" i="23"/>
  <c r="D3548" i="23"/>
  <c r="D3547" i="23"/>
  <c r="D3546" i="23"/>
  <c r="D3545" i="23"/>
  <c r="D3544" i="23"/>
  <c r="D3543" i="23"/>
  <c r="D3542" i="23"/>
  <c r="D3541" i="23"/>
  <c r="D3540" i="23"/>
  <c r="D3539" i="23"/>
  <c r="D3538" i="23"/>
  <c r="D3537" i="23"/>
  <c r="D3536" i="23"/>
  <c r="D3535" i="23"/>
  <c r="D3534" i="23"/>
  <c r="D3533" i="23"/>
  <c r="D3532" i="23"/>
  <c r="D3531" i="23"/>
  <c r="D3530" i="23"/>
  <c r="D3529" i="23"/>
  <c r="D3528" i="23"/>
  <c r="D3527" i="23"/>
  <c r="D3526" i="23"/>
  <c r="D3525" i="23"/>
  <c r="D3524" i="23"/>
  <c r="D3523" i="23"/>
  <c r="D3522" i="23"/>
  <c r="D3521" i="23"/>
  <c r="D3520" i="23"/>
  <c r="D3519" i="23"/>
  <c r="D3518" i="23"/>
  <c r="D3517" i="23"/>
  <c r="D3516" i="23"/>
  <c r="D3515" i="23"/>
  <c r="D3514" i="23"/>
  <c r="D3513" i="23"/>
  <c r="D3512" i="23"/>
  <c r="D3511" i="23"/>
  <c r="D3510" i="23"/>
  <c r="D3509" i="23"/>
  <c r="D3508" i="23"/>
  <c r="D3507" i="23"/>
  <c r="D3506" i="23"/>
  <c r="D3505" i="23"/>
  <c r="D3504" i="23"/>
  <c r="D3503" i="23"/>
  <c r="D3502" i="23"/>
  <c r="D3501" i="23"/>
  <c r="D3500" i="23"/>
  <c r="D3499" i="23"/>
  <c r="D3498" i="23"/>
  <c r="D3497" i="23"/>
  <c r="D3496" i="23"/>
  <c r="D3495" i="23"/>
  <c r="D3494" i="23"/>
  <c r="D3493" i="23"/>
  <c r="D3492" i="23"/>
  <c r="D3491" i="23"/>
  <c r="D3490" i="23"/>
  <c r="D3489" i="23"/>
  <c r="D3488" i="23"/>
  <c r="D3487" i="23"/>
  <c r="D3486" i="23"/>
  <c r="D3485" i="23"/>
  <c r="D3484" i="23"/>
  <c r="D3483" i="23"/>
  <c r="D3482" i="23"/>
  <c r="D3481" i="23"/>
  <c r="D3480" i="23"/>
  <c r="D3479" i="23"/>
  <c r="D3478" i="23"/>
  <c r="D3477" i="23"/>
  <c r="D3476" i="23"/>
  <c r="D3475" i="23"/>
  <c r="D3474" i="23"/>
  <c r="D3473" i="23"/>
  <c r="D3472" i="23"/>
  <c r="D3471" i="23"/>
  <c r="D3470" i="23"/>
  <c r="D3469" i="23"/>
  <c r="D3468" i="23"/>
  <c r="D3467" i="23"/>
  <c r="D3466" i="23"/>
  <c r="D3465" i="23"/>
  <c r="D3464" i="23"/>
  <c r="D3463" i="23"/>
  <c r="D3462" i="23"/>
  <c r="D3461" i="23"/>
  <c r="D3460" i="23"/>
  <c r="D3459" i="23"/>
  <c r="D3458" i="23"/>
  <c r="D3457" i="23"/>
  <c r="D3456" i="23"/>
  <c r="D3455" i="23"/>
  <c r="D3454" i="23"/>
  <c r="D3453" i="23"/>
  <c r="D3452" i="23"/>
  <c r="D3451" i="23"/>
  <c r="D3450" i="23"/>
  <c r="D3449" i="23"/>
  <c r="D3448" i="23"/>
  <c r="D3447" i="23"/>
  <c r="D3446" i="23"/>
  <c r="D3445" i="23"/>
  <c r="D3444" i="23"/>
  <c r="D3443" i="23"/>
  <c r="D3442" i="23"/>
  <c r="D3441" i="23"/>
  <c r="D3440" i="23"/>
  <c r="D3439" i="23"/>
  <c r="D3438" i="23"/>
  <c r="D3437" i="23"/>
  <c r="D3436" i="23"/>
  <c r="D3435" i="23"/>
  <c r="D3434" i="23"/>
  <c r="D3433" i="23"/>
  <c r="D3432" i="23"/>
  <c r="D3431" i="23"/>
  <c r="D3430" i="23"/>
  <c r="D3429" i="23"/>
  <c r="D3428" i="23"/>
  <c r="D3427" i="23"/>
  <c r="D3426" i="23"/>
  <c r="D3425" i="23"/>
  <c r="D3424" i="23"/>
  <c r="D3423" i="23"/>
  <c r="D3422" i="23"/>
  <c r="D3421" i="23"/>
  <c r="D3420" i="23"/>
  <c r="D3419" i="23"/>
  <c r="D3418" i="23"/>
  <c r="D3417" i="23"/>
  <c r="D3416" i="23"/>
  <c r="D3415" i="23"/>
  <c r="D3414" i="23"/>
  <c r="D3413" i="23"/>
  <c r="D3412" i="23"/>
  <c r="D3411" i="23"/>
  <c r="D3410" i="23"/>
  <c r="D3409" i="23"/>
  <c r="D3408" i="23"/>
  <c r="D3407" i="23"/>
  <c r="D3406" i="23"/>
  <c r="D3405" i="23"/>
  <c r="D3404" i="23"/>
  <c r="D3403" i="23"/>
  <c r="D3402" i="23"/>
  <c r="D3401" i="23"/>
  <c r="D3400" i="23"/>
  <c r="D3399" i="23"/>
  <c r="D3398" i="23"/>
  <c r="D3397" i="23"/>
  <c r="D3396" i="23"/>
  <c r="D3395" i="23"/>
  <c r="D3394" i="23"/>
  <c r="D3393" i="23"/>
  <c r="D3392" i="23"/>
  <c r="D3391" i="23"/>
  <c r="D3390" i="23"/>
  <c r="D3389" i="23"/>
  <c r="D3388" i="23"/>
  <c r="D3387" i="23"/>
  <c r="D3386" i="23"/>
  <c r="D3385" i="23"/>
  <c r="D3384" i="23"/>
  <c r="D3383" i="23"/>
  <c r="D3382" i="23"/>
  <c r="D3381" i="23"/>
  <c r="D3380" i="23"/>
  <c r="D3379" i="23"/>
  <c r="D3378" i="23"/>
  <c r="D3377" i="23"/>
  <c r="D3376" i="23"/>
  <c r="D3375" i="23"/>
  <c r="D3374" i="23"/>
  <c r="D3373" i="23"/>
  <c r="D3372" i="23"/>
  <c r="D3371" i="23"/>
  <c r="D3370" i="23"/>
  <c r="D3369" i="23"/>
  <c r="D3368" i="23"/>
  <c r="D3367" i="23"/>
  <c r="D3366" i="23"/>
  <c r="D3365" i="23"/>
  <c r="D3364" i="23"/>
  <c r="D3363" i="23"/>
  <c r="D3362" i="23"/>
  <c r="D3361" i="23"/>
  <c r="D3360" i="23"/>
  <c r="D3359" i="23"/>
  <c r="D3358" i="23"/>
  <c r="D3357" i="23"/>
  <c r="D3356" i="23"/>
  <c r="D3355" i="23"/>
  <c r="D3354" i="23"/>
  <c r="D3353" i="23"/>
  <c r="D3352" i="23"/>
  <c r="D3351" i="23"/>
  <c r="D3350" i="23"/>
  <c r="D3349" i="23"/>
  <c r="D3348" i="23"/>
  <c r="D3347" i="23"/>
  <c r="D3346" i="23"/>
  <c r="D3345" i="23"/>
  <c r="D3344" i="23"/>
  <c r="D3343" i="23"/>
  <c r="D3342" i="23"/>
  <c r="D3341" i="23"/>
  <c r="D3340" i="23"/>
  <c r="D3339" i="23"/>
  <c r="D3338" i="23"/>
  <c r="D3337" i="23"/>
  <c r="D3336" i="23"/>
  <c r="D3335" i="23"/>
  <c r="D3334" i="23"/>
  <c r="D3333" i="23"/>
  <c r="D3332" i="23"/>
  <c r="D3331" i="23"/>
  <c r="D3330" i="23"/>
  <c r="D3329" i="23"/>
  <c r="D3328" i="23"/>
  <c r="D3327" i="23"/>
  <c r="D3326" i="23"/>
  <c r="D3325" i="23"/>
  <c r="D3324" i="23"/>
  <c r="D3323" i="23"/>
  <c r="D3322" i="23"/>
  <c r="D3321" i="23"/>
  <c r="D3320" i="23"/>
  <c r="D3319" i="23"/>
  <c r="D3318" i="23"/>
  <c r="D3317" i="23"/>
  <c r="D3316" i="23"/>
  <c r="D3315" i="23"/>
  <c r="D3314" i="23"/>
  <c r="D3313" i="23"/>
  <c r="D3312" i="23"/>
  <c r="D3311" i="23"/>
  <c r="D3310" i="23"/>
  <c r="D3309" i="23"/>
  <c r="D3308" i="23"/>
  <c r="D3307" i="23"/>
  <c r="D3306" i="23"/>
  <c r="D3305" i="23"/>
  <c r="D3304" i="23"/>
  <c r="D3303" i="23"/>
  <c r="D3302" i="23"/>
  <c r="D3301" i="23"/>
  <c r="D3300" i="23"/>
  <c r="D3299" i="23"/>
  <c r="D3298" i="23"/>
  <c r="D3297" i="23"/>
  <c r="D3296" i="23"/>
  <c r="D3295" i="23"/>
  <c r="D3294" i="23"/>
  <c r="D3293" i="23"/>
  <c r="D3292" i="23"/>
  <c r="D3291" i="23"/>
  <c r="D3290" i="23"/>
  <c r="D3289" i="23"/>
  <c r="D3288" i="23"/>
  <c r="D3287" i="23"/>
  <c r="D3286" i="23"/>
  <c r="D3285" i="23"/>
  <c r="D3284" i="23"/>
  <c r="D3283" i="23"/>
  <c r="D3282" i="23"/>
  <c r="D3281" i="23"/>
  <c r="D3280" i="23"/>
  <c r="D3279" i="23"/>
  <c r="D3278" i="23"/>
  <c r="D3277" i="23"/>
  <c r="D3276" i="23"/>
  <c r="D3275" i="23"/>
  <c r="D3274" i="23"/>
  <c r="D3273" i="23"/>
  <c r="D3272" i="23"/>
  <c r="D3271" i="23"/>
  <c r="D3270" i="23"/>
  <c r="D3269" i="23"/>
  <c r="D3268" i="23"/>
  <c r="D3267" i="23"/>
  <c r="D3266" i="23"/>
  <c r="D3265" i="23"/>
  <c r="D3264" i="23"/>
  <c r="D3263" i="23"/>
  <c r="D3262" i="23"/>
  <c r="D3261" i="23"/>
  <c r="D3260" i="23"/>
  <c r="D3259" i="23"/>
  <c r="D3258" i="23"/>
  <c r="D3257" i="23"/>
  <c r="D3256" i="23"/>
  <c r="D3255" i="23"/>
  <c r="D3254" i="23"/>
  <c r="D3253" i="23"/>
  <c r="D3252" i="23"/>
  <c r="D3251" i="23"/>
  <c r="D3250" i="23"/>
  <c r="D3249" i="23"/>
  <c r="D3248" i="23"/>
  <c r="D3247" i="23"/>
  <c r="D3246" i="23"/>
  <c r="D3245" i="23"/>
  <c r="D3244" i="23"/>
  <c r="D3243" i="23"/>
  <c r="D3242" i="23"/>
  <c r="D3241" i="23"/>
  <c r="D3240" i="23"/>
  <c r="D3239" i="23"/>
  <c r="D3238" i="23"/>
  <c r="D3237" i="23"/>
  <c r="D3236" i="23"/>
  <c r="D3235" i="23"/>
  <c r="D3234" i="23"/>
  <c r="D3233" i="23"/>
  <c r="D3232" i="23"/>
  <c r="D3231" i="23"/>
  <c r="D3230" i="23"/>
  <c r="D3229" i="23"/>
  <c r="D3228" i="23"/>
  <c r="D3227" i="23"/>
  <c r="D3226" i="23"/>
  <c r="D3225" i="23"/>
  <c r="D3224" i="23"/>
  <c r="D3223" i="23"/>
  <c r="D3222" i="23"/>
  <c r="D3221" i="23"/>
  <c r="D3220" i="23"/>
  <c r="D3219" i="23"/>
  <c r="D3218" i="23"/>
  <c r="D3217" i="23"/>
  <c r="D3216" i="23"/>
  <c r="D3215" i="23"/>
  <c r="D3214" i="23"/>
  <c r="D3213" i="23"/>
  <c r="D3212" i="23"/>
  <c r="D3211" i="23"/>
  <c r="D3210" i="23"/>
  <c r="D3209" i="23"/>
  <c r="D3208" i="23"/>
  <c r="D3207" i="23"/>
  <c r="D3206" i="23"/>
  <c r="D3205" i="23"/>
  <c r="D3204" i="23"/>
  <c r="D3203" i="23"/>
  <c r="D3202" i="23"/>
  <c r="D3201" i="23"/>
  <c r="D3200" i="23"/>
  <c r="D3199" i="23"/>
  <c r="D3198" i="23"/>
  <c r="D3197" i="23"/>
  <c r="D3196" i="23"/>
  <c r="D3195" i="23"/>
  <c r="D3194" i="23"/>
  <c r="D3193" i="23"/>
  <c r="D3192" i="23"/>
  <c r="D3191" i="23"/>
  <c r="D3190" i="23"/>
  <c r="D3189" i="23"/>
  <c r="D3188" i="23"/>
  <c r="D3187" i="23"/>
  <c r="D3186" i="23"/>
  <c r="D3185" i="23"/>
  <c r="D3184" i="23"/>
  <c r="D3183" i="23"/>
  <c r="D3182" i="23"/>
  <c r="D3181" i="23"/>
  <c r="D3180" i="23"/>
  <c r="D3179" i="23"/>
  <c r="D3178" i="23"/>
  <c r="D3177" i="23"/>
  <c r="D3176" i="23"/>
  <c r="D3175" i="23"/>
  <c r="D3174" i="23"/>
  <c r="D3173" i="23"/>
  <c r="D3172" i="23"/>
  <c r="D3171" i="23"/>
  <c r="D3170" i="23"/>
  <c r="D3169" i="23"/>
  <c r="D3168" i="23"/>
  <c r="D3167" i="23"/>
  <c r="D3166" i="23"/>
  <c r="D3165" i="23"/>
  <c r="D3164" i="23"/>
  <c r="D3163" i="23"/>
  <c r="D3162" i="23"/>
  <c r="D3161" i="23"/>
  <c r="D3160" i="23"/>
  <c r="D3159" i="23"/>
  <c r="D3158" i="23"/>
  <c r="D3157" i="23"/>
  <c r="D3156" i="23"/>
  <c r="D3155" i="23"/>
  <c r="D3154" i="23"/>
  <c r="D3153" i="23"/>
  <c r="D3152" i="23"/>
  <c r="D3151" i="23"/>
  <c r="D3150" i="23"/>
  <c r="D3149" i="23"/>
  <c r="D3148" i="23"/>
  <c r="D3147" i="23"/>
  <c r="D3146" i="23"/>
  <c r="D3145" i="23"/>
  <c r="D3144" i="23"/>
  <c r="D3143" i="23"/>
  <c r="D3142" i="23"/>
  <c r="D3141" i="23"/>
  <c r="D3140" i="23"/>
  <c r="D3139" i="23"/>
  <c r="D3138" i="23"/>
  <c r="D3137" i="23"/>
  <c r="D3136" i="23"/>
  <c r="D3135" i="23"/>
  <c r="D3134" i="23"/>
  <c r="D3133" i="23"/>
  <c r="D3132" i="23"/>
  <c r="D3131" i="23"/>
  <c r="D3130" i="23"/>
  <c r="D3129" i="23"/>
  <c r="D3128" i="23"/>
  <c r="D3127" i="23"/>
  <c r="D3126" i="23"/>
  <c r="D3125" i="23"/>
  <c r="D3124" i="23"/>
  <c r="D3123" i="23"/>
  <c r="D3122" i="23"/>
  <c r="D3121" i="23"/>
  <c r="D3120" i="23"/>
  <c r="D3119" i="23"/>
  <c r="D3118" i="23"/>
  <c r="D3117" i="23"/>
  <c r="D3116" i="23"/>
  <c r="D3115" i="23"/>
  <c r="D3114" i="23"/>
  <c r="D3113" i="23"/>
  <c r="D3112" i="23"/>
  <c r="D3111" i="23"/>
  <c r="D3110" i="23"/>
  <c r="D3109" i="23"/>
  <c r="D3108" i="23"/>
  <c r="D3107" i="23"/>
  <c r="D3106" i="23"/>
  <c r="D3105" i="23"/>
  <c r="D3104" i="23"/>
  <c r="D3103" i="23"/>
  <c r="D3102" i="23"/>
  <c r="D3101" i="23"/>
  <c r="D3100" i="23"/>
  <c r="D3099" i="23"/>
  <c r="D3098" i="23"/>
  <c r="D3097" i="23"/>
  <c r="D3096" i="23"/>
  <c r="D3095" i="23"/>
  <c r="D3094" i="23"/>
  <c r="D3093" i="23"/>
  <c r="D3092" i="23"/>
  <c r="D3091" i="23"/>
  <c r="D3090" i="23"/>
  <c r="D3089" i="23"/>
  <c r="D3088" i="23"/>
  <c r="D3087" i="23"/>
  <c r="D3086" i="23"/>
  <c r="D3085" i="23"/>
  <c r="D3084" i="23"/>
  <c r="D3083" i="23"/>
  <c r="D3082" i="23"/>
  <c r="D3081" i="23"/>
  <c r="D3080" i="23"/>
  <c r="D3079" i="23"/>
  <c r="D3078" i="23"/>
  <c r="D3077" i="23"/>
  <c r="D3076" i="23"/>
  <c r="D3075" i="23"/>
  <c r="D3074" i="23"/>
  <c r="D3073" i="23"/>
  <c r="D3072" i="23"/>
  <c r="D3071" i="23"/>
  <c r="D3070" i="23"/>
  <c r="D3069" i="23"/>
  <c r="D3068" i="23"/>
  <c r="D3067" i="23"/>
  <c r="D3066" i="23"/>
  <c r="D3065" i="23"/>
  <c r="D3064" i="23"/>
  <c r="D3063" i="23"/>
  <c r="D3062" i="23"/>
  <c r="D3061" i="23"/>
  <c r="D3060" i="23"/>
  <c r="D3059" i="23"/>
  <c r="D3058" i="23"/>
  <c r="D3057" i="23"/>
  <c r="D3056" i="23"/>
  <c r="D3055" i="23"/>
  <c r="D3054" i="23"/>
  <c r="D3053" i="23"/>
  <c r="D3052" i="23"/>
  <c r="D3051" i="23"/>
  <c r="D3050" i="23"/>
  <c r="D3049" i="23"/>
  <c r="D3048" i="23"/>
  <c r="D3047" i="23"/>
  <c r="D3046" i="23"/>
  <c r="D3045" i="23"/>
  <c r="D3044" i="23"/>
  <c r="D3043" i="23"/>
  <c r="D3042" i="23"/>
  <c r="D3041" i="23"/>
  <c r="D3040" i="23"/>
  <c r="D3039" i="23"/>
  <c r="D3038" i="23"/>
  <c r="D3037" i="23"/>
  <c r="D3036" i="23"/>
  <c r="D3035" i="23"/>
  <c r="D3034" i="23"/>
  <c r="D3033" i="23"/>
  <c r="D3032" i="23"/>
  <c r="D3031" i="23"/>
  <c r="D3030" i="23"/>
  <c r="D3029" i="23"/>
  <c r="D3028" i="23"/>
  <c r="D3027" i="23"/>
  <c r="D3026" i="23"/>
  <c r="D3025" i="23"/>
  <c r="D3024" i="23"/>
  <c r="D3023" i="23"/>
  <c r="D3022" i="23"/>
  <c r="D3021" i="23"/>
  <c r="D3020" i="23"/>
  <c r="D3019" i="23"/>
  <c r="D3018" i="23"/>
  <c r="D3017" i="23"/>
  <c r="D3016" i="23"/>
  <c r="D3015" i="23"/>
  <c r="D3014" i="23"/>
  <c r="D3013" i="23"/>
  <c r="D3012" i="23"/>
  <c r="D3011" i="23"/>
  <c r="D3010" i="23"/>
  <c r="D3009" i="23"/>
  <c r="D3008" i="23"/>
  <c r="D3007" i="23"/>
  <c r="D3006" i="23"/>
  <c r="D3005" i="23"/>
  <c r="D3004" i="23"/>
  <c r="D3003" i="23"/>
  <c r="D3002" i="23"/>
  <c r="D3001" i="23"/>
  <c r="D3000" i="23"/>
  <c r="D2999" i="23"/>
  <c r="D2998" i="23"/>
  <c r="D2997" i="23"/>
  <c r="D2996" i="23"/>
  <c r="D2995" i="23"/>
  <c r="D2994" i="23"/>
  <c r="D2993" i="23"/>
  <c r="D2992" i="23"/>
  <c r="D2991" i="23"/>
  <c r="D2990" i="23"/>
  <c r="D2989" i="23"/>
  <c r="D2988" i="23"/>
  <c r="D2987" i="23"/>
  <c r="D2986" i="23"/>
  <c r="D2985" i="23"/>
  <c r="D2984" i="23"/>
  <c r="D2983" i="23"/>
  <c r="D2982" i="23"/>
  <c r="D2981" i="23"/>
  <c r="D2980" i="23"/>
  <c r="D2979" i="23"/>
  <c r="D2978" i="23"/>
  <c r="D2977" i="23"/>
  <c r="D2976" i="23"/>
  <c r="D2975" i="23"/>
  <c r="D2974" i="23"/>
  <c r="D2973" i="23"/>
  <c r="D2972" i="23"/>
  <c r="D2971" i="23"/>
  <c r="D2970" i="23"/>
  <c r="D2969" i="23"/>
  <c r="D2968" i="23"/>
  <c r="D2967" i="23"/>
  <c r="D2966" i="23"/>
  <c r="D2965" i="23"/>
  <c r="D2964" i="23"/>
  <c r="D2963" i="23"/>
  <c r="D2962" i="23"/>
  <c r="D2961" i="23"/>
  <c r="D2960" i="23"/>
  <c r="D2959" i="23"/>
  <c r="D2958" i="23"/>
  <c r="D2957" i="23"/>
  <c r="D2956" i="23"/>
  <c r="D2955" i="23"/>
  <c r="D2954" i="23"/>
  <c r="D2953" i="23"/>
  <c r="D2952" i="23"/>
  <c r="D2951" i="23"/>
  <c r="D2950" i="23"/>
  <c r="D2949" i="23"/>
  <c r="D2948" i="23"/>
  <c r="D2947" i="23"/>
  <c r="D2946" i="23"/>
  <c r="D2945" i="23"/>
  <c r="D2944" i="23"/>
  <c r="D2943" i="23"/>
  <c r="D2942" i="23"/>
  <c r="D2941" i="23"/>
  <c r="D2940" i="23"/>
  <c r="D2939" i="23"/>
  <c r="D2938" i="23"/>
  <c r="D2937" i="23"/>
  <c r="D2936" i="23"/>
  <c r="D2935" i="23"/>
  <c r="D2934" i="23"/>
  <c r="D2933" i="23"/>
  <c r="D2932" i="23"/>
  <c r="D2931" i="23"/>
  <c r="D2930" i="23"/>
  <c r="D2929" i="23"/>
  <c r="D2928" i="23"/>
  <c r="D2927" i="23"/>
  <c r="D2926" i="23"/>
  <c r="D2925" i="23"/>
  <c r="D2924" i="23"/>
  <c r="D2923" i="23"/>
  <c r="D2922" i="23"/>
  <c r="D2921" i="23"/>
  <c r="D2920" i="23"/>
  <c r="D2919" i="23"/>
  <c r="D2918" i="23"/>
  <c r="D2917" i="23"/>
  <c r="D2916" i="23"/>
  <c r="D2915" i="23"/>
  <c r="D2914" i="23"/>
  <c r="D2913" i="23"/>
  <c r="D2912" i="23"/>
  <c r="D2911" i="23"/>
  <c r="D2910" i="23"/>
  <c r="D2909" i="23"/>
  <c r="D2908" i="23"/>
  <c r="D2907" i="23"/>
  <c r="D2906" i="23"/>
  <c r="D2905" i="23"/>
  <c r="D2904" i="23"/>
  <c r="D2903" i="23"/>
  <c r="D2902" i="23"/>
  <c r="D2901" i="23"/>
  <c r="D2900" i="23"/>
  <c r="D2899" i="23"/>
  <c r="D2898" i="23"/>
  <c r="D2897" i="23"/>
  <c r="D2896" i="23"/>
  <c r="D2895" i="23"/>
  <c r="D2894" i="23"/>
  <c r="D2893" i="23"/>
  <c r="D2892" i="23"/>
  <c r="D2891" i="23"/>
  <c r="D2890" i="23"/>
  <c r="D2889" i="23"/>
  <c r="D2888" i="23"/>
  <c r="D2887" i="23"/>
  <c r="D2886" i="23"/>
  <c r="D2885" i="23"/>
  <c r="D2884" i="23"/>
  <c r="D2883" i="23"/>
  <c r="D2882" i="23"/>
  <c r="D2881" i="23"/>
  <c r="D2880" i="23"/>
  <c r="D2879" i="23"/>
  <c r="D2878" i="23"/>
  <c r="D2877" i="23"/>
  <c r="D2876" i="23"/>
  <c r="D2875" i="23"/>
  <c r="D2874" i="23"/>
  <c r="D2873" i="23"/>
  <c r="D2872" i="23"/>
  <c r="D2871" i="23"/>
  <c r="D2870" i="23"/>
  <c r="D2869" i="23"/>
  <c r="D2868" i="23"/>
  <c r="D2867" i="23"/>
  <c r="D2866" i="23"/>
  <c r="D2865" i="23"/>
  <c r="D2864" i="23"/>
  <c r="D2863" i="23"/>
  <c r="D2862" i="23"/>
  <c r="D2861" i="23"/>
  <c r="D2860" i="23"/>
  <c r="D2859" i="23"/>
  <c r="D2858" i="23"/>
  <c r="D2857" i="23"/>
  <c r="D2856" i="23"/>
  <c r="D2855" i="23"/>
  <c r="D2854" i="23"/>
  <c r="D2853" i="23"/>
  <c r="D2852" i="23"/>
  <c r="D2851" i="23"/>
  <c r="D2850" i="23"/>
  <c r="D2849" i="23"/>
  <c r="D2848" i="23"/>
  <c r="D2847" i="23"/>
  <c r="D2846" i="23"/>
  <c r="D2845" i="23"/>
  <c r="D2844" i="23"/>
  <c r="D2843" i="23"/>
  <c r="D2842" i="23"/>
  <c r="D2841" i="23"/>
  <c r="D2840" i="23"/>
  <c r="D2839" i="23"/>
  <c r="D2838" i="23"/>
  <c r="D2837" i="23"/>
  <c r="D2836" i="23"/>
  <c r="D2835" i="23"/>
  <c r="D2834" i="23"/>
  <c r="D2833" i="23"/>
  <c r="D2832" i="23"/>
  <c r="D2831" i="23"/>
  <c r="D2830" i="23"/>
  <c r="D2829" i="23"/>
  <c r="D2828" i="23"/>
  <c r="D2827" i="23"/>
  <c r="D2826" i="23"/>
  <c r="D2825" i="23"/>
  <c r="D2824" i="23"/>
  <c r="D2823" i="23"/>
  <c r="D2822" i="23"/>
  <c r="D2821" i="23"/>
  <c r="D2820" i="23"/>
  <c r="D2819" i="23"/>
  <c r="D2818" i="23"/>
  <c r="D2817" i="23"/>
  <c r="D2816" i="23"/>
  <c r="D2815" i="23"/>
  <c r="D2814" i="23"/>
  <c r="D2813" i="23"/>
  <c r="D2812" i="23"/>
  <c r="D2811" i="23"/>
  <c r="D2810" i="23"/>
  <c r="D2809" i="23"/>
  <c r="D2808" i="23"/>
  <c r="D2807" i="23"/>
  <c r="D2806" i="23"/>
  <c r="D2805" i="23"/>
  <c r="D2804" i="23"/>
  <c r="D2803" i="23"/>
  <c r="D2802" i="23"/>
  <c r="D2801" i="23"/>
  <c r="D2800" i="23"/>
  <c r="D2799" i="23"/>
  <c r="D2798" i="23"/>
  <c r="D2797" i="23"/>
  <c r="D2796" i="23"/>
  <c r="D2795" i="23"/>
  <c r="D2794" i="23"/>
  <c r="D2793" i="23"/>
  <c r="D2792" i="23"/>
  <c r="D2791" i="23"/>
  <c r="D2790" i="23"/>
  <c r="D2789" i="23"/>
  <c r="D2788" i="23"/>
  <c r="D2787" i="23"/>
  <c r="D2786" i="23"/>
  <c r="D2785" i="23"/>
  <c r="D2784" i="23"/>
  <c r="D2783" i="23"/>
  <c r="D2782" i="23"/>
  <c r="D2781" i="23"/>
  <c r="D2780" i="23"/>
  <c r="D2779" i="23"/>
  <c r="D2778" i="23"/>
  <c r="D2777" i="23"/>
  <c r="D2776" i="23"/>
  <c r="D2775" i="23"/>
  <c r="D2774" i="23"/>
  <c r="D2773" i="23"/>
  <c r="D2772" i="23"/>
  <c r="D2771" i="23"/>
  <c r="D2770" i="23"/>
  <c r="D2769" i="23"/>
  <c r="D2768" i="23"/>
  <c r="D2767" i="23"/>
  <c r="D2766" i="23"/>
  <c r="D2765" i="23"/>
  <c r="D2764" i="23"/>
  <c r="D2763" i="23"/>
  <c r="D2762" i="23"/>
  <c r="D2761" i="23"/>
  <c r="D2760" i="23"/>
  <c r="D2759" i="23"/>
  <c r="D2758" i="23"/>
  <c r="D2757" i="23"/>
  <c r="D2756" i="23"/>
  <c r="D2755" i="23"/>
  <c r="D2754" i="23"/>
  <c r="D2753" i="23"/>
  <c r="D2752" i="23"/>
  <c r="D2751" i="23"/>
  <c r="D2750" i="23"/>
  <c r="D2749" i="23"/>
  <c r="D2748" i="23"/>
  <c r="D2747" i="23"/>
  <c r="D2746" i="23"/>
  <c r="D2745" i="23"/>
  <c r="D2744" i="23"/>
  <c r="D2743" i="23"/>
  <c r="D2742" i="23"/>
  <c r="D2741" i="23"/>
  <c r="D2740" i="23"/>
  <c r="D2739" i="23"/>
  <c r="D2738" i="23"/>
  <c r="D2737" i="23"/>
  <c r="D2736" i="23"/>
  <c r="D2735" i="23"/>
  <c r="D2734" i="23"/>
  <c r="D2733" i="23"/>
  <c r="D2732" i="23"/>
  <c r="D2731" i="23"/>
  <c r="D2730" i="23"/>
  <c r="D2729" i="23"/>
  <c r="D2728" i="23"/>
  <c r="D2727" i="23"/>
  <c r="D2726" i="23"/>
  <c r="D2725" i="23"/>
  <c r="D2724" i="23"/>
  <c r="D2723" i="23"/>
  <c r="D2722" i="23"/>
  <c r="D2721" i="23"/>
  <c r="D2720" i="23"/>
  <c r="D2719" i="23"/>
  <c r="D2718" i="23"/>
  <c r="D2717" i="23"/>
  <c r="D2716" i="23"/>
  <c r="D2715" i="23"/>
  <c r="D2714" i="23"/>
  <c r="D2713" i="23"/>
  <c r="D2712" i="23"/>
  <c r="D2711" i="23"/>
  <c r="D2710" i="23"/>
  <c r="D2709" i="23"/>
  <c r="D2708" i="23"/>
  <c r="D2707" i="23"/>
  <c r="D2706" i="23"/>
  <c r="D2705" i="23"/>
  <c r="D2704" i="23"/>
  <c r="D2703" i="23"/>
  <c r="D2702" i="23"/>
  <c r="D2701" i="23"/>
  <c r="D2700" i="23"/>
  <c r="D2699" i="23"/>
  <c r="D2698" i="23"/>
  <c r="D2697" i="23"/>
  <c r="D2696" i="23"/>
  <c r="D2695" i="23"/>
  <c r="D2694" i="23"/>
  <c r="D2693" i="23"/>
  <c r="D2692" i="23"/>
  <c r="D2691" i="23"/>
  <c r="D2690" i="23"/>
  <c r="D2689" i="23"/>
  <c r="D2688" i="23"/>
  <c r="D2687" i="23"/>
  <c r="D2686" i="23"/>
  <c r="D2685" i="23"/>
  <c r="D2684" i="23"/>
  <c r="D2683" i="23"/>
  <c r="D2682" i="23"/>
  <c r="D2681" i="23"/>
  <c r="D2680" i="23"/>
  <c r="D2679" i="23"/>
  <c r="D2678" i="23"/>
  <c r="D2677" i="23"/>
  <c r="D2676" i="23"/>
  <c r="D2675" i="23"/>
  <c r="D2674" i="23"/>
  <c r="D2673" i="23"/>
  <c r="D2672" i="23"/>
  <c r="D2671" i="23"/>
  <c r="D2670" i="23"/>
  <c r="D2669" i="23"/>
  <c r="D2668" i="23"/>
  <c r="D2667" i="23"/>
  <c r="D2666" i="23"/>
  <c r="D2665" i="23"/>
  <c r="D2664" i="23"/>
  <c r="D2663" i="23"/>
  <c r="D2662" i="23"/>
  <c r="D2661" i="23"/>
  <c r="D2660" i="23"/>
  <c r="D2659" i="23"/>
  <c r="D2658" i="23"/>
  <c r="D2657" i="23"/>
  <c r="D2656" i="23"/>
  <c r="D2655" i="23"/>
  <c r="D2654" i="23"/>
  <c r="D2653" i="23"/>
  <c r="D2652" i="23"/>
  <c r="D2651" i="23"/>
  <c r="D2650" i="23"/>
  <c r="D2649" i="23"/>
  <c r="D2648" i="23"/>
  <c r="D2647" i="23"/>
  <c r="D2646" i="23"/>
  <c r="D2645" i="23"/>
  <c r="D2644" i="23"/>
  <c r="D2643" i="23"/>
  <c r="D2642" i="23"/>
  <c r="D2641" i="23"/>
  <c r="D2640" i="23"/>
  <c r="D2639" i="23"/>
  <c r="D2638" i="23"/>
  <c r="D2637" i="23"/>
  <c r="D2636" i="23"/>
  <c r="D2635" i="23"/>
  <c r="D2634" i="23"/>
  <c r="D2633" i="23"/>
  <c r="D2632" i="23"/>
  <c r="D2631" i="23"/>
  <c r="D2630" i="23"/>
  <c r="D2629" i="23"/>
  <c r="D2628" i="23"/>
  <c r="D2627" i="23"/>
  <c r="D2626" i="23"/>
  <c r="D2625" i="23"/>
  <c r="D2624" i="23"/>
  <c r="D2623" i="23"/>
  <c r="D2622" i="23"/>
  <c r="D2621" i="23"/>
  <c r="D2620" i="23"/>
  <c r="D2619" i="23"/>
  <c r="D2618" i="23"/>
  <c r="D2617" i="23"/>
  <c r="D2616" i="23"/>
  <c r="D2615" i="23"/>
  <c r="D2614" i="23"/>
  <c r="D2613" i="23"/>
  <c r="D2612" i="23"/>
  <c r="D2611" i="23"/>
  <c r="D2610" i="23"/>
  <c r="D2609" i="23"/>
  <c r="D2608" i="23"/>
  <c r="D2607" i="23"/>
  <c r="D2606" i="23"/>
  <c r="D2605" i="23"/>
  <c r="D2604" i="23"/>
  <c r="D2603" i="23"/>
  <c r="D2602" i="23"/>
  <c r="D2601" i="23"/>
  <c r="D2600" i="23"/>
  <c r="D2599" i="23"/>
  <c r="D2598" i="23"/>
  <c r="D2597" i="23"/>
  <c r="D2596" i="23"/>
  <c r="D2595" i="23"/>
  <c r="D2594" i="23"/>
  <c r="D2593" i="23"/>
  <c r="D2592" i="23"/>
  <c r="D2591" i="23"/>
  <c r="D2590" i="23"/>
  <c r="D2589" i="23"/>
  <c r="D2588" i="23"/>
  <c r="D2587" i="23"/>
  <c r="D2586" i="23"/>
  <c r="D2585" i="23"/>
  <c r="D2584" i="23"/>
  <c r="D2583" i="23"/>
  <c r="D2582" i="23"/>
  <c r="D2581" i="23"/>
  <c r="D2580" i="23"/>
  <c r="D2579" i="23"/>
  <c r="D2578" i="23"/>
  <c r="D2577" i="23"/>
  <c r="D2576" i="23"/>
  <c r="D2575" i="23"/>
  <c r="D2574" i="23"/>
  <c r="D2573" i="23"/>
  <c r="D2572" i="23"/>
  <c r="D2571" i="23"/>
  <c r="D2570" i="23"/>
  <c r="D2569" i="23"/>
  <c r="D2568" i="23"/>
  <c r="D2567" i="23"/>
  <c r="D2566" i="23"/>
  <c r="D2565" i="23"/>
  <c r="D2564" i="23"/>
  <c r="D2563" i="23"/>
  <c r="D2562" i="23"/>
  <c r="D2561" i="23"/>
  <c r="D2560" i="23"/>
  <c r="D2559" i="23"/>
  <c r="D2558" i="23"/>
  <c r="D2557" i="23"/>
  <c r="D2556" i="23"/>
  <c r="D2555" i="23"/>
  <c r="D2554" i="23"/>
  <c r="D2553" i="23"/>
  <c r="D2552" i="23"/>
  <c r="D2551" i="23"/>
  <c r="D2550" i="23"/>
  <c r="D2549" i="23"/>
  <c r="D2548" i="23"/>
  <c r="D2547" i="23"/>
  <c r="D2546" i="23"/>
  <c r="D2545" i="23"/>
  <c r="D2544" i="23"/>
  <c r="D2543" i="23"/>
  <c r="D2542" i="23"/>
  <c r="D2541" i="23"/>
  <c r="D2540" i="23"/>
  <c r="D2539" i="23"/>
  <c r="D2538" i="23"/>
  <c r="D2537" i="23"/>
  <c r="D2536" i="23"/>
  <c r="D2535" i="23"/>
  <c r="D2534" i="23"/>
  <c r="D2533" i="23"/>
  <c r="D2532" i="23"/>
  <c r="D2531" i="23"/>
  <c r="D2530" i="23"/>
  <c r="D2529" i="23"/>
  <c r="D2528" i="23"/>
  <c r="D2527" i="23"/>
  <c r="D2526" i="23"/>
  <c r="D2525" i="23"/>
  <c r="D2524" i="23"/>
  <c r="D2523" i="23"/>
  <c r="D2522" i="23"/>
  <c r="D2521" i="23"/>
  <c r="D2520" i="23"/>
  <c r="D2519" i="23"/>
  <c r="D2518" i="23"/>
  <c r="D2517" i="23"/>
  <c r="D2516" i="23"/>
  <c r="D2515" i="23"/>
  <c r="D2514" i="23"/>
  <c r="D2513" i="23"/>
  <c r="D2512" i="23"/>
  <c r="D2511" i="23"/>
  <c r="D2510" i="23"/>
  <c r="D2509" i="23"/>
  <c r="D2508" i="23"/>
  <c r="D2507" i="23"/>
  <c r="D2506" i="23"/>
  <c r="D2505" i="23"/>
  <c r="D2504" i="23"/>
  <c r="D2503" i="23"/>
  <c r="D2502" i="23"/>
  <c r="D2501" i="23"/>
  <c r="D2500" i="23"/>
  <c r="D2499" i="23"/>
  <c r="D2498" i="23"/>
  <c r="D2497" i="23"/>
  <c r="D2496" i="23"/>
  <c r="D2495" i="23"/>
  <c r="D2494" i="23"/>
  <c r="D2493" i="23"/>
  <c r="D2492" i="23"/>
  <c r="D2491" i="23"/>
  <c r="D2490" i="23"/>
  <c r="D2489" i="23"/>
  <c r="D2488" i="23"/>
  <c r="D2487" i="23"/>
  <c r="D2486" i="23"/>
  <c r="D2485" i="23"/>
  <c r="D2484" i="23"/>
  <c r="D2483" i="23"/>
  <c r="D2482" i="23"/>
  <c r="D2481" i="23"/>
  <c r="D2480" i="23"/>
  <c r="D2479" i="23"/>
  <c r="D2478" i="23"/>
  <c r="D2477" i="23"/>
  <c r="D2476" i="23"/>
  <c r="D2475" i="23"/>
  <c r="D2474" i="23"/>
  <c r="D2473" i="23"/>
  <c r="D2472" i="23"/>
  <c r="D2471" i="23"/>
  <c r="D2470" i="23"/>
  <c r="D2469" i="23"/>
  <c r="D2468" i="23"/>
  <c r="D2467" i="23"/>
  <c r="D2466" i="23"/>
  <c r="D2465" i="23"/>
  <c r="D2464" i="23"/>
  <c r="D2463" i="23"/>
  <c r="D2462" i="23"/>
  <c r="D2461" i="23"/>
  <c r="D2460" i="23"/>
  <c r="D2459" i="23"/>
  <c r="D2458" i="23"/>
  <c r="D2457" i="23"/>
  <c r="D2456" i="23"/>
  <c r="D2455" i="23"/>
  <c r="D2454" i="23"/>
  <c r="D2453" i="23"/>
  <c r="D2452" i="23"/>
  <c r="D2451" i="23"/>
  <c r="D2450" i="23"/>
  <c r="D2449" i="23"/>
  <c r="D2448" i="23"/>
  <c r="D2447" i="23"/>
  <c r="D2446" i="23"/>
  <c r="D2445" i="23"/>
  <c r="D2444" i="23"/>
  <c r="D2443" i="23"/>
  <c r="D2442" i="23"/>
  <c r="D2441" i="23"/>
  <c r="D2440" i="23"/>
  <c r="D2439" i="23"/>
  <c r="D2438" i="23"/>
  <c r="D2437" i="23"/>
  <c r="D2436" i="23"/>
  <c r="D2435" i="23"/>
  <c r="D2434" i="23"/>
  <c r="D2433" i="23"/>
  <c r="D2432" i="23"/>
  <c r="D2431" i="23"/>
  <c r="D2430" i="23"/>
  <c r="D2429" i="23"/>
  <c r="D2428" i="23"/>
  <c r="D2427" i="23"/>
  <c r="D2426" i="23"/>
  <c r="D2425" i="23"/>
  <c r="D2424" i="23"/>
  <c r="D2423" i="23"/>
  <c r="D2422" i="23"/>
  <c r="D2421" i="23"/>
  <c r="D2420" i="23"/>
  <c r="D2419" i="23"/>
  <c r="D2418" i="23"/>
  <c r="D2417" i="23"/>
  <c r="D2416" i="23"/>
  <c r="D2415" i="23"/>
  <c r="D2414" i="23"/>
  <c r="D2413" i="23"/>
  <c r="D2412" i="23"/>
  <c r="D2411" i="23"/>
  <c r="D2410" i="23"/>
  <c r="D2409" i="23"/>
  <c r="D2408" i="23"/>
  <c r="D2407" i="23"/>
  <c r="D2406" i="23"/>
  <c r="D2405" i="23"/>
  <c r="D2404" i="23"/>
  <c r="D2403" i="23"/>
  <c r="D2402" i="23"/>
  <c r="D2401" i="23"/>
  <c r="D2400" i="23"/>
  <c r="D2399" i="23"/>
  <c r="D2398" i="23"/>
  <c r="D2397" i="23"/>
  <c r="D2396" i="23"/>
  <c r="D2395" i="23"/>
  <c r="D2394" i="23"/>
  <c r="D2393" i="23"/>
  <c r="D2392" i="23"/>
  <c r="D2391" i="23"/>
  <c r="D2390" i="23"/>
  <c r="D2389" i="23"/>
  <c r="D2388" i="23"/>
  <c r="D2387" i="23"/>
  <c r="D2386" i="23"/>
  <c r="D2385" i="23"/>
  <c r="D2384" i="23"/>
  <c r="D2383" i="23"/>
  <c r="D2382" i="23"/>
  <c r="D2381" i="23"/>
  <c r="D2380" i="23"/>
  <c r="D2379" i="23"/>
  <c r="D2378" i="23"/>
  <c r="D2377" i="23"/>
  <c r="D2376" i="23"/>
  <c r="D2375" i="23"/>
  <c r="D2374" i="23"/>
  <c r="D2373" i="23"/>
  <c r="D2372" i="23"/>
  <c r="D2371" i="23"/>
  <c r="D2370" i="23"/>
  <c r="D2369" i="23"/>
  <c r="D2368" i="23"/>
  <c r="D2367" i="23"/>
  <c r="D2366" i="23"/>
  <c r="D2365" i="23"/>
  <c r="D2364" i="23"/>
  <c r="D2363" i="23"/>
  <c r="D2362" i="23"/>
  <c r="D2361" i="23"/>
  <c r="D2360" i="23"/>
  <c r="D2359" i="23"/>
  <c r="D2358" i="23"/>
  <c r="D2357" i="23"/>
  <c r="D2356" i="23"/>
  <c r="D2355" i="23"/>
  <c r="D2354" i="23"/>
  <c r="D2353" i="23"/>
  <c r="D2352" i="23"/>
  <c r="D2351" i="23"/>
  <c r="D2350" i="23"/>
  <c r="D2349" i="23"/>
  <c r="D2348" i="23"/>
  <c r="D2347" i="23"/>
  <c r="D2346" i="23"/>
  <c r="D2345" i="23"/>
  <c r="D2344" i="23"/>
  <c r="D2343" i="23"/>
  <c r="D2342" i="23"/>
  <c r="D2341" i="23"/>
  <c r="D2340" i="23"/>
  <c r="D2339" i="23"/>
  <c r="D2338" i="23"/>
  <c r="D2337" i="23"/>
  <c r="D2336" i="23"/>
  <c r="D2335" i="23"/>
  <c r="D2334" i="23"/>
  <c r="D2333" i="23"/>
  <c r="D2332" i="23"/>
  <c r="D2331" i="23"/>
  <c r="D2330" i="23"/>
  <c r="D2329" i="23"/>
  <c r="D2328" i="23"/>
  <c r="D2327" i="23"/>
  <c r="D2326" i="23"/>
  <c r="D2325" i="23"/>
  <c r="D2324" i="23"/>
  <c r="D2323" i="23"/>
  <c r="D2322" i="23"/>
  <c r="D2321" i="23"/>
  <c r="D2320" i="23"/>
  <c r="D2319" i="23"/>
  <c r="D2318" i="23"/>
  <c r="D2317" i="23"/>
  <c r="D2316" i="23"/>
  <c r="D2315" i="23"/>
  <c r="D2314" i="23"/>
  <c r="D2313" i="23"/>
  <c r="D2312" i="23"/>
  <c r="D2311" i="23"/>
  <c r="D2310" i="23"/>
  <c r="D2309" i="23"/>
  <c r="D2308" i="23"/>
  <c r="D2307" i="23"/>
  <c r="D2306" i="23"/>
  <c r="D2305" i="23"/>
  <c r="D2304" i="23"/>
  <c r="D2303" i="23"/>
  <c r="D2302" i="23"/>
  <c r="D2301" i="23"/>
  <c r="D2300" i="23"/>
  <c r="D2299" i="23"/>
  <c r="D2298" i="23"/>
  <c r="D2297" i="23"/>
  <c r="D2296" i="23"/>
  <c r="D2295" i="23"/>
  <c r="D2294" i="23"/>
  <c r="D2293" i="23"/>
  <c r="D2292" i="23"/>
  <c r="D2291" i="23"/>
  <c r="D2290" i="23"/>
  <c r="D2289" i="23"/>
  <c r="D2288" i="23"/>
  <c r="D2287" i="23"/>
  <c r="D2286" i="23"/>
  <c r="D2285" i="23"/>
  <c r="D2284" i="23"/>
  <c r="D2283" i="23"/>
  <c r="D2282" i="23"/>
  <c r="D2281" i="23"/>
  <c r="D2280" i="23"/>
  <c r="D2279" i="23"/>
  <c r="D2278" i="23"/>
  <c r="D2277" i="23"/>
  <c r="D2276" i="23"/>
  <c r="D2275" i="23"/>
  <c r="D2274" i="23"/>
  <c r="D2273" i="23"/>
  <c r="D2272" i="23"/>
  <c r="D2271" i="23"/>
  <c r="D2270" i="23"/>
  <c r="D2269" i="23"/>
  <c r="D2268" i="23"/>
  <c r="D2267" i="23"/>
  <c r="D2266" i="23"/>
  <c r="D2265" i="23"/>
  <c r="D2264" i="23"/>
  <c r="D2263" i="23"/>
  <c r="D2262" i="23"/>
  <c r="D2261" i="23"/>
  <c r="D2260" i="23"/>
  <c r="D2259" i="23"/>
  <c r="D2258" i="23"/>
  <c r="D2257" i="23"/>
  <c r="D2256" i="23"/>
  <c r="D2255" i="23"/>
  <c r="D2254" i="23"/>
  <c r="D2253" i="23"/>
  <c r="D2252" i="23"/>
  <c r="D2251" i="23"/>
  <c r="D2250" i="23"/>
  <c r="D2249" i="23"/>
  <c r="D2248" i="23"/>
  <c r="D2247" i="23"/>
  <c r="D2246" i="23"/>
  <c r="D2245" i="23"/>
  <c r="D2244" i="23"/>
  <c r="D2243" i="23"/>
  <c r="D2242" i="23"/>
  <c r="D2241" i="23"/>
  <c r="D2240" i="23"/>
  <c r="D2239" i="23"/>
  <c r="D2238" i="23"/>
  <c r="D2237" i="23"/>
  <c r="D2236" i="23"/>
  <c r="D2235" i="23"/>
  <c r="D2234" i="23"/>
  <c r="D2233" i="23"/>
  <c r="D2232" i="23"/>
  <c r="D2231" i="23"/>
  <c r="D2230" i="23"/>
  <c r="D2229" i="23"/>
  <c r="D2228" i="23"/>
  <c r="D2227" i="23"/>
  <c r="D2226" i="23"/>
  <c r="D2225" i="23"/>
  <c r="D2224" i="23"/>
  <c r="D2223" i="23"/>
  <c r="D2222" i="23"/>
  <c r="D2221" i="23"/>
  <c r="D2220" i="23"/>
  <c r="D2219" i="23"/>
  <c r="D2218" i="23"/>
  <c r="D2217" i="23"/>
  <c r="D2216" i="23"/>
  <c r="D2215" i="23"/>
  <c r="D2214" i="23"/>
  <c r="D2213" i="23"/>
  <c r="D2212" i="23"/>
  <c r="D2211" i="23"/>
  <c r="D2210" i="23"/>
  <c r="D2209" i="23"/>
  <c r="D2208" i="23"/>
  <c r="D2207" i="23"/>
  <c r="D2206" i="23"/>
  <c r="D2205" i="23"/>
  <c r="D2204" i="23"/>
  <c r="D2203" i="23"/>
  <c r="D2202" i="23"/>
  <c r="D2201" i="23"/>
  <c r="D2200" i="23"/>
  <c r="D2199" i="23"/>
  <c r="D2198" i="23"/>
  <c r="D2197" i="23"/>
  <c r="D2196" i="23"/>
  <c r="D2195" i="23"/>
  <c r="D2194" i="23"/>
  <c r="D2193" i="23"/>
  <c r="D2192" i="23"/>
  <c r="D2191" i="23"/>
  <c r="D2190" i="23"/>
  <c r="D2189" i="23"/>
  <c r="D2188" i="23"/>
  <c r="D2187" i="23"/>
  <c r="D2186" i="23"/>
  <c r="D2185" i="23"/>
  <c r="D2184" i="23"/>
  <c r="D2183" i="23"/>
  <c r="D2182" i="23"/>
  <c r="D2181" i="23"/>
  <c r="D2180" i="23"/>
  <c r="D2179" i="23"/>
  <c r="D2178" i="23"/>
  <c r="D2177" i="23"/>
  <c r="D2176" i="23"/>
  <c r="D2175" i="23"/>
  <c r="D2174" i="23"/>
  <c r="D2173" i="23"/>
  <c r="D2172" i="23"/>
  <c r="D2171" i="23"/>
  <c r="D2170" i="23"/>
  <c r="D2169" i="23"/>
  <c r="D2168" i="23"/>
  <c r="D2167" i="23"/>
  <c r="D2166" i="23"/>
  <c r="D2165" i="23"/>
  <c r="D2164" i="23"/>
  <c r="D2163" i="23"/>
  <c r="D2162" i="23"/>
  <c r="D2161" i="23"/>
  <c r="D2160" i="23"/>
  <c r="D2159" i="23"/>
  <c r="D2158" i="23"/>
  <c r="D2157" i="23"/>
  <c r="D2156" i="23"/>
  <c r="D2155" i="23"/>
  <c r="D2154" i="23"/>
  <c r="D2153" i="23"/>
  <c r="D2152" i="23"/>
  <c r="D2151" i="23"/>
  <c r="D2150" i="23"/>
  <c r="D2149" i="23"/>
  <c r="D2148" i="23"/>
  <c r="D2147" i="23"/>
  <c r="D2146" i="23"/>
  <c r="D2145" i="23"/>
  <c r="D2144" i="23"/>
  <c r="D2143" i="23"/>
  <c r="D2142" i="23"/>
  <c r="D2141" i="23"/>
  <c r="D2140" i="23"/>
  <c r="D2139" i="23"/>
  <c r="D2138" i="23"/>
  <c r="D2137" i="23"/>
  <c r="D2136" i="23"/>
  <c r="D2135" i="23"/>
  <c r="D2134" i="23"/>
  <c r="D2133" i="23"/>
  <c r="D2132" i="23"/>
  <c r="D2131" i="23"/>
  <c r="D2130" i="23"/>
  <c r="D2129" i="23"/>
  <c r="D2128" i="23"/>
  <c r="D2127" i="23"/>
  <c r="D2126" i="23"/>
  <c r="D2125" i="23"/>
  <c r="D2124" i="23"/>
  <c r="D2123" i="23"/>
  <c r="D2122" i="23"/>
  <c r="D2121" i="23"/>
  <c r="D2120" i="23"/>
  <c r="D2119" i="23"/>
  <c r="D2118" i="23"/>
  <c r="D2117" i="23"/>
  <c r="D2116" i="23"/>
  <c r="D2115" i="23"/>
  <c r="D2114" i="23"/>
  <c r="D2113" i="23"/>
  <c r="D2112" i="23"/>
  <c r="D2111" i="23"/>
  <c r="D2110" i="23"/>
  <c r="D2109" i="23"/>
  <c r="D2108" i="23"/>
  <c r="D2107" i="23"/>
  <c r="D2106" i="23"/>
  <c r="D2105" i="23"/>
  <c r="D2104" i="23"/>
  <c r="D2103" i="23"/>
  <c r="D2102" i="23"/>
  <c r="D2101" i="23"/>
  <c r="D2100" i="23"/>
  <c r="D2099" i="23"/>
  <c r="D2098" i="23"/>
  <c r="D2097" i="23"/>
  <c r="D2096" i="23"/>
  <c r="D2095" i="23"/>
  <c r="D2094" i="23"/>
  <c r="D2093" i="23"/>
  <c r="D2092" i="23"/>
  <c r="D2091" i="23"/>
  <c r="D2090" i="23"/>
  <c r="D2089" i="23"/>
  <c r="D2088" i="23"/>
  <c r="D2087" i="23"/>
  <c r="D2086" i="23"/>
  <c r="D2085" i="23"/>
  <c r="D2084" i="23"/>
  <c r="D2083" i="23"/>
  <c r="D2082" i="23"/>
  <c r="D2081" i="23"/>
  <c r="D2080" i="23"/>
  <c r="D2079" i="23"/>
  <c r="D2078" i="23"/>
  <c r="D2077" i="23"/>
  <c r="D2076" i="23"/>
  <c r="D2075" i="23"/>
  <c r="D2074" i="23"/>
  <c r="D2073" i="23"/>
  <c r="D2072" i="23"/>
  <c r="D2071" i="23"/>
  <c r="D2070" i="23"/>
  <c r="D2069" i="23"/>
  <c r="D2068" i="23"/>
  <c r="D2067" i="23"/>
  <c r="D2066" i="23"/>
  <c r="D2065" i="23"/>
  <c r="D2064" i="23"/>
  <c r="D2063" i="23"/>
  <c r="D2062" i="23"/>
  <c r="D2061" i="23"/>
  <c r="D2060" i="23"/>
  <c r="D2059" i="23"/>
  <c r="D2058" i="23"/>
  <c r="D2057" i="23"/>
  <c r="D2056" i="23"/>
  <c r="D2055" i="23"/>
  <c r="D2054" i="23"/>
  <c r="D2053" i="23"/>
  <c r="D2052" i="23"/>
  <c r="D2051" i="23"/>
  <c r="D2050" i="23"/>
  <c r="D2049" i="23"/>
  <c r="D2048" i="23"/>
  <c r="D2047" i="23"/>
  <c r="D2046" i="23"/>
  <c r="D2045" i="23"/>
  <c r="D2044" i="23"/>
  <c r="D2043" i="23"/>
  <c r="D2042" i="23"/>
  <c r="D2041" i="23"/>
  <c r="D2040" i="23"/>
  <c r="D2039" i="23"/>
  <c r="D2038" i="23"/>
  <c r="D2037" i="23"/>
  <c r="D2036" i="23"/>
  <c r="D2035" i="23"/>
  <c r="D2034" i="23"/>
  <c r="D2033" i="23"/>
  <c r="D2032" i="23"/>
  <c r="D2031" i="23"/>
  <c r="D2030" i="23"/>
  <c r="D2029" i="23"/>
  <c r="D2028" i="23"/>
  <c r="D2027" i="23"/>
  <c r="D2026" i="23"/>
  <c r="D2025" i="23"/>
  <c r="D2024" i="23"/>
  <c r="D2023" i="23"/>
  <c r="D2022" i="23"/>
  <c r="D2021" i="23"/>
  <c r="D2020" i="23"/>
  <c r="D2019" i="23"/>
  <c r="D2018" i="23"/>
  <c r="D2017" i="23"/>
  <c r="D2016" i="23"/>
  <c r="D2015" i="23"/>
  <c r="D2014" i="23"/>
  <c r="D2013" i="23"/>
  <c r="D2012" i="23"/>
  <c r="D2011" i="23"/>
  <c r="D2010" i="23"/>
  <c r="D2009" i="23"/>
  <c r="D2008" i="23"/>
  <c r="D2007" i="23"/>
  <c r="D2006" i="23"/>
  <c r="D2005" i="23"/>
  <c r="D2004" i="23"/>
  <c r="D2003" i="23"/>
  <c r="D2002" i="23"/>
  <c r="D2001" i="23"/>
  <c r="D2000" i="23"/>
  <c r="D1999" i="23"/>
  <c r="D1998" i="23"/>
  <c r="D1997" i="23"/>
  <c r="D1996" i="23"/>
  <c r="D1995" i="23"/>
  <c r="D1994" i="23"/>
  <c r="D1993" i="23"/>
  <c r="D1992" i="23"/>
  <c r="D1991" i="23"/>
  <c r="D1990" i="23"/>
  <c r="D1989" i="23"/>
  <c r="D1988" i="23"/>
  <c r="D1987" i="23"/>
  <c r="D1986" i="23"/>
  <c r="D1985" i="23"/>
  <c r="D1984" i="23"/>
  <c r="D1983" i="23"/>
  <c r="D1982" i="23"/>
  <c r="D1981" i="23"/>
  <c r="D1980" i="23"/>
  <c r="D1979" i="23"/>
  <c r="D1978" i="23"/>
  <c r="D1977" i="23"/>
  <c r="D1976" i="23"/>
  <c r="D1975" i="23"/>
  <c r="D1974" i="23"/>
  <c r="D1973" i="23"/>
  <c r="D1972" i="23"/>
  <c r="D1971" i="23"/>
  <c r="D1970" i="23"/>
  <c r="D1969" i="23"/>
  <c r="D1968" i="23"/>
  <c r="D1967" i="23"/>
  <c r="D1966" i="23"/>
  <c r="D1965" i="23"/>
  <c r="D1964" i="23"/>
  <c r="D1963" i="23"/>
  <c r="D1962" i="23"/>
  <c r="D1961" i="23"/>
  <c r="D1960" i="23"/>
  <c r="D1959" i="23"/>
  <c r="D1958" i="23"/>
  <c r="D1957" i="23"/>
  <c r="D1956" i="23"/>
  <c r="D1955" i="23"/>
  <c r="D1954" i="23"/>
  <c r="D1953" i="23"/>
  <c r="D1952" i="23"/>
  <c r="D1951" i="23"/>
  <c r="D1950" i="23"/>
  <c r="D1949" i="23"/>
  <c r="D1948" i="23"/>
  <c r="D1947" i="23"/>
  <c r="D1946" i="23"/>
  <c r="D1945" i="23"/>
  <c r="D1944" i="23"/>
  <c r="D1943" i="23"/>
  <c r="D1942" i="23"/>
  <c r="D1941" i="23"/>
  <c r="D1940" i="23"/>
  <c r="D1939" i="23"/>
  <c r="D1938" i="23"/>
  <c r="D1937" i="23"/>
  <c r="D1936" i="23"/>
  <c r="D1935" i="23"/>
  <c r="D1934" i="23"/>
  <c r="D1933" i="23"/>
  <c r="D1932" i="23"/>
  <c r="D1931" i="23"/>
  <c r="D1930" i="23"/>
  <c r="D1929" i="23"/>
  <c r="D1928" i="23"/>
  <c r="D1927" i="23"/>
  <c r="D1926" i="23"/>
  <c r="D1925" i="23"/>
  <c r="D1924" i="23"/>
  <c r="D1923" i="23"/>
  <c r="D1922" i="23"/>
  <c r="D1921" i="23"/>
  <c r="D1920" i="23"/>
  <c r="D1919" i="23"/>
  <c r="D1918" i="23"/>
  <c r="D1917" i="23"/>
  <c r="D1916" i="23"/>
  <c r="D1915" i="23"/>
  <c r="D1914" i="23"/>
  <c r="D1913" i="23"/>
  <c r="D1912" i="23"/>
  <c r="D1911" i="23"/>
  <c r="D1910" i="23"/>
  <c r="D1909" i="23"/>
  <c r="D1908" i="23"/>
  <c r="D1907" i="23"/>
  <c r="D1906" i="23"/>
  <c r="D1905" i="23"/>
  <c r="D1904" i="23"/>
  <c r="D1903" i="23"/>
  <c r="D1902" i="23"/>
  <c r="D1901" i="23"/>
  <c r="D1900" i="23"/>
  <c r="D1899" i="23"/>
  <c r="D1898" i="23"/>
  <c r="D1897" i="23"/>
  <c r="D1896" i="23"/>
  <c r="D1895" i="23"/>
  <c r="D1894" i="23"/>
  <c r="D1893" i="23"/>
  <c r="D1892" i="23"/>
  <c r="D1891" i="23"/>
  <c r="D1890" i="23"/>
  <c r="D1889" i="23"/>
  <c r="D1888" i="23"/>
  <c r="D1887" i="23"/>
  <c r="D1886" i="23"/>
  <c r="D1885" i="23"/>
  <c r="D1884" i="23"/>
  <c r="D1883" i="23"/>
  <c r="D1882" i="23"/>
  <c r="D1881" i="23"/>
  <c r="D1880" i="23"/>
  <c r="D1879" i="23"/>
  <c r="D1878" i="23"/>
  <c r="D1877" i="23"/>
  <c r="D1876" i="23"/>
  <c r="D1875" i="23"/>
  <c r="D1874" i="23"/>
  <c r="D1873" i="23"/>
  <c r="D1872" i="23"/>
  <c r="D1871" i="23"/>
  <c r="D1870" i="23"/>
  <c r="D1869" i="23"/>
  <c r="D1868" i="23"/>
  <c r="D1867" i="23"/>
  <c r="D1866" i="23"/>
  <c r="D1865" i="23"/>
  <c r="D1864" i="23"/>
  <c r="D1863" i="23"/>
  <c r="D1862" i="23"/>
  <c r="D1861" i="23"/>
  <c r="D1860" i="23"/>
  <c r="D1859" i="23"/>
  <c r="D1858" i="23"/>
  <c r="D1857" i="23"/>
  <c r="D1856" i="23"/>
  <c r="D1855" i="23"/>
  <c r="D1854" i="23"/>
  <c r="D1853" i="23"/>
  <c r="D1852" i="23"/>
  <c r="D1851" i="23"/>
  <c r="D1850" i="23"/>
  <c r="D1849" i="23"/>
  <c r="D1848" i="23"/>
  <c r="D1847" i="23"/>
  <c r="D1846" i="23"/>
  <c r="D1845" i="23"/>
  <c r="D1844" i="23"/>
  <c r="D1843" i="23"/>
  <c r="D1842" i="23"/>
  <c r="D1841" i="23"/>
  <c r="D1840" i="23"/>
  <c r="D1839" i="23"/>
  <c r="D1838" i="23"/>
  <c r="D1837" i="23"/>
  <c r="D1836" i="23"/>
  <c r="D1835" i="23"/>
  <c r="D1834" i="23"/>
  <c r="D1833" i="23"/>
  <c r="D1832" i="23"/>
  <c r="D1831" i="23"/>
  <c r="D1830" i="23"/>
  <c r="D1829" i="23"/>
  <c r="D1828" i="23"/>
  <c r="D1827" i="23"/>
  <c r="D1826" i="23"/>
  <c r="D1825" i="23"/>
  <c r="D1824" i="23"/>
  <c r="D1823" i="23"/>
  <c r="D1822" i="23"/>
  <c r="D1821" i="23"/>
  <c r="D1820" i="23"/>
  <c r="D1819" i="23"/>
  <c r="D1818" i="23"/>
  <c r="D1817" i="23"/>
  <c r="D1816" i="23"/>
  <c r="D1815" i="23"/>
  <c r="D1814" i="23"/>
  <c r="D1813" i="23"/>
  <c r="D1812" i="23"/>
  <c r="D1811" i="23"/>
  <c r="D1810" i="23"/>
  <c r="D1809" i="23"/>
  <c r="D1808" i="23"/>
  <c r="D1807" i="23"/>
  <c r="D1806" i="23"/>
  <c r="D1805" i="23"/>
  <c r="D1804" i="23"/>
  <c r="D1803" i="23"/>
  <c r="D1802" i="23"/>
  <c r="D1801" i="23"/>
  <c r="D1800" i="23"/>
  <c r="D1799" i="23"/>
  <c r="D1798" i="23"/>
  <c r="D1797" i="23"/>
  <c r="D1796" i="23"/>
  <c r="D1795" i="23"/>
  <c r="D1794" i="23"/>
  <c r="D1793" i="23"/>
  <c r="D1792" i="23"/>
  <c r="D1791" i="23"/>
  <c r="D1790" i="23"/>
  <c r="D1789" i="23"/>
  <c r="D1788" i="23"/>
  <c r="D1787" i="23"/>
  <c r="D1786" i="23"/>
  <c r="D1785" i="23"/>
  <c r="D1784" i="23"/>
  <c r="D1783" i="23"/>
  <c r="D1782" i="23"/>
  <c r="D1781" i="23"/>
  <c r="D1780" i="23"/>
  <c r="D1779" i="23"/>
  <c r="D1778" i="23"/>
  <c r="D1777" i="23"/>
  <c r="D1776" i="23"/>
  <c r="D1775" i="23"/>
  <c r="D1774" i="23"/>
  <c r="D1773" i="23"/>
  <c r="D1772" i="23"/>
  <c r="D1771" i="23"/>
  <c r="D1770" i="23"/>
  <c r="D1769" i="23"/>
  <c r="D1768" i="23"/>
  <c r="D1767" i="23"/>
  <c r="D1766" i="23"/>
  <c r="D1765" i="23"/>
  <c r="D1764" i="23"/>
  <c r="D1763" i="23"/>
  <c r="D1762" i="23"/>
  <c r="D1761" i="23"/>
  <c r="D1760" i="23"/>
  <c r="D1759" i="23"/>
  <c r="D1758" i="23"/>
  <c r="D1757" i="23"/>
  <c r="D1756" i="23"/>
  <c r="D1755" i="23"/>
  <c r="D1754" i="23"/>
  <c r="D1753" i="23"/>
  <c r="D1752" i="23"/>
  <c r="D1751" i="23"/>
  <c r="D1750" i="23"/>
  <c r="D1749" i="23"/>
  <c r="D1748" i="23"/>
  <c r="D1747" i="23"/>
  <c r="D1746" i="23"/>
  <c r="D1745" i="23"/>
  <c r="D1744" i="23"/>
  <c r="D1743" i="23"/>
  <c r="D1742" i="23"/>
  <c r="D1741" i="23"/>
  <c r="D1740" i="23"/>
  <c r="D1739" i="23"/>
  <c r="D1738" i="23"/>
  <c r="D1737" i="23"/>
  <c r="D1736" i="23"/>
  <c r="D1735" i="23"/>
  <c r="D1734" i="23"/>
  <c r="D1733" i="23"/>
  <c r="D1732" i="23"/>
  <c r="D1731" i="23"/>
  <c r="D1730" i="23"/>
  <c r="D1729" i="23"/>
  <c r="D1728" i="23"/>
  <c r="D1727" i="23"/>
  <c r="D1726" i="23"/>
  <c r="D1725" i="23"/>
  <c r="D1724" i="23"/>
  <c r="D1723" i="23"/>
  <c r="D1722" i="23"/>
  <c r="D1721" i="23"/>
  <c r="D1720" i="23"/>
  <c r="D1719" i="23"/>
  <c r="D1718" i="23"/>
  <c r="D1717" i="23"/>
  <c r="D1716" i="23"/>
  <c r="D1715" i="23"/>
  <c r="D1714" i="23"/>
  <c r="D1713" i="23"/>
  <c r="D1712" i="23"/>
  <c r="D1711" i="23"/>
  <c r="D1710" i="23"/>
  <c r="D1709" i="23"/>
  <c r="D1708" i="23"/>
  <c r="D1707" i="23"/>
  <c r="D1706" i="23"/>
  <c r="D1705" i="23"/>
  <c r="D1704" i="23"/>
  <c r="D1703" i="23"/>
  <c r="D1702" i="23"/>
  <c r="D1701" i="23"/>
  <c r="D1700" i="23"/>
  <c r="D1699" i="23"/>
  <c r="D1698" i="23"/>
  <c r="D1697" i="23"/>
  <c r="D1696" i="23"/>
  <c r="D1695" i="23"/>
  <c r="D1694" i="23"/>
  <c r="D1693" i="23"/>
  <c r="D1692" i="23"/>
  <c r="D1691" i="23"/>
  <c r="D1690" i="23"/>
  <c r="D1689" i="23"/>
  <c r="D1688" i="23"/>
  <c r="D1687" i="23"/>
  <c r="D1686" i="23"/>
  <c r="D1685" i="23"/>
  <c r="D1684" i="23"/>
  <c r="D1683" i="23"/>
  <c r="D1682" i="23"/>
  <c r="D1681" i="23"/>
  <c r="D1680" i="23"/>
  <c r="D1679" i="23"/>
  <c r="D1678" i="23"/>
  <c r="D1677" i="23"/>
  <c r="D1676" i="23"/>
  <c r="D1675" i="23"/>
  <c r="D1674" i="23"/>
  <c r="D1673" i="23"/>
  <c r="D1672" i="23"/>
  <c r="D1671" i="23"/>
  <c r="D1670" i="23"/>
  <c r="D1669" i="23"/>
  <c r="D1668" i="23"/>
  <c r="D1667" i="23"/>
  <c r="D1666" i="23"/>
  <c r="D1665" i="23"/>
  <c r="D1664" i="23"/>
  <c r="D1663" i="23"/>
  <c r="D1662" i="23"/>
  <c r="D1661" i="23"/>
  <c r="D1660" i="23"/>
  <c r="D1659" i="23"/>
  <c r="D1658" i="23"/>
  <c r="D1657" i="23"/>
  <c r="D1656" i="23"/>
  <c r="D1655" i="23"/>
  <c r="D1654" i="23"/>
  <c r="D1653" i="23"/>
  <c r="D1652" i="23"/>
  <c r="D1651" i="23"/>
  <c r="D1650" i="23"/>
  <c r="D1649" i="23"/>
  <c r="D1648" i="23"/>
  <c r="D1647" i="23"/>
  <c r="D1646" i="23"/>
  <c r="D1645" i="23"/>
  <c r="D1644" i="23"/>
  <c r="D1643" i="23"/>
  <c r="D1642" i="23"/>
  <c r="D1641" i="23"/>
  <c r="D1640" i="23"/>
  <c r="D1639" i="23"/>
  <c r="D1638" i="23"/>
  <c r="D1637" i="23"/>
  <c r="D1636" i="23"/>
  <c r="D1635" i="23"/>
  <c r="D1634" i="23"/>
  <c r="D1633" i="23"/>
  <c r="D1632" i="23"/>
  <c r="D1631" i="23"/>
  <c r="D1630" i="23"/>
  <c r="D1629" i="23"/>
  <c r="D1628" i="23"/>
  <c r="D1627" i="23"/>
  <c r="D1626" i="23"/>
  <c r="D1625" i="23"/>
  <c r="D1624" i="23"/>
  <c r="D1623" i="23"/>
  <c r="D1622" i="23"/>
  <c r="D1621" i="23"/>
  <c r="D1620" i="23"/>
  <c r="D1619" i="23"/>
  <c r="D1618" i="23"/>
  <c r="D1617" i="23"/>
  <c r="D1616" i="23"/>
  <c r="D1615" i="23"/>
  <c r="D1614" i="23"/>
  <c r="D1613" i="23"/>
  <c r="D1612" i="23"/>
  <c r="D1611" i="23"/>
  <c r="D1610" i="23"/>
  <c r="D1609" i="23"/>
  <c r="D1608" i="23"/>
  <c r="D1607" i="23"/>
  <c r="D1606" i="23"/>
  <c r="D1605" i="23"/>
  <c r="D1604" i="23"/>
  <c r="D1603" i="23"/>
  <c r="D1602" i="23"/>
  <c r="D1601" i="23"/>
  <c r="D1600" i="23"/>
  <c r="D1599" i="23"/>
  <c r="D1598" i="23"/>
  <c r="D1597" i="23"/>
  <c r="D1596" i="23"/>
  <c r="D1595" i="23"/>
  <c r="D1594" i="23"/>
  <c r="D1593" i="23"/>
  <c r="D1592" i="23"/>
  <c r="D1591" i="23"/>
  <c r="D1590" i="23"/>
  <c r="D1589" i="23"/>
  <c r="D1588" i="23"/>
  <c r="D1587" i="23"/>
  <c r="D1586" i="23"/>
  <c r="D1585" i="23"/>
  <c r="D1584" i="23"/>
  <c r="D1583" i="23"/>
  <c r="D1582" i="23"/>
  <c r="D1581" i="23"/>
  <c r="D1580" i="23"/>
  <c r="D1579" i="23"/>
  <c r="D1578" i="23"/>
  <c r="D1577" i="23"/>
  <c r="D1576" i="23"/>
  <c r="D1575" i="23"/>
  <c r="D1574" i="23"/>
  <c r="D1573" i="23"/>
  <c r="D1572" i="23"/>
  <c r="D1571" i="23"/>
  <c r="D1570" i="23"/>
  <c r="D1569" i="23"/>
  <c r="D1568" i="23"/>
  <c r="D1567" i="23"/>
  <c r="D1566" i="23"/>
  <c r="D1565" i="23"/>
  <c r="D1564" i="23"/>
  <c r="D1563" i="23"/>
  <c r="D1562" i="23"/>
  <c r="D1561" i="23"/>
  <c r="D1560" i="23"/>
  <c r="D1559" i="23"/>
  <c r="D1558" i="23"/>
  <c r="D1557" i="23"/>
  <c r="D1556" i="23"/>
  <c r="D1555" i="23"/>
  <c r="D1554" i="23"/>
  <c r="D1553" i="23"/>
  <c r="D1552" i="23"/>
  <c r="D1551" i="23"/>
  <c r="D1550" i="23"/>
  <c r="D1549" i="23"/>
  <c r="D1548" i="23"/>
  <c r="D1547" i="23"/>
  <c r="D1546" i="23"/>
  <c r="D1545" i="23"/>
  <c r="D1544" i="23"/>
  <c r="D1543" i="23"/>
  <c r="D1542" i="23"/>
  <c r="D1541" i="23"/>
  <c r="D1540" i="23"/>
  <c r="D1539" i="23"/>
  <c r="D1538" i="23"/>
  <c r="D1537" i="23"/>
  <c r="D1536" i="23"/>
  <c r="D1535" i="23"/>
  <c r="D1534" i="23"/>
  <c r="D1533" i="23"/>
  <c r="D1532" i="23"/>
  <c r="D1531" i="23"/>
  <c r="D1530" i="23"/>
  <c r="D1529" i="23"/>
  <c r="D1528" i="23"/>
  <c r="D1527" i="23"/>
  <c r="D1526" i="23"/>
  <c r="D1525" i="23"/>
  <c r="D1524" i="23"/>
  <c r="D1523" i="23"/>
  <c r="D1522" i="23"/>
  <c r="D1521" i="23"/>
  <c r="D1520" i="23"/>
  <c r="D1519" i="23"/>
  <c r="D1518" i="23"/>
  <c r="D1517" i="23"/>
  <c r="D1516" i="23"/>
  <c r="D1515" i="23"/>
  <c r="D1514" i="23"/>
  <c r="D1513" i="23"/>
  <c r="D1512" i="23"/>
  <c r="D1511" i="23"/>
  <c r="D1510" i="23"/>
  <c r="D1509" i="23"/>
  <c r="D1508" i="23"/>
  <c r="D1507" i="23"/>
  <c r="D1506" i="23"/>
  <c r="D1505" i="23"/>
  <c r="D1504" i="23"/>
  <c r="D1503" i="23"/>
  <c r="D1502" i="23"/>
  <c r="D1501" i="23"/>
  <c r="D1500" i="23"/>
  <c r="D1499" i="23"/>
  <c r="D1498" i="23"/>
  <c r="D1497" i="23"/>
  <c r="D1496" i="23"/>
  <c r="D1495" i="23"/>
  <c r="D1494" i="23"/>
  <c r="D1493" i="23"/>
  <c r="D1492" i="23"/>
  <c r="D1491" i="23"/>
  <c r="D1490" i="23"/>
  <c r="D1489" i="23"/>
  <c r="D1488" i="23"/>
  <c r="D1487" i="23"/>
  <c r="D1486" i="23"/>
  <c r="D1485" i="23"/>
  <c r="D1484" i="23"/>
  <c r="D1483" i="23"/>
  <c r="D1482" i="23"/>
  <c r="D1481" i="23"/>
  <c r="D1480" i="23"/>
  <c r="D1479" i="23"/>
  <c r="D1478" i="23"/>
  <c r="D1477" i="23"/>
  <c r="D1476" i="23"/>
  <c r="D1475" i="23"/>
  <c r="D1474" i="23"/>
  <c r="D1473" i="23"/>
  <c r="D1472" i="23"/>
  <c r="D1471" i="23"/>
  <c r="D1470" i="23"/>
  <c r="D1469" i="23"/>
  <c r="D1468" i="23"/>
  <c r="D1467" i="23"/>
  <c r="D1466" i="23"/>
  <c r="D1465" i="23"/>
  <c r="D1464" i="23"/>
  <c r="D1463" i="23"/>
  <c r="D1462" i="23"/>
  <c r="D1461" i="23"/>
  <c r="D1460" i="23"/>
  <c r="D1459" i="23"/>
  <c r="D1458" i="23"/>
  <c r="D1457" i="23"/>
  <c r="D1456" i="23"/>
  <c r="D1455" i="23"/>
  <c r="D1454" i="23"/>
  <c r="D1453" i="23"/>
  <c r="D1452" i="23"/>
  <c r="D1451" i="23"/>
  <c r="D1450" i="23"/>
  <c r="D1449" i="23"/>
  <c r="D1448" i="23"/>
  <c r="D1447" i="23"/>
  <c r="D1446" i="23"/>
  <c r="D1445" i="23"/>
  <c r="D1444" i="23"/>
  <c r="D1443" i="23"/>
  <c r="D1442" i="23"/>
  <c r="D1441" i="23"/>
  <c r="D1440" i="23"/>
  <c r="D1439" i="23"/>
  <c r="D1438" i="23"/>
  <c r="D1437" i="23"/>
  <c r="D1436" i="23"/>
  <c r="D1435" i="23"/>
  <c r="D1434" i="23"/>
  <c r="D1433" i="23"/>
  <c r="D1432" i="23"/>
  <c r="D1431" i="23"/>
  <c r="D1430" i="23"/>
  <c r="D1429" i="23"/>
  <c r="D1428" i="23"/>
  <c r="D1427" i="23"/>
  <c r="D1426" i="23"/>
  <c r="D1425" i="23"/>
  <c r="D1424" i="23"/>
  <c r="D1423" i="23"/>
  <c r="D1422" i="23"/>
  <c r="D1421" i="23"/>
  <c r="D1420" i="23"/>
  <c r="D1419" i="23"/>
  <c r="D1418" i="23"/>
  <c r="D1417" i="23"/>
  <c r="D1416" i="23"/>
  <c r="D1415" i="23"/>
  <c r="D1414" i="23"/>
  <c r="D1413" i="23"/>
  <c r="D1412" i="23"/>
  <c r="D1411" i="23"/>
  <c r="D1410" i="23"/>
  <c r="D1409" i="23"/>
  <c r="D1408" i="23"/>
  <c r="D1407" i="23"/>
  <c r="D1406" i="23"/>
  <c r="D1405" i="23"/>
  <c r="D1404" i="23"/>
  <c r="D1403" i="23"/>
  <c r="D1402" i="23"/>
  <c r="D1401" i="23"/>
  <c r="D1400" i="23"/>
  <c r="D1399" i="23"/>
  <c r="D1398" i="23"/>
  <c r="D1397" i="23"/>
  <c r="D1396" i="23"/>
  <c r="D1395" i="23"/>
  <c r="D1394" i="23"/>
  <c r="D1393" i="23"/>
  <c r="D1392" i="23"/>
  <c r="D1391" i="23"/>
  <c r="D1390" i="23"/>
  <c r="D1389" i="23"/>
  <c r="D1388" i="23"/>
  <c r="D1387" i="23"/>
  <c r="D1386" i="23"/>
  <c r="D1385" i="23"/>
  <c r="D1384" i="23"/>
  <c r="D1383" i="23"/>
  <c r="D1382" i="23"/>
  <c r="D1381" i="23"/>
  <c r="D1380" i="23"/>
  <c r="D1379" i="23"/>
  <c r="D1378" i="23"/>
  <c r="D1377" i="23"/>
  <c r="D1376" i="23"/>
  <c r="D1375" i="23"/>
  <c r="D1374" i="23"/>
  <c r="D1373" i="23"/>
  <c r="D1372" i="23"/>
  <c r="D1371" i="23"/>
  <c r="D1370" i="23"/>
  <c r="D1369" i="23"/>
  <c r="D1368" i="23"/>
  <c r="D1367" i="23"/>
  <c r="D1366" i="23"/>
  <c r="D1365" i="23"/>
  <c r="D1364" i="23"/>
  <c r="D1363" i="23"/>
  <c r="D1362" i="23"/>
  <c r="D1361" i="23"/>
  <c r="D1360" i="23"/>
  <c r="D1359" i="23"/>
  <c r="D1358" i="23"/>
  <c r="D1357" i="23"/>
  <c r="D1356" i="23"/>
  <c r="D1355" i="23"/>
  <c r="D1354" i="23"/>
  <c r="D1353" i="23"/>
  <c r="D1352" i="23"/>
  <c r="D1351" i="23"/>
  <c r="D1350" i="23"/>
  <c r="D1349" i="23"/>
  <c r="D1348" i="23"/>
  <c r="D1347" i="23"/>
  <c r="D1346" i="23"/>
  <c r="D1345" i="23"/>
  <c r="D1344" i="23"/>
  <c r="D1343" i="23"/>
  <c r="D1342" i="23"/>
  <c r="D1341" i="23"/>
  <c r="D1340" i="23"/>
  <c r="D1339" i="23"/>
  <c r="D1338" i="23"/>
  <c r="D1337" i="23"/>
  <c r="D1336" i="23"/>
  <c r="D1335" i="23"/>
  <c r="D1334" i="23"/>
  <c r="D1333" i="23"/>
  <c r="D1332" i="23"/>
  <c r="D1331" i="23"/>
  <c r="D1330" i="23"/>
  <c r="D1329" i="23"/>
  <c r="D1328" i="23"/>
  <c r="D1327" i="23"/>
  <c r="D1326" i="23"/>
  <c r="D1325" i="23"/>
  <c r="D1324" i="23"/>
  <c r="D1323" i="23"/>
  <c r="D1322" i="23"/>
  <c r="D1321" i="23"/>
  <c r="D1320" i="23"/>
  <c r="D1319" i="23"/>
  <c r="D1318" i="23"/>
  <c r="D1317" i="23"/>
  <c r="D1316" i="23"/>
  <c r="D1315" i="23"/>
  <c r="D1314" i="23"/>
  <c r="D1313" i="23"/>
  <c r="D1312" i="23"/>
  <c r="D1311" i="23"/>
  <c r="D1310" i="23"/>
  <c r="D1309" i="23"/>
  <c r="D1308" i="23"/>
  <c r="D1307" i="23"/>
  <c r="D1306" i="23"/>
  <c r="D1305" i="23"/>
  <c r="D1304" i="23"/>
  <c r="D1303" i="23"/>
  <c r="D1302" i="23"/>
  <c r="D1301" i="23"/>
  <c r="D1300" i="23"/>
  <c r="D1299" i="23"/>
  <c r="D1298" i="23"/>
  <c r="D1297" i="23"/>
  <c r="D1296" i="23"/>
  <c r="D1295" i="23"/>
  <c r="D1294" i="23"/>
  <c r="D1293" i="23"/>
  <c r="D1292" i="23"/>
  <c r="D1291" i="23"/>
  <c r="D1290" i="23"/>
  <c r="D1289" i="23"/>
  <c r="D1288" i="23"/>
  <c r="D1287" i="23"/>
  <c r="D1286" i="23"/>
  <c r="D1285" i="23"/>
  <c r="D1284" i="23"/>
  <c r="D1283" i="23"/>
  <c r="D1282" i="23"/>
  <c r="D1281" i="23"/>
  <c r="D1280" i="23"/>
  <c r="D1279" i="23"/>
  <c r="D1278" i="23"/>
  <c r="D1277" i="23"/>
  <c r="D1276" i="23"/>
  <c r="D1275" i="23"/>
  <c r="D1274" i="23"/>
  <c r="D1273" i="23"/>
  <c r="D1272" i="23"/>
  <c r="D1271" i="23"/>
  <c r="D1270" i="23"/>
  <c r="D1269" i="23"/>
  <c r="D1268" i="23"/>
  <c r="D1267" i="23"/>
  <c r="D1266" i="23"/>
  <c r="D1265" i="23"/>
  <c r="D1264" i="23"/>
  <c r="D1263" i="23"/>
  <c r="D1262" i="23"/>
  <c r="D1261" i="23"/>
  <c r="D1260" i="23"/>
  <c r="D1259" i="23"/>
  <c r="D1258" i="23"/>
  <c r="D1257" i="23"/>
  <c r="D1256" i="23"/>
  <c r="D1255" i="23"/>
  <c r="D1254" i="23"/>
  <c r="D1253" i="23"/>
  <c r="D1252" i="23"/>
  <c r="D1251" i="23"/>
  <c r="D1250" i="23"/>
  <c r="D1249" i="23"/>
  <c r="D1248" i="23"/>
  <c r="D1247" i="23"/>
  <c r="D1246" i="23"/>
  <c r="D1245" i="23"/>
  <c r="D1244" i="23"/>
  <c r="D1243" i="23"/>
  <c r="D1242" i="23"/>
  <c r="D1241" i="23"/>
  <c r="D1240" i="23"/>
  <c r="D1239" i="23"/>
  <c r="D1238" i="23"/>
  <c r="D1237" i="23"/>
  <c r="D1236" i="23"/>
  <c r="D1235" i="23"/>
  <c r="D1234" i="23"/>
  <c r="D1233" i="23"/>
  <c r="D1232" i="23"/>
  <c r="D1231" i="23"/>
  <c r="D1230" i="23"/>
  <c r="D1229" i="23"/>
  <c r="D1228" i="23"/>
  <c r="D1227" i="23"/>
  <c r="D1226" i="23"/>
  <c r="D1225" i="23"/>
  <c r="D1224" i="23"/>
  <c r="D1223" i="23"/>
  <c r="D1222" i="23"/>
  <c r="D1221" i="23"/>
  <c r="D1220" i="23"/>
  <c r="D1219" i="23"/>
  <c r="D1218" i="23"/>
  <c r="D1217" i="23"/>
  <c r="D1216" i="23"/>
  <c r="D1215" i="23"/>
  <c r="D1214" i="23"/>
  <c r="D1213" i="23"/>
  <c r="D1212" i="23"/>
  <c r="D1211" i="23"/>
  <c r="D1210" i="23"/>
  <c r="D1209" i="23"/>
  <c r="D1208" i="23"/>
  <c r="D1207" i="23"/>
  <c r="D1206" i="23"/>
  <c r="D1205" i="23"/>
  <c r="D1204" i="23"/>
  <c r="D1203" i="23"/>
  <c r="D1202" i="23"/>
  <c r="D1201" i="23"/>
  <c r="D1200" i="23"/>
  <c r="D1199" i="23"/>
  <c r="D1198" i="23"/>
  <c r="D1197" i="23"/>
  <c r="D1196" i="23"/>
  <c r="D1195" i="23"/>
  <c r="D1194" i="23"/>
  <c r="D1193" i="23"/>
  <c r="D1192" i="23"/>
  <c r="D1191" i="23"/>
  <c r="D1190" i="23"/>
  <c r="D1189" i="23"/>
  <c r="D1188" i="23"/>
  <c r="D1187" i="23"/>
  <c r="D1186" i="23"/>
  <c r="D1185" i="23"/>
  <c r="D1184" i="23"/>
  <c r="D1183" i="23"/>
  <c r="D1182" i="23"/>
  <c r="D1181" i="23"/>
  <c r="D1180" i="23"/>
  <c r="D1179" i="23"/>
  <c r="D1178" i="23"/>
  <c r="D1177" i="23"/>
  <c r="D1176" i="23"/>
  <c r="D1175" i="23"/>
  <c r="D1174" i="23"/>
  <c r="D1173" i="23"/>
  <c r="D1172" i="23"/>
  <c r="D1171" i="23"/>
  <c r="D1170" i="23"/>
  <c r="D1169" i="23"/>
  <c r="D1168" i="23"/>
  <c r="D1167" i="23"/>
  <c r="D1166" i="23"/>
  <c r="D1165" i="23"/>
  <c r="D1164" i="23"/>
  <c r="D1163" i="23"/>
  <c r="D1162" i="23"/>
  <c r="D1161" i="23"/>
  <c r="D1160" i="23"/>
  <c r="D1159" i="23"/>
  <c r="D1158" i="23"/>
  <c r="D1157" i="23"/>
  <c r="D1156" i="23"/>
  <c r="D1155" i="23"/>
  <c r="D1154" i="23"/>
  <c r="D1153" i="23"/>
  <c r="D1152" i="23"/>
  <c r="D1151" i="23"/>
  <c r="D1150" i="23"/>
  <c r="D1149" i="23"/>
  <c r="D1148" i="23"/>
  <c r="D1147" i="23"/>
  <c r="D1146" i="23"/>
  <c r="D1145" i="23"/>
  <c r="D1144" i="23"/>
  <c r="D1143" i="23"/>
  <c r="D1142" i="23"/>
  <c r="D1141" i="23"/>
  <c r="D1140" i="23"/>
  <c r="D1139" i="23"/>
  <c r="D1138" i="23"/>
  <c r="D1137" i="23"/>
  <c r="D1136" i="23"/>
  <c r="D1135" i="23"/>
  <c r="D1134" i="23"/>
  <c r="D1133" i="23"/>
  <c r="D1132" i="23"/>
  <c r="D1131" i="23"/>
  <c r="D1130" i="23"/>
  <c r="D1129" i="23"/>
  <c r="D1128" i="23"/>
  <c r="D1127" i="23"/>
  <c r="D1126" i="23"/>
  <c r="D1125" i="23"/>
  <c r="D1124" i="23"/>
  <c r="D1123" i="23"/>
  <c r="D1122" i="23"/>
  <c r="D1121" i="23"/>
  <c r="D1120" i="23"/>
  <c r="D1119" i="23"/>
  <c r="D1118" i="23"/>
  <c r="D1117" i="23"/>
  <c r="D1116" i="23"/>
  <c r="D1115" i="23"/>
  <c r="D1114" i="23"/>
  <c r="D1113" i="23"/>
  <c r="D1112" i="23"/>
  <c r="D1111" i="23"/>
  <c r="D1110" i="23"/>
  <c r="D1109" i="23"/>
  <c r="D1108" i="23"/>
  <c r="D1107" i="23"/>
  <c r="D1106" i="23"/>
  <c r="D1105" i="23"/>
  <c r="D1104" i="23"/>
  <c r="D1103" i="23"/>
  <c r="D1102" i="23"/>
  <c r="D1101" i="23"/>
  <c r="D1100" i="23"/>
  <c r="D1099" i="23"/>
  <c r="D1098" i="23"/>
  <c r="D1097" i="23"/>
  <c r="D1096" i="23"/>
  <c r="D1095" i="23"/>
  <c r="D1094" i="23"/>
  <c r="D1093" i="23"/>
  <c r="D1092" i="23"/>
  <c r="D1091" i="23"/>
  <c r="D1090" i="23"/>
  <c r="D1089" i="23"/>
  <c r="D1088" i="23"/>
  <c r="D1087" i="23"/>
  <c r="D1086" i="23"/>
  <c r="D1085" i="23"/>
  <c r="D1084" i="23"/>
  <c r="D1083" i="23"/>
  <c r="D1082" i="23"/>
  <c r="D1081" i="23"/>
  <c r="D1080" i="23"/>
  <c r="D1079" i="23"/>
  <c r="D1078" i="23"/>
  <c r="D1077" i="23"/>
  <c r="D1076" i="23"/>
  <c r="D1075" i="23"/>
  <c r="D1074" i="23"/>
  <c r="D1073" i="23"/>
  <c r="D1072" i="23"/>
  <c r="D1071" i="23"/>
  <c r="D1070" i="23"/>
  <c r="D1069" i="23"/>
  <c r="D1068" i="23"/>
  <c r="D1067" i="23"/>
  <c r="D1066" i="23"/>
  <c r="D1065" i="23"/>
  <c r="D1064" i="23"/>
  <c r="D1063" i="23"/>
  <c r="D1062" i="23"/>
  <c r="D1061" i="23"/>
  <c r="D1060" i="23"/>
  <c r="D1059" i="23"/>
  <c r="D1058" i="23"/>
  <c r="D1057" i="23"/>
  <c r="D1056" i="23"/>
  <c r="D1055" i="23"/>
  <c r="D1054" i="23"/>
  <c r="D1053" i="23"/>
  <c r="D1052" i="23"/>
  <c r="D1051" i="23"/>
  <c r="D1050" i="23"/>
  <c r="D1049" i="23"/>
  <c r="D1048" i="23"/>
  <c r="D1047" i="23"/>
  <c r="D1046" i="23"/>
  <c r="D1045" i="23"/>
  <c r="D1044" i="23"/>
  <c r="D1043" i="23"/>
  <c r="D1042" i="23"/>
  <c r="D1041" i="23"/>
  <c r="D1040" i="23"/>
  <c r="D1039" i="23"/>
  <c r="D1038" i="23"/>
  <c r="D1037" i="23"/>
  <c r="D1036" i="23"/>
  <c r="D1035" i="23"/>
  <c r="D1034" i="23"/>
  <c r="D1033" i="23"/>
  <c r="D1032" i="23"/>
  <c r="D1031" i="23"/>
  <c r="D1030" i="23"/>
  <c r="D1029" i="23"/>
  <c r="D1028" i="23"/>
  <c r="D1027" i="23"/>
  <c r="D1026" i="23"/>
  <c r="D1025" i="23"/>
  <c r="D1024" i="23"/>
  <c r="D1023" i="23"/>
  <c r="D1022" i="23"/>
  <c r="D1021" i="23"/>
  <c r="D1020" i="23"/>
  <c r="D1019" i="23"/>
  <c r="D1018" i="23"/>
  <c r="D1017" i="23"/>
  <c r="D1016" i="23"/>
  <c r="D1015" i="23"/>
  <c r="D1014" i="23"/>
  <c r="D1013" i="23"/>
  <c r="D1012" i="23"/>
  <c r="D1011" i="23"/>
  <c r="D1010" i="23"/>
  <c r="D1009" i="23"/>
  <c r="D1008" i="23"/>
  <c r="D1007" i="23"/>
  <c r="D1006" i="23"/>
  <c r="D1005" i="23"/>
  <c r="D1004" i="23"/>
  <c r="D1003" i="23"/>
  <c r="D1002" i="23"/>
  <c r="D1001" i="23"/>
  <c r="D1000" i="23"/>
  <c r="D999" i="23"/>
  <c r="D998" i="23"/>
  <c r="D997" i="23"/>
  <c r="D996" i="23"/>
  <c r="D995" i="23"/>
  <c r="D994" i="23"/>
  <c r="D993" i="23"/>
  <c r="D992" i="23"/>
  <c r="D991" i="23"/>
  <c r="D990" i="23"/>
  <c r="D989" i="23"/>
  <c r="D988" i="23"/>
  <c r="D987" i="23"/>
  <c r="D986" i="23"/>
  <c r="D985" i="23"/>
  <c r="D984" i="23"/>
  <c r="D983" i="23"/>
  <c r="D982" i="23"/>
  <c r="D981" i="23"/>
  <c r="D980" i="23"/>
  <c r="D979" i="23"/>
  <c r="D978" i="23"/>
  <c r="D977" i="23"/>
  <c r="D976" i="23"/>
  <c r="D975" i="23"/>
  <c r="D974" i="23"/>
  <c r="D973" i="23"/>
  <c r="D972" i="23"/>
  <c r="D971" i="23"/>
  <c r="D970" i="23"/>
  <c r="D969" i="23"/>
  <c r="D968" i="23"/>
  <c r="D967" i="23"/>
  <c r="D966" i="23"/>
  <c r="D965" i="23"/>
  <c r="D964" i="23"/>
  <c r="D963" i="23"/>
  <c r="D962" i="23"/>
  <c r="D961" i="23"/>
  <c r="D960" i="23"/>
  <c r="D959" i="23"/>
  <c r="D958" i="23"/>
  <c r="D957" i="23"/>
  <c r="D956" i="23"/>
  <c r="D955" i="23"/>
  <c r="D954" i="23"/>
  <c r="D953" i="23"/>
  <c r="D952" i="23"/>
  <c r="D951" i="23"/>
  <c r="D950" i="23"/>
  <c r="D949" i="23"/>
  <c r="D948" i="23"/>
  <c r="D947" i="23"/>
  <c r="D946" i="23"/>
  <c r="D945" i="23"/>
  <c r="D944" i="23"/>
  <c r="D943" i="23"/>
  <c r="D942" i="23"/>
  <c r="D941" i="23"/>
  <c r="D940" i="23"/>
  <c r="D939" i="23"/>
  <c r="D938" i="23"/>
  <c r="D937" i="23"/>
  <c r="D936" i="23"/>
  <c r="D935" i="23"/>
  <c r="D934" i="23"/>
  <c r="D933" i="23"/>
  <c r="D932" i="23"/>
  <c r="D931" i="23"/>
  <c r="D930" i="23"/>
  <c r="D929" i="23"/>
  <c r="D928" i="23"/>
  <c r="D927" i="23"/>
  <c r="D926" i="23"/>
  <c r="D925" i="23"/>
  <c r="D924" i="23"/>
  <c r="D923" i="23"/>
  <c r="D922" i="23"/>
  <c r="D921" i="23"/>
  <c r="D920" i="23"/>
  <c r="D919" i="23"/>
  <c r="D918" i="23"/>
  <c r="D917" i="23"/>
  <c r="D916" i="23"/>
  <c r="D915" i="23"/>
  <c r="D914" i="23"/>
  <c r="D913" i="23"/>
  <c r="D912" i="23"/>
  <c r="D911" i="23"/>
  <c r="D910" i="23"/>
  <c r="D909" i="23"/>
  <c r="D908" i="23"/>
  <c r="D907" i="23"/>
  <c r="D906" i="23"/>
  <c r="D905" i="23"/>
  <c r="D904" i="23"/>
  <c r="D903" i="23"/>
  <c r="D902" i="23"/>
  <c r="D901" i="23"/>
  <c r="D900" i="23"/>
  <c r="D899" i="23"/>
  <c r="D898" i="23"/>
  <c r="D897" i="23"/>
  <c r="D896" i="23"/>
  <c r="D895" i="23"/>
  <c r="D894" i="23"/>
  <c r="D893" i="23"/>
  <c r="D892" i="23"/>
  <c r="D891" i="23"/>
  <c r="D890" i="23"/>
  <c r="D889" i="23"/>
  <c r="D888" i="23"/>
  <c r="D887" i="23"/>
  <c r="D886" i="23"/>
  <c r="D885" i="23"/>
  <c r="D884" i="23"/>
  <c r="D883" i="23"/>
  <c r="D882" i="23"/>
  <c r="D881" i="23"/>
  <c r="D880" i="23"/>
  <c r="D879" i="23"/>
  <c r="D878" i="23"/>
  <c r="D877" i="23"/>
  <c r="D876" i="23"/>
  <c r="D875" i="23"/>
  <c r="D874" i="23"/>
  <c r="D873" i="23"/>
  <c r="D872" i="23"/>
  <c r="D871" i="23"/>
  <c r="D870" i="23"/>
  <c r="D869" i="23"/>
  <c r="D868" i="23"/>
  <c r="D867" i="23"/>
  <c r="D866" i="23"/>
  <c r="D865" i="23"/>
  <c r="D864" i="23"/>
  <c r="D863" i="23"/>
  <c r="D862" i="23"/>
  <c r="D861" i="23"/>
  <c r="D860" i="23"/>
  <c r="D859" i="23"/>
  <c r="D858" i="23"/>
  <c r="D857" i="23"/>
  <c r="D856" i="23"/>
  <c r="D855" i="23"/>
  <c r="D854" i="23"/>
  <c r="D853" i="23"/>
  <c r="D852" i="23"/>
  <c r="D851" i="23"/>
  <c r="D850" i="23"/>
  <c r="D849" i="23"/>
  <c r="D848" i="23"/>
  <c r="D847" i="23"/>
  <c r="D846" i="23"/>
  <c r="D845" i="23"/>
  <c r="D844" i="23"/>
  <c r="D843" i="23"/>
  <c r="D842" i="23"/>
  <c r="D841" i="23"/>
  <c r="D840" i="23"/>
  <c r="D839" i="23"/>
  <c r="D838" i="23"/>
  <c r="D837" i="23"/>
  <c r="D836" i="23"/>
  <c r="D835" i="23"/>
  <c r="D834" i="23"/>
  <c r="D833" i="23"/>
  <c r="D832" i="23"/>
  <c r="D831" i="23"/>
  <c r="D830" i="23"/>
  <c r="D829" i="23"/>
  <c r="D828" i="23"/>
  <c r="D827" i="23"/>
  <c r="D826" i="23"/>
  <c r="D825" i="23"/>
  <c r="D824" i="23"/>
  <c r="D823" i="23"/>
  <c r="D822" i="23"/>
  <c r="D821" i="23"/>
  <c r="D820" i="23"/>
  <c r="D819" i="23"/>
  <c r="D818" i="23"/>
  <c r="D817" i="23"/>
  <c r="D816" i="23"/>
  <c r="D815" i="23"/>
  <c r="D814" i="23"/>
  <c r="D813" i="23"/>
  <c r="D812" i="23"/>
  <c r="D811" i="23"/>
  <c r="D810" i="23"/>
  <c r="D809" i="23"/>
  <c r="D808" i="23"/>
  <c r="D807" i="23"/>
  <c r="D806" i="23"/>
  <c r="D805" i="23"/>
  <c r="D804" i="23"/>
  <c r="D803" i="23"/>
  <c r="D802" i="23"/>
  <c r="D801" i="23"/>
  <c r="D800" i="23"/>
  <c r="D799" i="23"/>
  <c r="D798" i="23"/>
  <c r="D797" i="23"/>
  <c r="D796" i="23"/>
  <c r="D795" i="23"/>
  <c r="D794" i="23"/>
  <c r="D793" i="23"/>
  <c r="D792" i="23"/>
  <c r="D791" i="23"/>
  <c r="D790" i="23"/>
  <c r="D789" i="23"/>
  <c r="D788" i="23"/>
  <c r="D787" i="23"/>
  <c r="D786" i="23"/>
  <c r="D785" i="23"/>
  <c r="D784" i="23"/>
  <c r="D783" i="23"/>
  <c r="D782" i="23"/>
  <c r="D781" i="23"/>
  <c r="D780" i="23"/>
  <c r="D779" i="23"/>
  <c r="D778" i="23"/>
  <c r="D777" i="23"/>
  <c r="D776" i="23"/>
  <c r="D775" i="23"/>
  <c r="D774" i="23"/>
  <c r="D773" i="23"/>
  <c r="D772" i="23"/>
  <c r="D771" i="23"/>
  <c r="D770" i="23"/>
  <c r="D769" i="23"/>
  <c r="D768" i="23"/>
  <c r="D767" i="23"/>
  <c r="D766" i="23"/>
  <c r="D765" i="23"/>
  <c r="D764" i="23"/>
  <c r="D763" i="23"/>
  <c r="D762" i="23"/>
  <c r="D761" i="23"/>
  <c r="D760" i="23"/>
  <c r="D759" i="23"/>
  <c r="D758" i="23"/>
  <c r="D757" i="23"/>
  <c r="D756" i="23"/>
  <c r="D755" i="23"/>
  <c r="D754" i="23"/>
  <c r="D753" i="23"/>
  <c r="D752" i="23"/>
  <c r="D751" i="23"/>
  <c r="D750" i="23"/>
  <c r="D749" i="23"/>
  <c r="D748" i="23"/>
  <c r="D747" i="23"/>
  <c r="D746" i="23"/>
  <c r="D745" i="23"/>
  <c r="D744" i="23"/>
  <c r="D743" i="23"/>
  <c r="D742" i="23"/>
  <c r="D741" i="23"/>
  <c r="D740" i="23"/>
  <c r="D739" i="23"/>
  <c r="D738" i="23"/>
  <c r="D737" i="23"/>
  <c r="D736" i="23"/>
  <c r="D735" i="23"/>
  <c r="D734" i="23"/>
  <c r="D733" i="23"/>
  <c r="D732" i="23"/>
  <c r="D731" i="23"/>
  <c r="D730" i="23"/>
  <c r="D729" i="23"/>
  <c r="D728" i="23"/>
  <c r="D727" i="23"/>
  <c r="D726" i="23"/>
  <c r="D725" i="23"/>
  <c r="D724" i="23"/>
  <c r="D723" i="23"/>
  <c r="D722" i="23"/>
  <c r="D721" i="23"/>
  <c r="D720" i="23"/>
  <c r="D719" i="23"/>
  <c r="D718" i="23"/>
  <c r="D717" i="23"/>
  <c r="D716" i="23"/>
  <c r="D715" i="23"/>
  <c r="D714" i="23"/>
  <c r="D713" i="23"/>
  <c r="D712" i="23"/>
  <c r="D711" i="23"/>
  <c r="D710" i="23"/>
  <c r="D709" i="23"/>
  <c r="D708" i="23"/>
  <c r="D707" i="23"/>
  <c r="D706" i="23"/>
  <c r="D705" i="23"/>
  <c r="D704" i="23"/>
  <c r="D703" i="23"/>
  <c r="D702" i="23"/>
  <c r="D701" i="23"/>
  <c r="D700" i="23"/>
  <c r="D699" i="23"/>
  <c r="D698" i="23"/>
  <c r="D697" i="23"/>
  <c r="D696" i="23"/>
  <c r="D695" i="23"/>
  <c r="D694" i="23"/>
  <c r="D693" i="23"/>
  <c r="D692" i="23"/>
  <c r="D691" i="23"/>
  <c r="D690" i="23"/>
  <c r="D689" i="23"/>
  <c r="D688" i="23"/>
  <c r="D687" i="23"/>
  <c r="D686" i="23"/>
  <c r="D685" i="23"/>
  <c r="D684" i="23"/>
  <c r="D683" i="23"/>
  <c r="D682" i="23"/>
  <c r="D681" i="23"/>
  <c r="D680" i="23"/>
  <c r="D679" i="23"/>
  <c r="D678" i="23"/>
  <c r="D677" i="23"/>
  <c r="D676" i="23"/>
  <c r="D675" i="23"/>
  <c r="D674" i="23"/>
  <c r="D673" i="23"/>
  <c r="D672" i="23"/>
  <c r="D671" i="23"/>
  <c r="D670" i="23"/>
  <c r="D669" i="23"/>
  <c r="D668" i="23"/>
  <c r="D667" i="23"/>
  <c r="D666" i="23"/>
  <c r="D665" i="23"/>
  <c r="D664" i="23"/>
  <c r="D663" i="23"/>
  <c r="D662" i="23"/>
  <c r="D661" i="23"/>
  <c r="D660" i="23"/>
  <c r="D659" i="23"/>
  <c r="D658" i="23"/>
  <c r="D657" i="23"/>
  <c r="D656" i="23"/>
  <c r="D655" i="23"/>
  <c r="D654" i="23"/>
  <c r="D653" i="23"/>
  <c r="D652" i="23"/>
  <c r="D651" i="23"/>
  <c r="D650" i="23"/>
  <c r="D649" i="23"/>
  <c r="D648" i="23"/>
  <c r="D647" i="23"/>
  <c r="D646" i="23"/>
  <c r="D645" i="23"/>
  <c r="D644" i="23"/>
  <c r="D643" i="23"/>
  <c r="D642" i="23"/>
  <c r="D641" i="23"/>
  <c r="D640" i="23"/>
  <c r="D639" i="23"/>
  <c r="D638" i="23"/>
  <c r="D637" i="23"/>
  <c r="D636" i="23"/>
  <c r="D635" i="23"/>
  <c r="D634" i="23"/>
  <c r="D633" i="23"/>
  <c r="D632" i="23"/>
  <c r="D631" i="23"/>
  <c r="D630" i="23"/>
  <c r="D629" i="23"/>
  <c r="D628" i="23"/>
  <c r="D627" i="23"/>
  <c r="D626" i="23"/>
  <c r="D625" i="23"/>
  <c r="D624" i="23"/>
  <c r="D623" i="23"/>
  <c r="D622" i="23"/>
  <c r="D621" i="23"/>
  <c r="D620" i="23"/>
  <c r="D619" i="23"/>
  <c r="D618" i="23"/>
  <c r="D617" i="23"/>
  <c r="D616" i="23"/>
  <c r="D615" i="23"/>
  <c r="D614" i="23"/>
  <c r="D613" i="23"/>
  <c r="D612" i="23"/>
  <c r="D611" i="23"/>
  <c r="D610" i="23"/>
  <c r="D609" i="23"/>
  <c r="D608" i="23"/>
  <c r="D607" i="23"/>
  <c r="D606" i="23"/>
  <c r="D605" i="23"/>
  <c r="D604" i="23"/>
  <c r="D603" i="23"/>
  <c r="D602" i="23"/>
  <c r="D601" i="23"/>
  <c r="D600" i="23"/>
  <c r="D599" i="23"/>
  <c r="D598" i="23"/>
  <c r="D597" i="23"/>
  <c r="D596" i="23"/>
  <c r="D595" i="23"/>
  <c r="D594" i="23"/>
  <c r="D593" i="23"/>
  <c r="D592" i="23"/>
  <c r="D591" i="23"/>
  <c r="D590" i="23"/>
  <c r="D589" i="23"/>
  <c r="D588" i="23"/>
  <c r="D587" i="23"/>
  <c r="D586" i="23"/>
  <c r="D585" i="23"/>
  <c r="D584" i="23"/>
  <c r="D583" i="23"/>
  <c r="D582" i="23"/>
  <c r="D581" i="23"/>
  <c r="D580" i="23"/>
  <c r="D579" i="23"/>
  <c r="D578" i="23"/>
  <c r="D577" i="23"/>
  <c r="D576" i="23"/>
  <c r="D575" i="23"/>
  <c r="D574" i="23"/>
  <c r="D573" i="23"/>
  <c r="D572" i="23"/>
  <c r="D571" i="23"/>
  <c r="D570" i="23"/>
  <c r="D569" i="23"/>
  <c r="D568" i="23"/>
  <c r="D567" i="23"/>
  <c r="D566" i="23"/>
  <c r="D565" i="23"/>
  <c r="D564" i="23"/>
  <c r="D563" i="23"/>
  <c r="D562" i="23"/>
  <c r="D561" i="23"/>
  <c r="D560" i="23"/>
  <c r="D559" i="23"/>
  <c r="D558" i="23"/>
  <c r="D557" i="23"/>
  <c r="D556" i="23"/>
  <c r="D555" i="23"/>
  <c r="D554" i="23"/>
  <c r="D553" i="23"/>
  <c r="D552" i="23"/>
  <c r="D551" i="23"/>
  <c r="D550" i="23"/>
  <c r="D549" i="23"/>
  <c r="D548" i="23"/>
  <c r="D547" i="23"/>
  <c r="D546" i="23"/>
  <c r="D545" i="23"/>
  <c r="D544" i="23"/>
  <c r="D543" i="23"/>
  <c r="D542" i="23"/>
  <c r="D541" i="23"/>
  <c r="D540" i="23"/>
  <c r="D539" i="23"/>
  <c r="D538" i="23"/>
  <c r="D537" i="23"/>
  <c r="D536" i="23"/>
  <c r="D535" i="23"/>
  <c r="D534" i="23"/>
  <c r="D533" i="23"/>
  <c r="D532" i="23"/>
  <c r="D531" i="23"/>
  <c r="D530" i="23"/>
  <c r="D529" i="23"/>
  <c r="D528" i="23"/>
  <c r="D527" i="23"/>
  <c r="D526" i="23"/>
  <c r="D525" i="23"/>
  <c r="D524" i="23"/>
  <c r="D523" i="23"/>
  <c r="D522" i="23"/>
  <c r="D521" i="23"/>
  <c r="D520" i="23"/>
  <c r="D519" i="23"/>
  <c r="D518" i="23"/>
  <c r="D517" i="23"/>
  <c r="D516" i="23"/>
  <c r="D515" i="23"/>
  <c r="D514" i="23"/>
  <c r="D513" i="23"/>
  <c r="D512" i="23"/>
  <c r="D511" i="23"/>
  <c r="D510" i="23"/>
  <c r="D509" i="23"/>
  <c r="D508" i="23"/>
  <c r="D507" i="23"/>
  <c r="D506" i="23"/>
  <c r="D505" i="23"/>
  <c r="D504" i="23"/>
  <c r="D503" i="23"/>
  <c r="D502" i="23"/>
  <c r="D501" i="23"/>
  <c r="D500" i="23"/>
  <c r="D499" i="23"/>
  <c r="D498" i="23"/>
  <c r="D497" i="23"/>
  <c r="D496" i="23"/>
  <c r="D495" i="23"/>
  <c r="D494" i="23"/>
  <c r="D493" i="23"/>
  <c r="D492" i="23"/>
  <c r="D491" i="23"/>
  <c r="D490" i="23"/>
  <c r="D489" i="23"/>
  <c r="D488" i="23"/>
  <c r="D487" i="23"/>
  <c r="D486" i="23"/>
  <c r="D485" i="23"/>
  <c r="D484" i="23"/>
  <c r="D483" i="23"/>
  <c r="D482" i="23"/>
  <c r="D481" i="23"/>
  <c r="D480" i="23"/>
  <c r="D479" i="23"/>
  <c r="D478" i="23"/>
  <c r="D477" i="23"/>
  <c r="D476" i="23"/>
  <c r="D475" i="23"/>
  <c r="D474" i="23"/>
  <c r="D473" i="23"/>
  <c r="D472" i="23"/>
  <c r="D471" i="23"/>
  <c r="D470" i="23"/>
  <c r="D469" i="23"/>
  <c r="D468" i="23"/>
  <c r="D467" i="23"/>
  <c r="D466" i="23"/>
  <c r="D465" i="23"/>
  <c r="D464" i="23"/>
  <c r="D463" i="23"/>
  <c r="D462" i="23"/>
  <c r="D461" i="23"/>
  <c r="D460" i="23"/>
  <c r="D459" i="23"/>
  <c r="D458" i="23"/>
  <c r="D457" i="23"/>
  <c r="D456" i="23"/>
  <c r="D455" i="23"/>
  <c r="D454" i="23"/>
  <c r="D453" i="23"/>
  <c r="D452" i="23"/>
  <c r="D451" i="23"/>
  <c r="D450" i="23"/>
  <c r="D449" i="23"/>
  <c r="D448" i="23"/>
  <c r="D447" i="23"/>
  <c r="D446" i="23"/>
  <c r="D445" i="23"/>
  <c r="D444" i="23"/>
  <c r="D443" i="23"/>
  <c r="D442" i="23"/>
  <c r="D441" i="23"/>
  <c r="D440" i="23"/>
  <c r="D439" i="23"/>
  <c r="D438" i="23"/>
  <c r="D437" i="23"/>
  <c r="D436" i="23"/>
  <c r="D435" i="23"/>
  <c r="D434" i="23"/>
  <c r="D433" i="23"/>
  <c r="D432" i="23"/>
  <c r="D431" i="23"/>
  <c r="D430" i="23"/>
  <c r="D429" i="23"/>
  <c r="D428" i="23"/>
  <c r="D427" i="23"/>
  <c r="D426" i="23"/>
  <c r="D425" i="23"/>
  <c r="D424" i="23"/>
  <c r="D423" i="23"/>
  <c r="D422" i="23"/>
  <c r="D421" i="23"/>
  <c r="D420" i="23"/>
  <c r="D419" i="23"/>
  <c r="D418" i="23"/>
  <c r="D417" i="23"/>
  <c r="D416" i="23"/>
  <c r="D415" i="23"/>
  <c r="D414" i="23"/>
  <c r="D413" i="23"/>
  <c r="D412" i="23"/>
  <c r="D411" i="23"/>
  <c r="D410" i="23"/>
  <c r="D409" i="23"/>
  <c r="D408" i="23"/>
  <c r="D407" i="23"/>
  <c r="D406" i="23"/>
  <c r="D405" i="23"/>
  <c r="D404" i="23"/>
  <c r="D403" i="23"/>
  <c r="D402" i="23"/>
  <c r="D401" i="23"/>
  <c r="D400" i="23"/>
  <c r="D399" i="23"/>
  <c r="D398" i="23"/>
  <c r="D397" i="23"/>
  <c r="D396" i="23"/>
  <c r="D395" i="23"/>
  <c r="D394" i="23"/>
  <c r="D393" i="23"/>
  <c r="D392" i="23"/>
  <c r="D391" i="23"/>
  <c r="D390" i="23"/>
  <c r="D389" i="23"/>
  <c r="D388" i="23"/>
  <c r="D387" i="23"/>
  <c r="D386" i="23"/>
  <c r="D385" i="23"/>
  <c r="D384" i="23"/>
  <c r="D383" i="23"/>
  <c r="D382" i="23"/>
  <c r="D381" i="23"/>
  <c r="D380" i="23"/>
  <c r="D379" i="23"/>
  <c r="D378" i="23"/>
  <c r="D377" i="23"/>
  <c r="D376" i="23"/>
  <c r="D375" i="23"/>
  <c r="D374" i="23"/>
  <c r="D373" i="23"/>
  <c r="D372" i="23"/>
  <c r="D371" i="23"/>
  <c r="D370" i="23"/>
  <c r="D369" i="23"/>
  <c r="D368" i="23"/>
  <c r="D367" i="23"/>
  <c r="D366" i="23"/>
  <c r="D365" i="23"/>
  <c r="D364" i="23"/>
  <c r="D363" i="23"/>
  <c r="D362" i="23"/>
  <c r="D361" i="23"/>
  <c r="D360" i="23"/>
  <c r="D359" i="23"/>
  <c r="D358" i="23"/>
  <c r="D357" i="23"/>
  <c r="D356" i="23"/>
  <c r="D355" i="23"/>
  <c r="D354" i="23"/>
  <c r="D353" i="23"/>
  <c r="D352" i="23"/>
  <c r="D351" i="23"/>
  <c r="D350" i="23"/>
  <c r="D349" i="23"/>
  <c r="D348" i="23"/>
  <c r="D347" i="23"/>
  <c r="D346" i="23"/>
  <c r="D345" i="23"/>
  <c r="D344" i="23"/>
  <c r="D343" i="23"/>
  <c r="D342" i="23"/>
  <c r="D341" i="23"/>
  <c r="D340" i="23"/>
  <c r="D339" i="23"/>
  <c r="D338" i="23"/>
  <c r="D337" i="23"/>
  <c r="D336" i="23"/>
  <c r="D335" i="23"/>
  <c r="D334" i="23"/>
  <c r="D333" i="23"/>
  <c r="D332" i="23"/>
  <c r="D331" i="23"/>
  <c r="D330" i="23"/>
  <c r="D329" i="23"/>
  <c r="D328" i="23"/>
  <c r="D327" i="23"/>
  <c r="D326" i="23"/>
  <c r="D325" i="23"/>
  <c r="D324" i="23"/>
  <c r="D323" i="23"/>
  <c r="D322" i="23"/>
  <c r="D321" i="23"/>
  <c r="D320" i="23"/>
  <c r="D319" i="23"/>
  <c r="D318" i="23"/>
  <c r="D317" i="23"/>
  <c r="D316" i="23"/>
  <c r="D315" i="23"/>
  <c r="D314" i="23"/>
  <c r="D313" i="23"/>
  <c r="D312" i="23"/>
  <c r="D311" i="23"/>
  <c r="D310" i="23"/>
  <c r="D309" i="23"/>
  <c r="D308" i="23"/>
  <c r="D307" i="23"/>
  <c r="D306" i="23"/>
  <c r="D305" i="23"/>
  <c r="D304" i="23"/>
  <c r="D303" i="23"/>
  <c r="D302" i="23"/>
  <c r="D301" i="23"/>
  <c r="D300" i="23"/>
  <c r="D299" i="23"/>
  <c r="D298" i="23"/>
  <c r="D297" i="23"/>
  <c r="D296" i="23"/>
  <c r="D295" i="23"/>
  <c r="D294" i="23"/>
  <c r="D293" i="23"/>
  <c r="D292" i="23"/>
  <c r="D291" i="23"/>
  <c r="D290" i="23"/>
  <c r="D289" i="23"/>
  <c r="D288" i="23"/>
  <c r="D287" i="23"/>
  <c r="D286" i="23"/>
  <c r="D285" i="23"/>
  <c r="D284" i="23"/>
  <c r="D283" i="23"/>
  <c r="D282" i="23"/>
  <c r="D281" i="23"/>
  <c r="D280" i="23"/>
  <c r="D279" i="23"/>
  <c r="D278" i="23"/>
  <c r="D277" i="23"/>
  <c r="D276" i="23"/>
  <c r="D275" i="23"/>
  <c r="D274" i="23"/>
  <c r="D273" i="23"/>
  <c r="D272" i="23"/>
  <c r="D271" i="23"/>
  <c r="D270" i="23"/>
  <c r="D269" i="23"/>
  <c r="D268" i="23"/>
  <c r="D267" i="23"/>
  <c r="D266" i="23"/>
  <c r="D265" i="23"/>
  <c r="D264" i="23"/>
  <c r="D263" i="23"/>
  <c r="D262" i="23"/>
  <c r="D261" i="23"/>
  <c r="D260" i="23"/>
  <c r="D259" i="23"/>
  <c r="D258" i="23"/>
  <c r="D257" i="23"/>
  <c r="D256" i="23"/>
  <c r="D255" i="23"/>
  <c r="D254" i="23"/>
  <c r="D253" i="23"/>
  <c r="D252" i="23"/>
  <c r="D251" i="23"/>
  <c r="D250" i="23"/>
  <c r="D249" i="23"/>
  <c r="D248" i="23"/>
  <c r="D247" i="23"/>
  <c r="D246" i="23"/>
  <c r="D245" i="23"/>
  <c r="D244" i="23"/>
  <c r="D243" i="23"/>
  <c r="D242" i="23"/>
  <c r="D241" i="23"/>
  <c r="D240" i="23"/>
  <c r="D239" i="23"/>
  <c r="D238" i="23"/>
  <c r="D237" i="23"/>
  <c r="D236" i="23"/>
  <c r="D235" i="23"/>
  <c r="D234" i="23"/>
  <c r="D233" i="23"/>
  <c r="D232" i="23"/>
  <c r="D231" i="23"/>
  <c r="D230" i="23"/>
  <c r="D229" i="23"/>
  <c r="D228" i="23"/>
  <c r="D227" i="23"/>
  <c r="D226" i="23"/>
  <c r="D225" i="23"/>
  <c r="D224" i="23"/>
  <c r="D223" i="23"/>
  <c r="D222" i="23"/>
  <c r="D221" i="23"/>
  <c r="D220" i="23"/>
  <c r="D219" i="23"/>
  <c r="D218" i="23"/>
  <c r="D217" i="23"/>
  <c r="D216" i="23"/>
  <c r="D215" i="23"/>
  <c r="D214" i="23"/>
  <c r="D213" i="23"/>
  <c r="D212" i="23"/>
  <c r="D211" i="23"/>
  <c r="D210" i="23"/>
  <c r="D209" i="23"/>
  <c r="D208" i="23"/>
  <c r="D207" i="23"/>
  <c r="D206" i="23"/>
  <c r="D205" i="23"/>
  <c r="D204" i="23"/>
  <c r="D203" i="23"/>
  <c r="D202" i="23"/>
  <c r="D201" i="23"/>
  <c r="D200" i="23"/>
  <c r="D199" i="23"/>
  <c r="D198" i="23"/>
  <c r="D197" i="23"/>
  <c r="D196" i="23"/>
  <c r="D195" i="23"/>
  <c r="D194" i="23"/>
  <c r="D193" i="23"/>
  <c r="D192" i="23"/>
  <c r="D191" i="23"/>
  <c r="D190" i="23"/>
  <c r="D189" i="23"/>
  <c r="D188" i="23"/>
  <c r="D187" i="23"/>
  <c r="D186" i="23"/>
  <c r="D185" i="23"/>
  <c r="D184" i="23"/>
  <c r="D183" i="23"/>
  <c r="D182" i="23"/>
  <c r="D181" i="23"/>
  <c r="D180" i="23"/>
  <c r="D179" i="23"/>
  <c r="D178" i="23"/>
  <c r="D177" i="23"/>
  <c r="D176" i="23"/>
  <c r="D175" i="23"/>
  <c r="D174" i="23"/>
  <c r="D173" i="23"/>
  <c r="D172" i="23"/>
  <c r="D171" i="23"/>
  <c r="D170" i="23"/>
  <c r="D169" i="23"/>
  <c r="D168" i="23"/>
  <c r="D167" i="23"/>
  <c r="D166" i="23"/>
  <c r="D165" i="23"/>
  <c r="D164" i="23"/>
  <c r="D163" i="23"/>
  <c r="D162" i="23"/>
  <c r="D161" i="23"/>
  <c r="D160" i="23"/>
  <c r="D159" i="23"/>
  <c r="D158" i="23"/>
  <c r="D157" i="23"/>
  <c r="D156" i="23"/>
  <c r="D155" i="23"/>
  <c r="D154" i="23"/>
  <c r="D153" i="23"/>
  <c r="D152" i="23"/>
  <c r="D151" i="23"/>
  <c r="D150" i="23"/>
  <c r="D149" i="23"/>
  <c r="D148" i="23"/>
  <c r="D147" i="23"/>
  <c r="D146" i="23"/>
  <c r="D145" i="23"/>
  <c r="D144" i="23"/>
  <c r="D143" i="23"/>
  <c r="D142" i="23"/>
  <c r="D141" i="23"/>
  <c r="D140" i="23"/>
  <c r="D139" i="23"/>
  <c r="D138" i="23"/>
  <c r="D137" i="23"/>
  <c r="D136" i="23"/>
  <c r="D135" i="23"/>
  <c r="D134" i="23"/>
  <c r="D133" i="23"/>
  <c r="D132" i="23"/>
  <c r="D131" i="23"/>
  <c r="D130" i="23"/>
  <c r="D129" i="23"/>
  <c r="D128" i="23"/>
  <c r="D127" i="23"/>
  <c r="D126" i="23"/>
  <c r="D125" i="23"/>
  <c r="D124" i="23"/>
  <c r="D123" i="23"/>
  <c r="D122" i="23"/>
  <c r="D121" i="23"/>
  <c r="D120" i="23"/>
  <c r="D119" i="23"/>
  <c r="D118" i="23"/>
  <c r="D117" i="23"/>
  <c r="D116" i="23"/>
  <c r="D115" i="23"/>
  <c r="D114" i="23"/>
  <c r="D113" i="23"/>
  <c r="D112" i="23"/>
  <c r="D111" i="23"/>
  <c r="D110" i="23"/>
  <c r="D109" i="23"/>
  <c r="D108" i="23"/>
  <c r="D107" i="23"/>
  <c r="D106" i="23"/>
  <c r="D105" i="23"/>
  <c r="D104" i="23"/>
  <c r="D103" i="23"/>
  <c r="D102" i="23"/>
  <c r="D101" i="23"/>
  <c r="D100" i="23"/>
  <c r="D99" i="23"/>
  <c r="D98" i="23"/>
  <c r="D97" i="23"/>
  <c r="D96" i="23"/>
  <c r="D95" i="23"/>
  <c r="D94" i="23"/>
  <c r="D93" i="23"/>
  <c r="D92" i="23"/>
  <c r="D91" i="23"/>
  <c r="D90" i="23"/>
  <c r="D89" i="23"/>
  <c r="D88" i="23"/>
  <c r="D87" i="23"/>
  <c r="D86" i="23"/>
  <c r="D85" i="23"/>
  <c r="D84" i="23"/>
  <c r="D83" i="23"/>
  <c r="D82" i="23"/>
  <c r="D81" i="23"/>
  <c r="D80" i="23"/>
  <c r="D79" i="23"/>
  <c r="D78" i="23"/>
  <c r="D77" i="23"/>
  <c r="D76" i="23"/>
  <c r="D75" i="23"/>
  <c r="D74" i="23"/>
  <c r="D73" i="23"/>
  <c r="D72" i="23"/>
  <c r="D71" i="23"/>
  <c r="D70" i="23"/>
  <c r="D69" i="23"/>
  <c r="D68" i="23"/>
  <c r="D67" i="23"/>
  <c r="D66" i="23"/>
  <c r="D65" i="23"/>
  <c r="D64" i="23"/>
  <c r="D63" i="23"/>
  <c r="D62" i="23"/>
  <c r="D61" i="23"/>
  <c r="D60" i="23"/>
  <c r="D59" i="23"/>
  <c r="D58" i="23"/>
  <c r="D57" i="23"/>
  <c r="D56" i="23"/>
  <c r="D55" i="23"/>
  <c r="D54" i="23"/>
  <c r="D53" i="23"/>
  <c r="D52" i="23"/>
  <c r="D51" i="23"/>
  <c r="D50" i="23"/>
  <c r="D49" i="23"/>
  <c r="D48" i="23"/>
  <c r="D47" i="23"/>
  <c r="D46" i="23"/>
  <c r="D45" i="23"/>
  <c r="D44" i="23"/>
  <c r="D43" i="23"/>
  <c r="D42" i="23"/>
  <c r="D41" i="23"/>
  <c r="D40" i="23"/>
  <c r="D39" i="23"/>
  <c r="D38" i="23"/>
  <c r="D37" i="23"/>
  <c r="D36" i="23"/>
  <c r="D35" i="23"/>
  <c r="D34" i="23"/>
  <c r="D33" i="23"/>
  <c r="D32" i="23"/>
  <c r="D31" i="23"/>
  <c r="D30" i="23"/>
  <c r="D29" i="23"/>
  <c r="D28" i="23"/>
  <c r="D27" i="23"/>
  <c r="D26" i="23"/>
  <c r="D25" i="23"/>
  <c r="D24" i="23"/>
  <c r="D23" i="23"/>
  <c r="D22" i="23"/>
  <c r="D21" i="23"/>
  <c r="D20" i="23"/>
  <c r="D19" i="23"/>
  <c r="D18" i="23"/>
  <c r="D17" i="23"/>
  <c r="D16" i="23"/>
  <c r="D15" i="23"/>
  <c r="D14" i="23"/>
  <c r="D13" i="23"/>
  <c r="D12" i="23"/>
  <c r="D11" i="23"/>
  <c r="D10" i="23"/>
  <c r="D9" i="23"/>
  <c r="D8" i="23"/>
  <c r="N8" i="23"/>
  <c r="D7" i="23"/>
  <c r="N7" i="23"/>
  <c r="D6" i="23"/>
  <c r="N6" i="23"/>
  <c r="D5" i="23"/>
  <c r="D4" i="23"/>
  <c r="D3" i="23"/>
  <c r="K14" i="21"/>
  <c r="K15" i="21"/>
  <c r="K16" i="21"/>
  <c r="K13" i="21"/>
  <c r="J14" i="21"/>
  <c r="J15" i="21"/>
  <c r="J16" i="21"/>
  <c r="J13" i="21"/>
  <c r="I13" i="21"/>
  <c r="I14" i="21"/>
  <c r="I15" i="21"/>
  <c r="I16" i="21"/>
  <c r="H14" i="21"/>
  <c r="H15" i="21"/>
  <c r="H16" i="21"/>
  <c r="H13" i="21"/>
  <c r="J7" i="21"/>
  <c r="J6" i="21"/>
  <c r="J5" i="21"/>
  <c r="J4" i="21"/>
  <c r="D3" i="21"/>
  <c r="D4" i="21"/>
  <c r="D5" i="21"/>
  <c r="D6" i="21"/>
  <c r="D7" i="21"/>
  <c r="D8" i="21"/>
  <c r="D9" i="21"/>
  <c r="D10" i="21"/>
  <c r="D11" i="21"/>
  <c r="D12" i="21"/>
  <c r="D13" i="21"/>
  <c r="D14" i="21"/>
  <c r="D15" i="21"/>
  <c r="D16" i="21"/>
  <c r="D17" i="21"/>
  <c r="D18" i="21"/>
  <c r="D19" i="21"/>
  <c r="D20" i="21"/>
  <c r="D21" i="21"/>
  <c r="D22" i="21"/>
  <c r="D23" i="21"/>
  <c r="D24" i="21"/>
  <c r="D25" i="21"/>
  <c r="D26" i="21"/>
  <c r="D27" i="21"/>
  <c r="D28" i="21"/>
  <c r="D29" i="21"/>
  <c r="D30" i="21"/>
  <c r="D31" i="21"/>
  <c r="D32" i="21"/>
  <c r="D33" i="21"/>
  <c r="D34" i="21"/>
  <c r="D35" i="21"/>
  <c r="D36" i="21"/>
  <c r="D37" i="21"/>
  <c r="D38" i="21"/>
  <c r="D39" i="21"/>
  <c r="D40" i="21"/>
  <c r="D41" i="21"/>
  <c r="D42" i="21"/>
  <c r="D43" i="21"/>
  <c r="D44" i="21"/>
  <c r="D45" i="21"/>
  <c r="D46" i="21"/>
  <c r="D47" i="21"/>
  <c r="D48" i="21"/>
  <c r="D49" i="21"/>
  <c r="D50" i="21"/>
  <c r="D51" i="21"/>
  <c r="D52" i="21"/>
  <c r="D53" i="21"/>
  <c r="D54" i="21"/>
  <c r="D55" i="21"/>
  <c r="D56" i="21"/>
  <c r="D57" i="21"/>
  <c r="D58" i="21"/>
  <c r="D59" i="21"/>
  <c r="D60" i="21"/>
  <c r="D61" i="21"/>
  <c r="D62" i="21"/>
  <c r="D63" i="21"/>
  <c r="D64" i="21"/>
  <c r="D65" i="21"/>
  <c r="D66" i="21"/>
  <c r="D67" i="21"/>
  <c r="D68" i="21"/>
  <c r="D69" i="21"/>
  <c r="D70" i="21"/>
  <c r="D71" i="21"/>
  <c r="D72" i="21"/>
  <c r="D73" i="21"/>
  <c r="D74" i="21"/>
  <c r="D75" i="21"/>
  <c r="D76" i="21"/>
  <c r="D77" i="21"/>
  <c r="D78" i="21"/>
  <c r="D79" i="21"/>
  <c r="D80" i="21"/>
  <c r="D81" i="21"/>
  <c r="D82" i="21"/>
  <c r="D83" i="21"/>
  <c r="D84" i="21"/>
  <c r="D85" i="21"/>
  <c r="D86" i="21"/>
  <c r="D87" i="21"/>
  <c r="D88" i="21"/>
  <c r="D89" i="21"/>
  <c r="D90" i="21"/>
  <c r="D91" i="21"/>
  <c r="D92" i="21"/>
  <c r="D93" i="21"/>
  <c r="D94" i="21"/>
  <c r="D95" i="21"/>
  <c r="D96" i="21"/>
  <c r="D97" i="21"/>
  <c r="D98" i="21"/>
  <c r="D99" i="21"/>
  <c r="D100" i="21"/>
  <c r="D101" i="21"/>
  <c r="D102" i="21"/>
  <c r="D103" i="21"/>
  <c r="D104" i="21"/>
  <c r="D105" i="21"/>
  <c r="D106" i="21"/>
  <c r="D107" i="21"/>
  <c r="D108" i="21"/>
  <c r="D109" i="21"/>
  <c r="D110" i="21"/>
  <c r="D111" i="21"/>
  <c r="D112" i="21"/>
  <c r="D113" i="21"/>
  <c r="D114" i="21"/>
  <c r="D115" i="21"/>
  <c r="D116" i="21"/>
  <c r="D117" i="21"/>
  <c r="D118" i="21"/>
  <c r="D119" i="21"/>
  <c r="D120" i="21"/>
  <c r="D121" i="21"/>
  <c r="D122" i="21"/>
  <c r="D123" i="21"/>
  <c r="D124" i="21"/>
  <c r="D125" i="21"/>
  <c r="D126" i="21"/>
  <c r="D127" i="21"/>
  <c r="D128" i="21"/>
  <c r="D129" i="21"/>
  <c r="D130" i="21"/>
  <c r="D131" i="21"/>
  <c r="D132" i="21"/>
  <c r="D133" i="21"/>
  <c r="D134" i="21"/>
  <c r="D135" i="21"/>
  <c r="D136" i="21"/>
  <c r="D137" i="21"/>
  <c r="D138" i="21"/>
  <c r="D139" i="21"/>
  <c r="D140" i="21"/>
  <c r="D141" i="21"/>
  <c r="D142" i="21"/>
  <c r="D143" i="21"/>
  <c r="D144" i="21"/>
  <c r="D145" i="21"/>
  <c r="D146" i="21"/>
  <c r="D147" i="21"/>
  <c r="D148" i="21"/>
  <c r="D149" i="21"/>
  <c r="D150" i="21"/>
  <c r="D151" i="21"/>
  <c r="D152" i="21"/>
  <c r="D153" i="21"/>
  <c r="D154" i="21"/>
  <c r="D155" i="21"/>
  <c r="D156" i="21"/>
  <c r="D157" i="21"/>
  <c r="D158" i="21"/>
  <c r="D159" i="21"/>
  <c r="D160" i="21"/>
  <c r="D161" i="21"/>
  <c r="D162" i="21"/>
  <c r="D163" i="21"/>
  <c r="D164" i="21"/>
  <c r="D165" i="21"/>
  <c r="D166" i="21"/>
  <c r="D167" i="21"/>
  <c r="D168" i="21"/>
  <c r="D169" i="21"/>
  <c r="D170" i="21"/>
  <c r="D171" i="21"/>
  <c r="D172" i="21"/>
  <c r="D173" i="21"/>
  <c r="D174" i="21"/>
  <c r="D175" i="21"/>
  <c r="D176" i="21"/>
  <c r="D177" i="21"/>
  <c r="D178" i="21"/>
  <c r="D179" i="21"/>
  <c r="D180" i="21"/>
  <c r="D181" i="21"/>
  <c r="D182" i="21"/>
  <c r="D183" i="21"/>
  <c r="D184" i="21"/>
  <c r="D185" i="21"/>
  <c r="D186" i="21"/>
  <c r="D187" i="21"/>
  <c r="D188" i="21"/>
  <c r="D189" i="21"/>
  <c r="D190" i="21"/>
  <c r="D191" i="21"/>
  <c r="D192" i="21"/>
  <c r="D193" i="21"/>
  <c r="D194" i="21"/>
  <c r="D195" i="21"/>
  <c r="D196" i="21"/>
  <c r="D197" i="21"/>
  <c r="D198" i="21"/>
  <c r="D199" i="21"/>
  <c r="D200" i="21"/>
  <c r="D201" i="21"/>
  <c r="D202" i="21"/>
  <c r="D203" i="21"/>
  <c r="D204" i="21"/>
  <c r="D205" i="21"/>
  <c r="D206" i="21"/>
  <c r="D207" i="21"/>
  <c r="D208" i="21"/>
  <c r="D209" i="21"/>
  <c r="D210" i="21"/>
  <c r="D211" i="21"/>
  <c r="D212" i="21"/>
  <c r="D213" i="21"/>
  <c r="D214" i="21"/>
  <c r="D215" i="21"/>
  <c r="D216" i="21"/>
  <c r="D217" i="21"/>
  <c r="D218" i="21"/>
  <c r="D219" i="21"/>
  <c r="D220" i="21"/>
  <c r="D221" i="21"/>
  <c r="D222" i="21"/>
  <c r="D223" i="21"/>
  <c r="D224" i="21"/>
  <c r="D225" i="21"/>
  <c r="D226" i="21"/>
  <c r="D227" i="21"/>
  <c r="D228" i="21"/>
  <c r="D229" i="21"/>
  <c r="D230" i="21"/>
  <c r="D231" i="21"/>
  <c r="D232" i="21"/>
  <c r="D233" i="21"/>
  <c r="D234" i="21"/>
  <c r="D235" i="21"/>
  <c r="D236" i="21"/>
  <c r="D237" i="21"/>
  <c r="D238" i="21"/>
  <c r="D239" i="21"/>
  <c r="D240" i="21"/>
  <c r="D241" i="21"/>
  <c r="D242" i="21"/>
  <c r="D243" i="21"/>
  <c r="D244" i="21"/>
  <c r="D245" i="21"/>
  <c r="D246" i="21"/>
  <c r="D247" i="21"/>
  <c r="D248" i="21"/>
  <c r="D249" i="21"/>
  <c r="D250" i="21"/>
  <c r="D251" i="21"/>
  <c r="D252" i="21"/>
  <c r="D253" i="21"/>
  <c r="D254" i="21"/>
  <c r="D255" i="21"/>
  <c r="D256" i="21"/>
  <c r="D257" i="21"/>
  <c r="D258" i="21"/>
  <c r="D259" i="21"/>
  <c r="D260" i="21"/>
  <c r="D261" i="21"/>
  <c r="D262" i="21"/>
  <c r="D263" i="21"/>
  <c r="D264" i="21"/>
  <c r="D265" i="21"/>
  <c r="D266" i="21"/>
  <c r="D267" i="21"/>
  <c r="D268" i="21"/>
  <c r="D269" i="21"/>
  <c r="D270" i="21"/>
  <c r="D271" i="21"/>
  <c r="D272" i="21"/>
  <c r="D273" i="21"/>
  <c r="D274" i="21"/>
  <c r="D275" i="21"/>
  <c r="D276" i="21"/>
  <c r="D277" i="21"/>
  <c r="D278" i="21"/>
  <c r="D279" i="21"/>
  <c r="D280" i="21"/>
  <c r="D281" i="21"/>
  <c r="D282" i="21"/>
  <c r="D283" i="21"/>
  <c r="D284" i="21"/>
  <c r="D285" i="21"/>
  <c r="D286" i="21"/>
  <c r="D287" i="21"/>
  <c r="D288" i="21"/>
  <c r="D289" i="21"/>
  <c r="D290" i="21"/>
  <c r="D291" i="21"/>
  <c r="D292" i="21"/>
  <c r="D293" i="21"/>
  <c r="D294" i="21"/>
  <c r="D295" i="21"/>
  <c r="D296" i="21"/>
  <c r="D297" i="21"/>
  <c r="D298" i="21"/>
  <c r="D299" i="21"/>
  <c r="D300" i="21"/>
  <c r="D301" i="21"/>
  <c r="D302" i="21"/>
  <c r="D303" i="21"/>
  <c r="D304" i="21"/>
  <c r="D305" i="21"/>
  <c r="D306" i="21"/>
  <c r="D307" i="21"/>
  <c r="D308" i="21"/>
  <c r="D309" i="21"/>
  <c r="D310" i="21"/>
  <c r="D311" i="21"/>
  <c r="D312" i="21"/>
  <c r="D313" i="21"/>
  <c r="D314" i="21"/>
  <c r="D315" i="21"/>
  <c r="D316" i="21"/>
  <c r="D317" i="21"/>
  <c r="D318" i="21"/>
  <c r="D319" i="21"/>
  <c r="D320" i="21"/>
  <c r="D321" i="21"/>
  <c r="D322" i="21"/>
  <c r="D323" i="21"/>
  <c r="D324" i="21"/>
  <c r="D325" i="21"/>
  <c r="D326" i="21"/>
  <c r="D327" i="21"/>
  <c r="D328" i="21"/>
  <c r="D329" i="21"/>
  <c r="D330" i="21"/>
  <c r="D331" i="21"/>
  <c r="D332" i="21"/>
  <c r="D333" i="21"/>
  <c r="D334" i="21"/>
  <c r="D335" i="21"/>
  <c r="D336" i="21"/>
  <c r="D337" i="21"/>
  <c r="D338" i="21"/>
  <c r="D339" i="21"/>
  <c r="D340" i="21"/>
  <c r="D341" i="21"/>
  <c r="D342" i="21"/>
  <c r="D343" i="21"/>
  <c r="D344" i="21"/>
  <c r="D345" i="21"/>
  <c r="D346" i="21"/>
  <c r="D347" i="21"/>
  <c r="D348" i="21"/>
  <c r="D349" i="21"/>
  <c r="D350" i="21"/>
  <c r="D351" i="21"/>
  <c r="D352" i="21"/>
  <c r="D353" i="21"/>
  <c r="D354" i="21"/>
  <c r="D355" i="21"/>
  <c r="D356" i="21"/>
  <c r="D357" i="21"/>
  <c r="D358" i="21"/>
  <c r="D359" i="21"/>
  <c r="D360" i="21"/>
  <c r="D361" i="21"/>
  <c r="D362" i="21"/>
  <c r="D363" i="21"/>
  <c r="D364" i="21"/>
  <c r="D365" i="21"/>
  <c r="D366" i="21"/>
  <c r="D367" i="21"/>
  <c r="D368" i="21"/>
  <c r="D369" i="21"/>
  <c r="D370" i="21"/>
  <c r="D371" i="21"/>
  <c r="D372" i="21"/>
  <c r="D373" i="21"/>
  <c r="D374" i="21"/>
  <c r="D375" i="21"/>
  <c r="D376" i="21"/>
  <c r="D377" i="21"/>
  <c r="D378" i="21"/>
  <c r="D379" i="21"/>
  <c r="D380" i="21"/>
  <c r="D381" i="21"/>
  <c r="D382" i="21"/>
  <c r="D383" i="21"/>
  <c r="D384" i="21"/>
  <c r="D385" i="21"/>
  <c r="D386" i="21"/>
  <c r="D387" i="21"/>
  <c r="D388" i="21"/>
  <c r="D389" i="21"/>
  <c r="D390" i="21"/>
  <c r="D391" i="21"/>
  <c r="D392" i="21"/>
  <c r="D393" i="21"/>
  <c r="D394" i="21"/>
  <c r="D395" i="21"/>
  <c r="D396" i="21"/>
  <c r="D397" i="21"/>
  <c r="D398" i="21"/>
  <c r="D399" i="21"/>
  <c r="D400" i="21"/>
  <c r="D401" i="21"/>
  <c r="D402" i="21"/>
  <c r="D403" i="21"/>
  <c r="D404" i="21"/>
  <c r="D405" i="21"/>
  <c r="D406" i="21"/>
  <c r="D407" i="21"/>
  <c r="D408" i="21"/>
  <c r="D409" i="21"/>
  <c r="D410" i="21"/>
  <c r="D411" i="21"/>
  <c r="D412" i="21"/>
  <c r="D413" i="21"/>
  <c r="D414" i="21"/>
  <c r="D415" i="21"/>
  <c r="D416" i="21"/>
  <c r="D417" i="21"/>
  <c r="D418" i="21"/>
  <c r="D419" i="21"/>
  <c r="D420" i="21"/>
  <c r="D421" i="21"/>
  <c r="D422" i="21"/>
  <c r="D423" i="21"/>
  <c r="D424" i="21"/>
  <c r="D425" i="21"/>
  <c r="D426" i="21"/>
  <c r="D427" i="21"/>
  <c r="D428" i="21"/>
  <c r="D429" i="21"/>
  <c r="D430" i="21"/>
  <c r="D431" i="21"/>
  <c r="D432" i="21"/>
  <c r="D433" i="21"/>
  <c r="D434" i="21"/>
  <c r="D435" i="21"/>
  <c r="D436" i="21"/>
  <c r="D437" i="21"/>
  <c r="D438" i="21"/>
  <c r="D439" i="21"/>
  <c r="D440" i="21"/>
  <c r="D441" i="21"/>
  <c r="D442" i="21"/>
  <c r="D443" i="21"/>
  <c r="D444" i="21"/>
  <c r="D445" i="21"/>
  <c r="D446" i="21"/>
  <c r="D447" i="21"/>
  <c r="D448" i="21"/>
  <c r="D449" i="21"/>
  <c r="D450" i="21"/>
  <c r="D451" i="21"/>
  <c r="D452" i="21"/>
  <c r="D453" i="21"/>
  <c r="D454" i="21"/>
  <c r="D455" i="21"/>
  <c r="D456" i="21"/>
  <c r="D457" i="21"/>
  <c r="D458" i="21"/>
  <c r="D459" i="21"/>
  <c r="D460" i="21"/>
  <c r="D461" i="21"/>
  <c r="D462" i="21"/>
  <c r="D463" i="21"/>
  <c r="D464" i="21"/>
  <c r="D465" i="21"/>
  <c r="D466" i="21"/>
  <c r="D467" i="21"/>
  <c r="D468" i="21"/>
  <c r="D469" i="21"/>
  <c r="D470" i="21"/>
  <c r="D471" i="21"/>
  <c r="D472" i="21"/>
  <c r="D473" i="21"/>
  <c r="D474" i="21"/>
  <c r="D475" i="21"/>
  <c r="D476" i="21"/>
  <c r="D477" i="21"/>
  <c r="D478" i="21"/>
  <c r="D479" i="21"/>
  <c r="D480" i="21"/>
  <c r="D481" i="21"/>
  <c r="D482" i="21"/>
  <c r="D483" i="21"/>
  <c r="D484" i="21"/>
  <c r="D485" i="21"/>
  <c r="D486" i="21"/>
  <c r="D487" i="21"/>
  <c r="D488" i="21"/>
  <c r="D489" i="21"/>
  <c r="D490" i="21"/>
  <c r="D491" i="21"/>
  <c r="D492" i="21"/>
  <c r="D493" i="21"/>
  <c r="D494" i="21"/>
  <c r="D495" i="21"/>
  <c r="D496" i="21"/>
  <c r="D497" i="21"/>
  <c r="D498" i="21"/>
  <c r="D499" i="21"/>
  <c r="D500" i="21"/>
  <c r="D501" i="21"/>
  <c r="D502" i="21"/>
  <c r="D503" i="21"/>
  <c r="D504" i="21"/>
  <c r="D505" i="21"/>
  <c r="D506" i="21"/>
  <c r="D507" i="21"/>
  <c r="D508" i="21"/>
  <c r="D509" i="21"/>
  <c r="D510" i="21"/>
  <c r="D511" i="21"/>
  <c r="D512" i="21"/>
  <c r="D513" i="21"/>
  <c r="D514" i="21"/>
  <c r="D515" i="21"/>
  <c r="D516" i="21"/>
  <c r="D517" i="21"/>
  <c r="D518" i="21"/>
  <c r="D519" i="21"/>
  <c r="D520" i="21"/>
  <c r="D521" i="21"/>
  <c r="D522" i="21"/>
  <c r="D523" i="21"/>
  <c r="D524" i="21"/>
  <c r="D525" i="21"/>
  <c r="D526" i="21"/>
  <c r="D527" i="21"/>
  <c r="D528" i="21"/>
  <c r="D529" i="21"/>
  <c r="D530" i="21"/>
  <c r="D531" i="21"/>
  <c r="D532" i="21"/>
  <c r="D533" i="21"/>
  <c r="D534" i="21"/>
  <c r="D535" i="21"/>
  <c r="D536" i="21"/>
  <c r="D537" i="21"/>
  <c r="D538" i="21"/>
  <c r="D539" i="21"/>
  <c r="D540" i="21"/>
  <c r="D541" i="21"/>
  <c r="D542" i="21"/>
  <c r="D543" i="21"/>
  <c r="D544" i="21"/>
  <c r="D545" i="21"/>
  <c r="D546" i="21"/>
  <c r="D547" i="21"/>
  <c r="D548" i="21"/>
  <c r="D549" i="21"/>
  <c r="D550" i="21"/>
  <c r="D551" i="21"/>
  <c r="D552" i="21"/>
  <c r="D553" i="21"/>
  <c r="D554" i="21"/>
  <c r="D555" i="21"/>
  <c r="D556" i="21"/>
  <c r="D557" i="21"/>
  <c r="D558" i="21"/>
  <c r="D559" i="21"/>
  <c r="D560" i="21"/>
  <c r="D561" i="21"/>
  <c r="D562" i="21"/>
  <c r="D563" i="21"/>
  <c r="D564" i="21"/>
  <c r="D565" i="21"/>
  <c r="D566" i="21"/>
  <c r="D567" i="21"/>
  <c r="D568" i="21"/>
  <c r="D569" i="21"/>
  <c r="D570" i="21"/>
  <c r="D571" i="21"/>
  <c r="D572" i="21"/>
  <c r="D573" i="21"/>
  <c r="D574" i="21"/>
  <c r="D575" i="21"/>
  <c r="D576" i="21"/>
  <c r="D577" i="21"/>
  <c r="D578" i="21"/>
  <c r="D579" i="21"/>
  <c r="D580" i="21"/>
  <c r="D581" i="21"/>
  <c r="D582" i="21"/>
  <c r="D583" i="21"/>
  <c r="D584" i="21"/>
  <c r="D585" i="21"/>
  <c r="D586" i="21"/>
  <c r="D587" i="21"/>
  <c r="D588" i="21"/>
  <c r="D589" i="21"/>
  <c r="D590" i="21"/>
  <c r="D591" i="21"/>
  <c r="D592" i="21"/>
  <c r="D593" i="21"/>
  <c r="D594" i="21"/>
  <c r="D595" i="21"/>
  <c r="D596" i="21"/>
  <c r="D597" i="21"/>
  <c r="D598" i="21"/>
  <c r="D599" i="21"/>
  <c r="D600" i="21"/>
  <c r="D601" i="21"/>
  <c r="D602" i="21"/>
  <c r="D603" i="21"/>
  <c r="D604" i="21"/>
  <c r="D605" i="21"/>
  <c r="D606" i="21"/>
  <c r="D607" i="21"/>
  <c r="D608" i="21"/>
  <c r="D609" i="21"/>
  <c r="D610" i="21"/>
  <c r="D611" i="21"/>
  <c r="D612" i="21"/>
  <c r="D613" i="21"/>
  <c r="D614" i="21"/>
  <c r="D615" i="21"/>
  <c r="D616" i="21"/>
  <c r="D617" i="21"/>
  <c r="D618" i="21"/>
  <c r="D619" i="21"/>
  <c r="D620" i="21"/>
  <c r="D621" i="21"/>
  <c r="D622" i="21"/>
  <c r="D623" i="21"/>
  <c r="D624" i="21"/>
  <c r="D625" i="21"/>
  <c r="D626" i="21"/>
  <c r="D627" i="21"/>
  <c r="D628" i="21"/>
  <c r="D629" i="21"/>
  <c r="D630" i="21"/>
  <c r="D631" i="21"/>
  <c r="D632" i="21"/>
  <c r="D633" i="21"/>
  <c r="D634" i="21"/>
  <c r="D635" i="21"/>
  <c r="D636" i="21"/>
  <c r="D637" i="21"/>
  <c r="D638" i="21"/>
  <c r="D639" i="21"/>
  <c r="D640" i="21"/>
  <c r="D641" i="21"/>
  <c r="D642" i="21"/>
  <c r="D643" i="21"/>
  <c r="D644" i="21"/>
  <c r="D645" i="21"/>
  <c r="D646" i="21"/>
  <c r="D647" i="21"/>
  <c r="D648" i="21"/>
  <c r="D649" i="21"/>
  <c r="D650" i="21"/>
  <c r="D651" i="21"/>
  <c r="D652" i="21"/>
  <c r="D653" i="21"/>
  <c r="D654" i="21"/>
  <c r="D655" i="21"/>
  <c r="D656" i="21"/>
  <c r="D657" i="21"/>
  <c r="D658" i="21"/>
  <c r="D659" i="21"/>
  <c r="D660" i="21"/>
  <c r="D661" i="21"/>
  <c r="D662" i="21"/>
  <c r="D663" i="21"/>
  <c r="D664" i="21"/>
  <c r="D665" i="21"/>
  <c r="D666" i="21"/>
  <c r="D667" i="21"/>
  <c r="D668" i="21"/>
  <c r="D669" i="21"/>
  <c r="D670" i="21"/>
  <c r="D671" i="21"/>
  <c r="D672" i="21"/>
  <c r="D673" i="21"/>
  <c r="D674" i="21"/>
  <c r="D675" i="21"/>
  <c r="D676" i="21"/>
  <c r="D677" i="21"/>
  <c r="D678" i="21"/>
  <c r="D679" i="21"/>
  <c r="D680" i="21"/>
  <c r="D681" i="21"/>
  <c r="D682" i="21"/>
  <c r="D683" i="21"/>
  <c r="D684" i="21"/>
  <c r="D685" i="21"/>
  <c r="D686" i="21"/>
  <c r="D687" i="21"/>
  <c r="D688" i="21"/>
  <c r="D689" i="21"/>
  <c r="D690" i="21"/>
  <c r="D691" i="21"/>
  <c r="D692" i="21"/>
  <c r="D693" i="21"/>
  <c r="D694" i="21"/>
  <c r="D695" i="21"/>
  <c r="D696" i="21"/>
  <c r="D697" i="21"/>
  <c r="D698" i="21"/>
  <c r="D699" i="21"/>
  <c r="D700" i="21"/>
  <c r="D701" i="21"/>
  <c r="D702" i="21"/>
  <c r="D703" i="21"/>
  <c r="D704" i="21"/>
  <c r="D705" i="21"/>
  <c r="D706" i="21"/>
  <c r="D707" i="21"/>
  <c r="D708" i="21"/>
  <c r="D709" i="21"/>
  <c r="D710" i="21"/>
  <c r="D711" i="21"/>
  <c r="D712" i="21"/>
  <c r="D713" i="21"/>
  <c r="D714" i="21"/>
  <c r="D715" i="21"/>
  <c r="D716" i="21"/>
  <c r="D717" i="21"/>
  <c r="D718" i="21"/>
  <c r="D719" i="21"/>
  <c r="D720" i="21"/>
  <c r="D721" i="21"/>
  <c r="D722" i="21"/>
  <c r="D723" i="21"/>
  <c r="D724" i="21"/>
  <c r="D725" i="21"/>
  <c r="D726" i="21"/>
  <c r="D727" i="21"/>
  <c r="D728" i="21"/>
  <c r="D729" i="21"/>
  <c r="D730" i="21"/>
  <c r="D731" i="21"/>
  <c r="D732" i="21"/>
  <c r="D733" i="21"/>
  <c r="D734" i="21"/>
  <c r="D735" i="21"/>
  <c r="D736" i="21"/>
  <c r="D737" i="21"/>
  <c r="D738" i="21"/>
  <c r="D739" i="21"/>
  <c r="D740" i="21"/>
  <c r="D741" i="21"/>
  <c r="D742" i="21"/>
  <c r="D743" i="21"/>
  <c r="D744" i="21"/>
  <c r="D745" i="21"/>
  <c r="D746" i="21"/>
  <c r="D747" i="21"/>
  <c r="D748" i="21"/>
  <c r="D749" i="21"/>
  <c r="D750" i="21"/>
  <c r="D751" i="21"/>
  <c r="D752" i="21"/>
  <c r="D753" i="21"/>
  <c r="D754" i="21"/>
  <c r="D755" i="21"/>
  <c r="D756" i="21"/>
  <c r="D757" i="21"/>
  <c r="D758" i="21"/>
  <c r="D759" i="21"/>
  <c r="D760" i="21"/>
  <c r="D761" i="21"/>
  <c r="D762" i="21"/>
  <c r="D763" i="21"/>
  <c r="D764" i="21"/>
  <c r="D765" i="21"/>
  <c r="D766" i="21"/>
  <c r="D767" i="21"/>
  <c r="D768" i="21"/>
  <c r="D769" i="21"/>
  <c r="D770" i="21"/>
  <c r="D771" i="21"/>
  <c r="D772" i="21"/>
  <c r="D773" i="21"/>
  <c r="D774" i="21"/>
  <c r="D775" i="21"/>
  <c r="D776" i="21"/>
  <c r="D777" i="21"/>
  <c r="D778" i="21"/>
  <c r="D779" i="21"/>
  <c r="D780" i="21"/>
  <c r="D781" i="21"/>
  <c r="D782" i="21"/>
  <c r="D783" i="21"/>
  <c r="D784" i="21"/>
  <c r="D785" i="21"/>
  <c r="D786" i="21"/>
  <c r="D787" i="21"/>
  <c r="D788" i="21"/>
  <c r="D789" i="21"/>
  <c r="D790" i="21"/>
  <c r="D791" i="21"/>
  <c r="D792" i="21"/>
  <c r="D793" i="21"/>
  <c r="D794" i="21"/>
  <c r="D795" i="21"/>
  <c r="D796" i="21"/>
  <c r="D797" i="21"/>
  <c r="D798" i="21"/>
  <c r="D799" i="21"/>
  <c r="D800" i="21"/>
  <c r="D801" i="21"/>
  <c r="D802" i="21"/>
  <c r="D803" i="21"/>
  <c r="D804" i="21"/>
  <c r="D805" i="21"/>
  <c r="D806" i="21"/>
  <c r="D807" i="21"/>
  <c r="D808" i="21"/>
  <c r="D809" i="21"/>
  <c r="D810" i="21"/>
  <c r="D811" i="21"/>
  <c r="D812" i="21"/>
  <c r="D813" i="21"/>
  <c r="D814" i="21"/>
  <c r="D815" i="21"/>
  <c r="D816" i="21"/>
  <c r="D817" i="21"/>
  <c r="D818" i="21"/>
  <c r="D819" i="21"/>
  <c r="D820" i="21"/>
  <c r="D821" i="21"/>
  <c r="D822" i="21"/>
  <c r="D823" i="21"/>
  <c r="D824" i="21"/>
  <c r="D825" i="21"/>
  <c r="D826" i="21"/>
  <c r="D827" i="21"/>
  <c r="D828" i="21"/>
  <c r="D829" i="21"/>
  <c r="D830" i="21"/>
  <c r="D831" i="21"/>
  <c r="D832" i="21"/>
  <c r="D833" i="21"/>
  <c r="D834" i="21"/>
  <c r="D835" i="21"/>
  <c r="D836" i="21"/>
  <c r="D837" i="21"/>
  <c r="D838" i="21"/>
  <c r="D839" i="21"/>
  <c r="D840" i="21"/>
  <c r="D841" i="21"/>
  <c r="D842" i="21"/>
  <c r="D843" i="21"/>
  <c r="D844" i="21"/>
  <c r="D845" i="21"/>
  <c r="D846" i="21"/>
  <c r="D847" i="21"/>
  <c r="D848" i="21"/>
  <c r="D849" i="21"/>
  <c r="D850" i="21"/>
  <c r="D851" i="21"/>
  <c r="D852" i="21"/>
  <c r="D853" i="21"/>
  <c r="D854" i="21"/>
  <c r="D855" i="21"/>
  <c r="D856" i="21"/>
  <c r="D857" i="21"/>
  <c r="D858" i="21"/>
  <c r="D859" i="21"/>
  <c r="D860" i="21"/>
  <c r="D861" i="21"/>
  <c r="D862" i="21"/>
  <c r="D863" i="21"/>
  <c r="D864" i="21"/>
  <c r="D865" i="21"/>
  <c r="D866" i="21"/>
  <c r="D867" i="21"/>
  <c r="D868" i="21"/>
  <c r="D869" i="21"/>
  <c r="D870" i="21"/>
  <c r="D871" i="21"/>
  <c r="D872" i="21"/>
  <c r="D873" i="21"/>
  <c r="D874" i="21"/>
  <c r="D875" i="21"/>
  <c r="D876" i="21"/>
  <c r="D877" i="21"/>
  <c r="D878" i="21"/>
  <c r="D879" i="21"/>
  <c r="D880" i="21"/>
  <c r="D881" i="21"/>
  <c r="D882" i="21"/>
  <c r="D883" i="21"/>
  <c r="D884" i="21"/>
  <c r="D885" i="21"/>
  <c r="D886" i="21"/>
  <c r="D887" i="21"/>
  <c r="D888" i="21"/>
  <c r="D889" i="21"/>
  <c r="D890" i="21"/>
  <c r="D891" i="21"/>
  <c r="D892" i="21"/>
  <c r="D893" i="21"/>
  <c r="D894" i="21"/>
  <c r="D895" i="21"/>
  <c r="D896" i="21"/>
  <c r="D897" i="21"/>
  <c r="D898" i="21"/>
  <c r="D899" i="21"/>
  <c r="D900" i="21"/>
  <c r="D901" i="21"/>
  <c r="D902" i="21"/>
  <c r="D903" i="21"/>
  <c r="D904" i="21"/>
  <c r="D905" i="21"/>
  <c r="D906" i="21"/>
  <c r="D907" i="21"/>
  <c r="D908" i="21"/>
  <c r="D909" i="21"/>
  <c r="D910" i="21"/>
  <c r="D911" i="21"/>
  <c r="D912" i="21"/>
  <c r="D913" i="21"/>
  <c r="D914" i="21"/>
  <c r="D915" i="21"/>
  <c r="D916" i="21"/>
  <c r="D917" i="21"/>
  <c r="D918" i="21"/>
  <c r="D919" i="21"/>
  <c r="D920" i="21"/>
  <c r="D921" i="21"/>
  <c r="D922" i="21"/>
  <c r="D923" i="21"/>
  <c r="D924" i="21"/>
  <c r="D925" i="21"/>
  <c r="D926" i="21"/>
  <c r="D927" i="21"/>
  <c r="D928" i="21"/>
  <c r="D929" i="21"/>
  <c r="D930" i="21"/>
  <c r="D931" i="21"/>
  <c r="D932" i="21"/>
  <c r="D933" i="21"/>
  <c r="D934" i="21"/>
  <c r="D935" i="21"/>
  <c r="D936" i="21"/>
  <c r="D937" i="21"/>
  <c r="D938" i="21"/>
  <c r="D939" i="21"/>
  <c r="D940" i="21"/>
  <c r="D941" i="21"/>
  <c r="D942" i="21"/>
  <c r="D943" i="21"/>
  <c r="D944" i="21"/>
  <c r="D945" i="21"/>
  <c r="D946" i="21"/>
  <c r="D947" i="21"/>
  <c r="D948" i="21"/>
  <c r="D949" i="21"/>
  <c r="D950" i="21"/>
  <c r="D951" i="21"/>
  <c r="D952" i="21"/>
  <c r="D953" i="21"/>
  <c r="D954" i="21"/>
  <c r="D955" i="21"/>
  <c r="D956" i="21"/>
  <c r="D957" i="21"/>
  <c r="D958" i="21"/>
  <c r="D959" i="21"/>
  <c r="D960" i="21"/>
  <c r="D961" i="21"/>
  <c r="D962" i="21"/>
  <c r="D963" i="21"/>
  <c r="D964" i="21"/>
  <c r="D965" i="21"/>
  <c r="D966" i="21"/>
  <c r="D967" i="21"/>
  <c r="D968" i="21"/>
  <c r="D969" i="21"/>
  <c r="D970" i="21"/>
  <c r="D971" i="21"/>
  <c r="D972" i="21"/>
  <c r="D973" i="21"/>
  <c r="D974" i="21"/>
  <c r="D975" i="21"/>
  <c r="D976" i="21"/>
  <c r="D977" i="21"/>
  <c r="D978" i="21"/>
  <c r="D979" i="21"/>
  <c r="D980" i="21"/>
  <c r="D981" i="21"/>
  <c r="D982" i="21"/>
  <c r="D983" i="21"/>
  <c r="D984" i="21"/>
  <c r="D985" i="21"/>
  <c r="D986" i="21"/>
  <c r="D987" i="21"/>
  <c r="D988" i="21"/>
  <c r="D989" i="21"/>
  <c r="D990" i="21"/>
  <c r="D991" i="21"/>
  <c r="D992" i="21"/>
  <c r="D993" i="21"/>
  <c r="D994" i="21"/>
  <c r="D995" i="21"/>
  <c r="D996" i="21"/>
  <c r="D997" i="21"/>
  <c r="D998" i="21"/>
  <c r="D999" i="21"/>
  <c r="D1000" i="21"/>
  <c r="D1001" i="21"/>
  <c r="D1002" i="21"/>
  <c r="D1003" i="21"/>
  <c r="D1004" i="21"/>
  <c r="D1005" i="21"/>
  <c r="D1006" i="21"/>
  <c r="D1007" i="21"/>
  <c r="D1008" i="21"/>
  <c r="D1009" i="21"/>
  <c r="D1010" i="21"/>
  <c r="D1011" i="21"/>
  <c r="D1012" i="21"/>
  <c r="D1013" i="21"/>
  <c r="D1014" i="21"/>
  <c r="D1015" i="21"/>
  <c r="D1016" i="21"/>
  <c r="D1017" i="21"/>
  <c r="D1018" i="21"/>
  <c r="D1019" i="21"/>
  <c r="D1020" i="21"/>
  <c r="D1021" i="21"/>
  <c r="D1022" i="21"/>
  <c r="D1023" i="21"/>
  <c r="D1024" i="21"/>
  <c r="D1025" i="21"/>
  <c r="D1026" i="21"/>
  <c r="D1027" i="21"/>
  <c r="D1028" i="21"/>
  <c r="D1029" i="21"/>
  <c r="D1030" i="21"/>
  <c r="D1031" i="21"/>
  <c r="D1032" i="21"/>
  <c r="D1033" i="21"/>
  <c r="D1034" i="21"/>
  <c r="D1035" i="21"/>
  <c r="D1036" i="21"/>
  <c r="D1037" i="21"/>
  <c r="D1038" i="21"/>
  <c r="D1039" i="21"/>
  <c r="D1040" i="21"/>
  <c r="D1041" i="21"/>
  <c r="D1042" i="21"/>
  <c r="D1043" i="21"/>
  <c r="D1044" i="21"/>
  <c r="D1045" i="21"/>
  <c r="D1046" i="21"/>
  <c r="D1047" i="21"/>
  <c r="D1048" i="21"/>
  <c r="D1049" i="21"/>
  <c r="D1050" i="21"/>
  <c r="D1051" i="21"/>
  <c r="D1052" i="21"/>
  <c r="D1053" i="21"/>
  <c r="D1054" i="21"/>
  <c r="D1055" i="21"/>
  <c r="D1056" i="21"/>
  <c r="D1057" i="21"/>
  <c r="D1058" i="21"/>
  <c r="D1059" i="21"/>
  <c r="D1060" i="21"/>
  <c r="D1061" i="21"/>
  <c r="D1062" i="21"/>
  <c r="D1063" i="21"/>
  <c r="D1064" i="21"/>
  <c r="D1065" i="21"/>
  <c r="D1066" i="21"/>
  <c r="D1067" i="21"/>
  <c r="D1068" i="21"/>
  <c r="D1069" i="21"/>
  <c r="D1070" i="21"/>
  <c r="D1071" i="21"/>
  <c r="D1072" i="21"/>
  <c r="D1073" i="21"/>
  <c r="D1074" i="21"/>
  <c r="D1075" i="21"/>
  <c r="D1076" i="21"/>
  <c r="D1077" i="21"/>
  <c r="D1078" i="21"/>
  <c r="D1079" i="21"/>
  <c r="D1080" i="21"/>
  <c r="D1081" i="21"/>
  <c r="D1082" i="21"/>
  <c r="D1083" i="21"/>
  <c r="D1084" i="21"/>
  <c r="D1085" i="21"/>
  <c r="D1086" i="21"/>
  <c r="D1087" i="21"/>
  <c r="D1088" i="21"/>
  <c r="D1089" i="21"/>
  <c r="D1090" i="21"/>
  <c r="D1091" i="21"/>
  <c r="D1092" i="21"/>
  <c r="D1093" i="21"/>
  <c r="D1094" i="21"/>
  <c r="D1095" i="21"/>
  <c r="D1096" i="21"/>
  <c r="D1097" i="21"/>
  <c r="D1098" i="21"/>
  <c r="D1099" i="21"/>
  <c r="D1100" i="21"/>
  <c r="D1101" i="21"/>
  <c r="D1102" i="21"/>
  <c r="D1103" i="21"/>
  <c r="D1104" i="21"/>
  <c r="D1105" i="21"/>
  <c r="D1106" i="21"/>
  <c r="D1107" i="21"/>
  <c r="D1108" i="21"/>
  <c r="D1109" i="21"/>
  <c r="D1110" i="21"/>
  <c r="D1111" i="21"/>
  <c r="D1112" i="21"/>
  <c r="D1113" i="21"/>
  <c r="D1114" i="21"/>
  <c r="D1115" i="21"/>
  <c r="D1116" i="21"/>
  <c r="D1117" i="21"/>
  <c r="D1118" i="21"/>
  <c r="D1119" i="21"/>
  <c r="D1120" i="21"/>
  <c r="D1121" i="21"/>
  <c r="D1122" i="21"/>
  <c r="D1123" i="21"/>
  <c r="D1124" i="21"/>
  <c r="D1125" i="21"/>
  <c r="D1126" i="21"/>
  <c r="D1127" i="21"/>
  <c r="D1128" i="21"/>
  <c r="D1129" i="21"/>
  <c r="D1130" i="21"/>
  <c r="D1131" i="21"/>
  <c r="D1132" i="21"/>
  <c r="D1133" i="21"/>
  <c r="D1134" i="21"/>
  <c r="D1135" i="21"/>
  <c r="D1136" i="21"/>
  <c r="D1137" i="21"/>
  <c r="D1138" i="21"/>
  <c r="D1139" i="21"/>
  <c r="D1140" i="21"/>
  <c r="D1141" i="21"/>
  <c r="D1142" i="21"/>
  <c r="D1143" i="21"/>
  <c r="D1144" i="21"/>
  <c r="D1145" i="21"/>
  <c r="D1146" i="21"/>
  <c r="D1147" i="21"/>
  <c r="D1148" i="21"/>
  <c r="D1149" i="21"/>
  <c r="D1150" i="21"/>
  <c r="D1151" i="21"/>
  <c r="D1152" i="21"/>
  <c r="D1153" i="21"/>
  <c r="D1154" i="21"/>
  <c r="D1155" i="21"/>
  <c r="D1156" i="21"/>
  <c r="D1157" i="21"/>
  <c r="D1158" i="21"/>
  <c r="D1159" i="21"/>
  <c r="D1160" i="21"/>
  <c r="D1161" i="21"/>
  <c r="D1162" i="21"/>
  <c r="D1163" i="21"/>
  <c r="D1164" i="21"/>
  <c r="D1165" i="21"/>
  <c r="D1166" i="21"/>
  <c r="D1167" i="21"/>
  <c r="D1168" i="21"/>
  <c r="D1169" i="21"/>
  <c r="D1170" i="21"/>
  <c r="D1171" i="21"/>
  <c r="D1172" i="21"/>
  <c r="D1173" i="21"/>
  <c r="D1174" i="21"/>
  <c r="D1175" i="21"/>
  <c r="D1176" i="21"/>
  <c r="D1177" i="21"/>
  <c r="D1178" i="21"/>
  <c r="D1179" i="21"/>
  <c r="D1180" i="21"/>
  <c r="D1181" i="21"/>
  <c r="D1182" i="21"/>
  <c r="D1183" i="21"/>
  <c r="D1184" i="21"/>
  <c r="D1185" i="21"/>
  <c r="D1186" i="21"/>
  <c r="D1187" i="21"/>
  <c r="D1188" i="21"/>
  <c r="D1189" i="21"/>
  <c r="D1190" i="21"/>
  <c r="D1191" i="21"/>
  <c r="D1192" i="21"/>
  <c r="D1193" i="21"/>
  <c r="D1194" i="21"/>
  <c r="D1195" i="21"/>
  <c r="D1196" i="21"/>
  <c r="D1197" i="21"/>
  <c r="D1198" i="21"/>
  <c r="D1199" i="21"/>
  <c r="D1200" i="21"/>
  <c r="D1201" i="21"/>
  <c r="D1202" i="21"/>
  <c r="D1203" i="21"/>
  <c r="D1204" i="21"/>
  <c r="D1205" i="21"/>
  <c r="D1206" i="21"/>
  <c r="D1207" i="21"/>
  <c r="D1208" i="21"/>
  <c r="D1209" i="21"/>
  <c r="D1210" i="21"/>
  <c r="D1211" i="21"/>
  <c r="D1212" i="21"/>
  <c r="D1213" i="21"/>
  <c r="D1214" i="21"/>
  <c r="D1215" i="21"/>
  <c r="D1216" i="21"/>
  <c r="D1217" i="21"/>
  <c r="D1218" i="21"/>
  <c r="D1219" i="21"/>
  <c r="D1220" i="21"/>
  <c r="D1221" i="21"/>
  <c r="D1222" i="21"/>
  <c r="D1223" i="21"/>
  <c r="D1224" i="21"/>
  <c r="D1225" i="21"/>
  <c r="D1226" i="21"/>
  <c r="D1227" i="21"/>
  <c r="D1228" i="21"/>
  <c r="D1229" i="21"/>
  <c r="D1230" i="21"/>
  <c r="D1231" i="21"/>
  <c r="D1232" i="21"/>
  <c r="D1233" i="21"/>
  <c r="D1234" i="21"/>
  <c r="D1235" i="21"/>
  <c r="D1236" i="21"/>
  <c r="D1237" i="21"/>
  <c r="D1238" i="21"/>
  <c r="D1239" i="21"/>
  <c r="D1240" i="21"/>
  <c r="D1241" i="21"/>
  <c r="D1242" i="21"/>
  <c r="D1243" i="21"/>
  <c r="D1244" i="21"/>
  <c r="D1245" i="21"/>
  <c r="D1246" i="21"/>
  <c r="D1247" i="21"/>
  <c r="D1248" i="21"/>
  <c r="D1249" i="21"/>
  <c r="D1250" i="21"/>
  <c r="D1251" i="21"/>
  <c r="D1252" i="21"/>
  <c r="D1253" i="21"/>
  <c r="D1254" i="21"/>
  <c r="D1255" i="21"/>
  <c r="D1256" i="21"/>
  <c r="D1257" i="21"/>
  <c r="D1258" i="21"/>
  <c r="D1259" i="21"/>
  <c r="D1260" i="21"/>
  <c r="D1261" i="21"/>
  <c r="D1262" i="21"/>
  <c r="D1263" i="21"/>
  <c r="D1264" i="21"/>
  <c r="D1265" i="21"/>
  <c r="D1266" i="21"/>
  <c r="D1267" i="21"/>
  <c r="D1268" i="21"/>
  <c r="D1269" i="21"/>
  <c r="D1270" i="21"/>
  <c r="D1271" i="21"/>
  <c r="D1272" i="21"/>
  <c r="D1273" i="21"/>
  <c r="D1274" i="21"/>
  <c r="D1275" i="21"/>
  <c r="D1276" i="21"/>
  <c r="D1277" i="21"/>
  <c r="D1278" i="21"/>
  <c r="D1279" i="21"/>
  <c r="D1280" i="21"/>
  <c r="D1281" i="21"/>
  <c r="D1282" i="21"/>
  <c r="D1283" i="21"/>
  <c r="D1284" i="21"/>
  <c r="D1285" i="21"/>
  <c r="D1286" i="21"/>
  <c r="D1287" i="21"/>
  <c r="D1288" i="21"/>
  <c r="D1289" i="21"/>
  <c r="D1290" i="21"/>
  <c r="D1291" i="21"/>
  <c r="D1292" i="21"/>
  <c r="D1293" i="21"/>
  <c r="D1294" i="21"/>
  <c r="D1295" i="21"/>
  <c r="D1296" i="21"/>
  <c r="D1297" i="21"/>
  <c r="D1298" i="21"/>
  <c r="D1299" i="21"/>
  <c r="D1300" i="21"/>
  <c r="D1301" i="21"/>
  <c r="D1302" i="21"/>
  <c r="D1303" i="21"/>
  <c r="D1304" i="21"/>
  <c r="D1305" i="21"/>
  <c r="D1306" i="21"/>
  <c r="D1307" i="21"/>
  <c r="D1308" i="21"/>
  <c r="D1309" i="21"/>
  <c r="D1310" i="21"/>
  <c r="D1311" i="21"/>
  <c r="D1312" i="21"/>
  <c r="D1313" i="21"/>
  <c r="D1314" i="21"/>
  <c r="D1315" i="21"/>
  <c r="D1316" i="21"/>
  <c r="D1317" i="21"/>
  <c r="D1318" i="21"/>
  <c r="D1319" i="21"/>
  <c r="D1320" i="21"/>
  <c r="D1321" i="21"/>
  <c r="D1322" i="21"/>
  <c r="D1323" i="21"/>
  <c r="D1324" i="21"/>
  <c r="D1325" i="21"/>
  <c r="D1326" i="21"/>
  <c r="D1327" i="21"/>
  <c r="D1328" i="21"/>
  <c r="D1329" i="21"/>
  <c r="D1330" i="21"/>
  <c r="D1331" i="21"/>
  <c r="D1332" i="21"/>
  <c r="D1333" i="21"/>
  <c r="D1334" i="21"/>
  <c r="D1335" i="21"/>
  <c r="D1336" i="21"/>
  <c r="D1337" i="21"/>
  <c r="D1338" i="21"/>
  <c r="D1339" i="21"/>
  <c r="D1340" i="21"/>
  <c r="D1341" i="21"/>
  <c r="D1342" i="21"/>
  <c r="D1343" i="21"/>
  <c r="D1344" i="21"/>
  <c r="D1345" i="21"/>
  <c r="D1346" i="21"/>
  <c r="D1347" i="21"/>
  <c r="D1348" i="21"/>
  <c r="D1349" i="21"/>
  <c r="D1350" i="21"/>
  <c r="D1351" i="21"/>
  <c r="D1352" i="21"/>
  <c r="D1353" i="21"/>
  <c r="D1354" i="21"/>
  <c r="D1355" i="21"/>
  <c r="D1356" i="21"/>
  <c r="D1357" i="21"/>
  <c r="D1358" i="21"/>
  <c r="D1359" i="21"/>
  <c r="D1360" i="21"/>
  <c r="D1361" i="21"/>
  <c r="D1362" i="21"/>
  <c r="D1363" i="21"/>
  <c r="D1364" i="21"/>
  <c r="D1365" i="21"/>
  <c r="D1366" i="21"/>
  <c r="D1367" i="21"/>
  <c r="D1368" i="21"/>
  <c r="D1369" i="21"/>
  <c r="D1370" i="21"/>
  <c r="D1371" i="21"/>
  <c r="D1372" i="21"/>
  <c r="D1373" i="21"/>
  <c r="D1374" i="21"/>
  <c r="D1375" i="21"/>
  <c r="D1376" i="21"/>
  <c r="D1377" i="21"/>
  <c r="D1378" i="21"/>
  <c r="D1379" i="21"/>
  <c r="D1380" i="21"/>
  <c r="D1381" i="21"/>
  <c r="D1382" i="21"/>
  <c r="D1383" i="21"/>
  <c r="D1384" i="21"/>
  <c r="D1385" i="21"/>
  <c r="D1386" i="21"/>
  <c r="D1387" i="21"/>
  <c r="D1388" i="21"/>
  <c r="D1389" i="21"/>
  <c r="D1390" i="21"/>
  <c r="D1391" i="21"/>
  <c r="D1392" i="21"/>
  <c r="D1393" i="21"/>
  <c r="D1394" i="21"/>
  <c r="D1395" i="21"/>
  <c r="D1396" i="21"/>
  <c r="D1397" i="21"/>
  <c r="D1398" i="21"/>
  <c r="D1399" i="21"/>
  <c r="D1400" i="21"/>
  <c r="D1401" i="21"/>
  <c r="D1402" i="21"/>
  <c r="D1403" i="21"/>
  <c r="D1404" i="21"/>
  <c r="D1405" i="21"/>
  <c r="D1406" i="21"/>
  <c r="D1407" i="21"/>
  <c r="D1408" i="21"/>
  <c r="D1409" i="21"/>
  <c r="D1410" i="21"/>
  <c r="D1411" i="21"/>
  <c r="D1412" i="21"/>
  <c r="D1413" i="21"/>
  <c r="D1414" i="21"/>
  <c r="D1415" i="21"/>
  <c r="D1416" i="21"/>
  <c r="D1417" i="21"/>
  <c r="D1418" i="21"/>
  <c r="D1419" i="21"/>
  <c r="D1420" i="21"/>
  <c r="D1421" i="21"/>
  <c r="D1422" i="21"/>
  <c r="D1423" i="21"/>
  <c r="D1424" i="21"/>
  <c r="D1425" i="21"/>
  <c r="D1426" i="21"/>
  <c r="D1427" i="21"/>
  <c r="D1428" i="21"/>
  <c r="D1429" i="21"/>
  <c r="D1430" i="21"/>
  <c r="D1431" i="21"/>
  <c r="D1432" i="21"/>
  <c r="D1433" i="21"/>
  <c r="D1434" i="21"/>
  <c r="D1435" i="21"/>
  <c r="D1436" i="21"/>
  <c r="D1437" i="21"/>
  <c r="D1438" i="21"/>
  <c r="D1439" i="21"/>
  <c r="D1440" i="21"/>
  <c r="D1441" i="21"/>
  <c r="D1442" i="21"/>
  <c r="D1443" i="21"/>
  <c r="D1444" i="21"/>
  <c r="D1445" i="21"/>
  <c r="D1446" i="21"/>
  <c r="D1447" i="21"/>
  <c r="D1448" i="21"/>
  <c r="D1449" i="21"/>
  <c r="D1450" i="21"/>
  <c r="D1451" i="21"/>
  <c r="D1452" i="21"/>
  <c r="D1453" i="21"/>
  <c r="D1454" i="21"/>
  <c r="D1455" i="21"/>
  <c r="D1456" i="21"/>
  <c r="D1457" i="21"/>
  <c r="D1458" i="21"/>
  <c r="D1459" i="21"/>
  <c r="D1460" i="21"/>
  <c r="D1461" i="21"/>
  <c r="D1462" i="21"/>
  <c r="D1463" i="21"/>
  <c r="D1464" i="21"/>
  <c r="D1465" i="21"/>
  <c r="D1466" i="21"/>
  <c r="D1467" i="21"/>
  <c r="D1468" i="21"/>
  <c r="D1469" i="21"/>
  <c r="D1470" i="21"/>
  <c r="D1471" i="21"/>
  <c r="D1472" i="21"/>
  <c r="D1473" i="21"/>
  <c r="D1474" i="21"/>
  <c r="D1475" i="21"/>
  <c r="D1476" i="21"/>
  <c r="D1477" i="21"/>
  <c r="D1478" i="21"/>
  <c r="D1479" i="21"/>
  <c r="D1480" i="21"/>
  <c r="D1481" i="21"/>
  <c r="D1482" i="21"/>
  <c r="D1483" i="21"/>
  <c r="D1484" i="21"/>
  <c r="D1485" i="21"/>
  <c r="D1486" i="21"/>
  <c r="D1487" i="21"/>
  <c r="D1488" i="21"/>
  <c r="D1489" i="21"/>
  <c r="D1490" i="21"/>
  <c r="D1491" i="21"/>
  <c r="D1492" i="21"/>
  <c r="D1493" i="21"/>
  <c r="D1494" i="21"/>
  <c r="D1495" i="21"/>
  <c r="D1496" i="21"/>
  <c r="D1497" i="21"/>
  <c r="D1498" i="21"/>
  <c r="D1499" i="21"/>
  <c r="D1500" i="21"/>
  <c r="D1501" i="21"/>
  <c r="D1502" i="21"/>
  <c r="D1503" i="21"/>
  <c r="D1504" i="21"/>
  <c r="D1505" i="21"/>
  <c r="D1506" i="21"/>
  <c r="D1507" i="21"/>
  <c r="D1508" i="21"/>
  <c r="D1509" i="21"/>
  <c r="D1510" i="21"/>
  <c r="D1511" i="21"/>
  <c r="D1512" i="21"/>
  <c r="D1513" i="21"/>
  <c r="D1514" i="21"/>
  <c r="D1515" i="21"/>
  <c r="D1516" i="21"/>
  <c r="D1517" i="21"/>
  <c r="D1518" i="21"/>
  <c r="D1519" i="21"/>
  <c r="D1520" i="21"/>
  <c r="D1521" i="21"/>
  <c r="D1522" i="21"/>
  <c r="D1523" i="21"/>
  <c r="D1524" i="21"/>
  <c r="D1525" i="21"/>
  <c r="D1526" i="21"/>
  <c r="D1527" i="21"/>
  <c r="D1528" i="21"/>
  <c r="D1529" i="21"/>
  <c r="D1530" i="21"/>
  <c r="D1531" i="21"/>
  <c r="D1532" i="21"/>
  <c r="D1533" i="21"/>
  <c r="D1534" i="21"/>
  <c r="D1535" i="21"/>
  <c r="D1536" i="21"/>
  <c r="D1537" i="21"/>
  <c r="D1538" i="21"/>
  <c r="D1539" i="21"/>
  <c r="D1540" i="21"/>
  <c r="D1541" i="21"/>
  <c r="D1542" i="21"/>
  <c r="D1543" i="21"/>
  <c r="D1544" i="21"/>
  <c r="D1545" i="21"/>
  <c r="D1546" i="21"/>
  <c r="D1547" i="21"/>
  <c r="D1548" i="21"/>
  <c r="D1549" i="21"/>
  <c r="D1550" i="21"/>
  <c r="D1551" i="21"/>
  <c r="D1552" i="21"/>
  <c r="D1553" i="21"/>
  <c r="D1554" i="21"/>
  <c r="D1555" i="21"/>
  <c r="D1556" i="21"/>
  <c r="D1557" i="21"/>
  <c r="D1558" i="21"/>
  <c r="D1559" i="21"/>
  <c r="D1560" i="21"/>
  <c r="D1561" i="21"/>
  <c r="D1562" i="21"/>
  <c r="D1563" i="21"/>
  <c r="D1564" i="21"/>
  <c r="D1565" i="21"/>
  <c r="D1566" i="21"/>
  <c r="D1567" i="21"/>
  <c r="D1568" i="21"/>
  <c r="D1569" i="21"/>
  <c r="D1570" i="21"/>
  <c r="D1571" i="21"/>
  <c r="D1572" i="21"/>
  <c r="D1573" i="21"/>
  <c r="D1574" i="21"/>
  <c r="D1575" i="21"/>
  <c r="D1576" i="21"/>
  <c r="D1577" i="21"/>
  <c r="D1578" i="21"/>
  <c r="D1579" i="21"/>
  <c r="D1580" i="21"/>
  <c r="D1581" i="21"/>
  <c r="D1582" i="21"/>
  <c r="D1583" i="21"/>
  <c r="D1584" i="21"/>
  <c r="D1585" i="21"/>
  <c r="D1586" i="21"/>
  <c r="D1587" i="21"/>
  <c r="D1588" i="21"/>
  <c r="D1589" i="21"/>
  <c r="D1590" i="21"/>
  <c r="D1591" i="21"/>
  <c r="D1592" i="21"/>
  <c r="D1593" i="21"/>
  <c r="D1594" i="21"/>
  <c r="D1595" i="21"/>
  <c r="D1596" i="21"/>
  <c r="D1597" i="21"/>
  <c r="D1598" i="21"/>
  <c r="D1599" i="21"/>
  <c r="D1600" i="21"/>
  <c r="D1601" i="21"/>
  <c r="D1602" i="21"/>
  <c r="D1603" i="21"/>
  <c r="D1604" i="21"/>
  <c r="D1605" i="21"/>
  <c r="D1606" i="21"/>
  <c r="D1607" i="21"/>
  <c r="D1608" i="21"/>
  <c r="D1609" i="21"/>
  <c r="D1610" i="21"/>
  <c r="D1611" i="21"/>
  <c r="D1612" i="21"/>
  <c r="D1613" i="21"/>
  <c r="D1614" i="21"/>
  <c r="D1615" i="21"/>
  <c r="D1616" i="21"/>
  <c r="D1617" i="21"/>
  <c r="D1618" i="21"/>
  <c r="D1619" i="21"/>
  <c r="D1620" i="21"/>
  <c r="D1621" i="21"/>
  <c r="D1622" i="21"/>
  <c r="D1623" i="21"/>
  <c r="D1624" i="21"/>
  <c r="D1625" i="21"/>
  <c r="D1626" i="21"/>
  <c r="D1627" i="21"/>
  <c r="D1628" i="21"/>
  <c r="D1629" i="21"/>
  <c r="D1630" i="21"/>
  <c r="D1631" i="21"/>
  <c r="D1632" i="21"/>
  <c r="D1633" i="21"/>
  <c r="D1634" i="21"/>
  <c r="D1635" i="21"/>
  <c r="D1636" i="21"/>
  <c r="D1637" i="21"/>
  <c r="D1638" i="21"/>
  <c r="D1639" i="21"/>
  <c r="D1640" i="21"/>
  <c r="D1641" i="21"/>
  <c r="D1642" i="21"/>
  <c r="D1643" i="21"/>
  <c r="D1644" i="21"/>
  <c r="D1645" i="21"/>
  <c r="D1646" i="21"/>
  <c r="D1647" i="21"/>
  <c r="D1648" i="21"/>
  <c r="D1649" i="21"/>
  <c r="D1650" i="21"/>
  <c r="D1651" i="21"/>
  <c r="D1652" i="21"/>
  <c r="D1653" i="21"/>
  <c r="D1654" i="21"/>
  <c r="D1655" i="21"/>
  <c r="D1656" i="21"/>
  <c r="D1657" i="21"/>
  <c r="D1658" i="21"/>
  <c r="D1659" i="21"/>
  <c r="D1660" i="21"/>
  <c r="D1661" i="21"/>
  <c r="D1662" i="21"/>
  <c r="D1663" i="21"/>
  <c r="D1664" i="21"/>
  <c r="D1665" i="21"/>
  <c r="D1666" i="21"/>
  <c r="D1667" i="21"/>
  <c r="D1668" i="21"/>
  <c r="D1669" i="21"/>
  <c r="D1670" i="21"/>
  <c r="D1671" i="21"/>
  <c r="D1672" i="21"/>
  <c r="D1673" i="21"/>
  <c r="D1674" i="21"/>
  <c r="D1675" i="21"/>
  <c r="D1676" i="21"/>
  <c r="D1677" i="21"/>
  <c r="D1678" i="21"/>
  <c r="D1679" i="21"/>
  <c r="D1680" i="21"/>
  <c r="D1681" i="21"/>
  <c r="D1682" i="21"/>
  <c r="D1683" i="21"/>
  <c r="D1684" i="21"/>
  <c r="D1685" i="21"/>
  <c r="D1686" i="21"/>
  <c r="D1687" i="21"/>
  <c r="D1688" i="21"/>
  <c r="D1689" i="21"/>
  <c r="D1690" i="21"/>
  <c r="D1691" i="21"/>
  <c r="D1692" i="21"/>
  <c r="D1693" i="21"/>
  <c r="D1694" i="21"/>
  <c r="D1695" i="21"/>
  <c r="D1696" i="21"/>
  <c r="D1697" i="21"/>
  <c r="D1698" i="21"/>
  <c r="D1699" i="21"/>
  <c r="D1700" i="21"/>
  <c r="D1701" i="21"/>
  <c r="D1702" i="21"/>
  <c r="D1703" i="21"/>
  <c r="D1704" i="21"/>
  <c r="D1705" i="21"/>
  <c r="D1706" i="21"/>
  <c r="D1707" i="21"/>
  <c r="D1708" i="21"/>
  <c r="D1709" i="21"/>
  <c r="D1710" i="21"/>
  <c r="D1711" i="21"/>
  <c r="D1712" i="21"/>
  <c r="D1713" i="21"/>
  <c r="D1714" i="21"/>
  <c r="D1715" i="21"/>
  <c r="D1716" i="21"/>
  <c r="D1717" i="21"/>
  <c r="D1718" i="21"/>
  <c r="D1719" i="21"/>
  <c r="D1720" i="21"/>
  <c r="D1721" i="21"/>
  <c r="D1722" i="21"/>
  <c r="D1723" i="21"/>
  <c r="D1724" i="21"/>
  <c r="D1725" i="21"/>
  <c r="D1726" i="21"/>
  <c r="D1727" i="21"/>
  <c r="D1728" i="21"/>
  <c r="D1729" i="21"/>
  <c r="D1730" i="21"/>
  <c r="D1731" i="21"/>
  <c r="D1732" i="21"/>
  <c r="D1733" i="21"/>
  <c r="D1734" i="21"/>
  <c r="D1735" i="21"/>
  <c r="D1736" i="21"/>
  <c r="D1737" i="21"/>
  <c r="D1738" i="21"/>
  <c r="D1739" i="21"/>
  <c r="D1740" i="21"/>
  <c r="D1741" i="21"/>
  <c r="D1742" i="21"/>
  <c r="D1743" i="21"/>
  <c r="D1744" i="21"/>
  <c r="D1745" i="21"/>
  <c r="D1746" i="21"/>
  <c r="D1747" i="21"/>
  <c r="D1748" i="21"/>
  <c r="D1749" i="21"/>
  <c r="D1750" i="21"/>
  <c r="D1751" i="21"/>
  <c r="D1752" i="21"/>
  <c r="D1753" i="21"/>
  <c r="D1754" i="21"/>
  <c r="D1755" i="21"/>
  <c r="D1756" i="21"/>
  <c r="D1757" i="21"/>
  <c r="D1758" i="21"/>
  <c r="D1759" i="21"/>
  <c r="D1760" i="21"/>
  <c r="D1761" i="21"/>
  <c r="D1762" i="21"/>
  <c r="D1763" i="21"/>
  <c r="D1764" i="21"/>
  <c r="D1765" i="21"/>
  <c r="D1766" i="21"/>
  <c r="D1767" i="21"/>
  <c r="D1768" i="21"/>
  <c r="D1769" i="21"/>
  <c r="D1770" i="21"/>
  <c r="D1771" i="21"/>
  <c r="D1772" i="21"/>
  <c r="D1773" i="21"/>
  <c r="D1774" i="21"/>
  <c r="D1775" i="21"/>
  <c r="D1776" i="21"/>
  <c r="D1777" i="21"/>
  <c r="D1778" i="21"/>
  <c r="D1779" i="21"/>
  <c r="D1780" i="21"/>
  <c r="D1781" i="21"/>
  <c r="D1782" i="21"/>
  <c r="D1783" i="21"/>
  <c r="D1784" i="21"/>
  <c r="D1785" i="21"/>
  <c r="D1786" i="21"/>
  <c r="D1787" i="21"/>
  <c r="D1788" i="21"/>
  <c r="D1789" i="21"/>
  <c r="D1790" i="21"/>
  <c r="D1791" i="21"/>
  <c r="D1792" i="21"/>
  <c r="D1793" i="21"/>
  <c r="D1794" i="21"/>
  <c r="D1795" i="21"/>
  <c r="D1796" i="21"/>
  <c r="D1797" i="21"/>
  <c r="D1798" i="21"/>
  <c r="D1799" i="21"/>
  <c r="D1800" i="21"/>
  <c r="D1801" i="21"/>
  <c r="D1802" i="21"/>
  <c r="D1803" i="21"/>
  <c r="D1804" i="21"/>
  <c r="D1805" i="21"/>
  <c r="D1806" i="21"/>
  <c r="D1807" i="21"/>
  <c r="D1808" i="21"/>
  <c r="D1809" i="21"/>
  <c r="D1810" i="21"/>
  <c r="D1811" i="21"/>
  <c r="D1812" i="21"/>
  <c r="D1813" i="21"/>
  <c r="D1814" i="21"/>
  <c r="D1815" i="21"/>
  <c r="D1816" i="21"/>
  <c r="D1817" i="21"/>
  <c r="D1818" i="21"/>
  <c r="D1819" i="21"/>
  <c r="D1820" i="21"/>
  <c r="D1821" i="21"/>
  <c r="D1822" i="21"/>
  <c r="D1823" i="21"/>
  <c r="D1824" i="21"/>
  <c r="D1825" i="21"/>
  <c r="D1826" i="21"/>
  <c r="D1827" i="21"/>
  <c r="D1828" i="21"/>
  <c r="D1829" i="21"/>
  <c r="D1830" i="21"/>
  <c r="D1831" i="21"/>
  <c r="D1832" i="21"/>
  <c r="D1833" i="21"/>
  <c r="D1834" i="21"/>
  <c r="D1835" i="21"/>
  <c r="D1836" i="21"/>
  <c r="D1837" i="21"/>
  <c r="D1838" i="21"/>
  <c r="D1839" i="21"/>
  <c r="D1840" i="21"/>
  <c r="D1841" i="21"/>
  <c r="D1842" i="21"/>
  <c r="D1843" i="21"/>
  <c r="D1844" i="21"/>
  <c r="D1845" i="21"/>
  <c r="D1846" i="21"/>
  <c r="D1847" i="21"/>
  <c r="D1848" i="21"/>
  <c r="D1849" i="21"/>
  <c r="D1850" i="21"/>
  <c r="D1851" i="21"/>
  <c r="D1852" i="21"/>
  <c r="D1853" i="21"/>
  <c r="D1854" i="21"/>
  <c r="D1855" i="21"/>
  <c r="D1856" i="21"/>
  <c r="D1857" i="21"/>
  <c r="D1858" i="21"/>
  <c r="D1859" i="21"/>
  <c r="D1860" i="21"/>
  <c r="D1861" i="21"/>
  <c r="D1862" i="21"/>
  <c r="D1863" i="21"/>
  <c r="D1864" i="21"/>
  <c r="D1865" i="21"/>
  <c r="D1866" i="21"/>
  <c r="D1867" i="21"/>
  <c r="D1868" i="21"/>
  <c r="D1869" i="21"/>
  <c r="D1870" i="21"/>
  <c r="D1871" i="21"/>
  <c r="D1872" i="21"/>
  <c r="D1873" i="21"/>
  <c r="D1874" i="21"/>
  <c r="D1875" i="21"/>
  <c r="D1876" i="21"/>
  <c r="D1877" i="21"/>
  <c r="D1878" i="21"/>
  <c r="D1879" i="21"/>
  <c r="D1880" i="21"/>
  <c r="D1881" i="21"/>
  <c r="D1882" i="21"/>
  <c r="D1883" i="21"/>
  <c r="D1884" i="21"/>
  <c r="D1885" i="21"/>
  <c r="D1886" i="21"/>
  <c r="D1887" i="21"/>
  <c r="D1888" i="21"/>
  <c r="D1889" i="21"/>
  <c r="D1890" i="21"/>
  <c r="D1891" i="21"/>
  <c r="D1892" i="21"/>
  <c r="D1893" i="21"/>
  <c r="D1894" i="21"/>
  <c r="D1895" i="21"/>
  <c r="D1896" i="21"/>
  <c r="D1897" i="21"/>
  <c r="D1898" i="21"/>
  <c r="D1899" i="21"/>
  <c r="D1900" i="21"/>
  <c r="D1901" i="21"/>
  <c r="D1902" i="21"/>
  <c r="D1903" i="21"/>
  <c r="D1904" i="21"/>
  <c r="D1905" i="21"/>
  <c r="D1906" i="21"/>
  <c r="D1907" i="21"/>
  <c r="D1908" i="21"/>
  <c r="D1909" i="21"/>
  <c r="D1910" i="21"/>
  <c r="D1911" i="21"/>
  <c r="D1912" i="21"/>
  <c r="D1913" i="21"/>
  <c r="D1914" i="21"/>
  <c r="D1915" i="21"/>
  <c r="D1916" i="21"/>
  <c r="D1917" i="21"/>
  <c r="D1918" i="21"/>
  <c r="D1919" i="21"/>
  <c r="D1920" i="21"/>
  <c r="D1921" i="21"/>
  <c r="D1922" i="21"/>
  <c r="D1923" i="21"/>
  <c r="D1924" i="21"/>
  <c r="D1925" i="21"/>
  <c r="D1926" i="21"/>
  <c r="D1927" i="21"/>
  <c r="D1928" i="21"/>
  <c r="D1929" i="21"/>
  <c r="D1930" i="21"/>
  <c r="D1931" i="21"/>
  <c r="D1932" i="21"/>
  <c r="D1933" i="21"/>
  <c r="D1934" i="21"/>
  <c r="D1935" i="21"/>
  <c r="D1936" i="21"/>
  <c r="D1937" i="21"/>
  <c r="D1938" i="21"/>
  <c r="D1939" i="21"/>
  <c r="D1940" i="21"/>
  <c r="D1941" i="21"/>
  <c r="D1942" i="21"/>
  <c r="D1943" i="21"/>
  <c r="D1944" i="21"/>
  <c r="D1945" i="21"/>
  <c r="D1946" i="21"/>
  <c r="D1947" i="21"/>
  <c r="D1948" i="21"/>
  <c r="D1949" i="21"/>
  <c r="D1950" i="21"/>
  <c r="D1951" i="21"/>
  <c r="D1952" i="21"/>
  <c r="D1953" i="21"/>
  <c r="D1954" i="21"/>
  <c r="D1955" i="21"/>
  <c r="D1956" i="21"/>
  <c r="D1957" i="21"/>
  <c r="D1958" i="21"/>
  <c r="D1959" i="21"/>
  <c r="D1960" i="21"/>
  <c r="D1961" i="21"/>
  <c r="D1962" i="21"/>
  <c r="D1963" i="21"/>
  <c r="D1964" i="21"/>
  <c r="D1965" i="21"/>
  <c r="D1966" i="21"/>
  <c r="D1967" i="21"/>
  <c r="D1968" i="21"/>
  <c r="D1969" i="21"/>
  <c r="D1970" i="21"/>
  <c r="D1971" i="21"/>
  <c r="D1972" i="21"/>
  <c r="D1973" i="21"/>
  <c r="D1974" i="21"/>
  <c r="D1975" i="21"/>
  <c r="D1976" i="21"/>
  <c r="D1977" i="21"/>
  <c r="D1978" i="21"/>
  <c r="D1979" i="21"/>
  <c r="D1980" i="21"/>
  <c r="D1981" i="21"/>
  <c r="D1982" i="21"/>
  <c r="D1983" i="21"/>
  <c r="D1984" i="21"/>
  <c r="D1985" i="21"/>
  <c r="D1986" i="21"/>
  <c r="D1987" i="21"/>
  <c r="D1988" i="21"/>
  <c r="D1989" i="21"/>
  <c r="D1990" i="21"/>
  <c r="D1991" i="21"/>
  <c r="D1992" i="21"/>
  <c r="D1993" i="21"/>
  <c r="D1994" i="21"/>
  <c r="D1995" i="21"/>
  <c r="D1996" i="21"/>
  <c r="D1997" i="21"/>
  <c r="D1998" i="21"/>
  <c r="D1999" i="21"/>
  <c r="D2000" i="21"/>
  <c r="D2001" i="21"/>
  <c r="D2002" i="21"/>
  <c r="D2003" i="21"/>
  <c r="D2004" i="21"/>
  <c r="D2005" i="21"/>
  <c r="D2006" i="21"/>
  <c r="D2007" i="21"/>
  <c r="D2008" i="21"/>
  <c r="D2009" i="21"/>
  <c r="D2010" i="21"/>
  <c r="D2011" i="21"/>
  <c r="D2012" i="21"/>
  <c r="D2013" i="21"/>
  <c r="D2014" i="21"/>
  <c r="D2015" i="21"/>
  <c r="D2016" i="21"/>
  <c r="D2017" i="21"/>
  <c r="D2018" i="21"/>
  <c r="D2019" i="21"/>
  <c r="D2020" i="21"/>
  <c r="D2021" i="21"/>
  <c r="D2022" i="21"/>
  <c r="D2023" i="21"/>
  <c r="D2024" i="21"/>
  <c r="D2025" i="21"/>
  <c r="D2026" i="21"/>
  <c r="D2027" i="21"/>
  <c r="D2028" i="21"/>
  <c r="D2029" i="21"/>
  <c r="D2030" i="21"/>
  <c r="D2031" i="21"/>
  <c r="D2032" i="21"/>
  <c r="D2033" i="21"/>
  <c r="D2034" i="21"/>
  <c r="D2035" i="21"/>
  <c r="D2036" i="21"/>
  <c r="D2037" i="21"/>
  <c r="D2038" i="21"/>
  <c r="D2039" i="21"/>
  <c r="D2040" i="21"/>
  <c r="D2041" i="21"/>
  <c r="D2042" i="21"/>
  <c r="D2043" i="21"/>
  <c r="D2044" i="21"/>
  <c r="D2045" i="21"/>
  <c r="D2046" i="21"/>
  <c r="D2047" i="21"/>
  <c r="D2048" i="21"/>
  <c r="D2049" i="21"/>
  <c r="D2050" i="21"/>
  <c r="D2051" i="21"/>
  <c r="D2052" i="21"/>
  <c r="D2053" i="21"/>
  <c r="D2054" i="21"/>
  <c r="D2055" i="21"/>
  <c r="D2056" i="21"/>
  <c r="D2057" i="21"/>
  <c r="D2058" i="21"/>
  <c r="D2059" i="21"/>
  <c r="D2060" i="21"/>
  <c r="D2061" i="21"/>
  <c r="D2062" i="21"/>
  <c r="D2063" i="21"/>
  <c r="D2064" i="21"/>
  <c r="D2065" i="21"/>
  <c r="D2066" i="21"/>
  <c r="D2067" i="21"/>
  <c r="D2068" i="21"/>
  <c r="D2069" i="21"/>
  <c r="D2070" i="21"/>
  <c r="D2071" i="21"/>
  <c r="D2072" i="21"/>
  <c r="D2073" i="21"/>
  <c r="D2074" i="21"/>
  <c r="D2075" i="21"/>
  <c r="D2076" i="21"/>
  <c r="D2077" i="21"/>
  <c r="D2078" i="21"/>
  <c r="D2079" i="21"/>
  <c r="D2080" i="21"/>
  <c r="D2081" i="21"/>
  <c r="D2082" i="21"/>
  <c r="D2083" i="21"/>
  <c r="D2084" i="21"/>
  <c r="D2085" i="21"/>
  <c r="D2086" i="21"/>
  <c r="D2087" i="21"/>
  <c r="D2088" i="21"/>
  <c r="D2089" i="21"/>
  <c r="D2090" i="21"/>
  <c r="D2091" i="21"/>
  <c r="D2092" i="21"/>
  <c r="D2093" i="21"/>
  <c r="D2094" i="21"/>
  <c r="D2095" i="21"/>
  <c r="D2096" i="21"/>
  <c r="D2097" i="21"/>
  <c r="D2098" i="21"/>
  <c r="D2099" i="21"/>
  <c r="D2100" i="21"/>
  <c r="D2101" i="21"/>
  <c r="D2102" i="21"/>
  <c r="D2103" i="21"/>
  <c r="D2104" i="21"/>
  <c r="D2105" i="21"/>
  <c r="D2106" i="21"/>
  <c r="D2107" i="21"/>
  <c r="D2108" i="21"/>
  <c r="D2109" i="21"/>
  <c r="D2110" i="21"/>
  <c r="D2111" i="21"/>
  <c r="D2112" i="21"/>
  <c r="D2113" i="21"/>
  <c r="D2114" i="21"/>
  <c r="D2115" i="21"/>
  <c r="D2116" i="21"/>
  <c r="D2117" i="21"/>
  <c r="D2118" i="21"/>
  <c r="D2119" i="21"/>
  <c r="D2120" i="21"/>
  <c r="D2121" i="21"/>
  <c r="D2122" i="21"/>
  <c r="D2123" i="21"/>
  <c r="D2124" i="21"/>
  <c r="D2125" i="21"/>
  <c r="D2126" i="21"/>
  <c r="D2127" i="21"/>
  <c r="D2128" i="21"/>
  <c r="D2129" i="21"/>
  <c r="D2130" i="21"/>
  <c r="D2131" i="21"/>
  <c r="D2132" i="21"/>
  <c r="D2133" i="21"/>
  <c r="D2134" i="21"/>
  <c r="D2135" i="21"/>
  <c r="D2136" i="21"/>
  <c r="D2137" i="21"/>
  <c r="D2138" i="21"/>
  <c r="D2139" i="21"/>
  <c r="D2140" i="21"/>
  <c r="D2141" i="21"/>
  <c r="D2142" i="21"/>
  <c r="D2143" i="21"/>
  <c r="D2144" i="21"/>
  <c r="D2145" i="21"/>
  <c r="D2146" i="21"/>
  <c r="D2147" i="21"/>
  <c r="D2148" i="21"/>
  <c r="D2149" i="21"/>
  <c r="D2150" i="21"/>
  <c r="D2151" i="21"/>
  <c r="D2152" i="21"/>
  <c r="D2153" i="21"/>
  <c r="D2154" i="21"/>
  <c r="D2155" i="21"/>
  <c r="D2156" i="21"/>
  <c r="D2157" i="21"/>
  <c r="D2158" i="21"/>
  <c r="D2159" i="21"/>
  <c r="D2160" i="21"/>
  <c r="D2161" i="21"/>
  <c r="D2162" i="21"/>
  <c r="D2163" i="21"/>
  <c r="D2164" i="21"/>
  <c r="D2165" i="21"/>
  <c r="D2166" i="21"/>
  <c r="D2167" i="21"/>
  <c r="D2168" i="21"/>
  <c r="D2169" i="21"/>
  <c r="D2170" i="21"/>
  <c r="D2171" i="21"/>
  <c r="D2172" i="21"/>
  <c r="D2173" i="21"/>
  <c r="D2174" i="21"/>
  <c r="D2175" i="21"/>
  <c r="D2176" i="21"/>
  <c r="D2177" i="21"/>
  <c r="D2178" i="21"/>
  <c r="D2179" i="21"/>
  <c r="D2180" i="21"/>
  <c r="D2181" i="21"/>
  <c r="D2182" i="21"/>
  <c r="D2183" i="21"/>
  <c r="D2184" i="21"/>
  <c r="D2185" i="21"/>
  <c r="D2186" i="21"/>
  <c r="D2187" i="21"/>
  <c r="D2188" i="21"/>
  <c r="D2189" i="21"/>
  <c r="D2190" i="21"/>
  <c r="D2191" i="21"/>
  <c r="D2192" i="21"/>
  <c r="D2193" i="21"/>
  <c r="D2194" i="21"/>
  <c r="D2195" i="21"/>
  <c r="D2196" i="21"/>
  <c r="D2197" i="21"/>
  <c r="D2198" i="21"/>
  <c r="D2199" i="21"/>
  <c r="D2200" i="21"/>
  <c r="D2201" i="21"/>
  <c r="D2202" i="21"/>
  <c r="D2203" i="21"/>
  <c r="D2204" i="21"/>
  <c r="D2205" i="21"/>
  <c r="D2206" i="21"/>
  <c r="D2207" i="21"/>
  <c r="D2208" i="21"/>
  <c r="D2209" i="21"/>
  <c r="D2210" i="21"/>
  <c r="D2211" i="21"/>
  <c r="D2212" i="21"/>
  <c r="D2213" i="21"/>
  <c r="D2214" i="21"/>
  <c r="D2215" i="21"/>
  <c r="D2216" i="21"/>
  <c r="D2217" i="21"/>
  <c r="D2218" i="21"/>
  <c r="D2219" i="21"/>
  <c r="D2220" i="21"/>
  <c r="D2221" i="21"/>
  <c r="D2222" i="21"/>
  <c r="D2223" i="21"/>
  <c r="D2224" i="21"/>
  <c r="D2225" i="21"/>
  <c r="D2226" i="21"/>
  <c r="D2227" i="21"/>
  <c r="D2228" i="21"/>
  <c r="D2229" i="21"/>
  <c r="D2230" i="21"/>
  <c r="D2231" i="21"/>
  <c r="D2232" i="21"/>
  <c r="D2233" i="21"/>
  <c r="D2234" i="21"/>
  <c r="D2235" i="21"/>
  <c r="D2236" i="21"/>
  <c r="D2237" i="21"/>
  <c r="D2238" i="21"/>
  <c r="D2239" i="21"/>
  <c r="D2240" i="21"/>
  <c r="D2241" i="21"/>
  <c r="D2242" i="21"/>
  <c r="D2243" i="21"/>
  <c r="D2244" i="21"/>
  <c r="D2245" i="21"/>
  <c r="D2246" i="21"/>
  <c r="D2247" i="21"/>
  <c r="D2248" i="21"/>
  <c r="D2249" i="21"/>
  <c r="D2250" i="21"/>
  <c r="D2251" i="21"/>
  <c r="D2252" i="21"/>
  <c r="D2253" i="21"/>
  <c r="D2254" i="21"/>
  <c r="D2255" i="21"/>
  <c r="D2256" i="21"/>
  <c r="D2257" i="21"/>
  <c r="D2258" i="21"/>
  <c r="D2259" i="21"/>
  <c r="D2260" i="21"/>
  <c r="D2261" i="21"/>
  <c r="D2262" i="21"/>
  <c r="D2263" i="21"/>
  <c r="D2264" i="21"/>
  <c r="D2265" i="21"/>
  <c r="D2266" i="21"/>
  <c r="D2267" i="21"/>
  <c r="D2268" i="21"/>
  <c r="D2269" i="21"/>
  <c r="D2270" i="21"/>
  <c r="D2271" i="21"/>
  <c r="D2272" i="21"/>
  <c r="D2273" i="21"/>
  <c r="D2274" i="21"/>
  <c r="D2275" i="21"/>
  <c r="D2276" i="21"/>
  <c r="D2277" i="21"/>
  <c r="D2278" i="21"/>
  <c r="D2279" i="21"/>
  <c r="D2280" i="21"/>
  <c r="D2281" i="21"/>
  <c r="D2282" i="21"/>
  <c r="D2283" i="21"/>
  <c r="D2284" i="21"/>
  <c r="D2285" i="21"/>
  <c r="D2286" i="21"/>
  <c r="D2287" i="21"/>
  <c r="D2288" i="21"/>
  <c r="D2289" i="21"/>
  <c r="D2290" i="21"/>
  <c r="D2291" i="21"/>
  <c r="D2292" i="21"/>
  <c r="D2293" i="21"/>
  <c r="D2294" i="21"/>
  <c r="D2295" i="21"/>
  <c r="D2296" i="21"/>
  <c r="D2297" i="21"/>
  <c r="D2298" i="21"/>
  <c r="D2299" i="21"/>
  <c r="D2300" i="21"/>
  <c r="D2301" i="21"/>
  <c r="D2302" i="21"/>
  <c r="D2303" i="21"/>
  <c r="D2304" i="21"/>
  <c r="D2305" i="21"/>
  <c r="D2306" i="21"/>
  <c r="D2307" i="21"/>
  <c r="D2308" i="21"/>
  <c r="D2309" i="21"/>
  <c r="D2310" i="21"/>
  <c r="D2311" i="21"/>
  <c r="D2312" i="21"/>
  <c r="D2313" i="21"/>
  <c r="D2314" i="21"/>
  <c r="D2315" i="21"/>
  <c r="D2316" i="21"/>
  <c r="D2317" i="21"/>
  <c r="D2318" i="21"/>
  <c r="D2319" i="21"/>
  <c r="D2320" i="21"/>
  <c r="D2321" i="21"/>
  <c r="D2322" i="21"/>
  <c r="D2323" i="21"/>
  <c r="D2324" i="21"/>
  <c r="D2325" i="21"/>
  <c r="D2326" i="21"/>
  <c r="D2327" i="21"/>
  <c r="D2328" i="21"/>
  <c r="D2329" i="21"/>
  <c r="D2330" i="21"/>
  <c r="D2331" i="21"/>
  <c r="D2332" i="21"/>
  <c r="D2333" i="21"/>
  <c r="D2334" i="21"/>
  <c r="D2335" i="21"/>
  <c r="D2336" i="21"/>
  <c r="D2337" i="21"/>
  <c r="D2338" i="21"/>
  <c r="D2339" i="21"/>
  <c r="D2340" i="21"/>
  <c r="D2341" i="21"/>
  <c r="D2342" i="21"/>
  <c r="D2343" i="21"/>
  <c r="D2344" i="21"/>
  <c r="D2345" i="21"/>
  <c r="D2346" i="21"/>
  <c r="D2347" i="21"/>
  <c r="D2348" i="21"/>
  <c r="D2349" i="21"/>
  <c r="D2350" i="21"/>
  <c r="D2351" i="21"/>
  <c r="D2352" i="21"/>
  <c r="D2353" i="21"/>
  <c r="D2354" i="21"/>
  <c r="D2355" i="21"/>
  <c r="D2356" i="21"/>
  <c r="D2357" i="21"/>
  <c r="D2358" i="21"/>
  <c r="D2359" i="21"/>
  <c r="D2360" i="21"/>
  <c r="D2361" i="21"/>
  <c r="D2362" i="21"/>
  <c r="D2363" i="21"/>
  <c r="D2364" i="21"/>
  <c r="D2365" i="21"/>
  <c r="D2366" i="21"/>
  <c r="D2367" i="21"/>
  <c r="D2368" i="21"/>
  <c r="D2369" i="21"/>
  <c r="D2370" i="21"/>
  <c r="D2371" i="21"/>
  <c r="D2372" i="21"/>
  <c r="D2373" i="21"/>
  <c r="D2374" i="21"/>
  <c r="D2375" i="21"/>
  <c r="D2376" i="21"/>
  <c r="D2377" i="21"/>
  <c r="D2378" i="21"/>
  <c r="D2379" i="21"/>
  <c r="D2380" i="21"/>
  <c r="D2381" i="21"/>
  <c r="D2382" i="21"/>
  <c r="D2383" i="21"/>
  <c r="D2384" i="21"/>
  <c r="D2385" i="21"/>
  <c r="D2386" i="21"/>
  <c r="D2387" i="21"/>
  <c r="D2388" i="21"/>
  <c r="D2389" i="21"/>
  <c r="D2390" i="21"/>
  <c r="D2391" i="21"/>
  <c r="D2392" i="21"/>
  <c r="D2393" i="21"/>
  <c r="D2394" i="21"/>
  <c r="D2395" i="21"/>
  <c r="D2396" i="21"/>
  <c r="D2397" i="21"/>
  <c r="D2398" i="21"/>
  <c r="D2399" i="21"/>
  <c r="D2400" i="21"/>
  <c r="D2401" i="21"/>
  <c r="D2402" i="21"/>
  <c r="D2403" i="21"/>
  <c r="D2404" i="21"/>
  <c r="D2405" i="21"/>
  <c r="D2406" i="21"/>
  <c r="D2407" i="21"/>
  <c r="D2408" i="21"/>
  <c r="D2409" i="21"/>
  <c r="D2410" i="21"/>
  <c r="D2411" i="21"/>
  <c r="D2412" i="21"/>
  <c r="D2413" i="21"/>
  <c r="D2414" i="21"/>
  <c r="D2415" i="21"/>
  <c r="D2416" i="21"/>
  <c r="D2417" i="21"/>
  <c r="D2418" i="21"/>
  <c r="D2419" i="21"/>
  <c r="D2420" i="21"/>
  <c r="D2421" i="21"/>
  <c r="D2422" i="21"/>
  <c r="D2423" i="21"/>
  <c r="D2424" i="21"/>
  <c r="D2425" i="21"/>
  <c r="D2426" i="21"/>
  <c r="D2427" i="21"/>
  <c r="D2428" i="21"/>
  <c r="D2429" i="21"/>
  <c r="D2430" i="21"/>
  <c r="D2431" i="21"/>
  <c r="D2432" i="21"/>
  <c r="D2433" i="21"/>
  <c r="D2434" i="21"/>
  <c r="D2435" i="21"/>
  <c r="D2436" i="21"/>
  <c r="D2437" i="21"/>
  <c r="D2438" i="21"/>
  <c r="D2439" i="21"/>
  <c r="D2440" i="21"/>
  <c r="D2441" i="21"/>
  <c r="D2442" i="21"/>
  <c r="D2443" i="21"/>
  <c r="D2444" i="21"/>
  <c r="D2445" i="21"/>
  <c r="D2446" i="21"/>
  <c r="D2447" i="21"/>
  <c r="D2448" i="21"/>
  <c r="D2449" i="21"/>
  <c r="D2450" i="21"/>
  <c r="D2451" i="21"/>
  <c r="D2452" i="21"/>
  <c r="D2453" i="21"/>
  <c r="D2454" i="21"/>
  <c r="D2455" i="21"/>
  <c r="D2456" i="21"/>
  <c r="D2457" i="21"/>
  <c r="D2458" i="21"/>
  <c r="D2459" i="21"/>
  <c r="D2460" i="21"/>
  <c r="D2461" i="21"/>
  <c r="D2462" i="21"/>
  <c r="D2463" i="21"/>
  <c r="D2464" i="21"/>
  <c r="D2465" i="21"/>
  <c r="D2466" i="21"/>
  <c r="D2467" i="21"/>
  <c r="D2468" i="21"/>
  <c r="D2469" i="21"/>
  <c r="D2470" i="21"/>
  <c r="D2471" i="21"/>
  <c r="D2472" i="21"/>
  <c r="D2473" i="21"/>
  <c r="D2474" i="21"/>
  <c r="D2475" i="21"/>
  <c r="D2476" i="21"/>
  <c r="D2477" i="21"/>
  <c r="D2478" i="21"/>
  <c r="D2479" i="21"/>
  <c r="D2480" i="21"/>
  <c r="D2481" i="21"/>
  <c r="D2482" i="21"/>
  <c r="D2483" i="21"/>
  <c r="D2484" i="21"/>
  <c r="D2485" i="21"/>
  <c r="D2486" i="21"/>
  <c r="D2487" i="21"/>
  <c r="D2488" i="21"/>
  <c r="D2489" i="21"/>
  <c r="D2490" i="21"/>
  <c r="D2491" i="21"/>
  <c r="D2492" i="21"/>
  <c r="D2493" i="21"/>
  <c r="D2494" i="21"/>
  <c r="D2495" i="21"/>
  <c r="D2496" i="21"/>
  <c r="D2497" i="21"/>
  <c r="D2498" i="21"/>
  <c r="D2499" i="21"/>
  <c r="D2500" i="21"/>
  <c r="D2501" i="21"/>
  <c r="D2502" i="21"/>
  <c r="D2503" i="21"/>
  <c r="D2504" i="21"/>
  <c r="D2505" i="21"/>
  <c r="D2506" i="21"/>
  <c r="D2507" i="21"/>
  <c r="D2508" i="21"/>
  <c r="D2509" i="21"/>
  <c r="D2510" i="21"/>
  <c r="D2511" i="21"/>
  <c r="D2512" i="21"/>
  <c r="D2513" i="21"/>
  <c r="D2514" i="21"/>
  <c r="D2515" i="21"/>
  <c r="D2516" i="21"/>
  <c r="D2517" i="21"/>
  <c r="D2518" i="21"/>
  <c r="D2519" i="21"/>
  <c r="D2520" i="21"/>
  <c r="D2521" i="21"/>
  <c r="D2522" i="21"/>
  <c r="D2523" i="21"/>
  <c r="D2524" i="21"/>
  <c r="D2525" i="21"/>
  <c r="D2526" i="21"/>
  <c r="D2527" i="21"/>
  <c r="D2528" i="21"/>
  <c r="D2529" i="21"/>
  <c r="D2530" i="21"/>
  <c r="D2531" i="21"/>
  <c r="D2532" i="21"/>
  <c r="D2533" i="21"/>
  <c r="D2534" i="21"/>
  <c r="D2535" i="21"/>
  <c r="D2536" i="21"/>
  <c r="D2537" i="21"/>
  <c r="D2538" i="21"/>
  <c r="D2539" i="21"/>
  <c r="D2540" i="21"/>
  <c r="D2541" i="21"/>
  <c r="D2542" i="21"/>
  <c r="D2543" i="21"/>
  <c r="D2544" i="21"/>
  <c r="D2545" i="21"/>
  <c r="D2546" i="21"/>
  <c r="D2547" i="21"/>
  <c r="D2548" i="21"/>
  <c r="D2549" i="21"/>
  <c r="D2550" i="21"/>
  <c r="D2551" i="21"/>
  <c r="D2552" i="21"/>
  <c r="D2553" i="21"/>
  <c r="D2554" i="21"/>
  <c r="D2555" i="21"/>
  <c r="D2556" i="21"/>
  <c r="D2557" i="21"/>
  <c r="D2558" i="21"/>
  <c r="D2559" i="21"/>
  <c r="D2560" i="21"/>
  <c r="D2561" i="21"/>
  <c r="D2562" i="21"/>
  <c r="D2563" i="21"/>
  <c r="D2564" i="21"/>
  <c r="D2565" i="21"/>
  <c r="D2566" i="21"/>
  <c r="D2567" i="21"/>
  <c r="D2568" i="21"/>
  <c r="D2569" i="21"/>
  <c r="D2570" i="21"/>
  <c r="D2571" i="21"/>
  <c r="D2572" i="21"/>
  <c r="D2573" i="21"/>
  <c r="D2574" i="21"/>
  <c r="D2575" i="21"/>
  <c r="D2576" i="21"/>
  <c r="D2577" i="21"/>
  <c r="D2578" i="21"/>
  <c r="D2579" i="21"/>
  <c r="D2580" i="21"/>
  <c r="D2581" i="21"/>
  <c r="D2582" i="21"/>
  <c r="D2583" i="21"/>
  <c r="D2584" i="21"/>
  <c r="D2585" i="21"/>
  <c r="D2586" i="21"/>
  <c r="D2587" i="21"/>
  <c r="D2588" i="21"/>
  <c r="D2589" i="21"/>
  <c r="D2590" i="21"/>
  <c r="D2591" i="21"/>
  <c r="D2592" i="21"/>
  <c r="D2593" i="21"/>
  <c r="D2594" i="21"/>
  <c r="D2595" i="21"/>
  <c r="D2596" i="21"/>
  <c r="D2597" i="21"/>
  <c r="D2598" i="21"/>
  <c r="D2599" i="21"/>
  <c r="D2600" i="21"/>
  <c r="D2601" i="21"/>
  <c r="D2602" i="21"/>
  <c r="D2603" i="21"/>
  <c r="D2604" i="21"/>
  <c r="D2605" i="21"/>
  <c r="D2606" i="21"/>
  <c r="D2607" i="21"/>
  <c r="D2608" i="21"/>
  <c r="D2609" i="21"/>
  <c r="D2610" i="21"/>
  <c r="D2611" i="21"/>
  <c r="D2612" i="21"/>
  <c r="D2613" i="21"/>
  <c r="D2614" i="21"/>
  <c r="D2615" i="21"/>
  <c r="D2616" i="21"/>
  <c r="D2617" i="21"/>
  <c r="D2618" i="21"/>
  <c r="D2619" i="21"/>
  <c r="D2620" i="21"/>
  <c r="D2621" i="21"/>
  <c r="D2622" i="21"/>
  <c r="D2623" i="21"/>
  <c r="D2624" i="21"/>
  <c r="D2625" i="21"/>
  <c r="D2626" i="21"/>
  <c r="D2627" i="21"/>
  <c r="D2628" i="21"/>
  <c r="D2629" i="21"/>
  <c r="D2630" i="21"/>
  <c r="D2631" i="21"/>
  <c r="D2632" i="21"/>
  <c r="D2633" i="21"/>
  <c r="D2634" i="21"/>
  <c r="D2635" i="21"/>
  <c r="D2636" i="21"/>
  <c r="D2637" i="21"/>
  <c r="D2638" i="21"/>
  <c r="D2639" i="21"/>
  <c r="D2640" i="21"/>
  <c r="D2641" i="21"/>
  <c r="D2642" i="21"/>
  <c r="D2643" i="21"/>
  <c r="D2644" i="21"/>
  <c r="D2645" i="21"/>
  <c r="D2646" i="21"/>
  <c r="D2647" i="21"/>
  <c r="D2648" i="21"/>
  <c r="D2649" i="21"/>
  <c r="D2650" i="21"/>
  <c r="D2651" i="21"/>
  <c r="D2652" i="21"/>
  <c r="D2653" i="21"/>
  <c r="D2654" i="21"/>
  <c r="D2655" i="21"/>
  <c r="D2656" i="21"/>
  <c r="D2657" i="21"/>
  <c r="D2658" i="21"/>
  <c r="D2659" i="21"/>
  <c r="D2660" i="21"/>
  <c r="D2661" i="21"/>
  <c r="D2662" i="21"/>
  <c r="D2663" i="21"/>
  <c r="D2664" i="21"/>
  <c r="D2665" i="21"/>
  <c r="D2666" i="21"/>
  <c r="D2667" i="21"/>
  <c r="D2668" i="21"/>
  <c r="D2669" i="21"/>
  <c r="D2670" i="21"/>
  <c r="D2671" i="21"/>
  <c r="D2672" i="21"/>
  <c r="D2673" i="21"/>
  <c r="D2674" i="21"/>
  <c r="D2675" i="21"/>
  <c r="D2676" i="21"/>
  <c r="D2677" i="21"/>
  <c r="D2678" i="21"/>
  <c r="D2679" i="21"/>
  <c r="D2680" i="21"/>
  <c r="D2681" i="21"/>
  <c r="D2682" i="21"/>
  <c r="D2683" i="21"/>
  <c r="D2684" i="21"/>
  <c r="D2685" i="21"/>
  <c r="D2686" i="21"/>
  <c r="D2687" i="21"/>
  <c r="D2688" i="21"/>
  <c r="D2689" i="21"/>
  <c r="D2690" i="21"/>
  <c r="D2691" i="21"/>
  <c r="D2692" i="21"/>
  <c r="D2693" i="21"/>
  <c r="D2694" i="21"/>
  <c r="D2695" i="21"/>
  <c r="D2696" i="21"/>
  <c r="D2697" i="21"/>
  <c r="D2698" i="21"/>
  <c r="D2699" i="21"/>
  <c r="D2700" i="21"/>
  <c r="D2701" i="21"/>
  <c r="D2702" i="21"/>
  <c r="D2703" i="21"/>
  <c r="D2704" i="21"/>
  <c r="D2705" i="21"/>
  <c r="D2706" i="21"/>
  <c r="D2707" i="21"/>
  <c r="D2708" i="21"/>
  <c r="D2709" i="21"/>
  <c r="D2710" i="21"/>
  <c r="D2711" i="21"/>
  <c r="D2712" i="21"/>
  <c r="D2713" i="21"/>
  <c r="D2714" i="21"/>
  <c r="D2715" i="21"/>
  <c r="D2716" i="21"/>
  <c r="D2717" i="21"/>
  <c r="D2718" i="21"/>
  <c r="D2719" i="21"/>
  <c r="D2720" i="21"/>
  <c r="D2721" i="21"/>
  <c r="D2722" i="21"/>
  <c r="D2723" i="21"/>
  <c r="D2724" i="21"/>
  <c r="D2725" i="21"/>
  <c r="D2726" i="21"/>
  <c r="D2727" i="21"/>
  <c r="D2728" i="21"/>
  <c r="D2729" i="21"/>
  <c r="D2730" i="21"/>
  <c r="D2731" i="21"/>
  <c r="D2732" i="21"/>
  <c r="D2733" i="21"/>
  <c r="D2734" i="21"/>
  <c r="D2735" i="21"/>
  <c r="D2736" i="21"/>
  <c r="D2737" i="21"/>
  <c r="D2738" i="21"/>
  <c r="D2739" i="21"/>
  <c r="D2740" i="21"/>
  <c r="D2741" i="21"/>
  <c r="D2742" i="21"/>
  <c r="D2743" i="21"/>
  <c r="D2744" i="21"/>
  <c r="D2745" i="21"/>
  <c r="D2746" i="21"/>
  <c r="D2747" i="21"/>
  <c r="D2748" i="21"/>
  <c r="D2749" i="21"/>
  <c r="D2750" i="21"/>
  <c r="D2751" i="21"/>
  <c r="D2752" i="21"/>
  <c r="D2753" i="21"/>
  <c r="D2754" i="21"/>
  <c r="D2755" i="21"/>
  <c r="D2756" i="21"/>
  <c r="D2757" i="21"/>
  <c r="D2758" i="21"/>
  <c r="D2759" i="21"/>
  <c r="D2760" i="21"/>
  <c r="D2761" i="21"/>
  <c r="D2762" i="21"/>
  <c r="D2763" i="21"/>
  <c r="D2764" i="21"/>
  <c r="D2765" i="21"/>
  <c r="D2766" i="21"/>
  <c r="D2767" i="21"/>
  <c r="D2768" i="21"/>
  <c r="D2769" i="21"/>
  <c r="D2770" i="21"/>
  <c r="D2771" i="21"/>
  <c r="D2772" i="21"/>
  <c r="D2773" i="21"/>
  <c r="D2774" i="21"/>
  <c r="D2775" i="21"/>
  <c r="D2776" i="21"/>
  <c r="D2777" i="21"/>
  <c r="D2778" i="21"/>
  <c r="D2779" i="21"/>
  <c r="D2780" i="21"/>
  <c r="D2781" i="21"/>
  <c r="D2782" i="21"/>
  <c r="D2783" i="21"/>
  <c r="D2784" i="21"/>
  <c r="D2785" i="21"/>
  <c r="D2786" i="21"/>
  <c r="D2787" i="21"/>
  <c r="D2788" i="21"/>
  <c r="D2789" i="21"/>
  <c r="D2790" i="21"/>
  <c r="D2791" i="21"/>
  <c r="D2792" i="21"/>
  <c r="D2793" i="21"/>
  <c r="D2794" i="21"/>
  <c r="D2795" i="21"/>
  <c r="D2796" i="21"/>
  <c r="D2797" i="21"/>
  <c r="D2798" i="21"/>
  <c r="D2799" i="21"/>
  <c r="D2800" i="21"/>
  <c r="D2801" i="21"/>
  <c r="D2802" i="21"/>
  <c r="D2803" i="21"/>
  <c r="D2804" i="21"/>
  <c r="D2805" i="21"/>
  <c r="D2806" i="21"/>
  <c r="D2807" i="21"/>
  <c r="D2808" i="21"/>
  <c r="D2809" i="21"/>
  <c r="D2810" i="21"/>
  <c r="D2811" i="21"/>
  <c r="D2812" i="21"/>
  <c r="D2813" i="21"/>
  <c r="D2814" i="21"/>
  <c r="D2815" i="21"/>
  <c r="D2816" i="21"/>
  <c r="D2817" i="21"/>
  <c r="D2818" i="21"/>
  <c r="D2819" i="21"/>
  <c r="D2820" i="21"/>
  <c r="D2821" i="21"/>
  <c r="D2822" i="21"/>
  <c r="D2823" i="21"/>
  <c r="D2824" i="21"/>
  <c r="D2825" i="21"/>
  <c r="D2826" i="21"/>
  <c r="D2827" i="21"/>
  <c r="D2828" i="21"/>
  <c r="D2829" i="21"/>
  <c r="D2830" i="21"/>
  <c r="D2831" i="21"/>
  <c r="D2832" i="21"/>
  <c r="D2833" i="21"/>
  <c r="D2834" i="21"/>
  <c r="D2835" i="21"/>
  <c r="D2836" i="21"/>
  <c r="D2837" i="21"/>
  <c r="D2838" i="21"/>
  <c r="D2839" i="21"/>
  <c r="D2840" i="21"/>
  <c r="D2841" i="21"/>
  <c r="D2842" i="21"/>
  <c r="D2843" i="21"/>
  <c r="D2844" i="21"/>
  <c r="D2845" i="21"/>
  <c r="D2846" i="21"/>
  <c r="D2847" i="21"/>
  <c r="D2848" i="21"/>
  <c r="D2849" i="21"/>
  <c r="D2850" i="21"/>
  <c r="D2851" i="21"/>
  <c r="D2852" i="21"/>
  <c r="D2853" i="21"/>
  <c r="D2854" i="21"/>
  <c r="D2855" i="21"/>
  <c r="D2856" i="21"/>
  <c r="D2857" i="21"/>
  <c r="D2858" i="21"/>
  <c r="D2859" i="21"/>
  <c r="D2860" i="21"/>
  <c r="D2861" i="21"/>
  <c r="D2862" i="21"/>
  <c r="D2863" i="21"/>
  <c r="D2864" i="21"/>
  <c r="D2865" i="21"/>
  <c r="D2866" i="21"/>
  <c r="D2867" i="21"/>
  <c r="D2868" i="21"/>
  <c r="D2869" i="21"/>
  <c r="D2870" i="21"/>
  <c r="D2871" i="21"/>
  <c r="D2872" i="21"/>
  <c r="D2873" i="21"/>
  <c r="D2874" i="21"/>
  <c r="D2875" i="21"/>
  <c r="D2876" i="21"/>
  <c r="D2877" i="21"/>
  <c r="D2878" i="21"/>
  <c r="D2879" i="21"/>
  <c r="D2880" i="21"/>
  <c r="D2881" i="21"/>
  <c r="D2882" i="21"/>
  <c r="D2883" i="21"/>
  <c r="D2884" i="21"/>
  <c r="D2885" i="21"/>
  <c r="D2886" i="21"/>
  <c r="D2887" i="21"/>
  <c r="D2888" i="21"/>
  <c r="D2889" i="21"/>
  <c r="D2890" i="21"/>
  <c r="D2891" i="21"/>
  <c r="D2892" i="21"/>
  <c r="D2893" i="21"/>
  <c r="D2894" i="21"/>
  <c r="D2895" i="21"/>
  <c r="D2896" i="21"/>
  <c r="D2897" i="21"/>
  <c r="D2898" i="21"/>
  <c r="D2899" i="21"/>
  <c r="D2900" i="21"/>
  <c r="D2901" i="21"/>
  <c r="D2902" i="21"/>
  <c r="D2903" i="21"/>
  <c r="D2904" i="21"/>
  <c r="D2905" i="21"/>
  <c r="D2906" i="21"/>
  <c r="D2907" i="21"/>
  <c r="D2908" i="21"/>
  <c r="D2909" i="21"/>
  <c r="D2910" i="21"/>
  <c r="D2911" i="21"/>
  <c r="D2912" i="21"/>
  <c r="D2913" i="21"/>
  <c r="D2914" i="21"/>
  <c r="D2915" i="21"/>
  <c r="D2916" i="21"/>
  <c r="D2917" i="21"/>
  <c r="D2918" i="21"/>
  <c r="D2919" i="21"/>
  <c r="D2920" i="21"/>
  <c r="D2921" i="21"/>
  <c r="D2922" i="21"/>
  <c r="D2923" i="21"/>
  <c r="D2924" i="21"/>
  <c r="D2925" i="21"/>
  <c r="D2926" i="21"/>
  <c r="D2927" i="21"/>
  <c r="D2928" i="21"/>
  <c r="D2929" i="21"/>
  <c r="D2930" i="21"/>
  <c r="D2931" i="21"/>
  <c r="D2932" i="21"/>
  <c r="D2933" i="21"/>
  <c r="D2934" i="21"/>
  <c r="D2935" i="21"/>
  <c r="D2936" i="21"/>
  <c r="D2937" i="21"/>
  <c r="D2938" i="21"/>
  <c r="D2939" i="21"/>
  <c r="D2940" i="21"/>
  <c r="D2941" i="21"/>
  <c r="D2942" i="21"/>
  <c r="D2943" i="21"/>
  <c r="D2944" i="21"/>
  <c r="D2945" i="21"/>
  <c r="D2946" i="21"/>
  <c r="D2947" i="21"/>
  <c r="D2948" i="21"/>
  <c r="D2949" i="21"/>
  <c r="D2950" i="21"/>
  <c r="D2951" i="21"/>
  <c r="D2952" i="21"/>
  <c r="D2953" i="21"/>
  <c r="D2954" i="21"/>
  <c r="D2955" i="21"/>
  <c r="D2956" i="21"/>
  <c r="D2957" i="21"/>
  <c r="D2958" i="21"/>
  <c r="D2959" i="21"/>
  <c r="D2960" i="21"/>
  <c r="D2961" i="21"/>
  <c r="D2962" i="21"/>
  <c r="D2963" i="21"/>
  <c r="D2964" i="21"/>
  <c r="D2965" i="21"/>
  <c r="D2966" i="21"/>
  <c r="D2967" i="21"/>
  <c r="D2968" i="21"/>
  <c r="D2969" i="21"/>
  <c r="D2970" i="21"/>
  <c r="D2971" i="21"/>
  <c r="D2972" i="21"/>
  <c r="D2973" i="21"/>
  <c r="D2974" i="21"/>
  <c r="D2975" i="21"/>
  <c r="D2976" i="21"/>
  <c r="D2977" i="21"/>
  <c r="D2978" i="21"/>
  <c r="D2979" i="21"/>
  <c r="D2980" i="21"/>
  <c r="D2981" i="21"/>
  <c r="D2982" i="21"/>
  <c r="D2983" i="21"/>
  <c r="D2984" i="21"/>
  <c r="D2985" i="21"/>
  <c r="D2986" i="21"/>
  <c r="D2987" i="21"/>
  <c r="D2988" i="21"/>
  <c r="D2989" i="21"/>
  <c r="D2990" i="21"/>
  <c r="D2991" i="21"/>
  <c r="D2992" i="21"/>
  <c r="D2993" i="21"/>
  <c r="D2994" i="21"/>
  <c r="D2995" i="21"/>
  <c r="D2996" i="21"/>
  <c r="D2997" i="21"/>
  <c r="D2998" i="21"/>
  <c r="D2999" i="21"/>
  <c r="D3000" i="21"/>
  <c r="D3001" i="21"/>
  <c r="D3002" i="21"/>
  <c r="D3003" i="21"/>
  <c r="D3004" i="21"/>
  <c r="D3005" i="21"/>
  <c r="D3006" i="21"/>
  <c r="D3007" i="21"/>
  <c r="D3008" i="21"/>
  <c r="D3009" i="21"/>
  <c r="D3010" i="21"/>
  <c r="D3011" i="21"/>
  <c r="D3012" i="21"/>
  <c r="D3013" i="21"/>
  <c r="D3014" i="21"/>
  <c r="D3015" i="21"/>
  <c r="D3016" i="21"/>
  <c r="D3017" i="21"/>
  <c r="D3018" i="21"/>
  <c r="D3019" i="21"/>
  <c r="D3020" i="21"/>
  <c r="D3021" i="21"/>
  <c r="D3022" i="21"/>
  <c r="D3023" i="21"/>
  <c r="D3024" i="21"/>
  <c r="D3025" i="21"/>
  <c r="D3026" i="21"/>
  <c r="D3027" i="21"/>
  <c r="D3028" i="21"/>
  <c r="D3029" i="21"/>
  <c r="D3030" i="21"/>
  <c r="D3031" i="21"/>
  <c r="D3032" i="21"/>
  <c r="D3033" i="21"/>
  <c r="D3034" i="21"/>
  <c r="D3035" i="21"/>
  <c r="D3036" i="21"/>
  <c r="D3037" i="21"/>
  <c r="D3038" i="21"/>
  <c r="D3039" i="21"/>
  <c r="D3040" i="21"/>
  <c r="D3041" i="21"/>
  <c r="D3042" i="21"/>
  <c r="D3043" i="21"/>
  <c r="D3044" i="21"/>
  <c r="D3045" i="21"/>
  <c r="D3046" i="21"/>
  <c r="D3047" i="21"/>
  <c r="D3048" i="21"/>
  <c r="D3049" i="21"/>
  <c r="D3050" i="21"/>
  <c r="D3051" i="21"/>
  <c r="D3052" i="21"/>
  <c r="D3053" i="21"/>
  <c r="D3054" i="21"/>
  <c r="D3055" i="21"/>
  <c r="D3056" i="21"/>
  <c r="D3057" i="21"/>
  <c r="D3058" i="21"/>
  <c r="D3059" i="21"/>
  <c r="D3060" i="21"/>
  <c r="D3061" i="21"/>
  <c r="D3062" i="21"/>
  <c r="D3063" i="21"/>
  <c r="D3064" i="21"/>
  <c r="D3065" i="21"/>
  <c r="D3066" i="21"/>
  <c r="D3067" i="21"/>
  <c r="D3068" i="21"/>
  <c r="D3069" i="21"/>
  <c r="D3070" i="21"/>
  <c r="D3071" i="21"/>
  <c r="D3072" i="21"/>
  <c r="D3073" i="21"/>
  <c r="D3074" i="21"/>
  <c r="D3075" i="21"/>
  <c r="D3076" i="21"/>
  <c r="D3077" i="21"/>
  <c r="D3078" i="21"/>
  <c r="D3079" i="21"/>
  <c r="D3080" i="21"/>
  <c r="D3081" i="21"/>
  <c r="D3082" i="21"/>
  <c r="D3083" i="21"/>
  <c r="D3084" i="21"/>
  <c r="D3085" i="21"/>
  <c r="D3086" i="21"/>
  <c r="D3087" i="21"/>
  <c r="D3088" i="21"/>
  <c r="D3089" i="21"/>
  <c r="D3090" i="21"/>
  <c r="D3091" i="21"/>
  <c r="D3092" i="21"/>
  <c r="D3093" i="21"/>
  <c r="D3094" i="21"/>
  <c r="D3095" i="21"/>
  <c r="D3096" i="21"/>
  <c r="D3097" i="21"/>
  <c r="D3098" i="21"/>
  <c r="D3099" i="21"/>
  <c r="D3100" i="21"/>
  <c r="D3101" i="21"/>
  <c r="D3102" i="21"/>
  <c r="D3103" i="21"/>
  <c r="D3104" i="21"/>
  <c r="D3105" i="21"/>
  <c r="D3106" i="21"/>
  <c r="D3107" i="21"/>
  <c r="D3108" i="21"/>
  <c r="D3109" i="21"/>
  <c r="D3110" i="21"/>
  <c r="D3111" i="21"/>
  <c r="D3112" i="21"/>
  <c r="D3113" i="21"/>
  <c r="D3114" i="21"/>
  <c r="D3115" i="21"/>
  <c r="D3116" i="21"/>
  <c r="D3117" i="21"/>
  <c r="D3118" i="21"/>
  <c r="D3119" i="21"/>
  <c r="D3120" i="21"/>
  <c r="D3121" i="21"/>
  <c r="D3122" i="21"/>
  <c r="D3123" i="21"/>
  <c r="D3124" i="21"/>
  <c r="D3125" i="21"/>
  <c r="D3126" i="21"/>
  <c r="D3127" i="21"/>
  <c r="D3128" i="21"/>
  <c r="D3129" i="21"/>
  <c r="D3130" i="21"/>
  <c r="D3131" i="21"/>
  <c r="D3132" i="21"/>
  <c r="D3133" i="21"/>
  <c r="D3134" i="21"/>
  <c r="D3135" i="21"/>
  <c r="D3136" i="21"/>
  <c r="D3137" i="21"/>
  <c r="D3138" i="21"/>
  <c r="D3139" i="21"/>
  <c r="D3140" i="21"/>
  <c r="D3141" i="21"/>
  <c r="D3142" i="21"/>
  <c r="D3143" i="21"/>
  <c r="D3144" i="21"/>
  <c r="D3145" i="21"/>
  <c r="D3146" i="21"/>
  <c r="D3147" i="21"/>
  <c r="D3148" i="21"/>
  <c r="D3149" i="21"/>
  <c r="D3150" i="21"/>
  <c r="D3151" i="21"/>
  <c r="D3152" i="21"/>
  <c r="D3153" i="21"/>
  <c r="D3154" i="21"/>
  <c r="D3155" i="21"/>
  <c r="D3156" i="21"/>
  <c r="D3157" i="21"/>
  <c r="D3158" i="21"/>
  <c r="D3159" i="21"/>
  <c r="D3160" i="21"/>
  <c r="D3161" i="21"/>
  <c r="D3162" i="21"/>
  <c r="D3163" i="21"/>
  <c r="D3164" i="21"/>
  <c r="D3165" i="21"/>
  <c r="D3166" i="21"/>
  <c r="D3167" i="21"/>
  <c r="D3168" i="21"/>
  <c r="D3169" i="21"/>
  <c r="D3170" i="21"/>
  <c r="D3171" i="21"/>
  <c r="D3172" i="21"/>
  <c r="D3173" i="21"/>
  <c r="D3174" i="21"/>
  <c r="D3175" i="21"/>
  <c r="D3176" i="21"/>
  <c r="D3177" i="21"/>
  <c r="D3178" i="21"/>
  <c r="D3179" i="21"/>
  <c r="D3180" i="21"/>
  <c r="D3181" i="21"/>
  <c r="D3182" i="21"/>
  <c r="D3183" i="21"/>
  <c r="D3184" i="21"/>
  <c r="D3185" i="21"/>
  <c r="D3186" i="21"/>
  <c r="D3187" i="21"/>
  <c r="D3188" i="21"/>
  <c r="D3189" i="21"/>
  <c r="D3190" i="21"/>
  <c r="D3191" i="21"/>
  <c r="D3192" i="21"/>
  <c r="D3193" i="21"/>
  <c r="D3194" i="21"/>
  <c r="D3195" i="21"/>
  <c r="D3196" i="21"/>
  <c r="D3197" i="21"/>
  <c r="D3198" i="21"/>
  <c r="D3199" i="21"/>
  <c r="D3200" i="21"/>
  <c r="D3201" i="21"/>
  <c r="D3202" i="21"/>
  <c r="D3203" i="21"/>
  <c r="D3204" i="21"/>
  <c r="D3205" i="21"/>
  <c r="D3206" i="21"/>
  <c r="D3207" i="21"/>
  <c r="D3208" i="21"/>
  <c r="D3209" i="21"/>
  <c r="D3210" i="21"/>
  <c r="D3211" i="21"/>
  <c r="D3212" i="21"/>
  <c r="D3213" i="21"/>
  <c r="D3214" i="21"/>
  <c r="D3215" i="21"/>
  <c r="D3216" i="21"/>
  <c r="D3217" i="21"/>
  <c r="D3218" i="21"/>
  <c r="D3219" i="21"/>
  <c r="D3220" i="21"/>
  <c r="D3221" i="21"/>
  <c r="D3222" i="21"/>
  <c r="D3223" i="21"/>
  <c r="D3224" i="21"/>
  <c r="D3225" i="21"/>
  <c r="D3226" i="21"/>
  <c r="D3227" i="21"/>
  <c r="D3228" i="21"/>
  <c r="D3229" i="21"/>
  <c r="D3230" i="21"/>
  <c r="D3231" i="21"/>
  <c r="D3232" i="21"/>
  <c r="D3233" i="21"/>
  <c r="D3234" i="21"/>
  <c r="D3235" i="21"/>
  <c r="D3236" i="21"/>
  <c r="D3237" i="21"/>
  <c r="D3238" i="21"/>
  <c r="D3239" i="21"/>
  <c r="D3240" i="21"/>
  <c r="D3241" i="21"/>
  <c r="D3242" i="21"/>
  <c r="D3243" i="21"/>
  <c r="D3244" i="21"/>
  <c r="D3245" i="21"/>
  <c r="D3246" i="21"/>
  <c r="D3247" i="21"/>
  <c r="D3248" i="21"/>
  <c r="D3249" i="21"/>
  <c r="D3250" i="21"/>
  <c r="D3251" i="21"/>
  <c r="D3252" i="21"/>
  <c r="D3253" i="21"/>
  <c r="D3254" i="21"/>
  <c r="D3255" i="21"/>
  <c r="D3256" i="21"/>
  <c r="D3257" i="21"/>
  <c r="D3258" i="21"/>
  <c r="D3259" i="21"/>
  <c r="D3260" i="21"/>
  <c r="D3261" i="21"/>
  <c r="D3262" i="21"/>
  <c r="D3263" i="21"/>
  <c r="D3264" i="21"/>
  <c r="D3265" i="21"/>
  <c r="D3266" i="21"/>
  <c r="D3267" i="21"/>
  <c r="D3268" i="21"/>
  <c r="D3269" i="21"/>
  <c r="D3270" i="21"/>
  <c r="D3271" i="21"/>
  <c r="D3272" i="21"/>
  <c r="D3273" i="21"/>
  <c r="D3274" i="21"/>
  <c r="D3275" i="21"/>
  <c r="D3276" i="21"/>
  <c r="D3277" i="21"/>
  <c r="D3278" i="21"/>
  <c r="D3279" i="21"/>
  <c r="D3280" i="21"/>
  <c r="D3281" i="21"/>
  <c r="D3282" i="21"/>
  <c r="D3283" i="21"/>
  <c r="D3284" i="21"/>
  <c r="D3285" i="21"/>
  <c r="D3286" i="21"/>
  <c r="D3287" i="21"/>
  <c r="D3288" i="21"/>
  <c r="D3289" i="21"/>
  <c r="D3290" i="21"/>
  <c r="D3291" i="21"/>
  <c r="D3292" i="21"/>
  <c r="D3293" i="21"/>
  <c r="D3294" i="21"/>
  <c r="D3295" i="21"/>
  <c r="D3296" i="21"/>
  <c r="D3297" i="21"/>
  <c r="D3298" i="21"/>
  <c r="D3299" i="21"/>
  <c r="D3300" i="21"/>
  <c r="D3301" i="21"/>
  <c r="D3302" i="21"/>
  <c r="D3303" i="21"/>
  <c r="D3304" i="21"/>
  <c r="D3305" i="21"/>
  <c r="D3306" i="21"/>
  <c r="D3307" i="21"/>
  <c r="D3308" i="21"/>
  <c r="D3309" i="21"/>
  <c r="D3310" i="21"/>
  <c r="D3311" i="21"/>
  <c r="D3312" i="21"/>
  <c r="D3313" i="21"/>
  <c r="D3314" i="21"/>
  <c r="D3315" i="21"/>
  <c r="D3316" i="21"/>
  <c r="D3317" i="21"/>
  <c r="D3318" i="21"/>
  <c r="D3319" i="21"/>
  <c r="D3320" i="21"/>
  <c r="D3321" i="21"/>
  <c r="D3322" i="21"/>
  <c r="D3323" i="21"/>
  <c r="D3324" i="21"/>
  <c r="D3325" i="21"/>
  <c r="D3326" i="21"/>
  <c r="D3327" i="21"/>
  <c r="D3328" i="21"/>
  <c r="D3329" i="21"/>
  <c r="D3330" i="21"/>
  <c r="D3331" i="21"/>
  <c r="D3332" i="21"/>
  <c r="D3333" i="21"/>
  <c r="D3334" i="21"/>
  <c r="D3335" i="21"/>
  <c r="D3336" i="21"/>
  <c r="D3337" i="21"/>
  <c r="D3338" i="21"/>
  <c r="D3339" i="21"/>
  <c r="D3340" i="21"/>
  <c r="D3341" i="21"/>
  <c r="D3342" i="21"/>
  <c r="D3343" i="21"/>
  <c r="D3344" i="21"/>
  <c r="D3345" i="21"/>
  <c r="D3346" i="21"/>
  <c r="D3347" i="21"/>
  <c r="D3348" i="21"/>
  <c r="D3349" i="21"/>
  <c r="D3350" i="21"/>
  <c r="D3351" i="21"/>
  <c r="D3352" i="21"/>
  <c r="D3353" i="21"/>
  <c r="D3354" i="21"/>
  <c r="D3355" i="21"/>
  <c r="D3356" i="21"/>
  <c r="D3357" i="21"/>
  <c r="D3358" i="21"/>
  <c r="D3359" i="21"/>
  <c r="D3360" i="21"/>
  <c r="D3361" i="21"/>
  <c r="D3362" i="21"/>
  <c r="D3363" i="21"/>
  <c r="D3364" i="21"/>
  <c r="D3365" i="21"/>
  <c r="D3366" i="21"/>
  <c r="D3367" i="21"/>
  <c r="D3368" i="21"/>
  <c r="D3369" i="21"/>
  <c r="D3370" i="21"/>
  <c r="D3371" i="21"/>
  <c r="D3372" i="21"/>
  <c r="D3373" i="21"/>
  <c r="D3374" i="21"/>
  <c r="D3375" i="21"/>
  <c r="D3376" i="21"/>
  <c r="D3377" i="21"/>
  <c r="D3378" i="21"/>
  <c r="D3379" i="21"/>
  <c r="D3380" i="21"/>
  <c r="D3381" i="21"/>
  <c r="D3382" i="21"/>
  <c r="D3383" i="21"/>
  <c r="D3384" i="21"/>
  <c r="D3385" i="21"/>
  <c r="D3386" i="21"/>
  <c r="D3387" i="21"/>
  <c r="D3388" i="21"/>
  <c r="D3389" i="21"/>
  <c r="D3390" i="21"/>
  <c r="D3391" i="21"/>
  <c r="D3392" i="21"/>
  <c r="D3393" i="21"/>
  <c r="D3394" i="21"/>
  <c r="D3395" i="21"/>
  <c r="D3396" i="21"/>
  <c r="D3397" i="21"/>
  <c r="D3398" i="21"/>
  <c r="D3399" i="21"/>
  <c r="D3400" i="21"/>
  <c r="D3401" i="21"/>
  <c r="D3402" i="21"/>
  <c r="D3403" i="21"/>
  <c r="D3404" i="21"/>
  <c r="D3405" i="21"/>
  <c r="D3406" i="21"/>
  <c r="D3407" i="21"/>
  <c r="D3408" i="21"/>
  <c r="D3409" i="21"/>
  <c r="D3410" i="21"/>
  <c r="D3411" i="21"/>
  <c r="D3412" i="21"/>
  <c r="D3413" i="21"/>
  <c r="D3414" i="21"/>
  <c r="D3415" i="21"/>
  <c r="D3416" i="21"/>
  <c r="D3417" i="21"/>
  <c r="D3418" i="21"/>
  <c r="D3419" i="21"/>
  <c r="D3420" i="21"/>
  <c r="D3421" i="21"/>
  <c r="D3422" i="21"/>
  <c r="D3423" i="21"/>
  <c r="D3424" i="21"/>
  <c r="D3425" i="21"/>
  <c r="D3426" i="21"/>
  <c r="D3427" i="21"/>
  <c r="D3428" i="21"/>
  <c r="D3429" i="21"/>
  <c r="D3430" i="21"/>
  <c r="D3431" i="21"/>
  <c r="D3432" i="21"/>
  <c r="D3433" i="21"/>
  <c r="D3434" i="21"/>
  <c r="D3435" i="21"/>
  <c r="D3436" i="21"/>
  <c r="D3437" i="21"/>
  <c r="D3438" i="21"/>
  <c r="D3439" i="21"/>
  <c r="D3440" i="21"/>
  <c r="D3441" i="21"/>
  <c r="D3442" i="21"/>
  <c r="D3443" i="21"/>
  <c r="D3444" i="21"/>
  <c r="D3445" i="21"/>
  <c r="D3446" i="21"/>
  <c r="D3447" i="21"/>
  <c r="D3448" i="21"/>
  <c r="D3449" i="21"/>
  <c r="D3450" i="21"/>
  <c r="D3451" i="21"/>
  <c r="D3452" i="21"/>
  <c r="D3453" i="21"/>
  <c r="D3454" i="21"/>
  <c r="D3455" i="21"/>
  <c r="D3456" i="21"/>
  <c r="D3457" i="21"/>
  <c r="D3458" i="21"/>
  <c r="D3459" i="21"/>
  <c r="D3460" i="21"/>
  <c r="D3461" i="21"/>
  <c r="D3462" i="21"/>
  <c r="D3463" i="21"/>
  <c r="D3464" i="21"/>
  <c r="D3465" i="21"/>
  <c r="D3466" i="21"/>
  <c r="D3467" i="21"/>
  <c r="D3468" i="21"/>
  <c r="D3469" i="21"/>
  <c r="D3470" i="21"/>
  <c r="D3471" i="21"/>
  <c r="D3472" i="21"/>
  <c r="D3473" i="21"/>
  <c r="D3474" i="21"/>
  <c r="D3475" i="21"/>
  <c r="D3476" i="21"/>
  <c r="D3477" i="21"/>
  <c r="D3478" i="21"/>
  <c r="D3479" i="21"/>
  <c r="D3480" i="21"/>
  <c r="D3481" i="21"/>
  <c r="D3482" i="21"/>
  <c r="D3483" i="21"/>
  <c r="D3484" i="21"/>
  <c r="D3485" i="21"/>
  <c r="D3486" i="21"/>
  <c r="D3487" i="21"/>
  <c r="D3488" i="21"/>
  <c r="D3489" i="21"/>
  <c r="D3490" i="21"/>
  <c r="D3491" i="21"/>
  <c r="D3492" i="21"/>
  <c r="D3493" i="21"/>
  <c r="D3494" i="21"/>
  <c r="D3495" i="21"/>
  <c r="D3496" i="21"/>
  <c r="D3497" i="21"/>
  <c r="D3498" i="21"/>
  <c r="D3499" i="21"/>
  <c r="D3500" i="21"/>
  <c r="D3501" i="21"/>
  <c r="D3502" i="21"/>
  <c r="D3503" i="21"/>
  <c r="D3504" i="21"/>
  <c r="D3505" i="21"/>
  <c r="D3506" i="21"/>
  <c r="D3507" i="21"/>
  <c r="D3508" i="21"/>
  <c r="D3509" i="21"/>
  <c r="D3510" i="21"/>
  <c r="D3511" i="21"/>
  <c r="D3512" i="21"/>
  <c r="D3513" i="21"/>
  <c r="D3514" i="21"/>
  <c r="D3515" i="21"/>
  <c r="D3516" i="21"/>
  <c r="D3517" i="21"/>
  <c r="D3518" i="21"/>
  <c r="D3519" i="21"/>
  <c r="D3520" i="21"/>
  <c r="D3521" i="21"/>
  <c r="D3522" i="21"/>
  <c r="D3523" i="21"/>
  <c r="D3524" i="21"/>
  <c r="D3525" i="21"/>
  <c r="D3526" i="21"/>
  <c r="D3527" i="21"/>
  <c r="D3528" i="21"/>
  <c r="D3529" i="21"/>
  <c r="D3530" i="21"/>
  <c r="D3531" i="21"/>
  <c r="D3532" i="21"/>
  <c r="D3533" i="21"/>
  <c r="D3534" i="21"/>
  <c r="D3535" i="21"/>
  <c r="D3536" i="21"/>
  <c r="D3537" i="21"/>
  <c r="D3538" i="21"/>
  <c r="D3539" i="21"/>
  <c r="D3540" i="21"/>
  <c r="D3541" i="21"/>
  <c r="D3542" i="21"/>
  <c r="D3543" i="21"/>
  <c r="D3544" i="21"/>
  <c r="D3545" i="21"/>
  <c r="D3546" i="21"/>
  <c r="D3547" i="21"/>
  <c r="D3548" i="21"/>
  <c r="D3549" i="21"/>
  <c r="D3550" i="21"/>
  <c r="D3551" i="21"/>
  <c r="D3552" i="21"/>
  <c r="D3553" i="21"/>
  <c r="D3554" i="21"/>
  <c r="D3555" i="21"/>
  <c r="D3556" i="21"/>
  <c r="D3557" i="21"/>
  <c r="D3558" i="21"/>
  <c r="D3559" i="21"/>
  <c r="D3560" i="21"/>
  <c r="D3561" i="21"/>
  <c r="D3562" i="21"/>
  <c r="D3563" i="21"/>
  <c r="D3564" i="21"/>
  <c r="D3565" i="21"/>
  <c r="D3566" i="21"/>
  <c r="D3567" i="21"/>
  <c r="D3568" i="21"/>
  <c r="D3569" i="21"/>
  <c r="D3570" i="21"/>
  <c r="D3571" i="21"/>
  <c r="D3572" i="21"/>
  <c r="D3573" i="21"/>
  <c r="D3574" i="21"/>
  <c r="D3575" i="21"/>
  <c r="D3576" i="21"/>
  <c r="D3577" i="21"/>
  <c r="D3578" i="21"/>
  <c r="D3579" i="21"/>
  <c r="D3580" i="21"/>
  <c r="D3581" i="21"/>
  <c r="D3582" i="21"/>
  <c r="D3583" i="21"/>
  <c r="D3584" i="21"/>
  <c r="D3585" i="21"/>
  <c r="D3586" i="21"/>
  <c r="D3587" i="21"/>
  <c r="D3588" i="21"/>
  <c r="D3589" i="21"/>
  <c r="D3590" i="21"/>
  <c r="D3591" i="21"/>
  <c r="D3592" i="21"/>
  <c r="D3593" i="21"/>
  <c r="D3594" i="21"/>
  <c r="D3595" i="21"/>
  <c r="D3596" i="21"/>
  <c r="D3597" i="21"/>
  <c r="D3598" i="21"/>
  <c r="D3599" i="21"/>
  <c r="D3600" i="21"/>
  <c r="D3601" i="21"/>
  <c r="D3602" i="21"/>
  <c r="D3603" i="21"/>
  <c r="D3604" i="21"/>
  <c r="D3605" i="21"/>
  <c r="D3606" i="21"/>
  <c r="D3607" i="21"/>
  <c r="D3608" i="21"/>
  <c r="D3609" i="21"/>
  <c r="D3610" i="21"/>
  <c r="D3611" i="21"/>
  <c r="D3612" i="21"/>
  <c r="D3613" i="21"/>
  <c r="D3614" i="21"/>
  <c r="D3615" i="21"/>
  <c r="D3616" i="21"/>
  <c r="D3617" i="21"/>
  <c r="D3618" i="21"/>
  <c r="D3619" i="21"/>
  <c r="D3620" i="21"/>
  <c r="D3621" i="21"/>
  <c r="D3622" i="21"/>
  <c r="D3623" i="21"/>
  <c r="D3624" i="21"/>
  <c r="D3625" i="21"/>
  <c r="D3626" i="21"/>
  <c r="D3627" i="21"/>
  <c r="D3628" i="21"/>
  <c r="D3629" i="21"/>
  <c r="D3630" i="21"/>
  <c r="D3631" i="21"/>
  <c r="D3632" i="21"/>
  <c r="D3633" i="21"/>
  <c r="D3634" i="21"/>
  <c r="D3635" i="21"/>
  <c r="D3636" i="21"/>
  <c r="D3637" i="21"/>
  <c r="D3638" i="21"/>
  <c r="D3639" i="21"/>
  <c r="D3640" i="21"/>
  <c r="D3641" i="21"/>
  <c r="D3642" i="21"/>
  <c r="D3643" i="21"/>
  <c r="D3644" i="21"/>
  <c r="D3645" i="21"/>
  <c r="D3646" i="21"/>
  <c r="D3647" i="21"/>
  <c r="D3648" i="21"/>
  <c r="D3649" i="21"/>
  <c r="D3650" i="21"/>
  <c r="D3651" i="21"/>
  <c r="D3652" i="21"/>
  <c r="D3653" i="21"/>
  <c r="D3654" i="21"/>
  <c r="D3655" i="21"/>
  <c r="D3656" i="21"/>
  <c r="D3657" i="21"/>
  <c r="D3658" i="21"/>
  <c r="D3659" i="21"/>
  <c r="D3660" i="21"/>
  <c r="D3661" i="21"/>
  <c r="D3662" i="21"/>
  <c r="D3663" i="21"/>
  <c r="D3664" i="21"/>
  <c r="D3665" i="21"/>
  <c r="D3666" i="21"/>
  <c r="D3667" i="21"/>
  <c r="D3668" i="21"/>
  <c r="D3669" i="21"/>
  <c r="D3670" i="21"/>
  <c r="D3671" i="21"/>
  <c r="D3672" i="21"/>
  <c r="D3673" i="21"/>
  <c r="D3674" i="21"/>
  <c r="D3675" i="21"/>
  <c r="D3676" i="21"/>
  <c r="D3677" i="21"/>
  <c r="D3678" i="21"/>
  <c r="D3679" i="21"/>
  <c r="D3680" i="21"/>
  <c r="D3681" i="21"/>
  <c r="D3682" i="21"/>
  <c r="D3683" i="21"/>
  <c r="D3684" i="21"/>
  <c r="D3685" i="21"/>
  <c r="D3686" i="21"/>
  <c r="D3687" i="21"/>
  <c r="D3688" i="21"/>
  <c r="D3689" i="21"/>
  <c r="D3690" i="21"/>
  <c r="D3691" i="21"/>
  <c r="D3692" i="21"/>
  <c r="D3693" i="21"/>
  <c r="D3694" i="21"/>
  <c r="D3695" i="21"/>
  <c r="D3696" i="21"/>
  <c r="D3697" i="21"/>
  <c r="D3698" i="21"/>
  <c r="D3699" i="21"/>
  <c r="D3700" i="21"/>
  <c r="D3701" i="21"/>
  <c r="D3702" i="21"/>
  <c r="D3703" i="21"/>
  <c r="D3704" i="21"/>
  <c r="D3705" i="21"/>
  <c r="D3706" i="21"/>
  <c r="D3707" i="21"/>
  <c r="D3708" i="21"/>
  <c r="D3709" i="21"/>
  <c r="D3710" i="21"/>
  <c r="D3711" i="21"/>
  <c r="D3712" i="21"/>
  <c r="D3713" i="21"/>
  <c r="D3714" i="21"/>
  <c r="D3715" i="21"/>
  <c r="D3716" i="21"/>
  <c r="D3717" i="21"/>
  <c r="D3718" i="21"/>
  <c r="D3719" i="21"/>
  <c r="D3720" i="21"/>
  <c r="D3721" i="21"/>
  <c r="D3722" i="21"/>
  <c r="D3723" i="21"/>
  <c r="D3724" i="21"/>
  <c r="D3725" i="21"/>
  <c r="D3726" i="21"/>
  <c r="D3727" i="21"/>
  <c r="D3728" i="21"/>
  <c r="D3729" i="21"/>
  <c r="D3730" i="21"/>
  <c r="D3731" i="21"/>
  <c r="D3732" i="21"/>
  <c r="D3733" i="21"/>
  <c r="D3734" i="21"/>
  <c r="D3735" i="21"/>
  <c r="D3736" i="21"/>
  <c r="D3737" i="21"/>
  <c r="D3738" i="21"/>
  <c r="D3739" i="21"/>
  <c r="D3740" i="21"/>
  <c r="D3741" i="21"/>
  <c r="D3742" i="21"/>
  <c r="D3743" i="21"/>
  <c r="D3744" i="21"/>
  <c r="D3745" i="21"/>
  <c r="D3746" i="21"/>
  <c r="D3747" i="21"/>
  <c r="D3748" i="21"/>
  <c r="D3749" i="21"/>
  <c r="D3750" i="21"/>
  <c r="D3751" i="21"/>
  <c r="D3752" i="21"/>
  <c r="D3753" i="21"/>
  <c r="D3754" i="21"/>
  <c r="D3755" i="21"/>
  <c r="D3756" i="21"/>
  <c r="D3757" i="21"/>
  <c r="D3758" i="21"/>
  <c r="D3759" i="21"/>
  <c r="D3760" i="21"/>
  <c r="D3761" i="21"/>
  <c r="D3762" i="21"/>
  <c r="D3763" i="21"/>
  <c r="D3764" i="21"/>
  <c r="D3765" i="21"/>
  <c r="D3766" i="21"/>
  <c r="D3767" i="21"/>
  <c r="D3768" i="21"/>
  <c r="D3769" i="21"/>
  <c r="D3770" i="21"/>
  <c r="D3771" i="21"/>
  <c r="D3772" i="21"/>
  <c r="D3773" i="21"/>
  <c r="D3774" i="21"/>
  <c r="D3775" i="21"/>
  <c r="D3776" i="21"/>
  <c r="D3777" i="21"/>
  <c r="D3778" i="21"/>
  <c r="D3779" i="21"/>
  <c r="D3780" i="21"/>
  <c r="D3781" i="21"/>
  <c r="D3782" i="21"/>
  <c r="D3783" i="21"/>
  <c r="D3784" i="21"/>
  <c r="D3785" i="21"/>
  <c r="D3786" i="21"/>
  <c r="D3787" i="21"/>
  <c r="D3788" i="21"/>
  <c r="D3789" i="21"/>
  <c r="D3790" i="21"/>
  <c r="D3791" i="21"/>
  <c r="D3792" i="21"/>
  <c r="D3793" i="21"/>
  <c r="D3794" i="21"/>
  <c r="D3795" i="21"/>
  <c r="D3796" i="21"/>
  <c r="D3797" i="21"/>
  <c r="D3798" i="21"/>
  <c r="D3799" i="21"/>
  <c r="D3800" i="21"/>
  <c r="D3801" i="21"/>
  <c r="D3802" i="21"/>
  <c r="D3803" i="21"/>
  <c r="D3804" i="21"/>
  <c r="D3805" i="21"/>
  <c r="D3806" i="21"/>
  <c r="D3807" i="21"/>
  <c r="D3808" i="21"/>
  <c r="D3809" i="21"/>
  <c r="D3810" i="21"/>
  <c r="D3811" i="21"/>
  <c r="D3812" i="21"/>
  <c r="D3813" i="21"/>
  <c r="D3814" i="21"/>
  <c r="D3815" i="21"/>
  <c r="D3816" i="21"/>
  <c r="D3817" i="21"/>
  <c r="D3818" i="21"/>
  <c r="D3819" i="21"/>
  <c r="D3820" i="21"/>
  <c r="D3821" i="21"/>
  <c r="D3822" i="21"/>
  <c r="D3823" i="21"/>
  <c r="D3824" i="21"/>
  <c r="D3825" i="21"/>
  <c r="D3826" i="21"/>
  <c r="D3827" i="21"/>
  <c r="D3828" i="21"/>
  <c r="D3829" i="21"/>
  <c r="D3830" i="21"/>
  <c r="D3831" i="21"/>
  <c r="D3832" i="21"/>
  <c r="D3833" i="21"/>
  <c r="D3834" i="21"/>
  <c r="D3835" i="21"/>
  <c r="D3836" i="21"/>
  <c r="D3837" i="21"/>
  <c r="D3838" i="21"/>
  <c r="D3839" i="21"/>
  <c r="D3840" i="21"/>
  <c r="D3841" i="21"/>
  <c r="D3842" i="21"/>
  <c r="D3843" i="21"/>
  <c r="D3844" i="21"/>
  <c r="D3845" i="21"/>
  <c r="D3846" i="21"/>
  <c r="D3847" i="21"/>
  <c r="D3848" i="21"/>
  <c r="D3849" i="21"/>
  <c r="D3850" i="21"/>
  <c r="D3851" i="21"/>
  <c r="D3852" i="21"/>
  <c r="D3853" i="21"/>
  <c r="D3854" i="21"/>
  <c r="D3855" i="21"/>
  <c r="D3856" i="21"/>
  <c r="D3857" i="21"/>
  <c r="D3858" i="21"/>
  <c r="D3859" i="21"/>
  <c r="D3860" i="21"/>
  <c r="D3861" i="21"/>
  <c r="D3862" i="21"/>
  <c r="D3863" i="21"/>
  <c r="D3864" i="21"/>
  <c r="D3865" i="21"/>
  <c r="D3866" i="21"/>
  <c r="D3867" i="21"/>
  <c r="D3868" i="21"/>
  <c r="D3869" i="21"/>
  <c r="D3870" i="21"/>
  <c r="D3871" i="21"/>
  <c r="D3872" i="21"/>
  <c r="D3873" i="21"/>
  <c r="D3874" i="21"/>
  <c r="D3875" i="21"/>
  <c r="D3876" i="21"/>
  <c r="D3877" i="21"/>
  <c r="D3878" i="21"/>
  <c r="D3879" i="21"/>
  <c r="D3880" i="21"/>
  <c r="D3881" i="21"/>
  <c r="D3882" i="21"/>
  <c r="D3883" i="21"/>
  <c r="D3884" i="21"/>
  <c r="D3885" i="21"/>
  <c r="D3886" i="21"/>
  <c r="D3887" i="21"/>
  <c r="D3888" i="21"/>
  <c r="D3889" i="21"/>
  <c r="D3890" i="21"/>
  <c r="D3891" i="21"/>
  <c r="D3892" i="21"/>
  <c r="D3893" i="21"/>
  <c r="D3894" i="21"/>
  <c r="D3895" i="21"/>
  <c r="D3896" i="21"/>
  <c r="D3897" i="21"/>
  <c r="D3898" i="21"/>
  <c r="D3899" i="21"/>
  <c r="D3900" i="21"/>
  <c r="D3901" i="21"/>
  <c r="D3902" i="21"/>
  <c r="D3903" i="21"/>
  <c r="D3904" i="21"/>
  <c r="D3905" i="21"/>
  <c r="D3906" i="21"/>
  <c r="D3907" i="21"/>
  <c r="D3908" i="21"/>
  <c r="D3909" i="21"/>
  <c r="D3910" i="21"/>
  <c r="D3911" i="21"/>
  <c r="D3912" i="21"/>
  <c r="D3913" i="21"/>
  <c r="D3914" i="21"/>
  <c r="D3915" i="21"/>
  <c r="D3916" i="21"/>
  <c r="D3917" i="21"/>
  <c r="D3918" i="21"/>
  <c r="D3919" i="21"/>
  <c r="D3920" i="21"/>
  <c r="D3921" i="21"/>
  <c r="D3922" i="21"/>
  <c r="D3923" i="21"/>
  <c r="D3924" i="21"/>
  <c r="D3925" i="21"/>
  <c r="D3926" i="21"/>
  <c r="D3927" i="21"/>
  <c r="D3928" i="21"/>
  <c r="D3929" i="21"/>
  <c r="D3930" i="21"/>
  <c r="D3931" i="21"/>
  <c r="D3932" i="21"/>
  <c r="D3933" i="21"/>
  <c r="D3934" i="21"/>
  <c r="D3935" i="21"/>
  <c r="D3936" i="21"/>
  <c r="D3937" i="21"/>
  <c r="D3938" i="21"/>
  <c r="D3939" i="21"/>
  <c r="D3940" i="21"/>
  <c r="D3941" i="21"/>
  <c r="D3942" i="21"/>
  <c r="D3943" i="21"/>
  <c r="D3944" i="21"/>
  <c r="D3945" i="21"/>
  <c r="D3946" i="21"/>
  <c r="D3947" i="21"/>
  <c r="D3948" i="21"/>
  <c r="D3949" i="21"/>
  <c r="D3950" i="21"/>
  <c r="D3951" i="21"/>
  <c r="D3952" i="21"/>
  <c r="D3953" i="21"/>
  <c r="D3954" i="21"/>
  <c r="D3955" i="21"/>
  <c r="D3956" i="21"/>
  <c r="D3957" i="21"/>
  <c r="D3958" i="21"/>
  <c r="D3959" i="21"/>
  <c r="D3960" i="21"/>
  <c r="D3961" i="21"/>
  <c r="D3962" i="21"/>
  <c r="D3963" i="21"/>
  <c r="D3964" i="21"/>
  <c r="D3965" i="21"/>
  <c r="D3966" i="21"/>
  <c r="D3967" i="21"/>
  <c r="D3968" i="21"/>
  <c r="D3969" i="21"/>
  <c r="D3970" i="21"/>
  <c r="D3971" i="21"/>
  <c r="D3972" i="21"/>
  <c r="D3973" i="21"/>
  <c r="D3974" i="21"/>
  <c r="D3975" i="21"/>
  <c r="D3976" i="21"/>
  <c r="D3977" i="21"/>
  <c r="D3978" i="21"/>
  <c r="D3979" i="21"/>
  <c r="D3980" i="21"/>
  <c r="D3981" i="21"/>
  <c r="D3982" i="21"/>
  <c r="D3983" i="21"/>
  <c r="D3984" i="21"/>
  <c r="D3985" i="21"/>
  <c r="D3986" i="21"/>
  <c r="D3987" i="21"/>
  <c r="D3988" i="21"/>
  <c r="D3989" i="21"/>
  <c r="D3990" i="21"/>
  <c r="D3991" i="21"/>
  <c r="D3992" i="21"/>
  <c r="D3993" i="21"/>
  <c r="D3994" i="21"/>
  <c r="D3995" i="21"/>
  <c r="D3996" i="21"/>
  <c r="D3997" i="21"/>
  <c r="D3998" i="21"/>
  <c r="D3999" i="21"/>
  <c r="D4000" i="21"/>
  <c r="D4001" i="21"/>
  <c r="D4002" i="21"/>
  <c r="D4003" i="21"/>
  <c r="D4004" i="21"/>
  <c r="D4005" i="21"/>
  <c r="D4006" i="21"/>
  <c r="D4007" i="21"/>
  <c r="D4008" i="21"/>
  <c r="D4009" i="21"/>
  <c r="D4010" i="21"/>
  <c r="D4011" i="21"/>
  <c r="D4012" i="21"/>
  <c r="D4013" i="21"/>
  <c r="D4014" i="21"/>
  <c r="D4015" i="21"/>
  <c r="D4016" i="21"/>
  <c r="D4017" i="21"/>
  <c r="D4018" i="21"/>
  <c r="D4019" i="21"/>
  <c r="D4020" i="21"/>
  <c r="D4021" i="21"/>
  <c r="D4022" i="21"/>
  <c r="D4023" i="21"/>
  <c r="D4024" i="21"/>
  <c r="D4025" i="21"/>
  <c r="D4026" i="21"/>
  <c r="D4027" i="21"/>
  <c r="D4028" i="21"/>
  <c r="D4029" i="21"/>
  <c r="D4030" i="21"/>
  <c r="D4031" i="21"/>
  <c r="D4032" i="21"/>
  <c r="D4033" i="21"/>
  <c r="D4034" i="21"/>
  <c r="D4035" i="21"/>
  <c r="D4036" i="21"/>
  <c r="D4037" i="21"/>
  <c r="D4038" i="21"/>
  <c r="D4039" i="21"/>
  <c r="D4040" i="21"/>
  <c r="D4041" i="21"/>
  <c r="D4042" i="21"/>
  <c r="D4043" i="21"/>
  <c r="D4044" i="21"/>
  <c r="D4045" i="21"/>
  <c r="D4046" i="21"/>
  <c r="D4047" i="21"/>
  <c r="D4048" i="21"/>
  <c r="D4049" i="21"/>
  <c r="D4050" i="21"/>
  <c r="D4051" i="21"/>
  <c r="D4052" i="21"/>
  <c r="D4053" i="21"/>
  <c r="D4054" i="21"/>
  <c r="D4055" i="21"/>
  <c r="D4056" i="21"/>
  <c r="D4057" i="21"/>
  <c r="D4058" i="21"/>
  <c r="D4059" i="21"/>
  <c r="D4060" i="21"/>
  <c r="D4061" i="21"/>
  <c r="D4062" i="21"/>
  <c r="D4063" i="21"/>
  <c r="D4064" i="21"/>
  <c r="D4065" i="21"/>
  <c r="D4066" i="21"/>
  <c r="D4067" i="21"/>
  <c r="D4068" i="21"/>
  <c r="D4069" i="21"/>
  <c r="D4070" i="21"/>
  <c r="D4071" i="21"/>
  <c r="D4072" i="21"/>
  <c r="D4073" i="21"/>
  <c r="D4074" i="21"/>
  <c r="D4075" i="21"/>
  <c r="D4076" i="21"/>
  <c r="D4077" i="21"/>
  <c r="D4078" i="21"/>
  <c r="D4079" i="21"/>
  <c r="D4080" i="21"/>
  <c r="D4081" i="21"/>
  <c r="D4082" i="21"/>
  <c r="D4083" i="21"/>
  <c r="D4084" i="21"/>
  <c r="D4085" i="21"/>
  <c r="D4086" i="21"/>
  <c r="D4087" i="21"/>
  <c r="D4088" i="21"/>
  <c r="D4089" i="21"/>
  <c r="D4090" i="21"/>
  <c r="D4091" i="21"/>
  <c r="D4092" i="21"/>
  <c r="D4093" i="21"/>
  <c r="D4094" i="21"/>
  <c r="D4095" i="21"/>
  <c r="D4096" i="21"/>
  <c r="D4097" i="21"/>
  <c r="D4098" i="21"/>
  <c r="D4099" i="21"/>
  <c r="D4100" i="21"/>
  <c r="D4101" i="21"/>
  <c r="D4102" i="21"/>
  <c r="D4103" i="21"/>
  <c r="D4104" i="21"/>
  <c r="D4105" i="21"/>
  <c r="D4106" i="21"/>
  <c r="D4107" i="21"/>
  <c r="D4108" i="21"/>
  <c r="D4109" i="21"/>
  <c r="D4110" i="21"/>
  <c r="D4111" i="21"/>
  <c r="D4112" i="21"/>
  <c r="D4113" i="21"/>
  <c r="D4114" i="21"/>
  <c r="D4115" i="21"/>
  <c r="D4116" i="21"/>
  <c r="D4117" i="21"/>
  <c r="D4118" i="21"/>
  <c r="D4119" i="21"/>
  <c r="D4120" i="21"/>
  <c r="D4121" i="21"/>
  <c r="D4122" i="21"/>
  <c r="D4123" i="21"/>
  <c r="D4124" i="21"/>
  <c r="D4125" i="21"/>
  <c r="D4126" i="21"/>
  <c r="D4127" i="21"/>
  <c r="D4128" i="21"/>
  <c r="D4129" i="21"/>
  <c r="D4130" i="21"/>
  <c r="D4131" i="21"/>
  <c r="D4132" i="21"/>
  <c r="D4133" i="21"/>
  <c r="D4134" i="21"/>
  <c r="D4135" i="21"/>
  <c r="D4136" i="21"/>
  <c r="D4137" i="21"/>
  <c r="D4138" i="21"/>
  <c r="D4139" i="21"/>
  <c r="D4140" i="21"/>
  <c r="D4141" i="21"/>
  <c r="D4142" i="21"/>
  <c r="D4143" i="21"/>
  <c r="D4144" i="21"/>
  <c r="D4145" i="21"/>
  <c r="D4146" i="21"/>
  <c r="D4147" i="21"/>
  <c r="D4148" i="21"/>
  <c r="D4149" i="21"/>
  <c r="D4150" i="21"/>
  <c r="D4151" i="21"/>
  <c r="D4152" i="21"/>
  <c r="D4153" i="21"/>
  <c r="D4154" i="21"/>
  <c r="D4155" i="21"/>
  <c r="D4156" i="21"/>
  <c r="D4157" i="21"/>
  <c r="D4158" i="21"/>
  <c r="D4159" i="21"/>
  <c r="D4160" i="21"/>
  <c r="D4161" i="21"/>
  <c r="D4162" i="21"/>
  <c r="D4163" i="21"/>
  <c r="D4164" i="21"/>
  <c r="D4165" i="21"/>
  <c r="D4166" i="21"/>
  <c r="D4167" i="21"/>
  <c r="D4168" i="21"/>
  <c r="D4169" i="21"/>
  <c r="D4170" i="21"/>
  <c r="D4171" i="21"/>
  <c r="D4172" i="21"/>
  <c r="D4173" i="21"/>
  <c r="D4174" i="21"/>
  <c r="D4175" i="21"/>
  <c r="D4176" i="21"/>
  <c r="D4177" i="21"/>
  <c r="D4178" i="21"/>
  <c r="D4179" i="21"/>
  <c r="D4180" i="21"/>
  <c r="D4181" i="21"/>
  <c r="D4182" i="21"/>
  <c r="D4183" i="21"/>
  <c r="D4184" i="21"/>
  <c r="D4185" i="21"/>
  <c r="D4186" i="21"/>
  <c r="D4187" i="21"/>
  <c r="D4188" i="21"/>
  <c r="D4189" i="21"/>
  <c r="D4190" i="21"/>
  <c r="D4191" i="21"/>
  <c r="D4192" i="21"/>
  <c r="D4193" i="21"/>
  <c r="D4194" i="21"/>
  <c r="D4195" i="21"/>
  <c r="D4196" i="21"/>
  <c r="D4197" i="21"/>
  <c r="D4198" i="21"/>
  <c r="D4199" i="21"/>
  <c r="D4200" i="21"/>
  <c r="D4201" i="21"/>
  <c r="D4202" i="21"/>
  <c r="D4203" i="21"/>
  <c r="D4204" i="21"/>
  <c r="D4205" i="21"/>
  <c r="D4206" i="21"/>
  <c r="D4207" i="21"/>
  <c r="D4208" i="21"/>
  <c r="D4209" i="21"/>
  <c r="D4210" i="21"/>
  <c r="D4211" i="21"/>
  <c r="D4212" i="21"/>
  <c r="D4213" i="21"/>
  <c r="D4214" i="21"/>
  <c r="D4215" i="21"/>
  <c r="D4216" i="21"/>
  <c r="D4217" i="21"/>
  <c r="D4218" i="21"/>
  <c r="D4219" i="21"/>
  <c r="D4220" i="21"/>
  <c r="D4221" i="21"/>
  <c r="D4222" i="21"/>
  <c r="D4223" i="21"/>
  <c r="D4224" i="21"/>
  <c r="D4225" i="21"/>
  <c r="D4226" i="21"/>
  <c r="D4227" i="21"/>
  <c r="D4228" i="21"/>
  <c r="D4229" i="21"/>
  <c r="D4230" i="21"/>
  <c r="D4231" i="21"/>
  <c r="D4232" i="21"/>
  <c r="D4233" i="21"/>
  <c r="D4234" i="21"/>
  <c r="D4235" i="21"/>
  <c r="D4236" i="21"/>
  <c r="D4237" i="21"/>
  <c r="D4238" i="21"/>
  <c r="D4239" i="21"/>
  <c r="D4240" i="21"/>
  <c r="D4241" i="21"/>
  <c r="D4242" i="21"/>
  <c r="D4243" i="21"/>
  <c r="D4244" i="21"/>
  <c r="D4245" i="21"/>
  <c r="D4246" i="21"/>
  <c r="D4247" i="21"/>
  <c r="D4248" i="21"/>
  <c r="D4249" i="21"/>
  <c r="D4250" i="21"/>
  <c r="D4251" i="21"/>
  <c r="D4252" i="21"/>
  <c r="D4253" i="21"/>
  <c r="D4254" i="21"/>
  <c r="D4255" i="21"/>
  <c r="D4256" i="21"/>
  <c r="D4257" i="21"/>
  <c r="D4258" i="21"/>
  <c r="D4259" i="21"/>
  <c r="D4260" i="21"/>
  <c r="D4261" i="21"/>
  <c r="D4262" i="21"/>
  <c r="D4263" i="21"/>
  <c r="D4264" i="21"/>
  <c r="D4265" i="21"/>
  <c r="D4266" i="21"/>
  <c r="D4267" i="21"/>
  <c r="D4268" i="21"/>
  <c r="D4269" i="21"/>
  <c r="D4270" i="21"/>
  <c r="D4271" i="21"/>
  <c r="D4272" i="21"/>
  <c r="D4273" i="21"/>
  <c r="D4274" i="21"/>
  <c r="D4275" i="21"/>
  <c r="D4276" i="21"/>
  <c r="D4277" i="21"/>
  <c r="D4278" i="21"/>
  <c r="D4279" i="21"/>
  <c r="D4280" i="21"/>
  <c r="D4281" i="21"/>
  <c r="D4282" i="21"/>
  <c r="D4283" i="21"/>
  <c r="D4284" i="21"/>
  <c r="D4285" i="21"/>
  <c r="D4286" i="21"/>
  <c r="D4287" i="21"/>
  <c r="D4288" i="21"/>
  <c r="D4289" i="21"/>
  <c r="D4290" i="21"/>
  <c r="D4291" i="21"/>
  <c r="D4292" i="21"/>
  <c r="D4293" i="21"/>
  <c r="D4294" i="21"/>
  <c r="D4295" i="21"/>
  <c r="D4296" i="21"/>
  <c r="D4297" i="21"/>
  <c r="D4298" i="21"/>
  <c r="D4299" i="21"/>
  <c r="D4300" i="21"/>
  <c r="D4301" i="21"/>
  <c r="D4302" i="21"/>
  <c r="D4303" i="21"/>
  <c r="D4304" i="21"/>
  <c r="D4305" i="21"/>
  <c r="D4306" i="21"/>
  <c r="D4307" i="21"/>
  <c r="D4308" i="21"/>
  <c r="D4309" i="21"/>
  <c r="D4310" i="21"/>
  <c r="D4311" i="21"/>
  <c r="D4312" i="21"/>
  <c r="D4313" i="21"/>
  <c r="D4314" i="21"/>
  <c r="D4315" i="21"/>
  <c r="D4316" i="21"/>
  <c r="D4317" i="21"/>
  <c r="D4318" i="21"/>
  <c r="D4319" i="21"/>
  <c r="D4320" i="21"/>
  <c r="D4321" i="21"/>
  <c r="D4322" i="21"/>
  <c r="D4323" i="21"/>
  <c r="D4324" i="21"/>
  <c r="D4325" i="21"/>
  <c r="D4326" i="21"/>
  <c r="D4327" i="21"/>
  <c r="D4328" i="21"/>
  <c r="D4329" i="21"/>
  <c r="D4330" i="21"/>
  <c r="D4331" i="21"/>
  <c r="D4332" i="21"/>
  <c r="D4333" i="21"/>
  <c r="D4334" i="21"/>
  <c r="D4335" i="21"/>
  <c r="D4336" i="21"/>
  <c r="D4337" i="21"/>
  <c r="D4338" i="21"/>
  <c r="D4339" i="21"/>
  <c r="D4340" i="21"/>
  <c r="D4341" i="21"/>
  <c r="D4342" i="21"/>
  <c r="D4343" i="21"/>
  <c r="D4344" i="21"/>
  <c r="D4345" i="21"/>
  <c r="D4346" i="21"/>
  <c r="D4347" i="21"/>
  <c r="D4348" i="21"/>
  <c r="D4349" i="21"/>
  <c r="D4350" i="21"/>
  <c r="D4351" i="21"/>
  <c r="D4352" i="21"/>
  <c r="D4353" i="21"/>
  <c r="D4354" i="21"/>
  <c r="D4355" i="21"/>
  <c r="D4356" i="21"/>
  <c r="D4357" i="21"/>
  <c r="D4358" i="21"/>
  <c r="D4359" i="21"/>
  <c r="D4360" i="21"/>
  <c r="D4361" i="21"/>
  <c r="D4362" i="21"/>
  <c r="D4363" i="21"/>
  <c r="D4364" i="21"/>
  <c r="D4365" i="21"/>
  <c r="D4366" i="21"/>
  <c r="D4367" i="21"/>
  <c r="D4368" i="21"/>
  <c r="D4369" i="21"/>
  <c r="D4370" i="21"/>
  <c r="D4371" i="21"/>
  <c r="D4372" i="21"/>
  <c r="D4373" i="21"/>
  <c r="D4374" i="21"/>
  <c r="D4375" i="21"/>
  <c r="D4376" i="21"/>
  <c r="D4377" i="21"/>
  <c r="D4378" i="21"/>
  <c r="D4379" i="21"/>
  <c r="D4380" i="21"/>
  <c r="D4381" i="21"/>
  <c r="D4382" i="21"/>
  <c r="D4383" i="21"/>
  <c r="D4384" i="21"/>
  <c r="D4385" i="21"/>
  <c r="D4386" i="21"/>
  <c r="D4387" i="21"/>
  <c r="D4388" i="21"/>
  <c r="D4389" i="21"/>
  <c r="D4390" i="21"/>
  <c r="D4391" i="21"/>
  <c r="D4392" i="21"/>
  <c r="D4393" i="21"/>
  <c r="D4394" i="21"/>
  <c r="D4395" i="21"/>
  <c r="D4396" i="21"/>
  <c r="D4397" i="21"/>
  <c r="D4398" i="21"/>
  <c r="D4399" i="21"/>
  <c r="D4400" i="21"/>
  <c r="D4401" i="21"/>
  <c r="D4402" i="21"/>
  <c r="D4403" i="21"/>
  <c r="D4404" i="21"/>
  <c r="D4405" i="21"/>
  <c r="D4406" i="21"/>
  <c r="D4407" i="21"/>
  <c r="D4408" i="21"/>
  <c r="D4409" i="21"/>
  <c r="D4410" i="21"/>
  <c r="D4411" i="21"/>
  <c r="D4412" i="21"/>
  <c r="D4413" i="21"/>
  <c r="D4414" i="21"/>
  <c r="D4415" i="21"/>
  <c r="D4416" i="21"/>
  <c r="D4417" i="21"/>
  <c r="D4418" i="21"/>
  <c r="D4419" i="21"/>
  <c r="D4420" i="21"/>
  <c r="D4421" i="21"/>
  <c r="D4422" i="21"/>
  <c r="D4423" i="21"/>
  <c r="D4424" i="21"/>
  <c r="D4425" i="21"/>
  <c r="D4426" i="21"/>
  <c r="D4427" i="21"/>
  <c r="D4428" i="21"/>
  <c r="D4429" i="21"/>
  <c r="D4430" i="21"/>
  <c r="D4431" i="21"/>
  <c r="D4432" i="21"/>
  <c r="D4433" i="21"/>
  <c r="D4434" i="21"/>
  <c r="D4435" i="21"/>
  <c r="D4436" i="21"/>
  <c r="D4437" i="21"/>
  <c r="D4438" i="21"/>
  <c r="D4439" i="21"/>
  <c r="D4440" i="21"/>
  <c r="D4441" i="21"/>
  <c r="D4442" i="21"/>
  <c r="D4443" i="21"/>
  <c r="D4444" i="21"/>
  <c r="D4445" i="21"/>
  <c r="D4446" i="21"/>
  <c r="D4447" i="21"/>
  <c r="D4448" i="21"/>
  <c r="D4449" i="21"/>
  <c r="D4450" i="21"/>
  <c r="D4451" i="21"/>
  <c r="D4452" i="21"/>
  <c r="D4453" i="21"/>
  <c r="D4454" i="21"/>
  <c r="D4455" i="21"/>
  <c r="D4456" i="21"/>
  <c r="D4457" i="21"/>
  <c r="D4458" i="21"/>
  <c r="D4459" i="21"/>
  <c r="D4460" i="21"/>
  <c r="D4461" i="21"/>
  <c r="D4462" i="21"/>
  <c r="D4463" i="21"/>
  <c r="D4464" i="21"/>
  <c r="D4465" i="21"/>
  <c r="D4466" i="21"/>
  <c r="D4467" i="21"/>
  <c r="D4468" i="21"/>
  <c r="D4469" i="21"/>
  <c r="D4470" i="21"/>
  <c r="D4471" i="21"/>
  <c r="D4472" i="21"/>
  <c r="D4473" i="21"/>
  <c r="D4474" i="21"/>
  <c r="D4475" i="21"/>
  <c r="D4476" i="21"/>
  <c r="D4477" i="21"/>
  <c r="D4478" i="21"/>
  <c r="D4479" i="21"/>
  <c r="D4480" i="21"/>
  <c r="D4481" i="21"/>
  <c r="D4482" i="21"/>
  <c r="D4483" i="21"/>
  <c r="D4484" i="21"/>
  <c r="D4485" i="21"/>
  <c r="D4486" i="21"/>
  <c r="D4487" i="21"/>
  <c r="D4488" i="21"/>
  <c r="D4489" i="21"/>
  <c r="D4490" i="21"/>
  <c r="D4491" i="21"/>
  <c r="D4492" i="21"/>
  <c r="D4493" i="21"/>
  <c r="D4494" i="21"/>
  <c r="D4495" i="21"/>
  <c r="D4496" i="21"/>
  <c r="D4497" i="21"/>
  <c r="D4498" i="21"/>
  <c r="D4499" i="21"/>
  <c r="D4500" i="21"/>
  <c r="D4501" i="21"/>
  <c r="D4502" i="21"/>
  <c r="D4503" i="21"/>
  <c r="D4504" i="21"/>
  <c r="D4505" i="21"/>
  <c r="D4506" i="21"/>
  <c r="D4507" i="21"/>
  <c r="D4508" i="21"/>
  <c r="D4509" i="21"/>
  <c r="D4510" i="21"/>
  <c r="D4511" i="21"/>
  <c r="D4512" i="21"/>
  <c r="D4513" i="21"/>
  <c r="D4514" i="21"/>
  <c r="D4515" i="21"/>
  <c r="D4516" i="21"/>
  <c r="D4517" i="21"/>
  <c r="D4518" i="21"/>
  <c r="D4519" i="21"/>
  <c r="D4520" i="21"/>
  <c r="D4521" i="21"/>
  <c r="D4522" i="21"/>
  <c r="D4523" i="21"/>
  <c r="D4524" i="21"/>
  <c r="D4525" i="21"/>
  <c r="D4526" i="21"/>
  <c r="D4527" i="21"/>
  <c r="D4528" i="21"/>
  <c r="D4529" i="21"/>
  <c r="D4530" i="21"/>
  <c r="D4531" i="21"/>
  <c r="D4532" i="21"/>
  <c r="D4533" i="21"/>
  <c r="D4534" i="21"/>
  <c r="D4535" i="21"/>
  <c r="D4536" i="21"/>
  <c r="D4537" i="21"/>
  <c r="D4538" i="21"/>
  <c r="D4539" i="21"/>
  <c r="D4540" i="21"/>
  <c r="D4541" i="21"/>
  <c r="D4542" i="21"/>
  <c r="D4543" i="21"/>
  <c r="D4544" i="21"/>
  <c r="D4545" i="21"/>
  <c r="D4546" i="21"/>
  <c r="D4547" i="21"/>
  <c r="D4548" i="21"/>
  <c r="D4549" i="21"/>
  <c r="D4550" i="21"/>
  <c r="D4551" i="21"/>
  <c r="D4552" i="21"/>
  <c r="D4553" i="21"/>
  <c r="D4554" i="21"/>
  <c r="D4555" i="21"/>
  <c r="D4556" i="21"/>
  <c r="D4557" i="21"/>
  <c r="D4558" i="21"/>
  <c r="D4559" i="21"/>
  <c r="D4560" i="21"/>
  <c r="D4561" i="21"/>
  <c r="D4562" i="21"/>
  <c r="D4563" i="21"/>
  <c r="D4564" i="21"/>
  <c r="D4565" i="21"/>
  <c r="D4566" i="21"/>
  <c r="D4567" i="21"/>
  <c r="D4568" i="21"/>
  <c r="D4569" i="21"/>
  <c r="D4570" i="21"/>
  <c r="D4571" i="21"/>
  <c r="D4572" i="21"/>
  <c r="D4573" i="21"/>
  <c r="D4574" i="21"/>
  <c r="D4575" i="21"/>
  <c r="D4576" i="21"/>
  <c r="D4577" i="21"/>
  <c r="D4578" i="21"/>
  <c r="D4579" i="21"/>
  <c r="D4580" i="21"/>
  <c r="D4581" i="21"/>
  <c r="D4582" i="21"/>
  <c r="D4583" i="21"/>
  <c r="D4584" i="21"/>
  <c r="D4585" i="21"/>
  <c r="D4586" i="21"/>
  <c r="D4587" i="21"/>
  <c r="D4588" i="21"/>
  <c r="D4589" i="21"/>
  <c r="D4590" i="21"/>
  <c r="D4591" i="21"/>
  <c r="D4592" i="21"/>
  <c r="D4593" i="21"/>
  <c r="D4594" i="21"/>
  <c r="D4595" i="21"/>
  <c r="D4596" i="21"/>
  <c r="D4597" i="21"/>
  <c r="D4598" i="21"/>
  <c r="D4599" i="21"/>
  <c r="D4600" i="21"/>
  <c r="D4601" i="21"/>
  <c r="D4602" i="21"/>
  <c r="D4603" i="21"/>
  <c r="D4604" i="21"/>
  <c r="D4605" i="21"/>
  <c r="D4606" i="21"/>
  <c r="D4607" i="21"/>
  <c r="D4608" i="21"/>
  <c r="D4609" i="21"/>
  <c r="D4610" i="21"/>
  <c r="D4611" i="21"/>
  <c r="D4612" i="21"/>
  <c r="D4613" i="21"/>
  <c r="D4614" i="21"/>
  <c r="D4615" i="21"/>
  <c r="D4616" i="21"/>
  <c r="D4617" i="21"/>
  <c r="D4618" i="21"/>
  <c r="D4619" i="21"/>
  <c r="D4620" i="21"/>
  <c r="D4621" i="21"/>
  <c r="D4622" i="21"/>
  <c r="D4623" i="21"/>
  <c r="D4624" i="21"/>
  <c r="D4625" i="21"/>
  <c r="D4626" i="21"/>
  <c r="D4627" i="21"/>
  <c r="D4628" i="21"/>
  <c r="D4629" i="21"/>
  <c r="D4630" i="21"/>
  <c r="D4631" i="21"/>
  <c r="D4632" i="21"/>
  <c r="D4633" i="21"/>
  <c r="D4634" i="21"/>
  <c r="D4635" i="21"/>
  <c r="D4636" i="21"/>
  <c r="D4637" i="21"/>
  <c r="D4638" i="21"/>
  <c r="D4639" i="21"/>
  <c r="D4640" i="21"/>
  <c r="D4641" i="21"/>
  <c r="D4642" i="21"/>
  <c r="D4643" i="21"/>
  <c r="D4644" i="21"/>
  <c r="D4645" i="21"/>
  <c r="D4646" i="21"/>
  <c r="D4647" i="21"/>
  <c r="D4648" i="21"/>
  <c r="D4649" i="21"/>
  <c r="D4650" i="21"/>
  <c r="D4651" i="21"/>
  <c r="D4652" i="21"/>
  <c r="D4653" i="21"/>
  <c r="D4654" i="21"/>
  <c r="D4655" i="21"/>
  <c r="D4656" i="21"/>
  <c r="D4657" i="21"/>
  <c r="D4658" i="21"/>
  <c r="D4659" i="21"/>
  <c r="D4660" i="21"/>
  <c r="D4661" i="21"/>
  <c r="D4662" i="21"/>
  <c r="D4663" i="21"/>
  <c r="D4664" i="21"/>
  <c r="D4665" i="21"/>
  <c r="D4666" i="21"/>
  <c r="D4667" i="21"/>
  <c r="D4668" i="21"/>
  <c r="D4669" i="21"/>
  <c r="D4670" i="21"/>
  <c r="D4671" i="21"/>
  <c r="D4672" i="21"/>
  <c r="D4673" i="21"/>
  <c r="D4674" i="21"/>
  <c r="D4675" i="21"/>
  <c r="D4676" i="21"/>
  <c r="D4677" i="21"/>
  <c r="D4678" i="21"/>
  <c r="D4679" i="21"/>
  <c r="D4680" i="21"/>
  <c r="D4681" i="21"/>
  <c r="D4682" i="21"/>
  <c r="D4683" i="21"/>
  <c r="D4684" i="21"/>
  <c r="D4685" i="21"/>
  <c r="D4686" i="21"/>
  <c r="D4687" i="21"/>
  <c r="D4688" i="21"/>
  <c r="D4689" i="21"/>
  <c r="D4690" i="21"/>
  <c r="D4691" i="21"/>
  <c r="D4692" i="21"/>
  <c r="D4693" i="21"/>
  <c r="D4694" i="21"/>
  <c r="D4695" i="21"/>
  <c r="D4696" i="21"/>
  <c r="D4697" i="21"/>
  <c r="D4698" i="21"/>
  <c r="D4699" i="21"/>
  <c r="D4700" i="21"/>
  <c r="D4701" i="21"/>
  <c r="D4702" i="21"/>
  <c r="D4703" i="21"/>
  <c r="D4704" i="21"/>
  <c r="D4705" i="21"/>
  <c r="D4706" i="21"/>
  <c r="D4707" i="21"/>
  <c r="D4708" i="21"/>
  <c r="D4709" i="21"/>
  <c r="D4710" i="21"/>
  <c r="D4711" i="21"/>
  <c r="D4712" i="21"/>
  <c r="D4713" i="21"/>
  <c r="D4714" i="21"/>
  <c r="D4715" i="21"/>
  <c r="D4716" i="21"/>
  <c r="D4717" i="21"/>
  <c r="D4718" i="21"/>
  <c r="D4719" i="21"/>
  <c r="D4720" i="21"/>
  <c r="D4721" i="21"/>
  <c r="D4722" i="21"/>
  <c r="D4723" i="21"/>
  <c r="D4724" i="21"/>
  <c r="D4725" i="21"/>
  <c r="D4726" i="21"/>
  <c r="D4727" i="21"/>
  <c r="D4728" i="21"/>
  <c r="D4729" i="21"/>
  <c r="D4730" i="21"/>
  <c r="D4731" i="21"/>
  <c r="D4732" i="21"/>
  <c r="D4733" i="21"/>
  <c r="D4734" i="21"/>
  <c r="D4735" i="21"/>
  <c r="D4736" i="21"/>
  <c r="D4737" i="21"/>
  <c r="D4738" i="21"/>
  <c r="D4739" i="21"/>
  <c r="D4740" i="21"/>
  <c r="D4741" i="21"/>
  <c r="D4742" i="21"/>
  <c r="D4743" i="21"/>
  <c r="D4744" i="21"/>
  <c r="D4745" i="21"/>
  <c r="D4746" i="21"/>
  <c r="D4747" i="21"/>
  <c r="D4748" i="21"/>
  <c r="D4749" i="21"/>
  <c r="D4750" i="21"/>
  <c r="D4751" i="21"/>
  <c r="D4752" i="21"/>
  <c r="D4753" i="21"/>
  <c r="D4754" i="21"/>
  <c r="D4755" i="21"/>
  <c r="D4756" i="21"/>
  <c r="D4757" i="21"/>
  <c r="D4758" i="21"/>
  <c r="D4759" i="21"/>
  <c r="D4760" i="21"/>
  <c r="D4761" i="21"/>
  <c r="D4762" i="21"/>
  <c r="D4763" i="21"/>
  <c r="D4764" i="21"/>
  <c r="D4765" i="21"/>
  <c r="D4766" i="21"/>
  <c r="D4767" i="21"/>
  <c r="D4768" i="21"/>
  <c r="D4769" i="21"/>
  <c r="D4770" i="21"/>
  <c r="D4771" i="21"/>
  <c r="D4772" i="21"/>
  <c r="D4773" i="21"/>
  <c r="D4774" i="21"/>
  <c r="D4775" i="21"/>
  <c r="D4776" i="21"/>
  <c r="D4777" i="21"/>
  <c r="D4778" i="21"/>
  <c r="D4779" i="21"/>
  <c r="D4780" i="21"/>
  <c r="D4781" i="21"/>
  <c r="D4782" i="21"/>
  <c r="D4783" i="21"/>
  <c r="D4784" i="21"/>
  <c r="D4785" i="21"/>
  <c r="D4786" i="21"/>
  <c r="D4787" i="21"/>
  <c r="D4788" i="21"/>
  <c r="D4789" i="21"/>
  <c r="D4790" i="21"/>
  <c r="D4791" i="21"/>
  <c r="D4792" i="21"/>
  <c r="D4793" i="21"/>
  <c r="D4794" i="21"/>
  <c r="D4795" i="21"/>
  <c r="D4796" i="21"/>
  <c r="D4797" i="21"/>
  <c r="D4798" i="21"/>
  <c r="D4799" i="21"/>
  <c r="D4800" i="21"/>
  <c r="D4801" i="21"/>
  <c r="D4802" i="21"/>
  <c r="D4803" i="21"/>
  <c r="D4804" i="21"/>
  <c r="D4805" i="21"/>
  <c r="D4806" i="21"/>
  <c r="D4807" i="21"/>
  <c r="D4808" i="21"/>
  <c r="D4809" i="21"/>
  <c r="D4810" i="21"/>
  <c r="D4811" i="21"/>
  <c r="D4812" i="21"/>
  <c r="D4813" i="21"/>
  <c r="D4814" i="21"/>
  <c r="D4815" i="21"/>
  <c r="D4816" i="21"/>
  <c r="D4817" i="21"/>
  <c r="D4818" i="21"/>
  <c r="D4819" i="21"/>
  <c r="D4820" i="21"/>
  <c r="D4821" i="21"/>
  <c r="D4822" i="21"/>
  <c r="D4823" i="21"/>
  <c r="D4824" i="21"/>
  <c r="D4825" i="21"/>
  <c r="D4826" i="21"/>
  <c r="D4827" i="21"/>
  <c r="D4828" i="21"/>
  <c r="D4829" i="21"/>
  <c r="D4830" i="21"/>
  <c r="D4831" i="21"/>
  <c r="D4832" i="21"/>
  <c r="D4833" i="21"/>
  <c r="D4834" i="21"/>
  <c r="D4835" i="21"/>
  <c r="D4836" i="21"/>
  <c r="D4837" i="21"/>
  <c r="D4838" i="21"/>
  <c r="D4839" i="21"/>
  <c r="D4840" i="21"/>
  <c r="D4841" i="21"/>
  <c r="D4842" i="21"/>
  <c r="D4843" i="21"/>
  <c r="D4844" i="21"/>
  <c r="D4845" i="21"/>
  <c r="D4846" i="21"/>
  <c r="D4847" i="21"/>
  <c r="D4848" i="21"/>
  <c r="D4849" i="21"/>
  <c r="D4850" i="21"/>
  <c r="D4851" i="21"/>
  <c r="D4852" i="21"/>
  <c r="D4853" i="21"/>
  <c r="D4854" i="21"/>
  <c r="D4855" i="21"/>
  <c r="D4856" i="21"/>
  <c r="D4857" i="21"/>
  <c r="D4858" i="21"/>
  <c r="D4859" i="21"/>
  <c r="D4860" i="21"/>
  <c r="D4861" i="21"/>
  <c r="D4862" i="21"/>
  <c r="D4863" i="21"/>
  <c r="D4864" i="21"/>
  <c r="D4865" i="21"/>
  <c r="D4866" i="21"/>
  <c r="D4867" i="21"/>
  <c r="D4868" i="21"/>
  <c r="D4869" i="21"/>
  <c r="D4870" i="21"/>
  <c r="D4871" i="21"/>
  <c r="D4872" i="21"/>
  <c r="D4873" i="21"/>
  <c r="D4874" i="21"/>
  <c r="D4875" i="21"/>
  <c r="D4876" i="21"/>
  <c r="D4877" i="21"/>
  <c r="D4878" i="21"/>
  <c r="D4879" i="21"/>
  <c r="D4880" i="21"/>
  <c r="D4881" i="21"/>
  <c r="D4882" i="21"/>
  <c r="D4883" i="21"/>
  <c r="D4884" i="21"/>
  <c r="D4885" i="21"/>
  <c r="D4886" i="21"/>
  <c r="D4887" i="21"/>
  <c r="D4888" i="21"/>
  <c r="D4889" i="21"/>
  <c r="D4890" i="21"/>
  <c r="D4891" i="21"/>
  <c r="D4892" i="21"/>
  <c r="D4893" i="21"/>
  <c r="D4894" i="21"/>
  <c r="D4895" i="21"/>
  <c r="D4896" i="21"/>
  <c r="D4897" i="21"/>
  <c r="D4898" i="21"/>
  <c r="D4899" i="21"/>
  <c r="D4900" i="21"/>
  <c r="D4901" i="21"/>
  <c r="D4902" i="21"/>
  <c r="D4903" i="21"/>
  <c r="D4904" i="21"/>
  <c r="D4905" i="21"/>
  <c r="D4906" i="21"/>
  <c r="D4907" i="21"/>
  <c r="D4908" i="21"/>
  <c r="D4909" i="21"/>
  <c r="D4910" i="21"/>
  <c r="D4911" i="21"/>
  <c r="D4912" i="21"/>
  <c r="D4913" i="21"/>
  <c r="D4914" i="21"/>
  <c r="D4915" i="21"/>
  <c r="D4916" i="21"/>
  <c r="D4917" i="21"/>
  <c r="D4918" i="21"/>
  <c r="D4919" i="21"/>
  <c r="D4920" i="21"/>
  <c r="D4921" i="21"/>
  <c r="D4922" i="21"/>
  <c r="D4923" i="21"/>
  <c r="D4924" i="21"/>
  <c r="D4925" i="21"/>
  <c r="D4926" i="21"/>
  <c r="D4927" i="21"/>
  <c r="D4928" i="21"/>
  <c r="D4929" i="21"/>
  <c r="D4930" i="21"/>
  <c r="D4931" i="21"/>
  <c r="D4932" i="21"/>
  <c r="D4933" i="21"/>
  <c r="D4934" i="21"/>
  <c r="D4935" i="21"/>
  <c r="D4936" i="21"/>
  <c r="D4937" i="21"/>
  <c r="D4938" i="21"/>
  <c r="D4939" i="21"/>
  <c r="D4940" i="21"/>
  <c r="D4941" i="21"/>
  <c r="D4942" i="21"/>
  <c r="D4943" i="21"/>
  <c r="D4944" i="21"/>
  <c r="D4945" i="21"/>
  <c r="D4946" i="21"/>
  <c r="D4947" i="21"/>
  <c r="D4948" i="21"/>
  <c r="D4949" i="21"/>
  <c r="D4950" i="21"/>
  <c r="D4951" i="21"/>
  <c r="D4952" i="21"/>
  <c r="D4953" i="21"/>
  <c r="D4954" i="21"/>
  <c r="D4955" i="21"/>
  <c r="D4956" i="21"/>
  <c r="D4957" i="21"/>
  <c r="D4958" i="21"/>
  <c r="D4959" i="21"/>
  <c r="D4960" i="21"/>
  <c r="D4961" i="21"/>
  <c r="D4962" i="21"/>
  <c r="D4963" i="21"/>
  <c r="D4964" i="21"/>
  <c r="D4965" i="21"/>
  <c r="D4966" i="21"/>
  <c r="D4967" i="21"/>
  <c r="D4968" i="21"/>
  <c r="D4969" i="21"/>
  <c r="D4970" i="21"/>
  <c r="D4971" i="21"/>
  <c r="D4972" i="21"/>
  <c r="D4973" i="21"/>
  <c r="D4974" i="21"/>
  <c r="D4975" i="21"/>
  <c r="D4976" i="21"/>
  <c r="D4977" i="21"/>
  <c r="D4978" i="21"/>
  <c r="D4979" i="21"/>
  <c r="D4980" i="21"/>
  <c r="D4981" i="21"/>
  <c r="D4982" i="21"/>
  <c r="D4983" i="21"/>
  <c r="D4984" i="21"/>
  <c r="D4985" i="21"/>
  <c r="D4986" i="21"/>
  <c r="D4987" i="21"/>
  <c r="D4988" i="21"/>
  <c r="D4989" i="21"/>
  <c r="D4990" i="21"/>
  <c r="D4991" i="21"/>
  <c r="D4992" i="21"/>
  <c r="D4993" i="21"/>
  <c r="D4994" i="21"/>
  <c r="D4995" i="21"/>
  <c r="D4996" i="21"/>
  <c r="D4997" i="21"/>
  <c r="D4998" i="21"/>
  <c r="D4999" i="21"/>
  <c r="D5000" i="21"/>
  <c r="D5001" i="21"/>
  <c r="D5002" i="21"/>
  <c r="D5003" i="21"/>
  <c r="D5004" i="21"/>
  <c r="D5005" i="21"/>
  <c r="D5006" i="21"/>
  <c r="D5007" i="21"/>
  <c r="D5008" i="21"/>
  <c r="D5009" i="21"/>
  <c r="D5010" i="21"/>
  <c r="D5011" i="21"/>
  <c r="D5012" i="21"/>
  <c r="D5013" i="21"/>
  <c r="D5014" i="21"/>
  <c r="D5015" i="21"/>
  <c r="D5016" i="21"/>
  <c r="D5017" i="21"/>
  <c r="D5018" i="21"/>
  <c r="D5019" i="21"/>
  <c r="D5020" i="21"/>
  <c r="D5021" i="21"/>
  <c r="D5022" i="21"/>
  <c r="D5023" i="21"/>
  <c r="D5024" i="21"/>
  <c r="D5025" i="21"/>
  <c r="D5026" i="21"/>
  <c r="D5027" i="21"/>
  <c r="D5028" i="21"/>
  <c r="D5029" i="21"/>
  <c r="D5030" i="21"/>
  <c r="D5031" i="21"/>
  <c r="D5032" i="21"/>
  <c r="D5033" i="21"/>
  <c r="D5034" i="21"/>
  <c r="D5035" i="21"/>
  <c r="D5036" i="21"/>
  <c r="D5037" i="21"/>
  <c r="D5038" i="21"/>
  <c r="D5039" i="21"/>
  <c r="D5040" i="21"/>
  <c r="D5041" i="21"/>
  <c r="D5042" i="21"/>
  <c r="D5043" i="21"/>
  <c r="D5044" i="21"/>
  <c r="D5045" i="21"/>
  <c r="D5046" i="21"/>
  <c r="D5047" i="21"/>
  <c r="D5048" i="21"/>
  <c r="D5049" i="21"/>
  <c r="D5050" i="21"/>
  <c r="D5051" i="21"/>
  <c r="D5052" i="21"/>
  <c r="D5053" i="21"/>
  <c r="D5054" i="21"/>
  <c r="D5055" i="21"/>
  <c r="D5056" i="21"/>
  <c r="D5057" i="21"/>
  <c r="D5058" i="21"/>
  <c r="D5059" i="21"/>
  <c r="D5060" i="21"/>
  <c r="D5061" i="21"/>
  <c r="D5062" i="21"/>
  <c r="D5063" i="21"/>
  <c r="D5064" i="21"/>
  <c r="D5065" i="21"/>
  <c r="D5066" i="21"/>
  <c r="D5067" i="21"/>
  <c r="D5068" i="21"/>
  <c r="D5069" i="21"/>
  <c r="D5070" i="21"/>
  <c r="D5071" i="21"/>
  <c r="D5072" i="21"/>
  <c r="D5073" i="21"/>
  <c r="D5074" i="21"/>
  <c r="D5075" i="21"/>
  <c r="D5076" i="21"/>
  <c r="D5077" i="21"/>
  <c r="D5078" i="21"/>
  <c r="D5079" i="21"/>
  <c r="D5080" i="21"/>
  <c r="D5081" i="21"/>
  <c r="D5082" i="21"/>
  <c r="D5083" i="21"/>
  <c r="D5084" i="21"/>
  <c r="D5085" i="21"/>
  <c r="D5086" i="21"/>
  <c r="D5087" i="21"/>
  <c r="D5088" i="21"/>
  <c r="D5089" i="21"/>
  <c r="D5090" i="21"/>
  <c r="D5091" i="21"/>
  <c r="D5092" i="21"/>
  <c r="D5093" i="21"/>
  <c r="D5094" i="21"/>
  <c r="D5095" i="21"/>
  <c r="D5096" i="21"/>
  <c r="D5097" i="21"/>
  <c r="D5098" i="21"/>
  <c r="D5099" i="21"/>
  <c r="D5100" i="21"/>
  <c r="D5101" i="21"/>
  <c r="D5102" i="21"/>
  <c r="D5103" i="21"/>
  <c r="D5104" i="21"/>
  <c r="D5105" i="21"/>
  <c r="D5106" i="21"/>
  <c r="D5107" i="21"/>
  <c r="D5108" i="21"/>
  <c r="D5109" i="21"/>
  <c r="D5110" i="21"/>
  <c r="D5111" i="21"/>
  <c r="D5112" i="21"/>
  <c r="D5113" i="21"/>
  <c r="D5114" i="21"/>
  <c r="D5115" i="21"/>
  <c r="D5116" i="21"/>
  <c r="D5117" i="21"/>
  <c r="D5118" i="21"/>
  <c r="D5119" i="21"/>
  <c r="D5120" i="21"/>
  <c r="D5121" i="21"/>
  <c r="D5122" i="21"/>
  <c r="D5123" i="21"/>
  <c r="D5124" i="21"/>
  <c r="D5125" i="21"/>
  <c r="D5126" i="21"/>
  <c r="D5127" i="21"/>
  <c r="D5128" i="21"/>
  <c r="D5129" i="21"/>
  <c r="D5130" i="21"/>
  <c r="D5131" i="21"/>
  <c r="D5132" i="21"/>
  <c r="D5133" i="21"/>
  <c r="D5134" i="21"/>
  <c r="D5135" i="21"/>
  <c r="D5136" i="21"/>
  <c r="D5137" i="21"/>
  <c r="D5138" i="21"/>
  <c r="D5139" i="21"/>
  <c r="D5140" i="21"/>
  <c r="D5141" i="21"/>
  <c r="D5142" i="21"/>
  <c r="D5143" i="21"/>
  <c r="D5144" i="21"/>
  <c r="D5145" i="21"/>
  <c r="D5146" i="21"/>
  <c r="D5147" i="21"/>
  <c r="D5148" i="21"/>
  <c r="D5149" i="21"/>
  <c r="D5150" i="21"/>
  <c r="D5151" i="21"/>
  <c r="D5152" i="21"/>
  <c r="D5153" i="21"/>
  <c r="D5154" i="21"/>
  <c r="D5155" i="21"/>
  <c r="D5156" i="21"/>
  <c r="D5157" i="21"/>
  <c r="D5158" i="21"/>
  <c r="D5159" i="21"/>
  <c r="D5160" i="21"/>
  <c r="D5161" i="21"/>
  <c r="D5162" i="21"/>
  <c r="D5163" i="21"/>
  <c r="D5164" i="21"/>
  <c r="D5165" i="21"/>
  <c r="D5166" i="21"/>
  <c r="D5167" i="21"/>
  <c r="D5168" i="21"/>
  <c r="D5169" i="21"/>
  <c r="D5170" i="21"/>
  <c r="D5171" i="21"/>
  <c r="D5172" i="21"/>
  <c r="D5173" i="21"/>
  <c r="D5174" i="21"/>
  <c r="D5175" i="21"/>
  <c r="D5176" i="21"/>
  <c r="D5177" i="21"/>
  <c r="D5178" i="21"/>
  <c r="D5179" i="21"/>
  <c r="D5180" i="21"/>
  <c r="D5181" i="21"/>
  <c r="D5182" i="21"/>
  <c r="D5183" i="21"/>
  <c r="D5184" i="21"/>
  <c r="D5185" i="21"/>
  <c r="D5186" i="21"/>
  <c r="D5187" i="21"/>
  <c r="D5188" i="21"/>
  <c r="D5189" i="21"/>
  <c r="D5190" i="21"/>
  <c r="D5191" i="21"/>
  <c r="D5192" i="21"/>
  <c r="D5193" i="21"/>
  <c r="D5194" i="21"/>
  <c r="D5195" i="21"/>
  <c r="D5196" i="21"/>
  <c r="D5197" i="21"/>
  <c r="D5198" i="21"/>
  <c r="D5199" i="21"/>
  <c r="D5200" i="21"/>
  <c r="D5201" i="21"/>
  <c r="D5202" i="21"/>
  <c r="D5203" i="21"/>
  <c r="D5204" i="21"/>
  <c r="D5205" i="21"/>
  <c r="D5206" i="21"/>
  <c r="D5207" i="21"/>
  <c r="D5208" i="21"/>
  <c r="D5209" i="21"/>
  <c r="D5210" i="21"/>
  <c r="D5211" i="21"/>
  <c r="D5212" i="21"/>
  <c r="D5213" i="21"/>
  <c r="D5214" i="21"/>
  <c r="D5215" i="21"/>
  <c r="D5216" i="21"/>
  <c r="D5217" i="21"/>
  <c r="D5218" i="21"/>
  <c r="D5219" i="21"/>
  <c r="D5220" i="21"/>
  <c r="D5221" i="21"/>
  <c r="D5222" i="21"/>
  <c r="D5223" i="21"/>
  <c r="D5224" i="21"/>
  <c r="D5225" i="21"/>
  <c r="D5226" i="21"/>
  <c r="D5227" i="21"/>
  <c r="D5228" i="21"/>
  <c r="D5229" i="21"/>
  <c r="D5230" i="21"/>
  <c r="D5231" i="21"/>
  <c r="D5232" i="21"/>
  <c r="D5233" i="21"/>
  <c r="D5234" i="21"/>
  <c r="D5235" i="21"/>
  <c r="D5236" i="21"/>
  <c r="D5237" i="21"/>
  <c r="D5238" i="21"/>
  <c r="D5239" i="21"/>
  <c r="D5240" i="21"/>
  <c r="D5241" i="21"/>
  <c r="D5242" i="21"/>
  <c r="D5243" i="21"/>
  <c r="D5244" i="21"/>
  <c r="D5245" i="21"/>
  <c r="D5246" i="21"/>
  <c r="D5247" i="21"/>
  <c r="D5248" i="21"/>
  <c r="D5249" i="21"/>
  <c r="D5250" i="21"/>
  <c r="D5251" i="21"/>
  <c r="D5252" i="21"/>
  <c r="D5253" i="21"/>
  <c r="D5254" i="21"/>
  <c r="D5255" i="21"/>
  <c r="D5256" i="21"/>
  <c r="D5257" i="21"/>
  <c r="D5258" i="21"/>
  <c r="D5259" i="21"/>
  <c r="D5260" i="21"/>
  <c r="D5261" i="21"/>
  <c r="D5262" i="21"/>
  <c r="D5263" i="21"/>
  <c r="D5264" i="21"/>
  <c r="D5265" i="21"/>
  <c r="D5266" i="21"/>
  <c r="D5267" i="21"/>
  <c r="D5268" i="21"/>
  <c r="D5269" i="21"/>
  <c r="D5270" i="21"/>
  <c r="D5271" i="21"/>
  <c r="D5272" i="21"/>
  <c r="D5273" i="21"/>
  <c r="D5274" i="21"/>
  <c r="D5275" i="21"/>
  <c r="D5276" i="21"/>
  <c r="D5277" i="21"/>
  <c r="D5278" i="21"/>
  <c r="D5279" i="21"/>
  <c r="D5280" i="21"/>
  <c r="D5281" i="21"/>
  <c r="D5282" i="21"/>
  <c r="D5283" i="21"/>
  <c r="D5284" i="21"/>
  <c r="D5285" i="21"/>
  <c r="D5286" i="21"/>
  <c r="D5287" i="21"/>
  <c r="D5288" i="21"/>
  <c r="D5289" i="21"/>
  <c r="D5290" i="21"/>
  <c r="D5291" i="21"/>
  <c r="D5292" i="21"/>
  <c r="D5293" i="21"/>
  <c r="D5294" i="21"/>
  <c r="D5295" i="21"/>
  <c r="D5296" i="21"/>
  <c r="D5297" i="21"/>
  <c r="D5298" i="21"/>
  <c r="D5299" i="21"/>
  <c r="D5300" i="21"/>
  <c r="D5301" i="21"/>
  <c r="D5302" i="21"/>
  <c r="D5303" i="21"/>
  <c r="D5304" i="21"/>
  <c r="D5305" i="21"/>
  <c r="D5306" i="21"/>
  <c r="D5307" i="21"/>
  <c r="D5308" i="21"/>
  <c r="D5309" i="21"/>
  <c r="D5310" i="21"/>
  <c r="D5311" i="21"/>
  <c r="D5312" i="21"/>
  <c r="D5313" i="21"/>
  <c r="D5314" i="21"/>
  <c r="D5315" i="21"/>
  <c r="D5316" i="21"/>
  <c r="D5317" i="21"/>
  <c r="D5318" i="21"/>
  <c r="D5319" i="21"/>
  <c r="D5320" i="21"/>
  <c r="D5321" i="21"/>
  <c r="D5322" i="21"/>
  <c r="D5323" i="21"/>
  <c r="D5324" i="21"/>
  <c r="D5325" i="21"/>
  <c r="D5326" i="21"/>
  <c r="D5327" i="21"/>
  <c r="D5328" i="21"/>
  <c r="D5329" i="21"/>
  <c r="D5330" i="21"/>
  <c r="D5331" i="21"/>
  <c r="D5332" i="21"/>
  <c r="D5333" i="21"/>
  <c r="D5334" i="21"/>
  <c r="D5335" i="21"/>
  <c r="D5336" i="21"/>
  <c r="D5337" i="21"/>
  <c r="D5338" i="21"/>
  <c r="D5339" i="21"/>
  <c r="D5340" i="21"/>
  <c r="D5341" i="21"/>
  <c r="D5342" i="21"/>
  <c r="D5343" i="21"/>
  <c r="D5344" i="21"/>
  <c r="D5345" i="21"/>
  <c r="D5346" i="21"/>
  <c r="D5347" i="21"/>
  <c r="D5348" i="21"/>
  <c r="D5349" i="21"/>
  <c r="D5350" i="21"/>
  <c r="D5351" i="21"/>
  <c r="D5352" i="21"/>
  <c r="D5353" i="21"/>
  <c r="D5354" i="21"/>
  <c r="D5355" i="21"/>
  <c r="D5356" i="21"/>
  <c r="D5357" i="21"/>
  <c r="D5358" i="21"/>
  <c r="D5359" i="21"/>
  <c r="D5360" i="21"/>
  <c r="D5361" i="21"/>
  <c r="D5362" i="21"/>
  <c r="D5363" i="21"/>
  <c r="D5364" i="21"/>
  <c r="D5365" i="21"/>
  <c r="D5366" i="21"/>
  <c r="D5367" i="21"/>
  <c r="D5368" i="21"/>
  <c r="D5369" i="21"/>
  <c r="D5370" i="21"/>
  <c r="D5371" i="21"/>
  <c r="D5372" i="21"/>
  <c r="D5373" i="21"/>
  <c r="D5374" i="21"/>
  <c r="D5375" i="21"/>
  <c r="D5376" i="21"/>
  <c r="D5377" i="21"/>
  <c r="D5378" i="21"/>
  <c r="D5379" i="21"/>
  <c r="D5380" i="21"/>
  <c r="D5381" i="21"/>
  <c r="D5382" i="21"/>
  <c r="D5383" i="21"/>
  <c r="D5384" i="21"/>
  <c r="D5385" i="21"/>
  <c r="D5386" i="21"/>
  <c r="D5387" i="21"/>
  <c r="D5388" i="21"/>
  <c r="D5389" i="21"/>
  <c r="D5390" i="21"/>
  <c r="D5391" i="21"/>
  <c r="D5392" i="21"/>
  <c r="D5393" i="21"/>
  <c r="D5394" i="21"/>
  <c r="D5395" i="21"/>
  <c r="D5396" i="21"/>
  <c r="D5397" i="21"/>
  <c r="D5398" i="21"/>
  <c r="D5399" i="21"/>
  <c r="D5400" i="21"/>
  <c r="D5401" i="21"/>
  <c r="D5402" i="21"/>
  <c r="D5403" i="21"/>
  <c r="D5404" i="21"/>
  <c r="D5405" i="21"/>
  <c r="D5406" i="21"/>
  <c r="D5407" i="21"/>
  <c r="D5408" i="21"/>
  <c r="D5409" i="21"/>
  <c r="D5410" i="21"/>
  <c r="D5411" i="21"/>
  <c r="D5412" i="21"/>
  <c r="D5413" i="21"/>
  <c r="D5414" i="21"/>
  <c r="D5415" i="21"/>
  <c r="D5416" i="21"/>
  <c r="D5417" i="21"/>
  <c r="D5418" i="21"/>
  <c r="D5419" i="21"/>
  <c r="D5420" i="21"/>
  <c r="D5421" i="21"/>
  <c r="D5422" i="21"/>
  <c r="D5423" i="21"/>
  <c r="D5424" i="21"/>
  <c r="D5425" i="21"/>
  <c r="D5426" i="21"/>
  <c r="D5427" i="21"/>
  <c r="D5428" i="21"/>
  <c r="D5429" i="21"/>
  <c r="D5430" i="21"/>
  <c r="D5431" i="21"/>
  <c r="D5432" i="21"/>
  <c r="D5433" i="21"/>
  <c r="D5434" i="21"/>
  <c r="D5435" i="21"/>
  <c r="D5436" i="21"/>
  <c r="D5437" i="21"/>
  <c r="D5438" i="21"/>
  <c r="D5439" i="21"/>
  <c r="D5440" i="21"/>
  <c r="D5441" i="21"/>
  <c r="D5442" i="21"/>
  <c r="D5443" i="21"/>
  <c r="D5444" i="21"/>
  <c r="D5445" i="21"/>
  <c r="D5446" i="21"/>
  <c r="D5447" i="21"/>
  <c r="D5448" i="21"/>
  <c r="D5449" i="21"/>
  <c r="D5450" i="21"/>
  <c r="D5451" i="21"/>
  <c r="D5452" i="21"/>
  <c r="D5453" i="21"/>
  <c r="D5454" i="21"/>
  <c r="D5455" i="21"/>
  <c r="D5456" i="21"/>
  <c r="D5457" i="21"/>
  <c r="D5458" i="21"/>
  <c r="D5459" i="21"/>
  <c r="D5460" i="21"/>
  <c r="D5461" i="21"/>
  <c r="D5462" i="21"/>
  <c r="D5463" i="21"/>
  <c r="D5464" i="21"/>
  <c r="D5465" i="21"/>
  <c r="D5466" i="21"/>
  <c r="D5467" i="21"/>
  <c r="D5468" i="21"/>
  <c r="D5469" i="21"/>
  <c r="D5470" i="21"/>
  <c r="D5471" i="21"/>
  <c r="D5472" i="21"/>
  <c r="D5473" i="21"/>
  <c r="D5474" i="21"/>
  <c r="D5475" i="21"/>
  <c r="D5476" i="21"/>
  <c r="D5477" i="21"/>
  <c r="D5478" i="21"/>
  <c r="D5479" i="21"/>
  <c r="D5480" i="21"/>
  <c r="D5481" i="21"/>
  <c r="D5482" i="21"/>
  <c r="D5483" i="21"/>
  <c r="D5484" i="21"/>
  <c r="D5485" i="21"/>
  <c r="D5486" i="21"/>
  <c r="D5487" i="21"/>
  <c r="D5488" i="21"/>
  <c r="D5489" i="21"/>
  <c r="D5490" i="21"/>
  <c r="D5491" i="21"/>
  <c r="D5492" i="21"/>
  <c r="D5493" i="21"/>
  <c r="D5494" i="21"/>
  <c r="D5495" i="21"/>
  <c r="D5496" i="21"/>
  <c r="D5497" i="21"/>
  <c r="D5498" i="21"/>
  <c r="D5499" i="21"/>
  <c r="D5500" i="21"/>
  <c r="D5501" i="21"/>
  <c r="D5502" i="21"/>
  <c r="D5503" i="21"/>
  <c r="D5504" i="21"/>
  <c r="D5505" i="21"/>
  <c r="D5506" i="21"/>
  <c r="D5507" i="21"/>
  <c r="D5508" i="21"/>
  <c r="D5509" i="21"/>
  <c r="D5510" i="21"/>
  <c r="D5511" i="21"/>
  <c r="D5512" i="21"/>
  <c r="D5513" i="21"/>
  <c r="D5514" i="21"/>
  <c r="D5515" i="21"/>
  <c r="D5516" i="21"/>
  <c r="D5517" i="21"/>
  <c r="D5518" i="21"/>
  <c r="D5519" i="21"/>
  <c r="D5520" i="21"/>
  <c r="D5521" i="21"/>
  <c r="D5522" i="21"/>
  <c r="D5523" i="21"/>
  <c r="D5524" i="21"/>
  <c r="D5525" i="21"/>
  <c r="D5526" i="21"/>
  <c r="D5527" i="21"/>
  <c r="D5528" i="21"/>
  <c r="D5529" i="21"/>
  <c r="D5530" i="21"/>
  <c r="D5531" i="21"/>
  <c r="D5532" i="21"/>
  <c r="D5533" i="21"/>
  <c r="D5534" i="21"/>
  <c r="D5535" i="21"/>
  <c r="D5536" i="21"/>
  <c r="D5537" i="21"/>
  <c r="D5538" i="21"/>
  <c r="D5539" i="21"/>
  <c r="D5540" i="21"/>
  <c r="D5541" i="21"/>
  <c r="D5542" i="21"/>
  <c r="D5543" i="21"/>
  <c r="D5544" i="21"/>
  <c r="D5545" i="21"/>
  <c r="D5546" i="21"/>
  <c r="D5547" i="21"/>
  <c r="D5548" i="21"/>
  <c r="D5549" i="21"/>
  <c r="D5550" i="21"/>
  <c r="D5551" i="21"/>
  <c r="D5552" i="21"/>
  <c r="D5553" i="21"/>
  <c r="D5554" i="21"/>
  <c r="D5555" i="21"/>
  <c r="D5556" i="21"/>
  <c r="D5557" i="21"/>
  <c r="D5558" i="21"/>
  <c r="D5559" i="21"/>
  <c r="D5560" i="21"/>
  <c r="D5561" i="21"/>
  <c r="D5562" i="21"/>
  <c r="D5563" i="21"/>
  <c r="D5564" i="21"/>
  <c r="D5565" i="21"/>
  <c r="D5566" i="21"/>
  <c r="D5567" i="21"/>
  <c r="D5568" i="21"/>
  <c r="D5569" i="21"/>
  <c r="D5570" i="21"/>
  <c r="D5571" i="21"/>
  <c r="D5572" i="21"/>
  <c r="D5573" i="21"/>
  <c r="D5574" i="21"/>
  <c r="D5575" i="21"/>
  <c r="D5576" i="21"/>
  <c r="D5577" i="21"/>
  <c r="D5578" i="21"/>
  <c r="D5579" i="21"/>
  <c r="D5580" i="21"/>
  <c r="D5581" i="21"/>
  <c r="D5582" i="21"/>
  <c r="D5583" i="21"/>
  <c r="D5584" i="21"/>
  <c r="D5585" i="21"/>
  <c r="D5586" i="21"/>
  <c r="D5587" i="21"/>
  <c r="D5588" i="21"/>
  <c r="D5589" i="21"/>
  <c r="D5590" i="21"/>
  <c r="D5591" i="21"/>
  <c r="D5592" i="21"/>
  <c r="D5593" i="21"/>
  <c r="D5594" i="21"/>
  <c r="D5595" i="21"/>
  <c r="D5596" i="21"/>
  <c r="D5597" i="21"/>
  <c r="D5598" i="21"/>
  <c r="D5599" i="21"/>
  <c r="D5600" i="21"/>
  <c r="D5601" i="21"/>
  <c r="D5602" i="21"/>
  <c r="D5603" i="21"/>
  <c r="D5604" i="21"/>
  <c r="D5605" i="21"/>
  <c r="D5606" i="21"/>
  <c r="D5607" i="21"/>
  <c r="D5608" i="21"/>
  <c r="D5609" i="21"/>
  <c r="D5610" i="21"/>
  <c r="D5611" i="21"/>
  <c r="D5612" i="21"/>
  <c r="D5613" i="21"/>
  <c r="D5614" i="21"/>
  <c r="D5615" i="21"/>
  <c r="D5616" i="21"/>
  <c r="D5617" i="21"/>
  <c r="D5618" i="21"/>
  <c r="D5619" i="21"/>
  <c r="D5620" i="21"/>
  <c r="D5621" i="21"/>
  <c r="D5622" i="21"/>
  <c r="D5623" i="21"/>
  <c r="D5624" i="21"/>
  <c r="D5625" i="21"/>
  <c r="D5626" i="21"/>
  <c r="D5627" i="21"/>
  <c r="D5628" i="21"/>
  <c r="D5629" i="21"/>
  <c r="D5630" i="21"/>
  <c r="D5631" i="21"/>
  <c r="D5632" i="21"/>
  <c r="D5633" i="21"/>
  <c r="D5634" i="21"/>
  <c r="D5635" i="21"/>
  <c r="D5636" i="21"/>
  <c r="D5637" i="21"/>
  <c r="D5638" i="21"/>
  <c r="D5639" i="21"/>
  <c r="D5640" i="21"/>
  <c r="D5641" i="21"/>
  <c r="D5642" i="21"/>
  <c r="D5643" i="21"/>
  <c r="D5644" i="21"/>
  <c r="D5645" i="21"/>
  <c r="D5646" i="21"/>
  <c r="D5647" i="21"/>
  <c r="D5648" i="21"/>
  <c r="D5649" i="21"/>
  <c r="D5650" i="21"/>
  <c r="D5651" i="21"/>
  <c r="D5652" i="21"/>
  <c r="D5653" i="21"/>
  <c r="D5654" i="21"/>
  <c r="D5655" i="21"/>
  <c r="D5656" i="21"/>
  <c r="D5657" i="21"/>
  <c r="D5658" i="21"/>
  <c r="D5659" i="21"/>
  <c r="D5660" i="21"/>
  <c r="D5661" i="21"/>
  <c r="D5662" i="21"/>
  <c r="D5663" i="21"/>
  <c r="D5664" i="21"/>
  <c r="D5665" i="21"/>
  <c r="D5666" i="21"/>
  <c r="D5667" i="21"/>
  <c r="D5668" i="21"/>
  <c r="D5669" i="21"/>
  <c r="D5670" i="21"/>
  <c r="D5671" i="21"/>
  <c r="D5672" i="21"/>
  <c r="D5673" i="21"/>
  <c r="D5674" i="21"/>
  <c r="D5675" i="21"/>
  <c r="D5676" i="21"/>
  <c r="D5677" i="21"/>
  <c r="D5678" i="21"/>
  <c r="D5679" i="21"/>
  <c r="D5680" i="21"/>
  <c r="D5681" i="21"/>
  <c r="D5682" i="21"/>
  <c r="D5683" i="21"/>
  <c r="D5684" i="21"/>
  <c r="D5685" i="21"/>
  <c r="D5686" i="21"/>
  <c r="D5687" i="21"/>
  <c r="D5688" i="21"/>
  <c r="D5689" i="21"/>
  <c r="D5690" i="21"/>
  <c r="D5691" i="21"/>
  <c r="D5692" i="21"/>
  <c r="D5693" i="21"/>
  <c r="D5694" i="21"/>
  <c r="D5695" i="21"/>
  <c r="D5696" i="21"/>
  <c r="D5697" i="21"/>
  <c r="D5698" i="21"/>
  <c r="D5699" i="21"/>
  <c r="D5700" i="21"/>
  <c r="D5701" i="21"/>
  <c r="D5702" i="21"/>
  <c r="D5703" i="21"/>
  <c r="D5704" i="21"/>
  <c r="D5705" i="21"/>
  <c r="D5706" i="21"/>
  <c r="D5707" i="21"/>
  <c r="D5708" i="21"/>
  <c r="D5709" i="21"/>
  <c r="D5710" i="21"/>
  <c r="D5711" i="21"/>
  <c r="D5712" i="21"/>
  <c r="D5713" i="21"/>
  <c r="D5714" i="21"/>
  <c r="D5715" i="21"/>
  <c r="D5716" i="21"/>
  <c r="D5717" i="21"/>
  <c r="D5718" i="21"/>
  <c r="D5719" i="21"/>
  <c r="D5720" i="21"/>
  <c r="D5721" i="21"/>
  <c r="D5722" i="21"/>
  <c r="D5723" i="21"/>
  <c r="D5724" i="21"/>
  <c r="D5725" i="21"/>
  <c r="D5726" i="21"/>
  <c r="D5727" i="21"/>
  <c r="D5728" i="21"/>
  <c r="D5729" i="21"/>
  <c r="D5730" i="21"/>
  <c r="D5731" i="21"/>
  <c r="D5732" i="21"/>
  <c r="D5733" i="21"/>
  <c r="D5734" i="21"/>
  <c r="D5735" i="21"/>
  <c r="D5736" i="21"/>
  <c r="D5737" i="21"/>
  <c r="D5738" i="21"/>
  <c r="D5739" i="21"/>
  <c r="D5740" i="21"/>
  <c r="D5741" i="21"/>
  <c r="D5742" i="21"/>
  <c r="D5743" i="21"/>
  <c r="D5744" i="21"/>
  <c r="D5745" i="21"/>
  <c r="D5746" i="21"/>
  <c r="D5747" i="21"/>
  <c r="D5748" i="21"/>
  <c r="D5749" i="21"/>
  <c r="D5750" i="21"/>
  <c r="D5751" i="21"/>
  <c r="D5752" i="21"/>
  <c r="D5753" i="21"/>
  <c r="D5754" i="21"/>
  <c r="D5755" i="21"/>
  <c r="D5756" i="21"/>
  <c r="D5757" i="21"/>
  <c r="D5758" i="21"/>
  <c r="D5759" i="21"/>
  <c r="D5760" i="21"/>
  <c r="D5761" i="21"/>
  <c r="D5762" i="21"/>
  <c r="D5763" i="21"/>
  <c r="D5764" i="21"/>
  <c r="D5765" i="21"/>
  <c r="D5766" i="21"/>
  <c r="D5767" i="21"/>
  <c r="D5768" i="21"/>
  <c r="D5769" i="21"/>
  <c r="D5770" i="21"/>
  <c r="D5771" i="21"/>
  <c r="D5772" i="21"/>
  <c r="D5773" i="21"/>
  <c r="D5774" i="21"/>
  <c r="D5775" i="21"/>
  <c r="D5776" i="21"/>
  <c r="D5777" i="21"/>
  <c r="D5778" i="21"/>
  <c r="D5779" i="21"/>
  <c r="D5780" i="21"/>
  <c r="D5781" i="21"/>
  <c r="D5782" i="21"/>
  <c r="D5783" i="21"/>
  <c r="D5784" i="21"/>
  <c r="D5785" i="21"/>
  <c r="D5786" i="21"/>
  <c r="D5787" i="21"/>
  <c r="D5788" i="21"/>
  <c r="D5789" i="21"/>
  <c r="D5790" i="21"/>
  <c r="D5791" i="21"/>
  <c r="D5792" i="21"/>
  <c r="D5793" i="21"/>
  <c r="D5794" i="21"/>
  <c r="D5795" i="21"/>
  <c r="D5796" i="21"/>
  <c r="D5797" i="21"/>
  <c r="D5798" i="21"/>
  <c r="D5799" i="21"/>
  <c r="D5800" i="21"/>
  <c r="D5801" i="21"/>
  <c r="D5802" i="21"/>
  <c r="D5803" i="21"/>
  <c r="D5804" i="21"/>
  <c r="D5805" i="21"/>
  <c r="D5806" i="21"/>
  <c r="D5807" i="21"/>
  <c r="D5808" i="21"/>
  <c r="D5809" i="21"/>
  <c r="D5810" i="21"/>
  <c r="D5811" i="21"/>
  <c r="D5812" i="21"/>
  <c r="D5813" i="21"/>
  <c r="D5814" i="21"/>
  <c r="D5815" i="21"/>
  <c r="D5816" i="21"/>
  <c r="D5817" i="21"/>
  <c r="D5818" i="21"/>
  <c r="D5819" i="21"/>
  <c r="D5820" i="21"/>
  <c r="D5821" i="21"/>
  <c r="D5822" i="21"/>
  <c r="D5823" i="21"/>
  <c r="D5824" i="21"/>
  <c r="D5825" i="21"/>
  <c r="D5826" i="21"/>
  <c r="D5827" i="21"/>
  <c r="D5828" i="21"/>
  <c r="D5829" i="21"/>
  <c r="D5830" i="21"/>
  <c r="D5831" i="21"/>
  <c r="D5832" i="21"/>
  <c r="D5833" i="21"/>
  <c r="D5834" i="21"/>
  <c r="D5835" i="21"/>
  <c r="D5836" i="21"/>
  <c r="D5837" i="21"/>
  <c r="D5838" i="21"/>
  <c r="D5839" i="21"/>
  <c r="D5840" i="21"/>
  <c r="D5841" i="21"/>
  <c r="D5842" i="21"/>
  <c r="D5843" i="21"/>
  <c r="D5844" i="21"/>
  <c r="D5845" i="21"/>
  <c r="D5846" i="21"/>
  <c r="D5847" i="21"/>
  <c r="D5848" i="21"/>
  <c r="D5849" i="21"/>
  <c r="D5850" i="21"/>
  <c r="D5851" i="21"/>
  <c r="D5852" i="21"/>
  <c r="D5853" i="21"/>
  <c r="D5854" i="21"/>
  <c r="D5855" i="21"/>
  <c r="D5856" i="21"/>
  <c r="D5857" i="21"/>
  <c r="D5858" i="21"/>
  <c r="D5859" i="21"/>
  <c r="D5860" i="21"/>
  <c r="D5861" i="21"/>
  <c r="D5862" i="21"/>
  <c r="D5863" i="21"/>
  <c r="D5864" i="21"/>
  <c r="D5865" i="21"/>
  <c r="D5866" i="21"/>
  <c r="D5867" i="21"/>
  <c r="D5868" i="21"/>
  <c r="D5869" i="21"/>
  <c r="D5870" i="21"/>
  <c r="D5871" i="21"/>
  <c r="D5872" i="21"/>
  <c r="D5873" i="21"/>
  <c r="D5874" i="21"/>
  <c r="D5875" i="21"/>
  <c r="D5876" i="21"/>
  <c r="D5877" i="21"/>
  <c r="D5878" i="21"/>
  <c r="D5879" i="21"/>
  <c r="D5880" i="21"/>
  <c r="D5881" i="21"/>
  <c r="D5882" i="21"/>
  <c r="D5883" i="21"/>
  <c r="D5884" i="21"/>
  <c r="D5885" i="21"/>
  <c r="D5886" i="21"/>
  <c r="D5887" i="21"/>
  <c r="D5888" i="21"/>
  <c r="D5889" i="21"/>
  <c r="D5890" i="21"/>
  <c r="D5891" i="21"/>
  <c r="D5892" i="21"/>
  <c r="D5893" i="21"/>
  <c r="D5894" i="21"/>
  <c r="D5895" i="21"/>
  <c r="D5896" i="21"/>
  <c r="D5897" i="21"/>
  <c r="D5898" i="21"/>
  <c r="D5899" i="21"/>
  <c r="D5900" i="21"/>
  <c r="D5901" i="21"/>
  <c r="D5902" i="21"/>
  <c r="D5903" i="21"/>
  <c r="D5904" i="21"/>
  <c r="D5905" i="21"/>
  <c r="D5906" i="21"/>
  <c r="D5907" i="21"/>
  <c r="D5908" i="21"/>
  <c r="D5909" i="21"/>
  <c r="D5910" i="21"/>
  <c r="D5911" i="21"/>
  <c r="D5912" i="21"/>
  <c r="D5913" i="21"/>
  <c r="D5914" i="21"/>
  <c r="D5915" i="21"/>
  <c r="D5916" i="21"/>
  <c r="D5917" i="21"/>
  <c r="D5918" i="21"/>
  <c r="D5919" i="21"/>
  <c r="D5920" i="21"/>
  <c r="D5921" i="21"/>
  <c r="D5922" i="21"/>
  <c r="D5923" i="21"/>
  <c r="D5924" i="21"/>
  <c r="D5925" i="21"/>
  <c r="D5926" i="21"/>
  <c r="D5927" i="21"/>
  <c r="D5928" i="21"/>
  <c r="D5929" i="21"/>
  <c r="D5930" i="21"/>
  <c r="D5931" i="21"/>
  <c r="D5932" i="21"/>
  <c r="D5933" i="21"/>
  <c r="D5934" i="21"/>
  <c r="D5935" i="21"/>
  <c r="D5936" i="21"/>
  <c r="D5937" i="21"/>
  <c r="D5938" i="21"/>
  <c r="D5939" i="21"/>
  <c r="D5940" i="21"/>
  <c r="D5941" i="21"/>
  <c r="D5942" i="21"/>
  <c r="D5943" i="21"/>
  <c r="D5944" i="21"/>
  <c r="D5945" i="21"/>
  <c r="D5946" i="21"/>
  <c r="D5947" i="21"/>
  <c r="D5948" i="21"/>
  <c r="D5949" i="21"/>
  <c r="D5950" i="21"/>
  <c r="D5951" i="21"/>
  <c r="D5952" i="21"/>
  <c r="D5953" i="21"/>
  <c r="D5954" i="21"/>
  <c r="D5955" i="21"/>
  <c r="D5956" i="21"/>
  <c r="D5957" i="21"/>
  <c r="D5958" i="21"/>
  <c r="D5959" i="21"/>
  <c r="D5960" i="21"/>
  <c r="D5961" i="21"/>
  <c r="D5962" i="21"/>
  <c r="D5963" i="21"/>
  <c r="D5964" i="21"/>
  <c r="D5965" i="21"/>
  <c r="D5966" i="21"/>
  <c r="D5967" i="21"/>
  <c r="D5968" i="21"/>
  <c r="D5969" i="21"/>
  <c r="D5970" i="21"/>
  <c r="D5971" i="21"/>
  <c r="D5972" i="21"/>
  <c r="D5973" i="21"/>
  <c r="D5974" i="21"/>
  <c r="D5975" i="21"/>
  <c r="D5976" i="21"/>
  <c r="E103" i="24" l="1"/>
  <c r="C93" i="24"/>
  <c r="F99" i="24"/>
  <c r="C87" i="24"/>
  <c r="G87" i="24"/>
  <c r="D99" i="24"/>
  <c r="F103" i="24"/>
  <c r="F105" i="24" s="1"/>
  <c r="H93" i="24"/>
  <c r="I105" i="24"/>
  <c r="D105" i="24"/>
  <c r="I87" i="24"/>
  <c r="E93" i="24"/>
  <c r="F93" i="24"/>
  <c r="E87" i="24"/>
  <c r="G101" i="24"/>
  <c r="G103" i="24" s="1"/>
  <c r="E99" i="24"/>
  <c r="G93" i="24"/>
  <c r="G97" i="24"/>
  <c r="G99" i="24" s="1"/>
  <c r="D87" i="24"/>
  <c r="C99" i="24"/>
  <c r="C101" i="24"/>
  <c r="C103" i="24" s="1"/>
  <c r="I93" i="24"/>
  <c r="H99" i="24"/>
  <c r="H105" i="24" s="1"/>
  <c r="H87" i="24"/>
  <c r="H1277" i="23"/>
  <c r="H7" i="23"/>
  <c r="H23" i="23"/>
  <c r="H39" i="23"/>
  <c r="H55" i="23"/>
  <c r="H71" i="23"/>
  <c r="H87" i="23"/>
  <c r="H103" i="23"/>
  <c r="H119" i="23"/>
  <c r="H135" i="23"/>
  <c r="H151" i="23"/>
  <c r="H167" i="23"/>
  <c r="H183" i="23"/>
  <c r="H199" i="23"/>
  <c r="H215" i="23"/>
  <c r="H231" i="23"/>
  <c r="H247" i="23"/>
  <c r="H263" i="23"/>
  <c r="H279" i="23"/>
  <c r="H295" i="23"/>
  <c r="H311" i="23"/>
  <c r="H327" i="23"/>
  <c r="H343" i="23"/>
  <c r="H359" i="23"/>
  <c r="H375" i="23"/>
  <c r="H391" i="23"/>
  <c r="H407" i="23"/>
  <c r="H423" i="23"/>
  <c r="H439" i="23"/>
  <c r="H455" i="23"/>
  <c r="H471" i="23"/>
  <c r="H487" i="23"/>
  <c r="H503" i="23"/>
  <c r="H519" i="23"/>
  <c r="H535" i="23"/>
  <c r="H551" i="23"/>
  <c r="H567" i="23"/>
  <c r="H583" i="23"/>
  <c r="H599" i="23"/>
  <c r="H615" i="23"/>
  <c r="H631" i="23"/>
  <c r="H647" i="23"/>
  <c r="H663" i="23"/>
  <c r="H679" i="23"/>
  <c r="H696" i="23"/>
  <c r="H717" i="23"/>
  <c r="H739" i="23"/>
  <c r="H760" i="23"/>
  <c r="H789" i="23"/>
  <c r="H821" i="23"/>
  <c r="H853" i="23"/>
  <c r="H885" i="23"/>
  <c r="H917" i="23"/>
  <c r="H949" i="23"/>
  <c r="H981" i="23"/>
  <c r="H1013" i="23"/>
  <c r="H1045" i="23"/>
  <c r="H1077" i="23"/>
  <c r="H1109" i="23"/>
  <c r="H1141" i="23"/>
  <c r="H1173" i="23"/>
  <c r="H1205" i="23"/>
  <c r="H1237" i="23"/>
  <c r="H1269" i="23"/>
  <c r="H11" i="23"/>
  <c r="H27" i="23"/>
  <c r="H43" i="23"/>
  <c r="H59" i="23"/>
  <c r="H75" i="23"/>
  <c r="H91" i="23"/>
  <c r="H107" i="23"/>
  <c r="H123" i="23"/>
  <c r="H139" i="23"/>
  <c r="H155" i="23"/>
  <c r="H171" i="23"/>
  <c r="H187" i="23"/>
  <c r="H203" i="23"/>
  <c r="H219" i="23"/>
  <c r="H235" i="23"/>
  <c r="H251" i="23"/>
  <c r="H267" i="23"/>
  <c r="H283" i="23"/>
  <c r="H299" i="23"/>
  <c r="H315" i="23"/>
  <c r="H331" i="23"/>
  <c r="H347" i="23"/>
  <c r="H363" i="23"/>
  <c r="H379" i="23"/>
  <c r="H395" i="23"/>
  <c r="H411" i="23"/>
  <c r="H427" i="23"/>
  <c r="H443" i="23"/>
  <c r="H459" i="23"/>
  <c r="H475" i="23"/>
  <c r="H491" i="23"/>
  <c r="H507" i="23"/>
  <c r="H523" i="23"/>
  <c r="H539" i="23"/>
  <c r="H555" i="23"/>
  <c r="H571" i="23"/>
  <c r="H587" i="23"/>
  <c r="H603" i="23"/>
  <c r="H619" i="23"/>
  <c r="H635" i="23"/>
  <c r="H651" i="23"/>
  <c r="H667" i="23"/>
  <c r="H683" i="23"/>
  <c r="H701" i="23"/>
  <c r="H723" i="23"/>
  <c r="H744" i="23"/>
  <c r="H765" i="23"/>
  <c r="H797" i="23"/>
  <c r="H829" i="23"/>
  <c r="H861" i="23"/>
  <c r="H893" i="23"/>
  <c r="H925" i="23"/>
  <c r="H957" i="23"/>
  <c r="H989" i="23"/>
  <c r="H1021" i="23"/>
  <c r="H1053" i="23"/>
  <c r="H1085" i="23"/>
  <c r="H1117" i="23"/>
  <c r="H1149" i="23"/>
  <c r="H1181" i="23"/>
  <c r="H1213" i="23"/>
  <c r="H1245" i="23"/>
  <c r="H6002" i="23"/>
  <c r="H5998" i="23"/>
  <c r="H5994" i="23"/>
  <c r="H5990" i="23"/>
  <c r="H5986" i="23"/>
  <c r="H5982" i="23"/>
  <c r="H5978" i="23"/>
  <c r="H5974" i="23"/>
  <c r="H5970" i="23"/>
  <c r="H5966" i="23"/>
  <c r="H5962" i="23"/>
  <c r="H5958" i="23"/>
  <c r="H5954" i="23"/>
  <c r="H5950" i="23"/>
  <c r="H5946" i="23"/>
  <c r="H5942" i="23"/>
  <c r="H5938" i="23"/>
  <c r="H5934" i="23"/>
  <c r="H5930" i="23"/>
  <c r="H5926" i="23"/>
  <c r="H5922" i="23"/>
  <c r="H5918" i="23"/>
  <c r="H5914" i="23"/>
  <c r="H5910" i="23"/>
  <c r="H5906" i="23"/>
  <c r="H5902" i="23"/>
  <c r="H5898" i="23"/>
  <c r="H5894" i="23"/>
  <c r="H5890" i="23"/>
  <c r="H5886" i="23"/>
  <c r="H5882" i="23"/>
  <c r="H5878" i="23"/>
  <c r="H5874" i="23"/>
  <c r="H5870" i="23"/>
  <c r="H5866" i="23"/>
  <c r="H5862" i="23"/>
  <c r="H5858" i="23"/>
  <c r="H5854" i="23"/>
  <c r="H5850" i="23"/>
  <c r="H5846" i="23"/>
  <c r="H5842" i="23"/>
  <c r="H5838" i="23"/>
  <c r="H5834" i="23"/>
  <c r="H5830" i="23"/>
  <c r="H5826" i="23"/>
  <c r="H5822" i="23"/>
  <c r="H5818" i="23"/>
  <c r="H5814" i="23"/>
  <c r="H5810" i="23"/>
  <c r="H5806" i="23"/>
  <c r="H5802" i="23"/>
  <c r="H5798" i="23"/>
  <c r="H5794" i="23"/>
  <c r="H5790" i="23"/>
  <c r="H5786" i="23"/>
  <c r="H5782" i="23"/>
  <c r="H5778" i="23"/>
  <c r="H5774" i="23"/>
  <c r="H5770" i="23"/>
  <c r="H5766" i="23"/>
  <c r="H5762" i="23"/>
  <c r="H5758" i="23"/>
  <c r="H5754" i="23"/>
  <c r="H5750" i="23"/>
  <c r="H5746" i="23"/>
  <c r="H5742" i="23"/>
  <c r="H5738" i="23"/>
  <c r="H5734" i="23"/>
  <c r="H5730" i="23"/>
  <c r="H5726" i="23"/>
  <c r="H5722" i="23"/>
  <c r="H5718" i="23"/>
  <c r="H5714" i="23"/>
  <c r="H5710" i="23"/>
  <c r="H5706" i="23"/>
  <c r="H5702" i="23"/>
  <c r="H5698" i="23"/>
  <c r="H5694" i="23"/>
  <c r="H5690" i="23"/>
  <c r="H5686" i="23"/>
  <c r="H5682" i="23"/>
  <c r="H5678" i="23"/>
  <c r="H5674" i="23"/>
  <c r="H5670" i="23"/>
  <c r="H6001" i="23"/>
  <c r="H5997" i="23"/>
  <c r="H5993" i="23"/>
  <c r="H5989" i="23"/>
  <c r="H5985" i="23"/>
  <c r="H5981" i="23"/>
  <c r="H5977" i="23"/>
  <c r="H5973" i="23"/>
  <c r="H5969" i="23"/>
  <c r="H5965" i="23"/>
  <c r="H5961" i="23"/>
  <c r="H5957" i="23"/>
  <c r="H5953" i="23"/>
  <c r="H5949" i="23"/>
  <c r="H5945" i="23"/>
  <c r="H5941" i="23"/>
  <c r="H5937" i="23"/>
  <c r="H5933" i="23"/>
  <c r="H5929" i="23"/>
  <c r="H5925" i="23"/>
  <c r="H5921" i="23"/>
  <c r="H5917" i="23"/>
  <c r="H5913" i="23"/>
  <c r="H5909" i="23"/>
  <c r="H5905" i="23"/>
  <c r="H5901" i="23"/>
  <c r="H5897" i="23"/>
  <c r="H5893" i="23"/>
  <c r="H5889" i="23"/>
  <c r="H5885" i="23"/>
  <c r="H5881" i="23"/>
  <c r="H5877" i="23"/>
  <c r="H6000" i="23"/>
  <c r="H5996" i="23"/>
  <c r="H5992" i="23"/>
  <c r="H5988" i="23"/>
  <c r="H5984" i="23"/>
  <c r="H5980" i="23"/>
  <c r="H5976" i="23"/>
  <c r="H5972" i="23"/>
  <c r="H5968" i="23"/>
  <c r="H5964" i="23"/>
  <c r="H5960" i="23"/>
  <c r="H5956" i="23"/>
  <c r="H5952" i="23"/>
  <c r="H5948" i="23"/>
  <c r="H5944" i="23"/>
  <c r="H5940" i="23"/>
  <c r="H5936" i="23"/>
  <c r="H5932" i="23"/>
  <c r="H5928" i="23"/>
  <c r="H5924" i="23"/>
  <c r="H5920" i="23"/>
  <c r="H5916" i="23"/>
  <c r="H5912" i="23"/>
  <c r="H5908" i="23"/>
  <c r="H5904" i="23"/>
  <c r="H5900" i="23"/>
  <c r="H5896" i="23"/>
  <c r="H5892" i="23"/>
  <c r="H5888" i="23"/>
  <c r="H5884" i="23"/>
  <c r="H5880" i="23"/>
  <c r="H5876" i="23"/>
  <c r="H5872" i="23"/>
  <c r="H5868" i="23"/>
  <c r="H5864" i="23"/>
  <c r="H5860" i="23"/>
  <c r="H5856" i="23"/>
  <c r="H5852" i="23"/>
  <c r="H5848" i="23"/>
  <c r="H5844" i="23"/>
  <c r="H5840" i="23"/>
  <c r="H5836" i="23"/>
  <c r="H5832" i="23"/>
  <c r="H5828" i="23"/>
  <c r="H5824" i="23"/>
  <c r="H5820" i="23"/>
  <c r="H5816" i="23"/>
  <c r="H5812" i="23"/>
  <c r="H5808" i="23"/>
  <c r="H5804" i="23"/>
  <c r="H5800" i="23"/>
  <c r="H5796" i="23"/>
  <c r="H5792" i="23"/>
  <c r="H5788" i="23"/>
  <c r="H5784" i="23"/>
  <c r="H5780" i="23"/>
  <c r="H5776" i="23"/>
  <c r="H5772" i="23"/>
  <c r="H5768" i="23"/>
  <c r="H5764" i="23"/>
  <c r="H5760" i="23"/>
  <c r="H5756" i="23"/>
  <c r="H5752" i="23"/>
  <c r="H5748" i="23"/>
  <c r="H5744" i="23"/>
  <c r="H5740" i="23"/>
  <c r="H5736" i="23"/>
  <c r="H5732" i="23"/>
  <c r="H5728" i="23"/>
  <c r="H5724" i="23"/>
  <c r="H5720" i="23"/>
  <c r="H5716" i="23"/>
  <c r="H5712" i="23"/>
  <c r="H5708" i="23"/>
  <c r="H5704" i="23"/>
  <c r="H5700" i="23"/>
  <c r="H5696" i="23"/>
  <c r="H5692" i="23"/>
  <c r="H5688" i="23"/>
  <c r="H5684" i="23"/>
  <c r="H5680" i="23"/>
  <c r="H5676" i="23"/>
  <c r="H5672" i="23"/>
  <c r="H5668" i="23"/>
  <c r="H5664" i="23"/>
  <c r="H5999" i="23"/>
  <c r="H5983" i="23"/>
  <c r="H5967" i="23"/>
  <c r="H5951" i="23"/>
  <c r="H5935" i="23"/>
  <c r="H5919" i="23"/>
  <c r="H5903" i="23"/>
  <c r="H5887" i="23"/>
  <c r="H5873" i="23"/>
  <c r="H5865" i="23"/>
  <c r="H5857" i="23"/>
  <c r="H5849" i="23"/>
  <c r="H5841" i="23"/>
  <c r="H5833" i="23"/>
  <c r="H5825" i="23"/>
  <c r="H5817" i="23"/>
  <c r="H5809" i="23"/>
  <c r="H5801" i="23"/>
  <c r="H5793" i="23"/>
  <c r="H5785" i="23"/>
  <c r="H5777" i="23"/>
  <c r="H5769" i="23"/>
  <c r="H5761" i="23"/>
  <c r="H5753" i="23"/>
  <c r="H5745" i="23"/>
  <c r="H5737" i="23"/>
  <c r="H5729" i="23"/>
  <c r="H5721" i="23"/>
  <c r="H5713" i="23"/>
  <c r="H5705" i="23"/>
  <c r="H5697" i="23"/>
  <c r="H5689" i="23"/>
  <c r="H5681" i="23"/>
  <c r="H5673" i="23"/>
  <c r="H5666" i="23"/>
  <c r="H5661" i="23"/>
  <c r="H5657" i="23"/>
  <c r="H5653" i="23"/>
  <c r="H5649" i="23"/>
  <c r="H5645" i="23"/>
  <c r="H5995" i="23"/>
  <c r="H5979" i="23"/>
  <c r="H5963" i="23"/>
  <c r="H5947" i="23"/>
  <c r="H5931" i="23"/>
  <c r="H5915" i="23"/>
  <c r="H5899" i="23"/>
  <c r="H5883" i="23"/>
  <c r="H5871" i="23"/>
  <c r="H5863" i="23"/>
  <c r="H5855" i="23"/>
  <c r="H5847" i="23"/>
  <c r="H5839" i="23"/>
  <c r="H5831" i="23"/>
  <c r="H5823" i="23"/>
  <c r="H5815" i="23"/>
  <c r="H5807" i="23"/>
  <c r="H5799" i="23"/>
  <c r="H5791" i="23"/>
  <c r="H5783" i="23"/>
  <c r="H5775" i="23"/>
  <c r="H5767" i="23"/>
  <c r="H5759" i="23"/>
  <c r="H5751" i="23"/>
  <c r="H5743" i="23"/>
  <c r="H5735" i="23"/>
  <c r="H5727" i="23"/>
  <c r="H5719" i="23"/>
  <c r="H5711" i="23"/>
  <c r="H5703" i="23"/>
  <c r="H5695" i="23"/>
  <c r="H5687" i="23"/>
  <c r="H5679" i="23"/>
  <c r="H5671" i="23"/>
  <c r="H5665" i="23"/>
  <c r="H5660" i="23"/>
  <c r="H5656" i="23"/>
  <c r="H5652" i="23"/>
  <c r="H5648" i="23"/>
  <c r="H5644" i="23"/>
  <c r="H5640" i="23"/>
  <c r="H5636" i="23"/>
  <c r="H5632" i="23"/>
  <c r="H5628" i="23"/>
  <c r="H5624" i="23"/>
  <c r="H5620" i="23"/>
  <c r="H5616" i="23"/>
  <c r="H5612" i="23"/>
  <c r="H5608" i="23"/>
  <c r="H5604" i="23"/>
  <c r="H5600" i="23"/>
  <c r="H5596" i="23"/>
  <c r="H5592" i="23"/>
  <c r="H5588" i="23"/>
  <c r="H5584" i="23"/>
  <c r="H5580" i="23"/>
  <c r="H5576" i="23"/>
  <c r="H5572" i="23"/>
  <c r="H5568" i="23"/>
  <c r="H5564" i="23"/>
  <c r="H5560" i="23"/>
  <c r="H5556" i="23"/>
  <c r="H5552" i="23"/>
  <c r="H5548" i="23"/>
  <c r="H5544" i="23"/>
  <c r="H5540" i="23"/>
  <c r="H5536" i="23"/>
  <c r="H5532" i="23"/>
  <c r="H5528" i="23"/>
  <c r="H5524" i="23"/>
  <c r="H5520" i="23"/>
  <c r="H5516" i="23"/>
  <c r="H5512" i="23"/>
  <c r="H5508" i="23"/>
  <c r="H5504" i="23"/>
  <c r="H5500" i="23"/>
  <c r="H5496" i="23"/>
  <c r="H5492" i="23"/>
  <c r="H5488" i="23"/>
  <c r="H5484" i="23"/>
  <c r="H5480" i="23"/>
  <c r="H5476" i="23"/>
  <c r="H5472" i="23"/>
  <c r="H5468" i="23"/>
  <c r="H5464" i="23"/>
  <c r="H5991" i="23"/>
  <c r="H5959" i="23"/>
  <c r="H5927" i="23"/>
  <c r="H5895" i="23"/>
  <c r="H5869" i="23"/>
  <c r="H5853" i="23"/>
  <c r="H5837" i="23"/>
  <c r="H5821" i="23"/>
  <c r="H5805" i="23"/>
  <c r="H5789" i="23"/>
  <c r="H5773" i="23"/>
  <c r="H5757" i="23"/>
  <c r="H5741" i="23"/>
  <c r="H5725" i="23"/>
  <c r="H5709" i="23"/>
  <c r="H5693" i="23"/>
  <c r="H5677" i="23"/>
  <c r="H5663" i="23"/>
  <c r="H5655" i="23"/>
  <c r="H5647" i="23"/>
  <c r="H5641" i="23"/>
  <c r="H5635" i="23"/>
  <c r="H5630" i="23"/>
  <c r="H5625" i="23"/>
  <c r="H5619" i="23"/>
  <c r="H5614" i="23"/>
  <c r="H5609" i="23"/>
  <c r="H5603" i="23"/>
  <c r="H5598" i="23"/>
  <c r="H5593" i="23"/>
  <c r="H5587" i="23"/>
  <c r="H5582" i="23"/>
  <c r="H5577" i="23"/>
  <c r="H5571" i="23"/>
  <c r="H5566" i="23"/>
  <c r="H5561" i="23"/>
  <c r="H5555" i="23"/>
  <c r="H5550" i="23"/>
  <c r="H5545" i="23"/>
  <c r="H5539" i="23"/>
  <c r="H5534" i="23"/>
  <c r="H5529" i="23"/>
  <c r="H5523" i="23"/>
  <c r="H5518" i="23"/>
  <c r="H5513" i="23"/>
  <c r="H5507" i="23"/>
  <c r="H5502" i="23"/>
  <c r="H5497" i="23"/>
  <c r="H5491" i="23"/>
  <c r="H5486" i="23"/>
  <c r="H5481" i="23"/>
  <c r="H5475" i="23"/>
  <c r="H5470" i="23"/>
  <c r="H5465" i="23"/>
  <c r="H5460" i="23"/>
  <c r="H5456" i="23"/>
  <c r="H5452" i="23"/>
  <c r="H5448" i="23"/>
  <c r="H5444" i="23"/>
  <c r="H5440" i="23"/>
  <c r="H5436" i="23"/>
  <c r="H5432" i="23"/>
  <c r="H5428" i="23"/>
  <c r="H5424" i="23"/>
  <c r="H5420" i="23"/>
  <c r="H5416" i="23"/>
  <c r="H5412" i="23"/>
  <c r="H5408" i="23"/>
  <c r="H5404" i="23"/>
  <c r="H5400" i="23"/>
  <c r="H5396" i="23"/>
  <c r="H5392" i="23"/>
  <c r="H5388" i="23"/>
  <c r="H5384" i="23"/>
  <c r="H5380" i="23"/>
  <c r="H5376" i="23"/>
  <c r="H5372" i="23"/>
  <c r="H5368" i="23"/>
  <c r="H5364" i="23"/>
  <c r="H5360" i="23"/>
  <c r="H5356" i="23"/>
  <c r="H5352" i="23"/>
  <c r="H5348" i="23"/>
  <c r="H5344" i="23"/>
  <c r="H5340" i="23"/>
  <c r="H5987" i="23"/>
  <c r="H5955" i="23"/>
  <c r="H5923" i="23"/>
  <c r="H5891" i="23"/>
  <c r="H5867" i="23"/>
  <c r="H5851" i="23"/>
  <c r="H5835" i="23"/>
  <c r="H5819" i="23"/>
  <c r="H5803" i="23"/>
  <c r="H5787" i="23"/>
  <c r="H5771" i="23"/>
  <c r="H5755" i="23"/>
  <c r="H5739" i="23"/>
  <c r="H5723" i="23"/>
  <c r="H5707" i="23"/>
  <c r="H5691" i="23"/>
  <c r="H5675" i="23"/>
  <c r="H5662" i="23"/>
  <c r="H5654" i="23"/>
  <c r="H5646" i="23"/>
  <c r="H5639" i="23"/>
  <c r="H5634" i="23"/>
  <c r="H5629" i="23"/>
  <c r="H5623" i="23"/>
  <c r="H5618" i="23"/>
  <c r="H5613" i="23"/>
  <c r="H5607" i="23"/>
  <c r="H5602" i="23"/>
  <c r="H5597" i="23"/>
  <c r="H5591" i="23"/>
  <c r="H5586" i="23"/>
  <c r="H5581" i="23"/>
  <c r="H5575" i="23"/>
  <c r="H5570" i="23"/>
  <c r="H5565" i="23"/>
  <c r="H5559" i="23"/>
  <c r="H5554" i="23"/>
  <c r="H5549" i="23"/>
  <c r="H5543" i="23"/>
  <c r="H5538" i="23"/>
  <c r="H5533" i="23"/>
  <c r="H5527" i="23"/>
  <c r="H5522" i="23"/>
  <c r="H5517" i="23"/>
  <c r="H5511" i="23"/>
  <c r="H5506" i="23"/>
  <c r="H5501" i="23"/>
  <c r="H5495" i="23"/>
  <c r="H5490" i="23"/>
  <c r="H5485" i="23"/>
  <c r="H5479" i="23"/>
  <c r="H5474" i="23"/>
  <c r="H5469" i="23"/>
  <c r="H5463" i="23"/>
  <c r="H5459" i="23"/>
  <c r="H5455" i="23"/>
  <c r="H5451" i="23"/>
  <c r="H5975" i="23"/>
  <c r="H5911" i="23"/>
  <c r="H5861" i="23"/>
  <c r="H5829" i="23"/>
  <c r="H5797" i="23"/>
  <c r="H5765" i="23"/>
  <c r="H5733" i="23"/>
  <c r="H5701" i="23"/>
  <c r="H5669" i="23"/>
  <c r="H5651" i="23"/>
  <c r="H5638" i="23"/>
  <c r="H5627" i="23"/>
  <c r="H5617" i="23"/>
  <c r="H5606" i="23"/>
  <c r="H5595" i="23"/>
  <c r="H5585" i="23"/>
  <c r="H5574" i="23"/>
  <c r="H5563" i="23"/>
  <c r="H5553" i="23"/>
  <c r="H5542" i="23"/>
  <c r="H5531" i="23"/>
  <c r="H5521" i="23"/>
  <c r="H5510" i="23"/>
  <c r="H5499" i="23"/>
  <c r="H5489" i="23"/>
  <c r="H5478" i="23"/>
  <c r="H5467" i="23"/>
  <c r="H5458" i="23"/>
  <c r="H5450" i="23"/>
  <c r="H5445" i="23"/>
  <c r="H5439" i="23"/>
  <c r="H5434" i="23"/>
  <c r="H5429" i="23"/>
  <c r="H5423" i="23"/>
  <c r="H5418" i="23"/>
  <c r="H5413" i="23"/>
  <c r="H5407" i="23"/>
  <c r="H5402" i="23"/>
  <c r="H5397" i="23"/>
  <c r="H5391" i="23"/>
  <c r="H5386" i="23"/>
  <c r="H5381" i="23"/>
  <c r="H5375" i="23"/>
  <c r="H5370" i="23"/>
  <c r="H5365" i="23"/>
  <c r="H5359" i="23"/>
  <c r="H5354" i="23"/>
  <c r="H5349" i="23"/>
  <c r="H5343" i="23"/>
  <c r="H5338" i="23"/>
  <c r="H5334" i="23"/>
  <c r="H5330" i="23"/>
  <c r="H5326" i="23"/>
  <c r="H5322" i="23"/>
  <c r="H5318" i="23"/>
  <c r="H5314" i="23"/>
  <c r="H5310" i="23"/>
  <c r="H5306" i="23"/>
  <c r="H5302" i="23"/>
  <c r="H5298" i="23"/>
  <c r="H5294" i="23"/>
  <c r="H5290" i="23"/>
  <c r="H5286" i="23"/>
  <c r="H5282" i="23"/>
  <c r="H5278" i="23"/>
  <c r="H5274" i="23"/>
  <c r="H5270" i="23"/>
  <c r="H5266" i="23"/>
  <c r="H5262" i="23"/>
  <c r="H5258" i="23"/>
  <c r="H5254" i="23"/>
  <c r="H5250" i="23"/>
  <c r="H5246" i="23"/>
  <c r="H5242" i="23"/>
  <c r="H5238" i="23"/>
  <c r="H5234" i="23"/>
  <c r="H5230" i="23"/>
  <c r="H5226" i="23"/>
  <c r="H5222" i="23"/>
  <c r="H5218" i="23"/>
  <c r="H5214" i="23"/>
  <c r="H5210" i="23"/>
  <c r="H5206" i="23"/>
  <c r="H5202" i="23"/>
  <c r="H5198" i="23"/>
  <c r="H5194" i="23"/>
  <c r="H5190" i="23"/>
  <c r="H5186" i="23"/>
  <c r="H5182" i="23"/>
  <c r="H5178" i="23"/>
  <c r="H5174" i="23"/>
  <c r="H5170" i="23"/>
  <c r="H5166" i="23"/>
  <c r="H5162" i="23"/>
  <c r="H5158" i="23"/>
  <c r="H5154" i="23"/>
  <c r="H5150" i="23"/>
  <c r="H5146" i="23"/>
  <c r="H5142" i="23"/>
  <c r="H5138" i="23"/>
  <c r="H5134" i="23"/>
  <c r="H5130" i="23"/>
  <c r="H5126" i="23"/>
  <c r="H5122" i="23"/>
  <c r="H5118" i="23"/>
  <c r="H5114" i="23"/>
  <c r="H5110" i="23"/>
  <c r="H5106" i="23"/>
  <c r="H5102" i="23"/>
  <c r="H5098" i="23"/>
  <c r="H5094" i="23"/>
  <c r="H5090" i="23"/>
  <c r="H5086" i="23"/>
  <c r="H5082" i="23"/>
  <c r="H5078" i="23"/>
  <c r="H5074" i="23"/>
  <c r="H5070" i="23"/>
  <c r="H5066" i="23"/>
  <c r="H5062" i="23"/>
  <c r="H5058" i="23"/>
  <c r="H5054" i="23"/>
  <c r="H5050" i="23"/>
  <c r="H5046" i="23"/>
  <c r="H5042" i="23"/>
  <c r="H5038" i="23"/>
  <c r="H5034" i="23"/>
  <c r="H5030" i="23"/>
  <c r="H5026" i="23"/>
  <c r="H5022" i="23"/>
  <c r="H5018" i="23"/>
  <c r="H5014" i="23"/>
  <c r="H5010" i="23"/>
  <c r="H5006" i="23"/>
  <c r="H5002" i="23"/>
  <c r="H4998" i="23"/>
  <c r="H4994" i="23"/>
  <c r="H4990" i="23"/>
  <c r="H4986" i="23"/>
  <c r="H4982" i="23"/>
  <c r="H4978" i="23"/>
  <c r="H4974" i="23"/>
  <c r="H4970" i="23"/>
  <c r="H4966" i="23"/>
  <c r="H4962" i="23"/>
  <c r="H4958" i="23"/>
  <c r="H4954" i="23"/>
  <c r="H4950" i="23"/>
  <c r="H4946" i="23"/>
  <c r="H4942" i="23"/>
  <c r="H4938" i="23"/>
  <c r="H4934" i="23"/>
  <c r="H4930" i="23"/>
  <c r="H4926" i="23"/>
  <c r="H4922" i="23"/>
  <c r="H4918" i="23"/>
  <c r="H4914" i="23"/>
  <c r="H4910" i="23"/>
  <c r="H4906" i="23"/>
  <c r="H4902" i="23"/>
  <c r="H4898" i="23"/>
  <c r="H5971" i="23"/>
  <c r="H5907" i="23"/>
  <c r="H5859" i="23"/>
  <c r="H5827" i="23"/>
  <c r="H5795" i="23"/>
  <c r="H5763" i="23"/>
  <c r="H5731" i="23"/>
  <c r="H5699" i="23"/>
  <c r="H5667" i="23"/>
  <c r="H5650" i="23"/>
  <c r="H5637" i="23"/>
  <c r="H5626" i="23"/>
  <c r="H5615" i="23"/>
  <c r="H5605" i="23"/>
  <c r="H5594" i="23"/>
  <c r="H5583" i="23"/>
  <c r="H5573" i="23"/>
  <c r="H5562" i="23"/>
  <c r="H5551" i="23"/>
  <c r="H5541" i="23"/>
  <c r="H5530" i="23"/>
  <c r="H5519" i="23"/>
  <c r="H5509" i="23"/>
  <c r="H5498" i="23"/>
  <c r="H5487" i="23"/>
  <c r="H5477" i="23"/>
  <c r="H5466" i="23"/>
  <c r="H5457" i="23"/>
  <c r="H5449" i="23"/>
  <c r="H5443" i="23"/>
  <c r="H5438" i="23"/>
  <c r="H5433" i="23"/>
  <c r="H5427" i="23"/>
  <c r="H5422" i="23"/>
  <c r="H5417" i="23"/>
  <c r="H5411" i="23"/>
  <c r="H5406" i="23"/>
  <c r="H5401" i="23"/>
  <c r="H5395" i="23"/>
  <c r="H5390" i="23"/>
  <c r="H5385" i="23"/>
  <c r="H5379" i="23"/>
  <c r="H5374" i="23"/>
  <c r="H5369" i="23"/>
  <c r="H5363" i="23"/>
  <c r="H5358" i="23"/>
  <c r="H5353" i="23"/>
  <c r="H5347" i="23"/>
  <c r="H5342" i="23"/>
  <c r="H5337" i="23"/>
  <c r="H5333" i="23"/>
  <c r="H5329" i="23"/>
  <c r="H5325" i="23"/>
  <c r="H5321" i="23"/>
  <c r="H5317" i="23"/>
  <c r="H5313" i="23"/>
  <c r="H5309" i="23"/>
  <c r="H5305" i="23"/>
  <c r="H5301" i="23"/>
  <c r="H5297" i="23"/>
  <c r="H5293" i="23"/>
  <c r="H5289" i="23"/>
  <c r="H5285" i="23"/>
  <c r="H5281" i="23"/>
  <c r="H5277" i="23"/>
  <c r="H5273" i="23"/>
  <c r="H5269" i="23"/>
  <c r="H5265" i="23"/>
  <c r="H5261" i="23"/>
  <c r="H5257" i="23"/>
  <c r="H5253" i="23"/>
  <c r="H5249" i="23"/>
  <c r="H5245" i="23"/>
  <c r="H5241" i="23"/>
  <c r="H5237" i="23"/>
  <c r="H5233" i="23"/>
  <c r="H5229" i="23"/>
  <c r="H5225" i="23"/>
  <c r="H5221" i="23"/>
  <c r="H5217" i="23"/>
  <c r="H5213" i="23"/>
  <c r="H5209" i="23"/>
  <c r="H5205" i="23"/>
  <c r="H5201" i="23"/>
  <c r="H5197" i="23"/>
  <c r="H5193" i="23"/>
  <c r="H5189" i="23"/>
  <c r="H5185" i="23"/>
  <c r="H5181" i="23"/>
  <c r="H5177" i="23"/>
  <c r="H5173" i="23"/>
  <c r="H5169" i="23"/>
  <c r="H5165" i="23"/>
  <c r="H5161" i="23"/>
  <c r="H5157" i="23"/>
  <c r="H5153" i="23"/>
  <c r="H5149" i="23"/>
  <c r="H5145" i="23"/>
  <c r="H5141" i="23"/>
  <c r="H5137" i="23"/>
  <c r="H5133" i="23"/>
  <c r="H5129" i="23"/>
  <c r="H5125" i="23"/>
  <c r="H5121" i="23"/>
  <c r="H5117" i="23"/>
  <c r="H5113" i="23"/>
  <c r="H5109" i="23"/>
  <c r="H5105" i="23"/>
  <c r="H5101" i="23"/>
  <c r="H5097" i="23"/>
  <c r="H5093" i="23"/>
  <c r="H5089" i="23"/>
  <c r="H5085" i="23"/>
  <c r="H5081" i="23"/>
  <c r="H5077" i="23"/>
  <c r="H5073" i="23"/>
  <c r="H5069" i="23"/>
  <c r="H5065" i="23"/>
  <c r="H5061" i="23"/>
  <c r="H5057" i="23"/>
  <c r="H5053" i="23"/>
  <c r="H5049" i="23"/>
  <c r="H5045" i="23"/>
  <c r="H5041" i="23"/>
  <c r="H5037" i="23"/>
  <c r="H5033" i="23"/>
  <c r="H5029" i="23"/>
  <c r="H5025" i="23"/>
  <c r="H5021" i="23"/>
  <c r="H5017" i="23"/>
  <c r="H5013" i="23"/>
  <c r="H5009" i="23"/>
  <c r="H5005" i="23"/>
  <c r="H5001" i="23"/>
  <c r="H4997" i="23"/>
  <c r="H4993" i="23"/>
  <c r="H4989" i="23"/>
  <c r="H4985" i="23"/>
  <c r="H4981" i="23"/>
  <c r="H4977" i="23"/>
  <c r="H4973" i="23"/>
  <c r="H4969" i="23"/>
  <c r="H4965" i="23"/>
  <c r="H4961" i="23"/>
  <c r="H4957" i="23"/>
  <c r="H4953" i="23"/>
  <c r="H4949" i="23"/>
  <c r="H4945" i="23"/>
  <c r="H4941" i="23"/>
  <c r="H4937" i="23"/>
  <c r="H4933" i="23"/>
  <c r="H4929" i="23"/>
  <c r="H4925" i="23"/>
  <c r="H4921" i="23"/>
  <c r="H4917" i="23"/>
  <c r="H4913" i="23"/>
  <c r="H4909" i="23"/>
  <c r="H4905" i="23"/>
  <c r="H4901" i="23"/>
  <c r="H4897" i="23"/>
  <c r="H4893" i="23"/>
  <c r="H4889" i="23"/>
  <c r="H4885" i="23"/>
  <c r="H4881" i="23"/>
  <c r="H4877" i="23"/>
  <c r="H4873" i="23"/>
  <c r="H4869" i="23"/>
  <c r="H4865" i="23"/>
  <c r="H4861" i="23"/>
  <c r="H4857" i="23"/>
  <c r="H5943" i="23"/>
  <c r="H5879" i="23"/>
  <c r="H5845" i="23"/>
  <c r="H5813" i="23"/>
  <c r="H5781" i="23"/>
  <c r="H5749" i="23"/>
  <c r="H5717" i="23"/>
  <c r="H5685" i="23"/>
  <c r="H5659" i="23"/>
  <c r="H5643" i="23"/>
  <c r="H5633" i="23"/>
  <c r="H5622" i="23"/>
  <c r="H5611" i="23"/>
  <c r="H5601" i="23"/>
  <c r="H5590" i="23"/>
  <c r="H5579" i="23"/>
  <c r="H5569" i="23"/>
  <c r="H5558" i="23"/>
  <c r="H5547" i="23"/>
  <c r="H5537" i="23"/>
  <c r="H5526" i="23"/>
  <c r="H5515" i="23"/>
  <c r="H5505" i="23"/>
  <c r="H5494" i="23"/>
  <c r="H5483" i="23"/>
  <c r="H5473" i="23"/>
  <c r="H5462" i="23"/>
  <c r="H5454" i="23"/>
  <c r="H5447" i="23"/>
  <c r="H5442" i="23"/>
  <c r="H5437" i="23"/>
  <c r="H5431" i="23"/>
  <c r="H5426" i="23"/>
  <c r="H5421" i="23"/>
  <c r="H5415" i="23"/>
  <c r="H5410" i="23"/>
  <c r="H5405" i="23"/>
  <c r="H5399" i="23"/>
  <c r="H5394" i="23"/>
  <c r="H5389" i="23"/>
  <c r="H5383" i="23"/>
  <c r="H5378" i="23"/>
  <c r="H5373" i="23"/>
  <c r="H5367" i="23"/>
  <c r="H5362" i="23"/>
  <c r="H5357" i="23"/>
  <c r="H5351" i="23"/>
  <c r="H5346" i="23"/>
  <c r="H5341" i="23"/>
  <c r="H5336" i="23"/>
  <c r="H5332" i="23"/>
  <c r="H5328" i="23"/>
  <c r="H5324" i="23"/>
  <c r="H5320" i="23"/>
  <c r="H5316" i="23"/>
  <c r="H5312" i="23"/>
  <c r="H5308" i="23"/>
  <c r="H5304" i="23"/>
  <c r="H5300" i="23"/>
  <c r="H5296" i="23"/>
  <c r="H5939" i="23"/>
  <c r="H5779" i="23"/>
  <c r="H5658" i="23"/>
  <c r="H5610" i="23"/>
  <c r="H5567" i="23"/>
  <c r="H5525" i="23"/>
  <c r="H5482" i="23"/>
  <c r="H5446" i="23"/>
  <c r="H5425" i="23"/>
  <c r="H5403" i="23"/>
  <c r="H5382" i="23"/>
  <c r="H5361" i="23"/>
  <c r="H5339" i="23"/>
  <c r="H5323" i="23"/>
  <c r="H5307" i="23"/>
  <c r="H5292" i="23"/>
  <c r="H5284" i="23"/>
  <c r="H5276" i="23"/>
  <c r="H5268" i="23"/>
  <c r="H5260" i="23"/>
  <c r="H5252" i="23"/>
  <c r="H5244" i="23"/>
  <c r="H5236" i="23"/>
  <c r="H5228" i="23"/>
  <c r="H5220" i="23"/>
  <c r="H5212" i="23"/>
  <c r="H5204" i="23"/>
  <c r="H5196" i="23"/>
  <c r="H5188" i="23"/>
  <c r="H5180" i="23"/>
  <c r="H5172" i="23"/>
  <c r="H5164" i="23"/>
  <c r="H5156" i="23"/>
  <c r="H5148" i="23"/>
  <c r="H5140" i="23"/>
  <c r="H5132" i="23"/>
  <c r="H5124" i="23"/>
  <c r="H5116" i="23"/>
  <c r="H5108" i="23"/>
  <c r="H5100" i="23"/>
  <c r="H5092" i="23"/>
  <c r="H5084" i="23"/>
  <c r="H5076" i="23"/>
  <c r="H5068" i="23"/>
  <c r="H5060" i="23"/>
  <c r="H5052" i="23"/>
  <c r="H5044" i="23"/>
  <c r="H5036" i="23"/>
  <c r="H5028" i="23"/>
  <c r="H5020" i="23"/>
  <c r="H5012" i="23"/>
  <c r="H5004" i="23"/>
  <c r="H4996" i="23"/>
  <c r="H4988" i="23"/>
  <c r="H4980" i="23"/>
  <c r="H4972" i="23"/>
  <c r="H4964" i="23"/>
  <c r="H4956" i="23"/>
  <c r="H4948" i="23"/>
  <c r="H4940" i="23"/>
  <c r="H4932" i="23"/>
  <c r="H4924" i="23"/>
  <c r="H4916" i="23"/>
  <c r="H4908" i="23"/>
  <c r="H4900" i="23"/>
  <c r="H4894" i="23"/>
  <c r="H4888" i="23"/>
  <c r="H4883" i="23"/>
  <c r="H4878" i="23"/>
  <c r="H4872" i="23"/>
  <c r="H4867" i="23"/>
  <c r="H4862" i="23"/>
  <c r="H4856" i="23"/>
  <c r="H4852" i="23"/>
  <c r="H4848" i="23"/>
  <c r="H4844" i="23"/>
  <c r="H4840" i="23"/>
  <c r="H4836" i="23"/>
  <c r="H4832" i="23"/>
  <c r="H4828" i="23"/>
  <c r="H4824" i="23"/>
  <c r="H4820" i="23"/>
  <c r="H4816" i="23"/>
  <c r="H4812" i="23"/>
  <c r="H4808" i="23"/>
  <c r="H4804" i="23"/>
  <c r="H4800" i="23"/>
  <c r="H4796" i="23"/>
  <c r="H4792" i="23"/>
  <c r="H4788" i="23"/>
  <c r="H4784" i="23"/>
  <c r="H4780" i="23"/>
  <c r="H4776" i="23"/>
  <c r="H4772" i="23"/>
  <c r="H4768" i="23"/>
  <c r="H4764" i="23"/>
  <c r="H4760" i="23"/>
  <c r="H4756" i="23"/>
  <c r="H4752" i="23"/>
  <c r="H4748" i="23"/>
  <c r="H4744" i="23"/>
  <c r="H4740" i="23"/>
  <c r="H4736" i="23"/>
  <c r="H4732" i="23"/>
  <c r="H4728" i="23"/>
  <c r="H4724" i="23"/>
  <c r="H4720" i="23"/>
  <c r="H4716" i="23"/>
  <c r="H4712" i="23"/>
  <c r="H4708" i="23"/>
  <c r="H4704" i="23"/>
  <c r="H4700" i="23"/>
  <c r="H4696" i="23"/>
  <c r="H4692" i="23"/>
  <c r="H4688" i="23"/>
  <c r="H4684" i="23"/>
  <c r="H4680" i="23"/>
  <c r="H4676" i="23"/>
  <c r="H4672" i="23"/>
  <c r="H4668" i="23"/>
  <c r="H4664" i="23"/>
  <c r="H4660" i="23"/>
  <c r="H4656" i="23"/>
  <c r="H4652" i="23"/>
  <c r="H4648" i="23"/>
  <c r="H4644" i="23"/>
  <c r="H4640" i="23"/>
  <c r="H4636" i="23"/>
  <c r="H4632" i="23"/>
  <c r="H4628" i="23"/>
  <c r="H4624" i="23"/>
  <c r="H4620" i="23"/>
  <c r="H4616" i="23"/>
  <c r="H4612" i="23"/>
  <c r="H4608" i="23"/>
  <c r="H4604" i="23"/>
  <c r="H4600" i="23"/>
  <c r="H4596" i="23"/>
  <c r="H4592" i="23"/>
  <c r="H4588" i="23"/>
  <c r="H4584" i="23"/>
  <c r="H4580" i="23"/>
  <c r="H4576" i="23"/>
  <c r="H4572" i="23"/>
  <c r="H4568" i="23"/>
  <c r="H4564" i="23"/>
  <c r="H4560" i="23"/>
  <c r="H4556" i="23"/>
  <c r="H4552" i="23"/>
  <c r="H4548" i="23"/>
  <c r="H4544" i="23"/>
  <c r="H4540" i="23"/>
  <c r="H4536" i="23"/>
  <c r="H4532" i="23"/>
  <c r="H4528" i="23"/>
  <c r="H4524" i="23"/>
  <c r="H4520" i="23"/>
  <c r="H4516" i="23"/>
  <c r="H4512" i="23"/>
  <c r="H4508" i="23"/>
  <c r="H4504" i="23"/>
  <c r="H4500" i="23"/>
  <c r="H4496" i="23"/>
  <c r="H4492" i="23"/>
  <c r="H4488" i="23"/>
  <c r="H4484" i="23"/>
  <c r="H4480" i="23"/>
  <c r="H4476" i="23"/>
  <c r="H4472" i="23"/>
  <c r="H4468" i="23"/>
  <c r="H5875" i="23"/>
  <c r="H5747" i="23"/>
  <c r="H5642" i="23"/>
  <c r="H5599" i="23"/>
  <c r="H5557" i="23"/>
  <c r="H5514" i="23"/>
  <c r="H5471" i="23"/>
  <c r="H5441" i="23"/>
  <c r="H5419" i="23"/>
  <c r="H5398" i="23"/>
  <c r="H5377" i="23"/>
  <c r="H5355" i="23"/>
  <c r="H5335" i="23"/>
  <c r="H5319" i="23"/>
  <c r="H5303" i="23"/>
  <c r="H5291" i="23"/>
  <c r="H5283" i="23"/>
  <c r="H5275" i="23"/>
  <c r="H5267" i="23"/>
  <c r="H5259" i="23"/>
  <c r="H5251" i="23"/>
  <c r="H5243" i="23"/>
  <c r="H5235" i="23"/>
  <c r="H5227" i="23"/>
  <c r="H5219" i="23"/>
  <c r="H5211" i="23"/>
  <c r="H5203" i="23"/>
  <c r="H5195" i="23"/>
  <c r="H5187" i="23"/>
  <c r="H5179" i="23"/>
  <c r="H5171" i="23"/>
  <c r="H5163" i="23"/>
  <c r="H5155" i="23"/>
  <c r="H5147" i="23"/>
  <c r="H5139" i="23"/>
  <c r="H5131" i="23"/>
  <c r="H5123" i="23"/>
  <c r="H5115" i="23"/>
  <c r="H5107" i="23"/>
  <c r="H5099" i="23"/>
  <c r="H5091" i="23"/>
  <c r="H5083" i="23"/>
  <c r="H5075" i="23"/>
  <c r="H5067" i="23"/>
  <c r="H5059" i="23"/>
  <c r="H5051" i="23"/>
  <c r="H5043" i="23"/>
  <c r="H5035" i="23"/>
  <c r="H5027" i="23"/>
  <c r="H5019" i="23"/>
  <c r="H5011" i="23"/>
  <c r="H5003" i="23"/>
  <c r="H4995" i="23"/>
  <c r="H4987" i="23"/>
  <c r="H4979" i="23"/>
  <c r="H4971" i="23"/>
  <c r="H4963" i="23"/>
  <c r="H4955" i="23"/>
  <c r="H4947" i="23"/>
  <c r="H4939" i="23"/>
  <c r="H4931" i="23"/>
  <c r="H4923" i="23"/>
  <c r="H4915" i="23"/>
  <c r="H4907" i="23"/>
  <c r="H4899" i="23"/>
  <c r="H5843" i="23"/>
  <c r="H5715" i="23"/>
  <c r="H5631" i="23"/>
  <c r="H5589" i="23"/>
  <c r="H5546" i="23"/>
  <c r="H5503" i="23"/>
  <c r="H5461" i="23"/>
  <c r="H5435" i="23"/>
  <c r="H5414" i="23"/>
  <c r="H5393" i="23"/>
  <c r="H5371" i="23"/>
  <c r="H5350" i="23"/>
  <c r="H5331" i="23"/>
  <c r="H5315" i="23"/>
  <c r="H5299" i="23"/>
  <c r="H5288" i="23"/>
  <c r="H5280" i="23"/>
  <c r="H5272" i="23"/>
  <c r="H5264" i="23"/>
  <c r="H5256" i="23"/>
  <c r="H5248" i="23"/>
  <c r="H5240" i="23"/>
  <c r="H5232" i="23"/>
  <c r="H5224" i="23"/>
  <c r="H5216" i="23"/>
  <c r="H5208" i="23"/>
  <c r="H5200" i="23"/>
  <c r="H5192" i="23"/>
  <c r="H5184" i="23"/>
  <c r="H5176" i="23"/>
  <c r="H5168" i="23"/>
  <c r="H5160" i="23"/>
  <c r="H5152" i="23"/>
  <c r="H5144" i="23"/>
  <c r="H5136" i="23"/>
  <c r="H5128" i="23"/>
  <c r="H5120" i="23"/>
  <c r="H5112" i="23"/>
  <c r="H5104" i="23"/>
  <c r="H5096" i="23"/>
  <c r="H5088" i="23"/>
  <c r="H5080" i="23"/>
  <c r="H5072" i="23"/>
  <c r="H5064" i="23"/>
  <c r="H5056" i="23"/>
  <c r="H5048" i="23"/>
  <c r="H5040" i="23"/>
  <c r="H5032" i="23"/>
  <c r="H5024" i="23"/>
  <c r="H5016" i="23"/>
  <c r="H5008" i="23"/>
  <c r="H5000" i="23"/>
  <c r="H4992" i="23"/>
  <c r="H4984" i="23"/>
  <c r="H4976" i="23"/>
  <c r="H4968" i="23"/>
  <c r="H4960" i="23"/>
  <c r="H4952" i="23"/>
  <c r="H4944" i="23"/>
  <c r="H4936" i="23"/>
  <c r="H4928" i="23"/>
  <c r="H4920" i="23"/>
  <c r="H4912" i="23"/>
  <c r="H4904" i="23"/>
  <c r="H4896" i="23"/>
  <c r="H4891" i="23"/>
  <c r="H4886" i="23"/>
  <c r="H4880" i="23"/>
  <c r="H4875" i="23"/>
  <c r="H4870" i="23"/>
  <c r="H4864" i="23"/>
  <c r="H4859" i="23"/>
  <c r="H4854" i="23"/>
  <c r="H4850" i="23"/>
  <c r="H4846" i="23"/>
  <c r="H4842" i="23"/>
  <c r="H4838" i="23"/>
  <c r="H4834" i="23"/>
  <c r="H4830" i="23"/>
  <c r="H4826" i="23"/>
  <c r="H4822" i="23"/>
  <c r="H4818" i="23"/>
  <c r="H4814" i="23"/>
  <c r="H4810" i="23"/>
  <c r="H4806" i="23"/>
  <c r="H4802" i="23"/>
  <c r="H4798" i="23"/>
  <c r="H4794" i="23"/>
  <c r="H4790" i="23"/>
  <c r="H4786" i="23"/>
  <c r="H4782" i="23"/>
  <c r="H4778" i="23"/>
  <c r="H4774" i="23"/>
  <c r="H4770" i="23"/>
  <c r="H4766" i="23"/>
  <c r="H4762" i="23"/>
  <c r="H4758" i="23"/>
  <c r="H4754" i="23"/>
  <c r="H4750" i="23"/>
  <c r="H4746" i="23"/>
  <c r="H4742" i="23"/>
  <c r="H4738" i="23"/>
  <c r="H4734" i="23"/>
  <c r="H4730" i="23"/>
  <c r="H4726" i="23"/>
  <c r="H4722" i="23"/>
  <c r="H4718" i="23"/>
  <c r="H4714" i="23"/>
  <c r="H4710" i="23"/>
  <c r="H4706" i="23"/>
  <c r="H4702" i="23"/>
  <c r="H4698" i="23"/>
  <c r="H4694" i="23"/>
  <c r="H4690" i="23"/>
  <c r="H4686" i="23"/>
  <c r="H4682" i="23"/>
  <c r="H4678" i="23"/>
  <c r="H4674" i="23"/>
  <c r="H4670" i="23"/>
  <c r="H4666" i="23"/>
  <c r="H4662" i="23"/>
  <c r="H4658" i="23"/>
  <c r="H4654" i="23"/>
  <c r="H4650" i="23"/>
  <c r="H4646" i="23"/>
  <c r="H4642" i="23"/>
  <c r="H5811" i="23"/>
  <c r="H5535" i="23"/>
  <c r="H5409" i="23"/>
  <c r="H5327" i="23"/>
  <c r="H5279" i="23"/>
  <c r="H5247" i="23"/>
  <c r="H5215" i="23"/>
  <c r="H5183" i="23"/>
  <c r="H5151" i="23"/>
  <c r="H5119" i="23"/>
  <c r="H5087" i="23"/>
  <c r="H5055" i="23"/>
  <c r="H5023" i="23"/>
  <c r="H4991" i="23"/>
  <c r="H4959" i="23"/>
  <c r="H4927" i="23"/>
  <c r="H4895" i="23"/>
  <c r="H4884" i="23"/>
  <c r="H4874" i="23"/>
  <c r="H4863" i="23"/>
  <c r="H4853" i="23"/>
  <c r="H4845" i="23"/>
  <c r="H4837" i="23"/>
  <c r="H4829" i="23"/>
  <c r="H4821" i="23"/>
  <c r="H4813" i="23"/>
  <c r="H4805" i="23"/>
  <c r="H4797" i="23"/>
  <c r="H4789" i="23"/>
  <c r="H4781" i="23"/>
  <c r="H4773" i="23"/>
  <c r="H4765" i="23"/>
  <c r="H4757" i="23"/>
  <c r="H4749" i="23"/>
  <c r="H4741" i="23"/>
  <c r="H4733" i="23"/>
  <c r="H4725" i="23"/>
  <c r="H4717" i="23"/>
  <c r="H4709" i="23"/>
  <c r="H4701" i="23"/>
  <c r="H4693" i="23"/>
  <c r="H4685" i="23"/>
  <c r="H4677" i="23"/>
  <c r="H4669" i="23"/>
  <c r="H4661" i="23"/>
  <c r="H4653" i="23"/>
  <c r="H4645" i="23"/>
  <c r="H4638" i="23"/>
  <c r="H4633" i="23"/>
  <c r="H4627" i="23"/>
  <c r="H4622" i="23"/>
  <c r="H4617" i="23"/>
  <c r="H4611" i="23"/>
  <c r="H4606" i="23"/>
  <c r="H4601" i="23"/>
  <c r="H4595" i="23"/>
  <c r="H4590" i="23"/>
  <c r="H4585" i="23"/>
  <c r="H4579" i="23"/>
  <c r="H4574" i="23"/>
  <c r="H4569" i="23"/>
  <c r="H4563" i="23"/>
  <c r="H4558" i="23"/>
  <c r="H4553" i="23"/>
  <c r="H4547" i="23"/>
  <c r="H4542" i="23"/>
  <c r="H5683" i="23"/>
  <c r="H5493" i="23"/>
  <c r="H5387" i="23"/>
  <c r="H5311" i="23"/>
  <c r="H5271" i="23"/>
  <c r="H5239" i="23"/>
  <c r="H5207" i="23"/>
  <c r="H5175" i="23"/>
  <c r="H5143" i="23"/>
  <c r="H5111" i="23"/>
  <c r="H5079" i="23"/>
  <c r="H5047" i="23"/>
  <c r="H5015" i="23"/>
  <c r="H4983" i="23"/>
  <c r="H4951" i="23"/>
  <c r="H4919" i="23"/>
  <c r="H4892" i="23"/>
  <c r="H4882" i="23"/>
  <c r="H4871" i="23"/>
  <c r="H4860" i="23"/>
  <c r="H4851" i="23"/>
  <c r="H4843" i="23"/>
  <c r="H4835" i="23"/>
  <c r="H4827" i="23"/>
  <c r="H4819" i="23"/>
  <c r="H4811" i="23"/>
  <c r="H4803" i="23"/>
  <c r="H4795" i="23"/>
  <c r="H4787" i="23"/>
  <c r="H4779" i="23"/>
  <c r="H4771" i="23"/>
  <c r="H4763" i="23"/>
  <c r="H4755" i="23"/>
  <c r="H4747" i="23"/>
  <c r="H4739" i="23"/>
  <c r="H4731" i="23"/>
  <c r="H4723" i="23"/>
  <c r="H4715" i="23"/>
  <c r="H4707" i="23"/>
  <c r="H4699" i="23"/>
  <c r="H4691" i="23"/>
  <c r="H4683" i="23"/>
  <c r="H4675" i="23"/>
  <c r="H4667" i="23"/>
  <c r="H4659" i="23"/>
  <c r="H4651" i="23"/>
  <c r="H4643" i="23"/>
  <c r="H4637" i="23"/>
  <c r="H4631" i="23"/>
  <c r="H4626" i="23"/>
  <c r="H4621" i="23"/>
  <c r="H4615" i="23"/>
  <c r="H4610" i="23"/>
  <c r="H4605" i="23"/>
  <c r="H4599" i="23"/>
  <c r="H4594" i="23"/>
  <c r="H4589" i="23"/>
  <c r="H4583" i="23"/>
  <c r="H4578" i="23"/>
  <c r="H4573" i="23"/>
  <c r="H4567" i="23"/>
  <c r="H4562" i="23"/>
  <c r="H4557" i="23"/>
  <c r="H4551" i="23"/>
  <c r="H4546" i="23"/>
  <c r="H4541" i="23"/>
  <c r="H4535" i="23"/>
  <c r="H4530" i="23"/>
  <c r="H4525" i="23"/>
  <c r="H4519" i="23"/>
  <c r="H4514" i="23"/>
  <c r="H4509" i="23"/>
  <c r="H4503" i="23"/>
  <c r="H4498" i="23"/>
  <c r="H4493" i="23"/>
  <c r="H4487" i="23"/>
  <c r="H4482" i="23"/>
  <c r="H4477" i="23"/>
  <c r="H4471" i="23"/>
  <c r="H4466" i="23"/>
  <c r="H4462" i="23"/>
  <c r="H4458" i="23"/>
  <c r="H4454" i="23"/>
  <c r="H4450" i="23"/>
  <c r="H4446" i="23"/>
  <c r="H4442" i="23"/>
  <c r="H4438" i="23"/>
  <c r="H4434" i="23"/>
  <c r="H4430" i="23"/>
  <c r="H4426" i="23"/>
  <c r="H4422" i="23"/>
  <c r="H4418" i="23"/>
  <c r="H4414" i="23"/>
  <c r="H4410" i="23"/>
  <c r="H4406" i="23"/>
  <c r="H4402" i="23"/>
  <c r="H4398" i="23"/>
  <c r="H4394" i="23"/>
  <c r="H4390" i="23"/>
  <c r="H4386" i="23"/>
  <c r="H4382" i="23"/>
  <c r="H4378" i="23"/>
  <c r="H4374" i="23"/>
  <c r="H4370" i="23"/>
  <c r="H4366" i="23"/>
  <c r="H4362" i="23"/>
  <c r="H4358" i="23"/>
  <c r="H4354" i="23"/>
  <c r="H4350" i="23"/>
  <c r="H4346" i="23"/>
  <c r="H4342" i="23"/>
  <c r="H4338" i="23"/>
  <c r="H4334" i="23"/>
  <c r="H4330" i="23"/>
  <c r="H4326" i="23"/>
  <c r="H4322" i="23"/>
  <c r="H4318" i="23"/>
  <c r="H4314" i="23"/>
  <c r="H4310" i="23"/>
  <c r="H4306" i="23"/>
  <c r="H4302" i="23"/>
  <c r="H4298" i="23"/>
  <c r="H4294" i="23"/>
  <c r="H4290" i="23"/>
  <c r="H4286" i="23"/>
  <c r="H4282" i="23"/>
  <c r="H4278" i="23"/>
  <c r="H4274" i="23"/>
  <c r="H4270" i="23"/>
  <c r="H4266" i="23"/>
  <c r="H4262" i="23"/>
  <c r="H4258" i="23"/>
  <c r="H4254" i="23"/>
  <c r="H4250" i="23"/>
  <c r="H4246" i="23"/>
  <c r="H4242" i="23"/>
  <c r="H4238" i="23"/>
  <c r="H4234" i="23"/>
  <c r="H4230" i="23"/>
  <c r="H4226" i="23"/>
  <c r="H4222" i="23"/>
  <c r="H4218" i="23"/>
  <c r="H4214" i="23"/>
  <c r="H4210" i="23"/>
  <c r="H4206" i="23"/>
  <c r="H5621" i="23"/>
  <c r="H5453" i="23"/>
  <c r="H5366" i="23"/>
  <c r="H5295" i="23"/>
  <c r="H5263" i="23"/>
  <c r="H5231" i="23"/>
  <c r="H5199" i="23"/>
  <c r="H5167" i="23"/>
  <c r="H5135" i="23"/>
  <c r="H5103" i="23"/>
  <c r="H5071" i="23"/>
  <c r="H5039" i="23"/>
  <c r="H5007" i="23"/>
  <c r="H4975" i="23"/>
  <c r="H4943" i="23"/>
  <c r="H4911" i="23"/>
  <c r="H4890" i="23"/>
  <c r="H4879" i="23"/>
  <c r="H4868" i="23"/>
  <c r="H4858" i="23"/>
  <c r="H4849" i="23"/>
  <c r="H4841" i="23"/>
  <c r="H4833" i="23"/>
  <c r="H4825" i="23"/>
  <c r="H4817" i="23"/>
  <c r="H4809" i="23"/>
  <c r="H4801" i="23"/>
  <c r="H4793" i="23"/>
  <c r="H4785" i="23"/>
  <c r="H4777" i="23"/>
  <c r="H4769" i="23"/>
  <c r="H4761" i="23"/>
  <c r="H4753" i="23"/>
  <c r="H4745" i="23"/>
  <c r="H4737" i="23"/>
  <c r="H4729" i="23"/>
  <c r="H4721" i="23"/>
  <c r="H4713" i="23"/>
  <c r="H4705" i="23"/>
  <c r="H4697" i="23"/>
  <c r="H4689" i="23"/>
  <c r="H4681" i="23"/>
  <c r="H4673" i="23"/>
  <c r="H4665" i="23"/>
  <c r="H4657" i="23"/>
  <c r="H4649" i="23"/>
  <c r="H4641" i="23"/>
  <c r="H4635" i="23"/>
  <c r="H4630" i="23"/>
  <c r="H4625" i="23"/>
  <c r="H4619" i="23"/>
  <c r="H4614" i="23"/>
  <c r="H4609" i="23"/>
  <c r="H4603" i="23"/>
  <c r="H4598" i="23"/>
  <c r="H4593" i="23"/>
  <c r="H4587" i="23"/>
  <c r="H4582" i="23"/>
  <c r="H4577" i="23"/>
  <c r="H4571" i="23"/>
  <c r="H4566" i="23"/>
  <c r="H4561" i="23"/>
  <c r="H4555" i="23"/>
  <c r="H4550" i="23"/>
  <c r="H4545" i="23"/>
  <c r="H4539" i="23"/>
  <c r="H4534" i="23"/>
  <c r="H4529" i="23"/>
  <c r="H4523" i="23"/>
  <c r="H4518" i="23"/>
  <c r="H4513" i="23"/>
  <c r="H4507" i="23"/>
  <c r="H4502" i="23"/>
  <c r="H4497" i="23"/>
  <c r="H4491" i="23"/>
  <c r="H4486" i="23"/>
  <c r="H4481" i="23"/>
  <c r="H4475" i="23"/>
  <c r="H4470" i="23"/>
  <c r="H4465" i="23"/>
  <c r="H4461" i="23"/>
  <c r="H4457" i="23"/>
  <c r="H4453" i="23"/>
  <c r="H4449" i="23"/>
  <c r="H4445" i="23"/>
  <c r="H4441" i="23"/>
  <c r="H4437" i="23"/>
  <c r="H4433" i="23"/>
  <c r="H4429" i="23"/>
  <c r="H4425" i="23"/>
  <c r="H4421" i="23"/>
  <c r="H4417" i="23"/>
  <c r="H4413" i="23"/>
  <c r="H4409" i="23"/>
  <c r="H4405" i="23"/>
  <c r="H4401" i="23"/>
  <c r="H4397" i="23"/>
  <c r="H4393" i="23"/>
  <c r="H4389" i="23"/>
  <c r="H4385" i="23"/>
  <c r="H4381" i="23"/>
  <c r="H4377" i="23"/>
  <c r="H4373" i="23"/>
  <c r="H4369" i="23"/>
  <c r="H4365" i="23"/>
  <c r="H4361" i="23"/>
  <c r="H4357" i="23"/>
  <c r="H4353" i="23"/>
  <c r="H4349" i="23"/>
  <c r="H4345" i="23"/>
  <c r="H4341" i="23"/>
  <c r="H4337" i="23"/>
  <c r="H4333" i="23"/>
  <c r="H4329" i="23"/>
  <c r="H4325" i="23"/>
  <c r="H4321" i="23"/>
  <c r="H4317" i="23"/>
  <c r="H4313" i="23"/>
  <c r="H4309" i="23"/>
  <c r="H4305" i="23"/>
  <c r="H4301" i="23"/>
  <c r="H4297" i="23"/>
  <c r="H4293" i="23"/>
  <c r="H4289" i="23"/>
  <c r="H4285" i="23"/>
  <c r="H4281" i="23"/>
  <c r="H4277" i="23"/>
  <c r="H4273" i="23"/>
  <c r="H4269" i="23"/>
  <c r="H4265" i="23"/>
  <c r="H4261" i="23"/>
  <c r="H4257" i="23"/>
  <c r="H4253" i="23"/>
  <c r="H4249" i="23"/>
  <c r="H4245" i="23"/>
  <c r="H4241" i="23"/>
  <c r="H4237" i="23"/>
  <c r="H4233" i="23"/>
  <c r="H4229" i="23"/>
  <c r="H4225" i="23"/>
  <c r="H4221" i="23"/>
  <c r="H4217" i="23"/>
  <c r="H4213" i="23"/>
  <c r="H4209" i="23"/>
  <c r="H4205" i="23"/>
  <c r="H4201" i="23"/>
  <c r="H4197" i="23"/>
  <c r="H4193" i="23"/>
  <c r="H4189" i="23"/>
  <c r="H4185" i="23"/>
  <c r="H4181" i="23"/>
  <c r="H4177" i="23"/>
  <c r="H4173" i="23"/>
  <c r="H4169" i="23"/>
  <c r="H4165" i="23"/>
  <c r="H4161" i="23"/>
  <c r="H4157" i="23"/>
  <c r="H4153" i="23"/>
  <c r="H4149" i="23"/>
  <c r="H4145" i="23"/>
  <c r="H4141" i="23"/>
  <c r="H4137" i="23"/>
  <c r="H4133" i="23"/>
  <c r="H4129" i="23"/>
  <c r="H4125" i="23"/>
  <c r="H4121" i="23"/>
  <c r="H4117" i="23"/>
  <c r="H4113" i="23"/>
  <c r="H4109" i="23"/>
  <c r="H4105" i="23"/>
  <c r="H5578" i="23"/>
  <c r="H5255" i="23"/>
  <c r="H5127" i="23"/>
  <c r="H4999" i="23"/>
  <c r="H4887" i="23"/>
  <c r="H4847" i="23"/>
  <c r="H4815" i="23"/>
  <c r="H4783" i="23"/>
  <c r="H4751" i="23"/>
  <c r="H4719" i="23"/>
  <c r="H4687" i="23"/>
  <c r="H4655" i="23"/>
  <c r="H4629" i="23"/>
  <c r="H4607" i="23"/>
  <c r="H4586" i="23"/>
  <c r="H4565" i="23"/>
  <c r="H4543" i="23"/>
  <c r="H4531" i="23"/>
  <c r="H4521" i="23"/>
  <c r="H4510" i="23"/>
  <c r="H4499" i="23"/>
  <c r="H4489" i="23"/>
  <c r="H4478" i="23"/>
  <c r="H4467" i="23"/>
  <c r="H4459" i="23"/>
  <c r="H4451" i="23"/>
  <c r="H4443" i="23"/>
  <c r="H4435" i="23"/>
  <c r="H4427" i="23"/>
  <c r="H4419" i="23"/>
  <c r="H4411" i="23"/>
  <c r="H4403" i="23"/>
  <c r="H4395" i="23"/>
  <c r="H4387" i="23"/>
  <c r="H4379" i="23"/>
  <c r="H4371" i="23"/>
  <c r="H4363" i="23"/>
  <c r="H4355" i="23"/>
  <c r="H4347" i="23"/>
  <c r="H4339" i="23"/>
  <c r="H4331" i="23"/>
  <c r="H4323" i="23"/>
  <c r="H4315" i="23"/>
  <c r="H4307" i="23"/>
  <c r="H4299" i="23"/>
  <c r="H4291" i="23"/>
  <c r="H4283" i="23"/>
  <c r="H4275" i="23"/>
  <c r="H4267" i="23"/>
  <c r="H4259" i="23"/>
  <c r="H4251" i="23"/>
  <c r="H4243" i="23"/>
  <c r="H4235" i="23"/>
  <c r="H4227" i="23"/>
  <c r="H4219" i="23"/>
  <c r="H4211" i="23"/>
  <c r="H4203" i="23"/>
  <c r="H4198" i="23"/>
  <c r="H4192" i="23"/>
  <c r="H4187" i="23"/>
  <c r="H4182" i="23"/>
  <c r="H4176" i="23"/>
  <c r="H4171" i="23"/>
  <c r="H4166" i="23"/>
  <c r="H4160" i="23"/>
  <c r="H4155" i="23"/>
  <c r="H4150" i="23"/>
  <c r="H4144" i="23"/>
  <c r="H4139" i="23"/>
  <c r="H4134" i="23"/>
  <c r="H4128" i="23"/>
  <c r="H4123" i="23"/>
  <c r="H4118" i="23"/>
  <c r="H4112" i="23"/>
  <c r="H4107" i="23"/>
  <c r="H4102" i="23"/>
  <c r="H4098" i="23"/>
  <c r="H4094" i="23"/>
  <c r="H4090" i="23"/>
  <c r="H4086" i="23"/>
  <c r="H4082" i="23"/>
  <c r="H4078" i="23"/>
  <c r="H4074" i="23"/>
  <c r="H4070" i="23"/>
  <c r="H4066" i="23"/>
  <c r="H4062" i="23"/>
  <c r="H4058" i="23"/>
  <c r="H4054" i="23"/>
  <c r="H4050" i="23"/>
  <c r="H4046" i="23"/>
  <c r="H4042" i="23"/>
  <c r="H4038" i="23"/>
  <c r="H4034" i="23"/>
  <c r="H4030" i="23"/>
  <c r="H4026" i="23"/>
  <c r="H4022" i="23"/>
  <c r="H4018" i="23"/>
  <c r="H4014" i="23"/>
  <c r="H4010" i="23"/>
  <c r="H4006" i="23"/>
  <c r="H4002" i="23"/>
  <c r="H3998" i="23"/>
  <c r="H3994" i="23"/>
  <c r="H3990" i="23"/>
  <c r="H3986" i="23"/>
  <c r="H3982" i="23"/>
  <c r="H3978" i="23"/>
  <c r="H3974" i="23"/>
  <c r="H3970" i="23"/>
  <c r="H3966" i="23"/>
  <c r="H3962" i="23"/>
  <c r="H3958" i="23"/>
  <c r="H3954" i="23"/>
  <c r="H3950" i="23"/>
  <c r="H3946" i="23"/>
  <c r="H3942" i="23"/>
  <c r="H3938" i="23"/>
  <c r="H3934" i="23"/>
  <c r="H3930" i="23"/>
  <c r="H3926" i="23"/>
  <c r="H3922" i="23"/>
  <c r="H3918" i="23"/>
  <c r="H3914" i="23"/>
  <c r="H3910" i="23"/>
  <c r="H3906" i="23"/>
  <c r="H3902" i="23"/>
  <c r="H3898" i="23"/>
  <c r="H3894" i="23"/>
  <c r="H3890" i="23"/>
  <c r="H3886" i="23"/>
  <c r="H3882" i="23"/>
  <c r="H3878" i="23"/>
  <c r="H3874" i="23"/>
  <c r="H3870" i="23"/>
  <c r="H3866" i="23"/>
  <c r="H3862" i="23"/>
  <c r="H3858" i="23"/>
  <c r="H3854" i="23"/>
  <c r="H3850" i="23"/>
  <c r="H3846" i="23"/>
  <c r="H3842" i="23"/>
  <c r="H3838" i="23"/>
  <c r="H3834" i="23"/>
  <c r="H3830" i="23"/>
  <c r="H3826" i="23"/>
  <c r="H3822" i="23"/>
  <c r="H3818" i="23"/>
  <c r="H3814" i="23"/>
  <c r="H3810" i="23"/>
  <c r="H3806" i="23"/>
  <c r="H3802" i="23"/>
  <c r="H3798" i="23"/>
  <c r="H3794" i="23"/>
  <c r="H3790" i="23"/>
  <c r="H3786" i="23"/>
  <c r="H3782" i="23"/>
  <c r="H3778" i="23"/>
  <c r="H3774" i="23"/>
  <c r="H3770" i="23"/>
  <c r="H3766" i="23"/>
  <c r="H3762" i="23"/>
  <c r="H3758" i="23"/>
  <c r="H3754" i="23"/>
  <c r="H3750" i="23"/>
  <c r="H3746" i="23"/>
  <c r="H3742" i="23"/>
  <c r="H3738" i="23"/>
  <c r="H3734" i="23"/>
  <c r="H3730" i="23"/>
  <c r="H3726" i="23"/>
  <c r="H3722" i="23"/>
  <c r="H3718" i="23"/>
  <c r="H3714" i="23"/>
  <c r="H3710" i="23"/>
  <c r="H3706" i="23"/>
  <c r="H3702" i="23"/>
  <c r="H3698" i="23"/>
  <c r="H3694" i="23"/>
  <c r="H3690" i="23"/>
  <c r="H3686" i="23"/>
  <c r="H3682" i="23"/>
  <c r="H3678" i="23"/>
  <c r="H3674" i="23"/>
  <c r="H3670" i="23"/>
  <c r="H3666" i="23"/>
  <c r="H3662" i="23"/>
  <c r="H3658" i="23"/>
  <c r="H3654" i="23"/>
  <c r="H3650" i="23"/>
  <c r="H3646" i="23"/>
  <c r="H3642" i="23"/>
  <c r="H3638" i="23"/>
  <c r="H3634" i="23"/>
  <c r="H3630" i="23"/>
  <c r="H3626" i="23"/>
  <c r="H3622" i="23"/>
  <c r="H3618" i="23"/>
  <c r="H3614" i="23"/>
  <c r="H3610" i="23"/>
  <c r="H3606" i="23"/>
  <c r="H3602" i="23"/>
  <c r="H3598" i="23"/>
  <c r="H3594" i="23"/>
  <c r="H3590" i="23"/>
  <c r="H3586" i="23"/>
  <c r="H3582" i="23"/>
  <c r="H3578" i="23"/>
  <c r="H3574" i="23"/>
  <c r="H3570" i="23"/>
  <c r="H3566" i="23"/>
  <c r="H3562" i="23"/>
  <c r="H3558" i="23"/>
  <c r="H3554" i="23"/>
  <c r="H3550" i="23"/>
  <c r="H3546" i="23"/>
  <c r="H3542" i="23"/>
  <c r="H3538" i="23"/>
  <c r="H3534" i="23"/>
  <c r="H3530" i="23"/>
  <c r="H3526" i="23"/>
  <c r="H3522" i="23"/>
  <c r="H3518" i="23"/>
  <c r="H3514" i="23"/>
  <c r="H3510" i="23"/>
  <c r="H3506" i="23"/>
  <c r="H3502" i="23"/>
  <c r="H3498" i="23"/>
  <c r="H3494" i="23"/>
  <c r="H3490" i="23"/>
  <c r="H3486" i="23"/>
  <c r="H3482" i="23"/>
  <c r="H3478" i="23"/>
  <c r="H3474" i="23"/>
  <c r="H3470" i="23"/>
  <c r="H3466" i="23"/>
  <c r="H3462" i="23"/>
  <c r="H3458" i="23"/>
  <c r="H3454" i="23"/>
  <c r="H3450" i="23"/>
  <c r="H3446" i="23"/>
  <c r="H3442" i="23"/>
  <c r="H3438" i="23"/>
  <c r="H3434" i="23"/>
  <c r="H3430" i="23"/>
  <c r="H3426" i="23"/>
  <c r="H3422" i="23"/>
  <c r="H3418" i="23"/>
  <c r="H3414" i="23"/>
  <c r="H3410" i="23"/>
  <c r="H3406" i="23"/>
  <c r="H3402" i="23"/>
  <c r="H3398" i="23"/>
  <c r="H3394" i="23"/>
  <c r="H3390" i="23"/>
  <c r="H3386" i="23"/>
  <c r="H3382" i="23"/>
  <c r="H3378" i="23"/>
  <c r="H3374" i="23"/>
  <c r="H3370" i="23"/>
  <c r="H3366" i="23"/>
  <c r="H3362" i="23"/>
  <c r="H3358" i="23"/>
  <c r="H3354" i="23"/>
  <c r="H3350" i="23"/>
  <c r="H3346" i="23"/>
  <c r="H3342" i="23"/>
  <c r="H3338" i="23"/>
  <c r="H3334" i="23"/>
  <c r="H3330" i="23"/>
  <c r="H3326" i="23"/>
  <c r="H3322" i="23"/>
  <c r="H3318" i="23"/>
  <c r="H3314" i="23"/>
  <c r="H3310" i="23"/>
  <c r="H3306" i="23"/>
  <c r="H3302" i="23"/>
  <c r="H3298" i="23"/>
  <c r="H3294" i="23"/>
  <c r="H3290" i="23"/>
  <c r="H3286" i="23"/>
  <c r="H3282" i="23"/>
  <c r="H3278" i="23"/>
  <c r="H3274" i="23"/>
  <c r="H3270" i="23"/>
  <c r="H3266" i="23"/>
  <c r="H3262" i="23"/>
  <c r="H3258" i="23"/>
  <c r="H3254" i="23"/>
  <c r="H3250" i="23"/>
  <c r="H3246" i="23"/>
  <c r="H3242" i="23"/>
  <c r="H3238" i="23"/>
  <c r="H3234" i="23"/>
  <c r="H3230" i="23"/>
  <c r="H3226" i="23"/>
  <c r="H3222" i="23"/>
  <c r="H3218" i="23"/>
  <c r="H3214" i="23"/>
  <c r="H3210" i="23"/>
  <c r="H3206" i="23"/>
  <c r="H3202" i="23"/>
  <c r="H3198" i="23"/>
  <c r="H3194" i="23"/>
  <c r="H3190" i="23"/>
  <c r="H3186" i="23"/>
  <c r="H3182" i="23"/>
  <c r="H3178" i="23"/>
  <c r="H3174" i="23"/>
  <c r="H3170" i="23"/>
  <c r="H3166" i="23"/>
  <c r="H3162" i="23"/>
  <c r="H3158" i="23"/>
  <c r="H3154" i="23"/>
  <c r="H3150" i="23"/>
  <c r="H3146" i="23"/>
  <c r="H3142" i="23"/>
  <c r="H3138" i="23"/>
  <c r="H3134" i="23"/>
  <c r="H3130" i="23"/>
  <c r="H3126" i="23"/>
  <c r="H3122" i="23"/>
  <c r="H3118" i="23"/>
  <c r="H3114" i="23"/>
  <c r="H3110" i="23"/>
  <c r="H3106" i="23"/>
  <c r="H3102" i="23"/>
  <c r="H3098" i="23"/>
  <c r="H3094" i="23"/>
  <c r="H3090" i="23"/>
  <c r="H3086" i="23"/>
  <c r="H3082" i="23"/>
  <c r="H3078" i="23"/>
  <c r="H3074" i="23"/>
  <c r="H3070" i="23"/>
  <c r="H3066" i="23"/>
  <c r="H3062" i="23"/>
  <c r="H3058" i="23"/>
  <c r="H3054" i="23"/>
  <c r="H3050" i="23"/>
  <c r="H3046" i="23"/>
  <c r="H3042" i="23"/>
  <c r="H5430" i="23"/>
  <c r="H5223" i="23"/>
  <c r="H5095" i="23"/>
  <c r="H4967" i="23"/>
  <c r="H4876" i="23"/>
  <c r="H4839" i="23"/>
  <c r="H4807" i="23"/>
  <c r="H4775" i="23"/>
  <c r="H4743" i="23"/>
  <c r="H4711" i="23"/>
  <c r="H4679" i="23"/>
  <c r="H4647" i="23"/>
  <c r="H4623" i="23"/>
  <c r="H4602" i="23"/>
  <c r="H4581" i="23"/>
  <c r="H4559" i="23"/>
  <c r="H4538" i="23"/>
  <c r="H4527" i="23"/>
  <c r="H4517" i="23"/>
  <c r="H4506" i="23"/>
  <c r="H4495" i="23"/>
  <c r="H4485" i="23"/>
  <c r="H4474" i="23"/>
  <c r="H4464" i="23"/>
  <c r="H4456" i="23"/>
  <c r="H4448" i="23"/>
  <c r="H4440" i="23"/>
  <c r="H4432" i="23"/>
  <c r="H4424" i="23"/>
  <c r="H4416" i="23"/>
  <c r="H4408" i="23"/>
  <c r="H4400" i="23"/>
  <c r="H4392" i="23"/>
  <c r="H4384" i="23"/>
  <c r="H4376" i="23"/>
  <c r="H4368" i="23"/>
  <c r="H4360" i="23"/>
  <c r="H4352" i="23"/>
  <c r="H4344" i="23"/>
  <c r="H4336" i="23"/>
  <c r="H4328" i="23"/>
  <c r="H4320" i="23"/>
  <c r="H4312" i="23"/>
  <c r="H4304" i="23"/>
  <c r="H4296" i="23"/>
  <c r="H4288" i="23"/>
  <c r="H4280" i="23"/>
  <c r="H4272" i="23"/>
  <c r="H4264" i="23"/>
  <c r="H4256" i="23"/>
  <c r="H4248" i="23"/>
  <c r="H4240" i="23"/>
  <c r="H4232" i="23"/>
  <c r="H4224" i="23"/>
  <c r="H4216" i="23"/>
  <c r="H4208" i="23"/>
  <c r="H4202" i="23"/>
  <c r="H4196" i="23"/>
  <c r="H4191" i="23"/>
  <c r="H4186" i="23"/>
  <c r="H4180" i="23"/>
  <c r="H4175" i="23"/>
  <c r="H4170" i="23"/>
  <c r="H4164" i="23"/>
  <c r="H4159" i="23"/>
  <c r="H4154" i="23"/>
  <c r="H4148" i="23"/>
  <c r="H4143" i="23"/>
  <c r="H4138" i="23"/>
  <c r="H4132" i="23"/>
  <c r="H4127" i="23"/>
  <c r="H4122" i="23"/>
  <c r="H4116" i="23"/>
  <c r="H4111" i="23"/>
  <c r="H4106" i="23"/>
  <c r="H4101" i="23"/>
  <c r="H4097" i="23"/>
  <c r="H4093" i="23"/>
  <c r="H4089" i="23"/>
  <c r="H4085" i="23"/>
  <c r="H4081" i="23"/>
  <c r="H4077" i="23"/>
  <c r="H4073" i="23"/>
  <c r="H4069" i="23"/>
  <c r="H4065" i="23"/>
  <c r="H4061" i="23"/>
  <c r="H4057" i="23"/>
  <c r="H4053" i="23"/>
  <c r="H4049" i="23"/>
  <c r="H4045" i="23"/>
  <c r="H4041" i="23"/>
  <c r="H4037" i="23"/>
  <c r="H4033" i="23"/>
  <c r="H4029" i="23"/>
  <c r="H4025" i="23"/>
  <c r="H4021" i="23"/>
  <c r="H4017" i="23"/>
  <c r="H4013" i="23"/>
  <c r="H4009" i="23"/>
  <c r="H4005" i="23"/>
  <c r="H4001" i="23"/>
  <c r="H3997" i="23"/>
  <c r="H3993" i="23"/>
  <c r="H3989" i="23"/>
  <c r="H3985" i="23"/>
  <c r="H3981" i="23"/>
  <c r="H3977" i="23"/>
  <c r="H3973" i="23"/>
  <c r="H3969" i="23"/>
  <c r="H3965" i="23"/>
  <c r="H3961" i="23"/>
  <c r="H3957" i="23"/>
  <c r="H3953" i="23"/>
  <c r="H3949" i="23"/>
  <c r="H3945" i="23"/>
  <c r="H3941" i="23"/>
  <c r="H3937" i="23"/>
  <c r="H3933" i="23"/>
  <c r="H3929" i="23"/>
  <c r="H3925" i="23"/>
  <c r="H3921" i="23"/>
  <c r="H3917" i="23"/>
  <c r="H3913" i="23"/>
  <c r="H3909" i="23"/>
  <c r="H3905" i="23"/>
  <c r="H3901" i="23"/>
  <c r="H3897" i="23"/>
  <c r="H3893" i="23"/>
  <c r="H3889" i="23"/>
  <c r="H3885" i="23"/>
  <c r="H3881" i="23"/>
  <c r="H3877" i="23"/>
  <c r="H3873" i="23"/>
  <c r="H3869" i="23"/>
  <c r="H3865" i="23"/>
  <c r="H3861" i="23"/>
  <c r="H3857" i="23"/>
  <c r="H3853" i="23"/>
  <c r="H3849" i="23"/>
  <c r="H3845" i="23"/>
  <c r="H3841" i="23"/>
  <c r="H3837" i="23"/>
  <c r="H3833" i="23"/>
  <c r="H3829" i="23"/>
  <c r="H3825" i="23"/>
  <c r="H3821" i="23"/>
  <c r="H3817" i="23"/>
  <c r="H3813" i="23"/>
  <c r="H3809" i="23"/>
  <c r="H3805" i="23"/>
  <c r="H3801" i="23"/>
  <c r="H3797" i="23"/>
  <c r="H3793" i="23"/>
  <c r="H3789" i="23"/>
  <c r="H3785" i="23"/>
  <c r="H3781" i="23"/>
  <c r="H3777" i="23"/>
  <c r="H3773" i="23"/>
  <c r="H3769" i="23"/>
  <c r="H3765" i="23"/>
  <c r="H3761" i="23"/>
  <c r="H3757" i="23"/>
  <c r="H3753" i="23"/>
  <c r="H3749" i="23"/>
  <c r="H3745" i="23"/>
  <c r="H3741" i="23"/>
  <c r="H3737" i="23"/>
  <c r="H3733" i="23"/>
  <c r="H3729" i="23"/>
  <c r="H3725" i="23"/>
  <c r="H3721" i="23"/>
  <c r="H3717" i="23"/>
  <c r="H3713" i="23"/>
  <c r="H3709" i="23"/>
  <c r="H3705" i="23"/>
  <c r="H3701" i="23"/>
  <c r="H3697" i="23"/>
  <c r="H3693" i="23"/>
  <c r="H3689" i="23"/>
  <c r="H3685" i="23"/>
  <c r="H3681" i="23"/>
  <c r="H3677" i="23"/>
  <c r="H3673" i="23"/>
  <c r="H3669" i="23"/>
  <c r="H3665" i="23"/>
  <c r="H3661" i="23"/>
  <c r="H3657" i="23"/>
  <c r="H3653" i="23"/>
  <c r="H3649" i="23"/>
  <c r="H3645" i="23"/>
  <c r="H3641" i="23"/>
  <c r="H3637" i="23"/>
  <c r="H3633" i="23"/>
  <c r="H3629" i="23"/>
  <c r="H3625" i="23"/>
  <c r="H3621" i="23"/>
  <c r="H3617" i="23"/>
  <c r="H3613" i="23"/>
  <c r="H3609" i="23"/>
  <c r="H3605" i="23"/>
  <c r="H3601" i="23"/>
  <c r="H3597" i="23"/>
  <c r="H3593" i="23"/>
  <c r="H3589" i="23"/>
  <c r="H3585" i="23"/>
  <c r="H3581" i="23"/>
  <c r="H3577" i="23"/>
  <c r="H3573" i="23"/>
  <c r="H3569" i="23"/>
  <c r="H3565" i="23"/>
  <c r="H3561" i="23"/>
  <c r="H3557" i="23"/>
  <c r="H3553" i="23"/>
  <c r="H3549" i="23"/>
  <c r="H3545" i="23"/>
  <c r="H3541" i="23"/>
  <c r="H3537" i="23"/>
  <c r="H3533" i="23"/>
  <c r="H3529" i="23"/>
  <c r="H3525" i="23"/>
  <c r="H3521" i="23"/>
  <c r="H3517" i="23"/>
  <c r="H3513" i="23"/>
  <c r="H3509" i="23"/>
  <c r="H3505" i="23"/>
  <c r="H3501" i="23"/>
  <c r="H3497" i="23"/>
  <c r="H3493" i="23"/>
  <c r="H3489" i="23"/>
  <c r="H3485" i="23"/>
  <c r="H3481" i="23"/>
  <c r="H3477" i="23"/>
  <c r="H3473" i="23"/>
  <c r="H3469" i="23"/>
  <c r="H3465" i="23"/>
  <c r="H3461" i="23"/>
  <c r="H3457" i="23"/>
  <c r="H3453" i="23"/>
  <c r="H3449" i="23"/>
  <c r="H3445" i="23"/>
  <c r="H3441" i="23"/>
  <c r="H3437" i="23"/>
  <c r="H3433" i="23"/>
  <c r="H3429" i="23"/>
  <c r="H3425" i="23"/>
  <c r="H3421" i="23"/>
  <c r="H3417" i="23"/>
  <c r="H3413" i="23"/>
  <c r="H3409" i="23"/>
  <c r="H3405" i="23"/>
  <c r="H3401" i="23"/>
  <c r="H3397" i="23"/>
  <c r="H3393" i="23"/>
  <c r="H3389" i="23"/>
  <c r="H3385" i="23"/>
  <c r="H3381" i="23"/>
  <c r="H3377" i="23"/>
  <c r="H3373" i="23"/>
  <c r="H3369" i="23"/>
  <c r="H3365" i="23"/>
  <c r="H3361" i="23"/>
  <c r="H3357" i="23"/>
  <c r="H3353" i="23"/>
  <c r="H3349" i="23"/>
  <c r="H3345" i="23"/>
  <c r="H3341" i="23"/>
  <c r="H3337" i="23"/>
  <c r="H3333" i="23"/>
  <c r="H3329" i="23"/>
  <c r="H3325" i="23"/>
  <c r="H3321" i="23"/>
  <c r="H3317" i="23"/>
  <c r="H3313" i="23"/>
  <c r="H3309" i="23"/>
  <c r="H3305" i="23"/>
  <c r="H3301" i="23"/>
  <c r="H3297" i="23"/>
  <c r="H3293" i="23"/>
  <c r="H5345" i="23"/>
  <c r="H5191" i="23"/>
  <c r="H5063" i="23"/>
  <c r="H4935" i="23"/>
  <c r="H4866" i="23"/>
  <c r="H4831" i="23"/>
  <c r="H4799" i="23"/>
  <c r="H4767" i="23"/>
  <c r="H4735" i="23"/>
  <c r="H4703" i="23"/>
  <c r="H4671" i="23"/>
  <c r="H4639" i="23"/>
  <c r="H4618" i="23"/>
  <c r="H4597" i="23"/>
  <c r="H4575" i="23"/>
  <c r="H4554" i="23"/>
  <c r="H4537" i="23"/>
  <c r="H4526" i="23"/>
  <c r="H4515" i="23"/>
  <c r="H4505" i="23"/>
  <c r="H4494" i="23"/>
  <c r="H4483" i="23"/>
  <c r="H4473" i="23"/>
  <c r="H4463" i="23"/>
  <c r="H4455" i="23"/>
  <c r="H4447" i="23"/>
  <c r="H4439" i="23"/>
  <c r="H4431" i="23"/>
  <c r="H4423" i="23"/>
  <c r="H4415" i="23"/>
  <c r="H4407" i="23"/>
  <c r="H4399" i="23"/>
  <c r="H4391" i="23"/>
  <c r="H4383" i="23"/>
  <c r="H4375" i="23"/>
  <c r="H4367" i="23"/>
  <c r="H4359" i="23"/>
  <c r="H4351" i="23"/>
  <c r="H4343" i="23"/>
  <c r="H4335" i="23"/>
  <c r="H4327" i="23"/>
  <c r="H4319" i="23"/>
  <c r="H4311" i="23"/>
  <c r="H4303" i="23"/>
  <c r="H4295" i="23"/>
  <c r="H4287" i="23"/>
  <c r="H4279" i="23"/>
  <c r="H4271" i="23"/>
  <c r="H4263" i="23"/>
  <c r="H4255" i="23"/>
  <c r="H4247" i="23"/>
  <c r="H4239" i="23"/>
  <c r="H4231" i="23"/>
  <c r="H4223" i="23"/>
  <c r="H4215" i="23"/>
  <c r="H4207" i="23"/>
  <c r="H4200" i="23"/>
  <c r="H4195" i="23"/>
  <c r="H4190" i="23"/>
  <c r="H4184" i="23"/>
  <c r="H4179" i="23"/>
  <c r="H4174" i="23"/>
  <c r="H4168" i="23"/>
  <c r="H4163" i="23"/>
  <c r="H4158" i="23"/>
  <c r="H4152" i="23"/>
  <c r="H4147" i="23"/>
  <c r="H4142" i="23"/>
  <c r="H4136" i="23"/>
  <c r="H4131" i="23"/>
  <c r="H4126" i="23"/>
  <c r="H4120" i="23"/>
  <c r="H4115" i="23"/>
  <c r="H4110" i="23"/>
  <c r="H4104" i="23"/>
  <c r="H4100" i="23"/>
  <c r="H4096" i="23"/>
  <c r="H4092" i="23"/>
  <c r="H4088" i="23"/>
  <c r="H4084" i="23"/>
  <c r="H4080" i="23"/>
  <c r="H4076" i="23"/>
  <c r="H4072" i="23"/>
  <c r="H4068" i="23"/>
  <c r="H4064" i="23"/>
  <c r="H4060" i="23"/>
  <c r="H4056" i="23"/>
  <c r="H4052" i="23"/>
  <c r="H4048" i="23"/>
  <c r="H4044" i="23"/>
  <c r="H4040" i="23"/>
  <c r="H4036" i="23"/>
  <c r="H4032" i="23"/>
  <c r="H4028" i="23"/>
  <c r="H4024" i="23"/>
  <c r="H4020" i="23"/>
  <c r="H4016" i="23"/>
  <c r="H4012" i="23"/>
  <c r="H4008" i="23"/>
  <c r="H4004" i="23"/>
  <c r="H4000" i="23"/>
  <c r="H3996" i="23"/>
  <c r="H3992" i="23"/>
  <c r="H3988" i="23"/>
  <c r="H3984" i="23"/>
  <c r="H3980" i="23"/>
  <c r="H3976" i="23"/>
  <c r="H3972" i="23"/>
  <c r="H3968" i="23"/>
  <c r="H3964" i="23"/>
  <c r="H3960" i="23"/>
  <c r="H3956" i="23"/>
  <c r="H3952" i="23"/>
  <c r="H3948" i="23"/>
  <c r="H3944" i="23"/>
  <c r="H3940" i="23"/>
  <c r="H3936" i="23"/>
  <c r="H3932" i="23"/>
  <c r="H3928" i="23"/>
  <c r="H3924" i="23"/>
  <c r="H3920" i="23"/>
  <c r="H3916" i="23"/>
  <c r="H3912" i="23"/>
  <c r="H3908" i="23"/>
  <c r="H3904" i="23"/>
  <c r="H3900" i="23"/>
  <c r="H3896" i="23"/>
  <c r="H3892" i="23"/>
  <c r="H3888" i="23"/>
  <c r="H3884" i="23"/>
  <c r="H3880" i="23"/>
  <c r="H3876" i="23"/>
  <c r="H3872" i="23"/>
  <c r="H3868" i="23"/>
  <c r="H3864" i="23"/>
  <c r="H3860" i="23"/>
  <c r="H3856" i="23"/>
  <c r="H3852" i="23"/>
  <c r="H3848" i="23"/>
  <c r="H3844" i="23"/>
  <c r="H3840" i="23"/>
  <c r="H3836" i="23"/>
  <c r="H3832" i="23"/>
  <c r="H3828" i="23"/>
  <c r="H3824" i="23"/>
  <c r="H3820" i="23"/>
  <c r="H3816" i="23"/>
  <c r="H3812" i="23"/>
  <c r="H3808" i="23"/>
  <c r="H3804" i="23"/>
  <c r="H3800" i="23"/>
  <c r="H3796" i="23"/>
  <c r="H3792" i="23"/>
  <c r="H3788" i="23"/>
  <c r="H3784" i="23"/>
  <c r="H3780" i="23"/>
  <c r="H3776" i="23"/>
  <c r="H3772" i="23"/>
  <c r="H3768" i="23"/>
  <c r="H3764" i="23"/>
  <c r="H3760" i="23"/>
  <c r="H3756" i="23"/>
  <c r="H3752" i="23"/>
  <c r="H3748" i="23"/>
  <c r="H3744" i="23"/>
  <c r="H3740" i="23"/>
  <c r="H3736" i="23"/>
  <c r="H3732" i="23"/>
  <c r="H3728" i="23"/>
  <c r="H3724" i="23"/>
  <c r="H3720" i="23"/>
  <c r="H3716" i="23"/>
  <c r="H3712" i="23"/>
  <c r="H3708" i="23"/>
  <c r="H3704" i="23"/>
  <c r="H3700" i="23"/>
  <c r="H3696" i="23"/>
  <c r="H3692" i="23"/>
  <c r="H3688" i="23"/>
  <c r="H3684" i="23"/>
  <c r="H3680" i="23"/>
  <c r="H3676" i="23"/>
  <c r="H3672" i="23"/>
  <c r="H3668" i="23"/>
  <c r="H3664" i="23"/>
  <c r="H3660" i="23"/>
  <c r="H3656" i="23"/>
  <c r="H3652" i="23"/>
  <c r="H3648" i="23"/>
  <c r="H3644" i="23"/>
  <c r="H3640" i="23"/>
  <c r="H3636" i="23"/>
  <c r="H3632" i="23"/>
  <c r="H3628" i="23"/>
  <c r="H3624" i="23"/>
  <c r="H3620" i="23"/>
  <c r="H3616" i="23"/>
  <c r="H3612" i="23"/>
  <c r="H3608" i="23"/>
  <c r="H3604" i="23"/>
  <c r="H3600" i="23"/>
  <c r="H3596" i="23"/>
  <c r="H3592" i="23"/>
  <c r="H3588" i="23"/>
  <c r="H3584" i="23"/>
  <c r="H3580" i="23"/>
  <c r="H3576" i="23"/>
  <c r="H3572" i="23"/>
  <c r="H3568" i="23"/>
  <c r="H3564" i="23"/>
  <c r="H3560" i="23"/>
  <c r="H3556" i="23"/>
  <c r="H3552" i="23"/>
  <c r="H3548" i="23"/>
  <c r="H3544" i="23"/>
  <c r="H3540" i="23"/>
  <c r="H3536" i="23"/>
  <c r="H3532" i="23"/>
  <c r="H3528" i="23"/>
  <c r="H3524" i="23"/>
  <c r="H3520" i="23"/>
  <c r="H3516" i="23"/>
  <c r="H3512" i="23"/>
  <c r="H3508" i="23"/>
  <c r="H3504" i="23"/>
  <c r="H3500" i="23"/>
  <c r="H3496" i="23"/>
  <c r="H3492" i="23"/>
  <c r="H3488" i="23"/>
  <c r="H3484" i="23"/>
  <c r="H3480" i="23"/>
  <c r="H3476" i="23"/>
  <c r="H3472" i="23"/>
  <c r="H3468" i="23"/>
  <c r="H3464" i="23"/>
  <c r="H3460" i="23"/>
  <c r="H3456" i="23"/>
  <c r="H3452" i="23"/>
  <c r="H3448" i="23"/>
  <c r="H3444" i="23"/>
  <c r="H3440" i="23"/>
  <c r="H3436" i="23"/>
  <c r="H3432" i="23"/>
  <c r="H3428" i="23"/>
  <c r="H3424" i="23"/>
  <c r="H3420" i="23"/>
  <c r="H3416" i="23"/>
  <c r="H3412" i="23"/>
  <c r="H3408" i="23"/>
  <c r="H3404" i="23"/>
  <c r="H3400" i="23"/>
  <c r="H3396" i="23"/>
  <c r="H3392" i="23"/>
  <c r="H3388" i="23"/>
  <c r="H3384" i="23"/>
  <c r="H3380" i="23"/>
  <c r="H3376" i="23"/>
  <c r="H3372" i="23"/>
  <c r="H3368" i="23"/>
  <c r="H3364" i="23"/>
  <c r="H3360" i="23"/>
  <c r="H3356" i="23"/>
  <c r="H3352" i="23"/>
  <c r="H3348" i="23"/>
  <c r="H3344" i="23"/>
  <c r="H3340" i="23"/>
  <c r="H3336" i="23"/>
  <c r="H3332" i="23"/>
  <c r="H3328" i="23"/>
  <c r="H3324" i="23"/>
  <c r="H3320" i="23"/>
  <c r="H3316" i="23"/>
  <c r="H3312" i="23"/>
  <c r="H3308" i="23"/>
  <c r="H3304" i="23"/>
  <c r="H3300" i="23"/>
  <c r="H3296" i="23"/>
  <c r="H3292" i="23"/>
  <c r="H3288" i="23"/>
  <c r="H3284" i="23"/>
  <c r="H3280" i="23"/>
  <c r="H3276" i="23"/>
  <c r="H3272" i="23"/>
  <c r="H3268" i="23"/>
  <c r="H3264" i="23"/>
  <c r="H3260" i="23"/>
  <c r="H3256" i="23"/>
  <c r="H3252" i="23"/>
  <c r="H3248" i="23"/>
  <c r="H3244" i="23"/>
  <c r="H3240" i="23"/>
  <c r="H3236" i="23"/>
  <c r="H3232" i="23"/>
  <c r="H3228" i="23"/>
  <c r="H3224" i="23"/>
  <c r="H3220" i="23"/>
  <c r="H3216" i="23"/>
  <c r="H3212" i="23"/>
  <c r="H3208" i="23"/>
  <c r="H3204" i="23"/>
  <c r="H3200" i="23"/>
  <c r="H3196" i="23"/>
  <c r="H3192" i="23"/>
  <c r="H3188" i="23"/>
  <c r="H3184" i="23"/>
  <c r="H3180" i="23"/>
  <c r="H3176" i="23"/>
  <c r="H3172" i="23"/>
  <c r="H3168" i="23"/>
  <c r="H3164" i="23"/>
  <c r="H3160" i="23"/>
  <c r="H3156" i="23"/>
  <c r="H3152" i="23"/>
  <c r="H3148" i="23"/>
  <c r="H3144" i="23"/>
  <c r="H5287" i="23"/>
  <c r="H4855" i="23"/>
  <c r="H4727" i="23"/>
  <c r="H4613" i="23"/>
  <c r="H4533" i="23"/>
  <c r="H4490" i="23"/>
  <c r="H4452" i="23"/>
  <c r="H4420" i="23"/>
  <c r="H4388" i="23"/>
  <c r="H4356" i="23"/>
  <c r="H4324" i="23"/>
  <c r="H4292" i="23"/>
  <c r="H4260" i="23"/>
  <c r="H4228" i="23"/>
  <c r="H4199" i="23"/>
  <c r="H4178" i="23"/>
  <c r="H4156" i="23"/>
  <c r="H4135" i="23"/>
  <c r="H4114" i="23"/>
  <c r="H4095" i="23"/>
  <c r="H4079" i="23"/>
  <c r="H4063" i="23"/>
  <c r="H4047" i="23"/>
  <c r="H4031" i="23"/>
  <c r="H4015" i="23"/>
  <c r="H3999" i="23"/>
  <c r="H3983" i="23"/>
  <c r="H3967" i="23"/>
  <c r="H3951" i="23"/>
  <c r="H3935" i="23"/>
  <c r="H3919" i="23"/>
  <c r="H3903" i="23"/>
  <c r="H3887" i="23"/>
  <c r="H3871" i="23"/>
  <c r="H3855" i="23"/>
  <c r="H3839" i="23"/>
  <c r="H3823" i="23"/>
  <c r="H3807" i="23"/>
  <c r="H3791" i="23"/>
  <c r="H3775" i="23"/>
  <c r="H3759" i="23"/>
  <c r="H3743" i="23"/>
  <c r="H3727" i="23"/>
  <c r="H3711" i="23"/>
  <c r="H3695" i="23"/>
  <c r="H3679" i="23"/>
  <c r="H3663" i="23"/>
  <c r="H3647" i="23"/>
  <c r="H3631" i="23"/>
  <c r="H3615" i="23"/>
  <c r="H3599" i="23"/>
  <c r="H3583" i="23"/>
  <c r="H3567" i="23"/>
  <c r="H3551" i="23"/>
  <c r="H3535" i="23"/>
  <c r="H3519" i="23"/>
  <c r="H3503" i="23"/>
  <c r="H3487" i="23"/>
  <c r="H3471" i="23"/>
  <c r="H3455" i="23"/>
  <c r="H3439" i="23"/>
  <c r="H3423" i="23"/>
  <c r="H3407" i="23"/>
  <c r="H3391" i="23"/>
  <c r="H3375" i="23"/>
  <c r="H3359" i="23"/>
  <c r="H3343" i="23"/>
  <c r="H3327" i="23"/>
  <c r="H3311" i="23"/>
  <c r="H3295" i="23"/>
  <c r="H3285" i="23"/>
  <c r="H3277" i="23"/>
  <c r="H3269" i="23"/>
  <c r="H3261" i="23"/>
  <c r="H3253" i="23"/>
  <c r="H3245" i="23"/>
  <c r="H3237" i="23"/>
  <c r="H3229" i="23"/>
  <c r="H3221" i="23"/>
  <c r="H3213" i="23"/>
  <c r="H3205" i="23"/>
  <c r="H3197" i="23"/>
  <c r="H3189" i="23"/>
  <c r="H3181" i="23"/>
  <c r="H3173" i="23"/>
  <c r="H3165" i="23"/>
  <c r="H3157" i="23"/>
  <c r="H3149" i="23"/>
  <c r="H3141" i="23"/>
  <c r="H3136" i="23"/>
  <c r="H3131" i="23"/>
  <c r="H3125" i="23"/>
  <c r="H3120" i="23"/>
  <c r="H3115" i="23"/>
  <c r="H3109" i="23"/>
  <c r="H3104" i="23"/>
  <c r="H3099" i="23"/>
  <c r="H3093" i="23"/>
  <c r="H3088" i="23"/>
  <c r="H3083" i="23"/>
  <c r="H3077" i="23"/>
  <c r="H3072" i="23"/>
  <c r="H3067" i="23"/>
  <c r="H3061" i="23"/>
  <c r="H3056" i="23"/>
  <c r="H3051" i="23"/>
  <c r="H3045" i="23"/>
  <c r="H3040" i="23"/>
  <c r="H3036" i="23"/>
  <c r="H3032" i="23"/>
  <c r="H3028" i="23"/>
  <c r="H3024" i="23"/>
  <c r="H3020" i="23"/>
  <c r="H3016" i="23"/>
  <c r="H3012" i="23"/>
  <c r="H3008" i="23"/>
  <c r="H3004" i="23"/>
  <c r="H3000" i="23"/>
  <c r="H2996" i="23"/>
  <c r="H2992" i="23"/>
  <c r="H2988" i="23"/>
  <c r="H2984" i="23"/>
  <c r="H2980" i="23"/>
  <c r="H2976" i="23"/>
  <c r="H2972" i="23"/>
  <c r="H2968" i="23"/>
  <c r="H2964" i="23"/>
  <c r="H2960" i="23"/>
  <c r="H2956" i="23"/>
  <c r="H2952" i="23"/>
  <c r="H2948" i="23"/>
  <c r="H2944" i="23"/>
  <c r="H2940" i="23"/>
  <c r="H2936" i="23"/>
  <c r="H2932" i="23"/>
  <c r="H2928" i="23"/>
  <c r="H2924" i="23"/>
  <c r="H2920" i="23"/>
  <c r="H2916" i="23"/>
  <c r="H2912" i="23"/>
  <c r="H2908" i="23"/>
  <c r="H2904" i="23"/>
  <c r="H2900" i="23"/>
  <c r="H2896" i="23"/>
  <c r="H2892" i="23"/>
  <c r="H2888" i="23"/>
  <c r="H2884" i="23"/>
  <c r="H2880" i="23"/>
  <c r="H2876" i="23"/>
  <c r="H2872" i="23"/>
  <c r="H2868" i="23"/>
  <c r="H2864" i="23"/>
  <c r="H2860" i="23"/>
  <c r="H2856" i="23"/>
  <c r="H2852" i="23"/>
  <c r="H2848" i="23"/>
  <c r="H2844" i="23"/>
  <c r="H2840" i="23"/>
  <c r="H2836" i="23"/>
  <c r="H2832" i="23"/>
  <c r="H2828" i="23"/>
  <c r="H2824" i="23"/>
  <c r="H2820" i="23"/>
  <c r="H2816" i="23"/>
  <c r="H2812" i="23"/>
  <c r="H2808" i="23"/>
  <c r="H2804" i="23"/>
  <c r="H2800" i="23"/>
  <c r="H2796" i="23"/>
  <c r="H2792" i="23"/>
  <c r="H2788" i="23"/>
  <c r="H2784" i="23"/>
  <c r="H2780" i="23"/>
  <c r="H2776" i="23"/>
  <c r="H2772" i="23"/>
  <c r="H2768" i="23"/>
  <c r="H2764" i="23"/>
  <c r="H2760" i="23"/>
  <c r="H2756" i="23"/>
  <c r="H2752" i="23"/>
  <c r="H2748" i="23"/>
  <c r="H2744" i="23"/>
  <c r="H2740" i="23"/>
  <c r="H2736" i="23"/>
  <c r="H2732" i="23"/>
  <c r="H2728" i="23"/>
  <c r="H2724" i="23"/>
  <c r="H2720" i="23"/>
  <c r="H2716" i="23"/>
  <c r="H2712" i="23"/>
  <c r="H2708" i="23"/>
  <c r="H2704" i="23"/>
  <c r="H2700" i="23"/>
  <c r="H2696" i="23"/>
  <c r="H2692" i="23"/>
  <c r="H2688" i="23"/>
  <c r="H2684" i="23"/>
  <c r="H2680" i="23"/>
  <c r="H2676" i="23"/>
  <c r="H2672" i="23"/>
  <c r="H2668" i="23"/>
  <c r="H2664" i="23"/>
  <c r="H2660" i="23"/>
  <c r="H2656" i="23"/>
  <c r="H2652" i="23"/>
  <c r="H2648" i="23"/>
  <c r="H2644" i="23"/>
  <c r="H2640" i="23"/>
  <c r="H2636" i="23"/>
  <c r="H2632" i="23"/>
  <c r="H2628" i="23"/>
  <c r="H2624" i="23"/>
  <c r="H2620" i="23"/>
  <c r="H2616" i="23"/>
  <c r="H2612" i="23"/>
  <c r="H2608" i="23"/>
  <c r="H2604" i="23"/>
  <c r="H2600" i="23"/>
  <c r="H2596" i="23"/>
  <c r="H2592" i="23"/>
  <c r="H2588" i="23"/>
  <c r="H2584" i="23"/>
  <c r="H2580" i="23"/>
  <c r="H2576" i="23"/>
  <c r="H2572" i="23"/>
  <c r="H2568" i="23"/>
  <c r="H2564" i="23"/>
  <c r="H2560" i="23"/>
  <c r="H2556" i="23"/>
  <c r="H2552" i="23"/>
  <c r="H2548" i="23"/>
  <c r="H2544" i="23"/>
  <c r="H2540" i="23"/>
  <c r="H2536" i="23"/>
  <c r="H2532" i="23"/>
  <c r="H2528" i="23"/>
  <c r="H2524" i="23"/>
  <c r="H2520" i="23"/>
  <c r="H2516" i="23"/>
  <c r="H2512" i="23"/>
  <c r="H2508" i="23"/>
  <c r="H2504" i="23"/>
  <c r="H2500" i="23"/>
  <c r="H2496" i="23"/>
  <c r="H2492" i="23"/>
  <c r="H2488" i="23"/>
  <c r="H2484" i="23"/>
  <c r="H2480" i="23"/>
  <c r="H2476" i="23"/>
  <c r="H2472" i="23"/>
  <c r="H2468" i="23"/>
  <c r="H2464" i="23"/>
  <c r="H5159" i="23"/>
  <c r="H4823" i="23"/>
  <c r="H4695" i="23"/>
  <c r="H4591" i="23"/>
  <c r="H4522" i="23"/>
  <c r="H4479" i="23"/>
  <c r="H4444" i="23"/>
  <c r="H4412" i="23"/>
  <c r="H4380" i="23"/>
  <c r="H4348" i="23"/>
  <c r="H4316" i="23"/>
  <c r="H4284" i="23"/>
  <c r="H4252" i="23"/>
  <c r="H4220" i="23"/>
  <c r="H4194" i="23"/>
  <c r="H4172" i="23"/>
  <c r="H4151" i="23"/>
  <c r="H4130" i="23"/>
  <c r="H4108" i="23"/>
  <c r="H4091" i="23"/>
  <c r="H4075" i="23"/>
  <c r="H4059" i="23"/>
  <c r="H4043" i="23"/>
  <c r="H4027" i="23"/>
  <c r="H4011" i="23"/>
  <c r="H3995" i="23"/>
  <c r="H3979" i="23"/>
  <c r="H3963" i="23"/>
  <c r="H3947" i="23"/>
  <c r="H3931" i="23"/>
  <c r="H3915" i="23"/>
  <c r="H3899" i="23"/>
  <c r="H3883" i="23"/>
  <c r="H3867" i="23"/>
  <c r="H3851" i="23"/>
  <c r="H3835" i="23"/>
  <c r="H3819" i="23"/>
  <c r="H3803" i="23"/>
  <c r="H3787" i="23"/>
  <c r="H3771" i="23"/>
  <c r="H3755" i="23"/>
  <c r="H3739" i="23"/>
  <c r="H3723" i="23"/>
  <c r="H3707" i="23"/>
  <c r="H3691" i="23"/>
  <c r="H3675" i="23"/>
  <c r="H3659" i="23"/>
  <c r="H3643" i="23"/>
  <c r="H3627" i="23"/>
  <c r="H3611" i="23"/>
  <c r="H3595" i="23"/>
  <c r="H3579" i="23"/>
  <c r="H3563" i="23"/>
  <c r="H3547" i="23"/>
  <c r="H3531" i="23"/>
  <c r="H3515" i="23"/>
  <c r="H3499" i="23"/>
  <c r="H3483" i="23"/>
  <c r="H3467" i="23"/>
  <c r="H3451" i="23"/>
  <c r="H3435" i="23"/>
  <c r="H3419" i="23"/>
  <c r="H3403" i="23"/>
  <c r="H3387" i="23"/>
  <c r="H3371" i="23"/>
  <c r="H3355" i="23"/>
  <c r="H3339" i="23"/>
  <c r="H3323" i="23"/>
  <c r="H3307" i="23"/>
  <c r="H3291" i="23"/>
  <c r="H3283" i="23"/>
  <c r="H3275" i="23"/>
  <c r="H3267" i="23"/>
  <c r="H3259" i="23"/>
  <c r="H3251" i="23"/>
  <c r="H3243" i="23"/>
  <c r="H3235" i="23"/>
  <c r="H3227" i="23"/>
  <c r="H3219" i="23"/>
  <c r="H3211" i="23"/>
  <c r="H3203" i="23"/>
  <c r="H3195" i="23"/>
  <c r="H3187" i="23"/>
  <c r="H3179" i="23"/>
  <c r="H3171" i="23"/>
  <c r="H3163" i="23"/>
  <c r="H3155" i="23"/>
  <c r="H3147" i="23"/>
  <c r="H3140" i="23"/>
  <c r="H3135" i="23"/>
  <c r="H3129" i="23"/>
  <c r="H3124" i="23"/>
  <c r="H3119" i="23"/>
  <c r="H3113" i="23"/>
  <c r="H3108" i="23"/>
  <c r="H3103" i="23"/>
  <c r="H3097" i="23"/>
  <c r="H3092" i="23"/>
  <c r="H3087" i="23"/>
  <c r="H3081" i="23"/>
  <c r="H3076" i="23"/>
  <c r="H3071" i="23"/>
  <c r="H3065" i="23"/>
  <c r="H3060" i="23"/>
  <c r="H3055" i="23"/>
  <c r="H3049" i="23"/>
  <c r="H3044" i="23"/>
  <c r="H3039" i="23"/>
  <c r="H3035" i="23"/>
  <c r="H3031" i="23"/>
  <c r="H3027" i="23"/>
  <c r="H3023" i="23"/>
  <c r="H3019" i="23"/>
  <c r="H3015" i="23"/>
  <c r="H3011" i="23"/>
  <c r="H3007" i="23"/>
  <c r="H3003" i="23"/>
  <c r="H2999" i="23"/>
  <c r="H2995" i="23"/>
  <c r="H2991" i="23"/>
  <c r="H2987" i="23"/>
  <c r="H2983" i="23"/>
  <c r="H2979" i="23"/>
  <c r="H2975" i="23"/>
  <c r="H2971" i="23"/>
  <c r="H2967" i="23"/>
  <c r="H2963" i="23"/>
  <c r="H2959" i="23"/>
  <c r="H2955" i="23"/>
  <c r="H2951" i="23"/>
  <c r="H2947" i="23"/>
  <c r="H2943" i="23"/>
  <c r="H2939" i="23"/>
  <c r="H2935" i="23"/>
  <c r="H2931" i="23"/>
  <c r="H2927" i="23"/>
  <c r="H2923" i="23"/>
  <c r="H2919" i="23"/>
  <c r="H2915" i="23"/>
  <c r="H2911" i="23"/>
  <c r="H2907" i="23"/>
  <c r="H2903" i="23"/>
  <c r="H2899" i="23"/>
  <c r="H2895" i="23"/>
  <c r="H2891" i="23"/>
  <c r="H2887" i="23"/>
  <c r="H2883" i="23"/>
  <c r="H2879" i="23"/>
  <c r="H2875" i="23"/>
  <c r="H2871" i="23"/>
  <c r="H2867" i="23"/>
  <c r="H2863" i="23"/>
  <c r="H2859" i="23"/>
  <c r="H2855" i="23"/>
  <c r="H2851" i="23"/>
  <c r="H2847" i="23"/>
  <c r="H2843" i="23"/>
  <c r="H2839" i="23"/>
  <c r="H2835" i="23"/>
  <c r="H2831" i="23"/>
  <c r="H2827" i="23"/>
  <c r="H2823" i="23"/>
  <c r="H2819" i="23"/>
  <c r="H2815" i="23"/>
  <c r="H2811" i="23"/>
  <c r="H2807" i="23"/>
  <c r="H2803" i="23"/>
  <c r="H2799" i="23"/>
  <c r="H2795" i="23"/>
  <c r="H2791" i="23"/>
  <c r="H2787" i="23"/>
  <c r="H2783" i="23"/>
  <c r="H2779" i="23"/>
  <c r="H2775" i="23"/>
  <c r="H2771" i="23"/>
  <c r="H2767" i="23"/>
  <c r="H2763" i="23"/>
  <c r="H2759" i="23"/>
  <c r="H2755" i="23"/>
  <c r="H2751" i="23"/>
  <c r="H2747" i="23"/>
  <c r="H2743" i="23"/>
  <c r="H2739" i="23"/>
  <c r="H2735" i="23"/>
  <c r="H2731" i="23"/>
  <c r="H2727" i="23"/>
  <c r="H2723" i="23"/>
  <c r="H2719" i="23"/>
  <c r="H2715" i="23"/>
  <c r="H2711" i="23"/>
  <c r="H2707" i="23"/>
  <c r="H2703" i="23"/>
  <c r="H2699" i="23"/>
  <c r="H2695" i="23"/>
  <c r="H2691" i="23"/>
  <c r="H2687" i="23"/>
  <c r="H2683" i="23"/>
  <c r="H2679" i="23"/>
  <c r="H2675" i="23"/>
  <c r="H2671" i="23"/>
  <c r="H2667" i="23"/>
  <c r="H2663" i="23"/>
  <c r="H2659" i="23"/>
  <c r="H2655" i="23"/>
  <c r="H2651" i="23"/>
  <c r="H2647" i="23"/>
  <c r="H2643" i="23"/>
  <c r="H2639" i="23"/>
  <c r="H2635" i="23"/>
  <c r="H2631" i="23"/>
  <c r="H2627" i="23"/>
  <c r="H2623" i="23"/>
  <c r="H2619" i="23"/>
  <c r="H5031" i="23"/>
  <c r="H4791" i="23"/>
  <c r="H4663" i="23"/>
  <c r="H4570" i="23"/>
  <c r="H4511" i="23"/>
  <c r="H4469" i="23"/>
  <c r="H4436" i="23"/>
  <c r="H4404" i="23"/>
  <c r="H4372" i="23"/>
  <c r="H4340" i="23"/>
  <c r="H4308" i="23"/>
  <c r="H4276" i="23"/>
  <c r="H4244" i="23"/>
  <c r="H4212" i="23"/>
  <c r="H4188" i="23"/>
  <c r="H4167" i="23"/>
  <c r="H4146" i="23"/>
  <c r="H4124" i="23"/>
  <c r="H4103" i="23"/>
  <c r="H4087" i="23"/>
  <c r="H4071" i="23"/>
  <c r="H4055" i="23"/>
  <c r="H4039" i="23"/>
  <c r="H4023" i="23"/>
  <c r="H4007" i="23"/>
  <c r="H3991" i="23"/>
  <c r="H3975" i="23"/>
  <c r="H3959" i="23"/>
  <c r="H3943" i="23"/>
  <c r="H3927" i="23"/>
  <c r="H3911" i="23"/>
  <c r="H3895" i="23"/>
  <c r="H3879" i="23"/>
  <c r="H3863" i="23"/>
  <c r="H3847" i="23"/>
  <c r="H3831" i="23"/>
  <c r="H3815" i="23"/>
  <c r="H3799" i="23"/>
  <c r="H3783" i="23"/>
  <c r="H3767" i="23"/>
  <c r="H3751" i="23"/>
  <c r="H3735" i="23"/>
  <c r="H3719" i="23"/>
  <c r="H3703" i="23"/>
  <c r="H3687" i="23"/>
  <c r="H3671" i="23"/>
  <c r="H3655" i="23"/>
  <c r="H3639" i="23"/>
  <c r="H3623" i="23"/>
  <c r="H3607" i="23"/>
  <c r="H3591" i="23"/>
  <c r="H3575" i="23"/>
  <c r="H3559" i="23"/>
  <c r="H3543" i="23"/>
  <c r="H3527" i="23"/>
  <c r="H3511" i="23"/>
  <c r="H3495" i="23"/>
  <c r="H3479" i="23"/>
  <c r="H3463" i="23"/>
  <c r="H3447" i="23"/>
  <c r="H3431" i="23"/>
  <c r="H3415" i="23"/>
  <c r="H3399" i="23"/>
  <c r="H3383" i="23"/>
  <c r="H3367" i="23"/>
  <c r="H3351" i="23"/>
  <c r="H3335" i="23"/>
  <c r="H3319" i="23"/>
  <c r="H3303" i="23"/>
  <c r="H3289" i="23"/>
  <c r="H3281" i="23"/>
  <c r="H3273" i="23"/>
  <c r="H3265" i="23"/>
  <c r="H3257" i="23"/>
  <c r="H3249" i="23"/>
  <c r="H3241" i="23"/>
  <c r="H3233" i="23"/>
  <c r="H3225" i="23"/>
  <c r="H3217" i="23"/>
  <c r="H3209" i="23"/>
  <c r="H3201" i="23"/>
  <c r="H3193" i="23"/>
  <c r="H3185" i="23"/>
  <c r="H3177" i="23"/>
  <c r="H3169" i="23"/>
  <c r="H3161" i="23"/>
  <c r="H3153" i="23"/>
  <c r="H3145" i="23"/>
  <c r="H3139" i="23"/>
  <c r="H3133" i="23"/>
  <c r="H3128" i="23"/>
  <c r="H3123" i="23"/>
  <c r="H3117" i="23"/>
  <c r="H3112" i="23"/>
  <c r="H3107" i="23"/>
  <c r="H3101" i="23"/>
  <c r="H3096" i="23"/>
  <c r="H3091" i="23"/>
  <c r="H3085" i="23"/>
  <c r="H3080" i="23"/>
  <c r="H3075" i="23"/>
  <c r="H3069" i="23"/>
  <c r="H3064" i="23"/>
  <c r="H3059" i="23"/>
  <c r="H3053" i="23"/>
  <c r="H3048" i="23"/>
  <c r="H3043" i="23"/>
  <c r="H3038" i="23"/>
  <c r="H3034" i="23"/>
  <c r="H3030" i="23"/>
  <c r="H3026" i="23"/>
  <c r="H3022" i="23"/>
  <c r="H3018" i="23"/>
  <c r="H3014" i="23"/>
  <c r="H3010" i="23"/>
  <c r="H3006" i="23"/>
  <c r="H3002" i="23"/>
  <c r="H2998" i="23"/>
  <c r="H2994" i="23"/>
  <c r="H2990" i="23"/>
  <c r="H2986" i="23"/>
  <c r="H2982" i="23"/>
  <c r="H2978" i="23"/>
  <c r="H2974" i="23"/>
  <c r="H2970" i="23"/>
  <c r="H2966" i="23"/>
  <c r="H2962" i="23"/>
  <c r="H2958" i="23"/>
  <c r="H2954" i="23"/>
  <c r="H2950" i="23"/>
  <c r="H2946" i="23"/>
  <c r="H2942" i="23"/>
  <c r="H2938" i="23"/>
  <c r="H2934" i="23"/>
  <c r="H2930" i="23"/>
  <c r="H2926" i="23"/>
  <c r="H2922" i="23"/>
  <c r="H2918" i="23"/>
  <c r="H2914" i="23"/>
  <c r="H2910" i="23"/>
  <c r="H2906" i="23"/>
  <c r="H2902" i="23"/>
  <c r="H2898" i="23"/>
  <c r="H2894" i="23"/>
  <c r="H2890" i="23"/>
  <c r="H2886" i="23"/>
  <c r="H2882" i="23"/>
  <c r="H2878" i="23"/>
  <c r="H2874" i="23"/>
  <c r="H2870" i="23"/>
  <c r="H2866" i="23"/>
  <c r="H2862" i="23"/>
  <c r="H2858" i="23"/>
  <c r="H2854" i="23"/>
  <c r="H2850" i="23"/>
  <c r="H2846" i="23"/>
  <c r="H2842" i="23"/>
  <c r="H2838" i="23"/>
  <c r="H2834" i="23"/>
  <c r="H2830" i="23"/>
  <c r="H2826" i="23"/>
  <c r="H2822" i="23"/>
  <c r="H2818" i="23"/>
  <c r="H2814" i="23"/>
  <c r="H2810" i="23"/>
  <c r="H2806" i="23"/>
  <c r="H2802" i="23"/>
  <c r="H2798" i="23"/>
  <c r="H2794" i="23"/>
  <c r="H2790" i="23"/>
  <c r="H2786" i="23"/>
  <c r="H2782" i="23"/>
  <c r="H2778" i="23"/>
  <c r="H2774" i="23"/>
  <c r="H2770" i="23"/>
  <c r="H2766" i="23"/>
  <c r="H2762" i="23"/>
  <c r="H2758" i="23"/>
  <c r="H2754" i="23"/>
  <c r="H2750" i="23"/>
  <c r="H2746" i="23"/>
  <c r="H2742" i="23"/>
  <c r="H2738" i="23"/>
  <c r="H2734" i="23"/>
  <c r="H2730" i="23"/>
  <c r="H2726" i="23"/>
  <c r="H2722" i="23"/>
  <c r="H2718" i="23"/>
  <c r="H2714" i="23"/>
  <c r="H2710" i="23"/>
  <c r="H2706" i="23"/>
  <c r="H2702" i="23"/>
  <c r="H2698" i="23"/>
  <c r="H2694" i="23"/>
  <c r="H2690" i="23"/>
  <c r="H2686" i="23"/>
  <c r="H2682" i="23"/>
  <c r="H2678" i="23"/>
  <c r="H2674" i="23"/>
  <c r="H2670" i="23"/>
  <c r="H2666" i="23"/>
  <c r="H2662" i="23"/>
  <c r="H2658" i="23"/>
  <c r="H2654" i="23"/>
  <c r="H2650" i="23"/>
  <c r="H2646" i="23"/>
  <c r="H2642" i="23"/>
  <c r="H2638" i="23"/>
  <c r="H2634" i="23"/>
  <c r="H2630" i="23"/>
  <c r="H2626" i="23"/>
  <c r="H2622" i="23"/>
  <c r="H2618" i="23"/>
  <c r="H2614" i="23"/>
  <c r="H2610" i="23"/>
  <c r="H2606" i="23"/>
  <c r="H2602" i="23"/>
  <c r="H2598" i="23"/>
  <c r="H2594" i="23"/>
  <c r="H2590" i="23"/>
  <c r="H2586" i="23"/>
  <c r="H2582" i="23"/>
  <c r="H2578" i="23"/>
  <c r="H2574" i="23"/>
  <c r="H2570" i="23"/>
  <c r="H2566" i="23"/>
  <c r="H2562" i="23"/>
  <c r="H2558" i="23"/>
  <c r="H2554" i="23"/>
  <c r="H2550" i="23"/>
  <c r="H2546" i="23"/>
  <c r="H2542" i="23"/>
  <c r="H2538" i="23"/>
  <c r="H2534" i="23"/>
  <c r="H2530" i="23"/>
  <c r="H2526" i="23"/>
  <c r="H2522" i="23"/>
  <c r="H2518" i="23"/>
  <c r="H2514" i="23"/>
  <c r="H2510" i="23"/>
  <c r="H2506" i="23"/>
  <c r="H2502" i="23"/>
  <c r="H2498" i="23"/>
  <c r="H2494" i="23"/>
  <c r="H2490" i="23"/>
  <c r="H2486" i="23"/>
  <c r="H2482" i="23"/>
  <c r="H2478" i="23"/>
  <c r="H2474" i="23"/>
  <c r="H2470" i="23"/>
  <c r="H2466" i="23"/>
  <c r="H2462" i="23"/>
  <c r="H2458" i="23"/>
  <c r="H2454" i="23"/>
  <c r="H2450" i="23"/>
  <c r="H2446" i="23"/>
  <c r="H2442" i="23"/>
  <c r="H2438" i="23"/>
  <c r="H2434" i="23"/>
  <c r="H2430" i="23"/>
  <c r="H2426" i="23"/>
  <c r="H2422" i="23"/>
  <c r="H2418" i="23"/>
  <c r="H2414" i="23"/>
  <c r="H2410" i="23"/>
  <c r="H2406" i="23"/>
  <c r="H2402" i="23"/>
  <c r="H2398" i="23"/>
  <c r="H2394" i="23"/>
  <c r="H2390" i="23"/>
  <c r="H2386" i="23"/>
  <c r="H2382" i="23"/>
  <c r="H2378" i="23"/>
  <c r="H2374" i="23"/>
  <c r="H2370" i="23"/>
  <c r="H2366" i="23"/>
  <c r="H2362" i="23"/>
  <c r="H2358" i="23"/>
  <c r="H2354" i="23"/>
  <c r="H2350" i="23"/>
  <c r="H2346" i="23"/>
  <c r="H2342" i="23"/>
  <c r="H2338" i="23"/>
  <c r="H2334" i="23"/>
  <c r="H2330" i="23"/>
  <c r="H2326" i="23"/>
  <c r="H2322" i="23"/>
  <c r="H2318" i="23"/>
  <c r="H2314" i="23"/>
  <c r="H2310" i="23"/>
  <c r="H2306" i="23"/>
  <c r="H2302" i="23"/>
  <c r="H2298" i="23"/>
  <c r="H2294" i="23"/>
  <c r="H2290" i="23"/>
  <c r="H2286" i="23"/>
  <c r="H2282" i="23"/>
  <c r="H2278" i="23"/>
  <c r="H2274" i="23"/>
  <c r="H2270" i="23"/>
  <c r="H2266" i="23"/>
  <c r="H2262" i="23"/>
  <c r="H2258" i="23"/>
  <c r="H2254" i="23"/>
  <c r="H2250" i="23"/>
  <c r="H2246" i="23"/>
  <c r="H2242" i="23"/>
  <c r="H2238" i="23"/>
  <c r="H2234" i="23"/>
  <c r="H2230" i="23"/>
  <c r="H2226" i="23"/>
  <c r="H2222" i="23"/>
  <c r="H2218" i="23"/>
  <c r="H2214" i="23"/>
  <c r="H2210" i="23"/>
  <c r="H2206" i="23"/>
  <c r="H2202" i="23"/>
  <c r="H2198" i="23"/>
  <c r="H2194" i="23"/>
  <c r="H2190" i="23"/>
  <c r="H2186" i="23"/>
  <c r="H2182" i="23"/>
  <c r="H2178" i="23"/>
  <c r="H2174" i="23"/>
  <c r="H2170" i="23"/>
  <c r="H2166" i="23"/>
  <c r="H2162" i="23"/>
  <c r="H2158" i="23"/>
  <c r="H2154" i="23"/>
  <c r="H2150" i="23"/>
  <c r="H2146" i="23"/>
  <c r="H2142" i="23"/>
  <c r="H2138" i="23"/>
  <c r="H2134" i="23"/>
  <c r="H2130" i="23"/>
  <c r="H2126" i="23"/>
  <c r="H2122" i="23"/>
  <c r="H2118" i="23"/>
  <c r="H2114" i="23"/>
  <c r="H2110" i="23"/>
  <c r="H2106" i="23"/>
  <c r="H4903" i="23"/>
  <c r="H4501" i="23"/>
  <c r="H4364" i="23"/>
  <c r="H4236" i="23"/>
  <c r="H4140" i="23"/>
  <c r="H4067" i="23"/>
  <c r="H4003" i="23"/>
  <c r="H3939" i="23"/>
  <c r="H3875" i="23"/>
  <c r="H3811" i="23"/>
  <c r="H3747" i="23"/>
  <c r="H3683" i="23"/>
  <c r="H3619" i="23"/>
  <c r="H3555" i="23"/>
  <c r="H3491" i="23"/>
  <c r="H3427" i="23"/>
  <c r="H3363" i="23"/>
  <c r="H3299" i="23"/>
  <c r="H3263" i="23"/>
  <c r="H3231" i="23"/>
  <c r="H3199" i="23"/>
  <c r="H3167" i="23"/>
  <c r="H3137" i="23"/>
  <c r="H3116" i="23"/>
  <c r="H3095" i="23"/>
  <c r="H3073" i="23"/>
  <c r="H3052" i="23"/>
  <c r="H3033" i="23"/>
  <c r="H3017" i="23"/>
  <c r="H3001" i="23"/>
  <c r="H2985" i="23"/>
  <c r="H2969" i="23"/>
  <c r="H2953" i="23"/>
  <c r="H2937" i="23"/>
  <c r="H2921" i="23"/>
  <c r="H2905" i="23"/>
  <c r="H2889" i="23"/>
  <c r="H2873" i="23"/>
  <c r="H2857" i="23"/>
  <c r="H2841" i="23"/>
  <c r="H2825" i="23"/>
  <c r="H2809" i="23"/>
  <c r="H2793" i="23"/>
  <c r="H2777" i="23"/>
  <c r="H2761" i="23"/>
  <c r="H2745" i="23"/>
  <c r="H2729" i="23"/>
  <c r="H2713" i="23"/>
  <c r="H2697" i="23"/>
  <c r="H2681" i="23"/>
  <c r="H2665" i="23"/>
  <c r="H2649" i="23"/>
  <c r="H2633" i="23"/>
  <c r="H2617" i="23"/>
  <c r="H2609" i="23"/>
  <c r="H2601" i="23"/>
  <c r="H2593" i="23"/>
  <c r="H2585" i="23"/>
  <c r="H2577" i="23"/>
  <c r="H2569" i="23"/>
  <c r="H2561" i="23"/>
  <c r="H2553" i="23"/>
  <c r="H2545" i="23"/>
  <c r="H2537" i="23"/>
  <c r="H2529" i="23"/>
  <c r="H2521" i="23"/>
  <c r="H2513" i="23"/>
  <c r="H2505" i="23"/>
  <c r="H2497" i="23"/>
  <c r="H2489" i="23"/>
  <c r="H2481" i="23"/>
  <c r="H2473" i="23"/>
  <c r="H2465" i="23"/>
  <c r="H2459" i="23"/>
  <c r="H2453" i="23"/>
  <c r="H2448" i="23"/>
  <c r="H2443" i="23"/>
  <c r="H2437" i="23"/>
  <c r="H2432" i="23"/>
  <c r="H2427" i="23"/>
  <c r="H2421" i="23"/>
  <c r="H2416" i="23"/>
  <c r="H2411" i="23"/>
  <c r="H2405" i="23"/>
  <c r="H2400" i="23"/>
  <c r="H2395" i="23"/>
  <c r="H2389" i="23"/>
  <c r="H2384" i="23"/>
  <c r="H2379" i="23"/>
  <c r="H2373" i="23"/>
  <c r="H2368" i="23"/>
  <c r="H2363" i="23"/>
  <c r="H2357" i="23"/>
  <c r="H2352" i="23"/>
  <c r="H2347" i="23"/>
  <c r="H2341" i="23"/>
  <c r="H2336" i="23"/>
  <c r="H2331" i="23"/>
  <c r="H2325" i="23"/>
  <c r="H2320" i="23"/>
  <c r="H2315" i="23"/>
  <c r="H2309" i="23"/>
  <c r="H2304" i="23"/>
  <c r="H2299" i="23"/>
  <c r="H2293" i="23"/>
  <c r="H2288" i="23"/>
  <c r="H2283" i="23"/>
  <c r="H2277" i="23"/>
  <c r="H2272" i="23"/>
  <c r="H2267" i="23"/>
  <c r="H2261" i="23"/>
  <c r="H2256" i="23"/>
  <c r="H2251" i="23"/>
  <c r="H2245" i="23"/>
  <c r="H2240" i="23"/>
  <c r="H2235" i="23"/>
  <c r="H2229" i="23"/>
  <c r="H2224" i="23"/>
  <c r="H2219" i="23"/>
  <c r="H2213" i="23"/>
  <c r="H2208" i="23"/>
  <c r="H2203" i="23"/>
  <c r="H2197" i="23"/>
  <c r="H2192" i="23"/>
  <c r="H2187" i="23"/>
  <c r="H2181" i="23"/>
  <c r="H2176" i="23"/>
  <c r="H2171" i="23"/>
  <c r="H2165" i="23"/>
  <c r="H2160" i="23"/>
  <c r="H2155" i="23"/>
  <c r="H2149" i="23"/>
  <c r="H2144" i="23"/>
  <c r="H2139" i="23"/>
  <c r="H2133" i="23"/>
  <c r="H2128" i="23"/>
  <c r="H2123" i="23"/>
  <c r="H2117" i="23"/>
  <c r="H2112" i="23"/>
  <c r="H2107" i="23"/>
  <c r="H2102" i="23"/>
  <c r="H2098" i="23"/>
  <c r="H2094" i="23"/>
  <c r="H2090" i="23"/>
  <c r="H2086" i="23"/>
  <c r="H2082" i="23"/>
  <c r="H2078" i="23"/>
  <c r="H2074" i="23"/>
  <c r="H2070" i="23"/>
  <c r="H2066" i="23"/>
  <c r="H2062" i="23"/>
  <c r="H2058" i="23"/>
  <c r="H2054" i="23"/>
  <c r="H2050" i="23"/>
  <c r="H2046" i="23"/>
  <c r="H2042" i="23"/>
  <c r="H2038" i="23"/>
  <c r="H2034" i="23"/>
  <c r="H2030" i="23"/>
  <c r="H2026" i="23"/>
  <c r="H2022" i="23"/>
  <c r="H2018" i="23"/>
  <c r="H2014" i="23"/>
  <c r="H2010" i="23"/>
  <c r="H2006" i="23"/>
  <c r="H2002" i="23"/>
  <c r="H1998" i="23"/>
  <c r="H1994" i="23"/>
  <c r="H1990" i="23"/>
  <c r="H1986" i="23"/>
  <c r="H1982" i="23"/>
  <c r="H1978" i="23"/>
  <c r="H1974" i="23"/>
  <c r="H1970" i="23"/>
  <c r="H1966" i="23"/>
  <c r="H1962" i="23"/>
  <c r="H1958" i="23"/>
  <c r="H1954" i="23"/>
  <c r="H1950" i="23"/>
  <c r="H1946" i="23"/>
  <c r="H1942" i="23"/>
  <c r="H1938" i="23"/>
  <c r="H1934" i="23"/>
  <c r="H1930" i="23"/>
  <c r="H1926" i="23"/>
  <c r="H1922" i="23"/>
  <c r="H1918" i="23"/>
  <c r="H1914" i="23"/>
  <c r="H1910" i="23"/>
  <c r="H1906" i="23"/>
  <c r="H1902" i="23"/>
  <c r="H1898" i="23"/>
  <c r="H1894" i="23"/>
  <c r="H1890" i="23"/>
  <c r="H1886" i="23"/>
  <c r="H1882" i="23"/>
  <c r="H1878" i="23"/>
  <c r="H1874" i="23"/>
  <c r="H1870" i="23"/>
  <c r="H1866" i="23"/>
  <c r="H1862" i="23"/>
  <c r="H1858" i="23"/>
  <c r="H1854" i="23"/>
  <c r="H1850" i="23"/>
  <c r="H1846" i="23"/>
  <c r="H1842" i="23"/>
  <c r="H1838" i="23"/>
  <c r="H1834" i="23"/>
  <c r="H1830" i="23"/>
  <c r="H1826" i="23"/>
  <c r="H1822" i="23"/>
  <c r="H1818" i="23"/>
  <c r="H1814" i="23"/>
  <c r="H1810" i="23"/>
  <c r="H1806" i="23"/>
  <c r="H1802" i="23"/>
  <c r="H1798" i="23"/>
  <c r="H1794" i="23"/>
  <c r="H1790" i="23"/>
  <c r="H1786" i="23"/>
  <c r="H1782" i="23"/>
  <c r="H1778" i="23"/>
  <c r="H1774" i="23"/>
  <c r="H1770" i="23"/>
  <c r="H1766" i="23"/>
  <c r="H1762" i="23"/>
  <c r="H1758" i="23"/>
  <c r="H1754" i="23"/>
  <c r="H1750" i="23"/>
  <c r="H1746" i="23"/>
  <c r="H1742" i="23"/>
  <c r="H1738" i="23"/>
  <c r="H1734" i="23"/>
  <c r="H1730" i="23"/>
  <c r="H1726" i="23"/>
  <c r="H1722" i="23"/>
  <c r="H1718" i="23"/>
  <c r="H1714" i="23"/>
  <c r="H1710" i="23"/>
  <c r="H1706" i="23"/>
  <c r="H1702" i="23"/>
  <c r="H1698" i="23"/>
  <c r="H1694" i="23"/>
  <c r="H1690" i="23"/>
  <c r="H1686" i="23"/>
  <c r="H1682" i="23"/>
  <c r="H1678" i="23"/>
  <c r="H1674" i="23"/>
  <c r="H1670" i="23"/>
  <c r="H1666" i="23"/>
  <c r="H1662" i="23"/>
  <c r="H1658" i="23"/>
  <c r="H1654" i="23"/>
  <c r="H1650" i="23"/>
  <c r="H1646" i="23"/>
  <c r="H1642" i="23"/>
  <c r="H1638" i="23"/>
  <c r="H1634" i="23"/>
  <c r="H1630" i="23"/>
  <c r="H1626" i="23"/>
  <c r="H1622" i="23"/>
  <c r="H1618" i="23"/>
  <c r="H1614" i="23"/>
  <c r="H1610" i="23"/>
  <c r="H1606" i="23"/>
  <c r="H1602" i="23"/>
  <c r="H1598" i="23"/>
  <c r="H1594" i="23"/>
  <c r="H1590" i="23"/>
  <c r="H1586" i="23"/>
  <c r="H1582" i="23"/>
  <c r="H1578" i="23"/>
  <c r="H1574" i="23"/>
  <c r="H1570" i="23"/>
  <c r="H1566" i="23"/>
  <c r="H1562" i="23"/>
  <c r="H1558" i="23"/>
  <c r="H1554" i="23"/>
  <c r="H1550" i="23"/>
  <c r="H1546" i="23"/>
  <c r="H1542" i="23"/>
  <c r="H1538" i="23"/>
  <c r="H1534" i="23"/>
  <c r="H1530" i="23"/>
  <c r="H1526" i="23"/>
  <c r="H1522" i="23"/>
  <c r="H1518" i="23"/>
  <c r="H1514" i="23"/>
  <c r="H1510" i="23"/>
  <c r="H1506" i="23"/>
  <c r="H1502" i="23"/>
  <c r="H1498" i="23"/>
  <c r="H1494" i="23"/>
  <c r="H1490" i="23"/>
  <c r="H1486" i="23"/>
  <c r="H1482" i="23"/>
  <c r="H1478" i="23"/>
  <c r="H1474" i="23"/>
  <c r="H1470" i="23"/>
  <c r="H1466" i="23"/>
  <c r="H1462" i="23"/>
  <c r="H1458" i="23"/>
  <c r="H1454" i="23"/>
  <c r="H1450" i="23"/>
  <c r="H1446" i="23"/>
  <c r="H1442" i="23"/>
  <c r="H1438" i="23"/>
  <c r="H1434" i="23"/>
  <c r="H1430" i="23"/>
  <c r="H1426" i="23"/>
  <c r="H1422" i="23"/>
  <c r="H1418" i="23"/>
  <c r="H1414" i="23"/>
  <c r="H1410" i="23"/>
  <c r="H1406" i="23"/>
  <c r="H1402" i="23"/>
  <c r="H1398" i="23"/>
  <c r="H1394" i="23"/>
  <c r="H1390" i="23"/>
  <c r="H1386" i="23"/>
  <c r="H1382" i="23"/>
  <c r="H1378" i="23"/>
  <c r="H1374" i="23"/>
  <c r="H1370" i="23"/>
  <c r="H1366" i="23"/>
  <c r="H1362" i="23"/>
  <c r="H1358" i="23"/>
  <c r="H1354" i="23"/>
  <c r="H1350" i="23"/>
  <c r="H1346" i="23"/>
  <c r="H1342" i="23"/>
  <c r="H1338" i="23"/>
  <c r="H1334" i="23"/>
  <c r="H1330" i="23"/>
  <c r="H1326" i="23"/>
  <c r="H1322" i="23"/>
  <c r="H1318" i="23"/>
  <c r="H1314" i="23"/>
  <c r="H1310" i="23"/>
  <c r="H1306" i="23"/>
  <c r="H1302" i="23"/>
  <c r="H1298" i="23"/>
  <c r="H1294" i="23"/>
  <c r="H1290" i="23"/>
  <c r="H1286" i="23"/>
  <c r="H1282" i="23"/>
  <c r="H1278" i="23"/>
  <c r="H1274" i="23"/>
  <c r="H1270" i="23"/>
  <c r="H1266" i="23"/>
  <c r="H1262" i="23"/>
  <c r="H1258" i="23"/>
  <c r="H1254" i="23"/>
  <c r="H1250" i="23"/>
  <c r="H1246" i="23"/>
  <c r="H1242" i="23"/>
  <c r="H1238" i="23"/>
  <c r="H1234" i="23"/>
  <c r="H1230" i="23"/>
  <c r="H1226" i="23"/>
  <c r="H1222" i="23"/>
  <c r="H1218" i="23"/>
  <c r="H1214" i="23"/>
  <c r="H1210" i="23"/>
  <c r="H1206" i="23"/>
  <c r="H1202" i="23"/>
  <c r="H1198" i="23"/>
  <c r="H1194" i="23"/>
  <c r="H1190" i="23"/>
  <c r="H1186" i="23"/>
  <c r="H1182" i="23"/>
  <c r="H1178" i="23"/>
  <c r="H1174" i="23"/>
  <c r="H1170" i="23"/>
  <c r="H1166" i="23"/>
  <c r="H1162" i="23"/>
  <c r="H1158" i="23"/>
  <c r="H1154" i="23"/>
  <c r="H1150" i="23"/>
  <c r="H1146" i="23"/>
  <c r="H1142" i="23"/>
  <c r="H1138" i="23"/>
  <c r="H1134" i="23"/>
  <c r="H1130" i="23"/>
  <c r="H1126" i="23"/>
  <c r="H1122" i="23"/>
  <c r="H1118" i="23"/>
  <c r="H1114" i="23"/>
  <c r="H1110" i="23"/>
  <c r="H1106" i="23"/>
  <c r="H1102" i="23"/>
  <c r="H1098" i="23"/>
  <c r="H1094" i="23"/>
  <c r="H1090" i="23"/>
  <c r="H1086" i="23"/>
  <c r="H1082" i="23"/>
  <c r="H1078" i="23"/>
  <c r="H1074" i="23"/>
  <c r="H1070" i="23"/>
  <c r="H1066" i="23"/>
  <c r="H1062" i="23"/>
  <c r="H1058" i="23"/>
  <c r="H1054" i="23"/>
  <c r="H1050" i="23"/>
  <c r="H1046" i="23"/>
  <c r="H1042" i="23"/>
  <c r="H1038" i="23"/>
  <c r="H1034" i="23"/>
  <c r="H1030" i="23"/>
  <c r="H1026" i="23"/>
  <c r="H1022" i="23"/>
  <c r="H1018" i="23"/>
  <c r="H1014" i="23"/>
  <c r="H1010" i="23"/>
  <c r="H1006" i="23"/>
  <c r="H1002" i="23"/>
  <c r="H998" i="23"/>
  <c r="H994" i="23"/>
  <c r="H990" i="23"/>
  <c r="H986" i="23"/>
  <c r="H982" i="23"/>
  <c r="H978" i="23"/>
  <c r="H974" i="23"/>
  <c r="H970" i="23"/>
  <c r="H966" i="23"/>
  <c r="H962" i="23"/>
  <c r="H958" i="23"/>
  <c r="H954" i="23"/>
  <c r="H950" i="23"/>
  <c r="H946" i="23"/>
  <c r="H942" i="23"/>
  <c r="H938" i="23"/>
  <c r="H934" i="23"/>
  <c r="H930" i="23"/>
  <c r="H926" i="23"/>
  <c r="H922" i="23"/>
  <c r="H918" i="23"/>
  <c r="H914" i="23"/>
  <c r="H910" i="23"/>
  <c r="H906" i="23"/>
  <c r="H902" i="23"/>
  <c r="H898" i="23"/>
  <c r="H894" i="23"/>
  <c r="H890" i="23"/>
  <c r="H886" i="23"/>
  <c r="H882" i="23"/>
  <c r="H878" i="23"/>
  <c r="H874" i="23"/>
  <c r="H870" i="23"/>
  <c r="H866" i="23"/>
  <c r="H862" i="23"/>
  <c r="H858" i="23"/>
  <c r="H854" i="23"/>
  <c r="H850" i="23"/>
  <c r="H846" i="23"/>
  <c r="H842" i="23"/>
  <c r="H838" i="23"/>
  <c r="H834" i="23"/>
  <c r="H830" i="23"/>
  <c r="H826" i="23"/>
  <c r="H822" i="23"/>
  <c r="H818" i="23"/>
  <c r="H814" i="23"/>
  <c r="H810" i="23"/>
  <c r="H806" i="23"/>
  <c r="H802" i="23"/>
  <c r="H798" i="23"/>
  <c r="H794" i="23"/>
  <c r="H790" i="23"/>
  <c r="H786" i="23"/>
  <c r="H782" i="23"/>
  <c r="H778" i="23"/>
  <c r="H774" i="23"/>
  <c r="H770" i="23"/>
  <c r="H766" i="23"/>
  <c r="H762" i="23"/>
  <c r="H758" i="23"/>
  <c r="H754" i="23"/>
  <c r="H750" i="23"/>
  <c r="H746" i="23"/>
  <c r="H742" i="23"/>
  <c r="H738" i="23"/>
  <c r="H734" i="23"/>
  <c r="H730" i="23"/>
  <c r="H726" i="23"/>
  <c r="H722" i="23"/>
  <c r="H718" i="23"/>
  <c r="H714" i="23"/>
  <c r="H710" i="23"/>
  <c r="H706" i="23"/>
  <c r="H702" i="23"/>
  <c r="H698" i="23"/>
  <c r="H694" i="23"/>
  <c r="H4759" i="23"/>
  <c r="H4460" i="23"/>
  <c r="H4332" i="23"/>
  <c r="H4204" i="23"/>
  <c r="H4119" i="23"/>
  <c r="H4051" i="23"/>
  <c r="H3987" i="23"/>
  <c r="H3923" i="23"/>
  <c r="H3859" i="23"/>
  <c r="H3795" i="23"/>
  <c r="H3731" i="23"/>
  <c r="H3667" i="23"/>
  <c r="H3603" i="23"/>
  <c r="H3539" i="23"/>
  <c r="H3475" i="23"/>
  <c r="H3411" i="23"/>
  <c r="H3347" i="23"/>
  <c r="H3287" i="23"/>
  <c r="H3255" i="23"/>
  <c r="H3223" i="23"/>
  <c r="H3191" i="23"/>
  <c r="H3159" i="23"/>
  <c r="H3132" i="23"/>
  <c r="H3111" i="23"/>
  <c r="H3089" i="23"/>
  <c r="H3068" i="23"/>
  <c r="H3047" i="23"/>
  <c r="H3029" i="23"/>
  <c r="H3013" i="23"/>
  <c r="H2997" i="23"/>
  <c r="H2981" i="23"/>
  <c r="H2965" i="23"/>
  <c r="H2949" i="23"/>
  <c r="H2933" i="23"/>
  <c r="H2917" i="23"/>
  <c r="H2901" i="23"/>
  <c r="H2885" i="23"/>
  <c r="H2869" i="23"/>
  <c r="H2853" i="23"/>
  <c r="H2837" i="23"/>
  <c r="H2821" i="23"/>
  <c r="H2805" i="23"/>
  <c r="H2789" i="23"/>
  <c r="H2773" i="23"/>
  <c r="H2757" i="23"/>
  <c r="H2741" i="23"/>
  <c r="H2725" i="23"/>
  <c r="H2709" i="23"/>
  <c r="H2693" i="23"/>
  <c r="H2677" i="23"/>
  <c r="H2661" i="23"/>
  <c r="H2645" i="23"/>
  <c r="H2629" i="23"/>
  <c r="H2615" i="23"/>
  <c r="H2607" i="23"/>
  <c r="H2599" i="23"/>
  <c r="H2591" i="23"/>
  <c r="H2583" i="23"/>
  <c r="H2575" i="23"/>
  <c r="H2567" i="23"/>
  <c r="H2559" i="23"/>
  <c r="H2551" i="23"/>
  <c r="H2543" i="23"/>
  <c r="H2535" i="23"/>
  <c r="H2527" i="23"/>
  <c r="H2519" i="23"/>
  <c r="H2511" i="23"/>
  <c r="H2503" i="23"/>
  <c r="H2495" i="23"/>
  <c r="H2487" i="23"/>
  <c r="H2479" i="23"/>
  <c r="H2471" i="23"/>
  <c r="H2463" i="23"/>
  <c r="H2457" i="23"/>
  <c r="H2452" i="23"/>
  <c r="H2447" i="23"/>
  <c r="H2441" i="23"/>
  <c r="H2436" i="23"/>
  <c r="H2431" i="23"/>
  <c r="H2425" i="23"/>
  <c r="H2420" i="23"/>
  <c r="H2415" i="23"/>
  <c r="H2409" i="23"/>
  <c r="H2404" i="23"/>
  <c r="H2399" i="23"/>
  <c r="H2393" i="23"/>
  <c r="H2388" i="23"/>
  <c r="H2383" i="23"/>
  <c r="H2377" i="23"/>
  <c r="H2372" i="23"/>
  <c r="H2367" i="23"/>
  <c r="H2361" i="23"/>
  <c r="H2356" i="23"/>
  <c r="H2351" i="23"/>
  <c r="H2345" i="23"/>
  <c r="H2340" i="23"/>
  <c r="H2335" i="23"/>
  <c r="H2329" i="23"/>
  <c r="H2324" i="23"/>
  <c r="H2319" i="23"/>
  <c r="H2313" i="23"/>
  <c r="H2308" i="23"/>
  <c r="H2303" i="23"/>
  <c r="H2297" i="23"/>
  <c r="H2292" i="23"/>
  <c r="H2287" i="23"/>
  <c r="H2281" i="23"/>
  <c r="H2276" i="23"/>
  <c r="H2271" i="23"/>
  <c r="H2265" i="23"/>
  <c r="H2260" i="23"/>
  <c r="H2255" i="23"/>
  <c r="H2249" i="23"/>
  <c r="H2244" i="23"/>
  <c r="H2239" i="23"/>
  <c r="H2233" i="23"/>
  <c r="H2228" i="23"/>
  <c r="H2223" i="23"/>
  <c r="H2217" i="23"/>
  <c r="H2212" i="23"/>
  <c r="H2207" i="23"/>
  <c r="H2201" i="23"/>
  <c r="H2196" i="23"/>
  <c r="H2191" i="23"/>
  <c r="H2185" i="23"/>
  <c r="H2180" i="23"/>
  <c r="H2175" i="23"/>
  <c r="H2169" i="23"/>
  <c r="H2164" i="23"/>
  <c r="H2159" i="23"/>
  <c r="H2153" i="23"/>
  <c r="H2148" i="23"/>
  <c r="H2143" i="23"/>
  <c r="H2137" i="23"/>
  <c r="H2132" i="23"/>
  <c r="H2127" i="23"/>
  <c r="H2121" i="23"/>
  <c r="H2116" i="23"/>
  <c r="H2111" i="23"/>
  <c r="H2105" i="23"/>
  <c r="H2101" i="23"/>
  <c r="H2097" i="23"/>
  <c r="H2093" i="23"/>
  <c r="H2089" i="23"/>
  <c r="H2085" i="23"/>
  <c r="H2081" i="23"/>
  <c r="H2077" i="23"/>
  <c r="H2073" i="23"/>
  <c r="H2069" i="23"/>
  <c r="H2065" i="23"/>
  <c r="H2061" i="23"/>
  <c r="H2057" i="23"/>
  <c r="H2053" i="23"/>
  <c r="H2049" i="23"/>
  <c r="H2045" i="23"/>
  <c r="H2041" i="23"/>
  <c r="H2037" i="23"/>
  <c r="H2033" i="23"/>
  <c r="H2029" i="23"/>
  <c r="H2025" i="23"/>
  <c r="H2021" i="23"/>
  <c r="H2017" i="23"/>
  <c r="H2013" i="23"/>
  <c r="H2009" i="23"/>
  <c r="H2005" i="23"/>
  <c r="H2001" i="23"/>
  <c r="H1997" i="23"/>
  <c r="H1993" i="23"/>
  <c r="H1989" i="23"/>
  <c r="H1985" i="23"/>
  <c r="H1981" i="23"/>
  <c r="H1977" i="23"/>
  <c r="H1973" i="23"/>
  <c r="H1969" i="23"/>
  <c r="H1965" i="23"/>
  <c r="H1961" i="23"/>
  <c r="H1957" i="23"/>
  <c r="H1953" i="23"/>
  <c r="H1949" i="23"/>
  <c r="H1945" i="23"/>
  <c r="H1941" i="23"/>
  <c r="H1937" i="23"/>
  <c r="H1933" i="23"/>
  <c r="H1929" i="23"/>
  <c r="H1925" i="23"/>
  <c r="H1921" i="23"/>
  <c r="H1917" i="23"/>
  <c r="H1913" i="23"/>
  <c r="H1909" i="23"/>
  <c r="H1905" i="23"/>
  <c r="H1901" i="23"/>
  <c r="H1897" i="23"/>
  <c r="H1893" i="23"/>
  <c r="H1889" i="23"/>
  <c r="H1885" i="23"/>
  <c r="H1881" i="23"/>
  <c r="H1877" i="23"/>
  <c r="H1873" i="23"/>
  <c r="H1869" i="23"/>
  <c r="H1865" i="23"/>
  <c r="H1861" i="23"/>
  <c r="H1857" i="23"/>
  <c r="H1853" i="23"/>
  <c r="H1849" i="23"/>
  <c r="H1845" i="23"/>
  <c r="H1841" i="23"/>
  <c r="H1837" i="23"/>
  <c r="H1833" i="23"/>
  <c r="H1829" i="23"/>
  <c r="H1825" i="23"/>
  <c r="H1821" i="23"/>
  <c r="H1817" i="23"/>
  <c r="H1813" i="23"/>
  <c r="H1809" i="23"/>
  <c r="H1805" i="23"/>
  <c r="H1801" i="23"/>
  <c r="H1797" i="23"/>
  <c r="H1793" i="23"/>
  <c r="H1789" i="23"/>
  <c r="H1785" i="23"/>
  <c r="H1781" i="23"/>
  <c r="H1777" i="23"/>
  <c r="H1773" i="23"/>
  <c r="H1769" i="23"/>
  <c r="H1765" i="23"/>
  <c r="H1761" i="23"/>
  <c r="H1757" i="23"/>
  <c r="H1753" i="23"/>
  <c r="H1749" i="23"/>
  <c r="H1745" i="23"/>
  <c r="H1741" i="23"/>
  <c r="H1737" i="23"/>
  <c r="H1733" i="23"/>
  <c r="H1729" i="23"/>
  <c r="H1725" i="23"/>
  <c r="H1721" i="23"/>
  <c r="H1717" i="23"/>
  <c r="H1713" i="23"/>
  <c r="H1709" i="23"/>
  <c r="H1705" i="23"/>
  <c r="H1701" i="23"/>
  <c r="H1697" i="23"/>
  <c r="H1693" i="23"/>
  <c r="H1689" i="23"/>
  <c r="H1685" i="23"/>
  <c r="H1681" i="23"/>
  <c r="H1677" i="23"/>
  <c r="H1673" i="23"/>
  <c r="H1669" i="23"/>
  <c r="H1665" i="23"/>
  <c r="H1661" i="23"/>
  <c r="H1657" i="23"/>
  <c r="H1653" i="23"/>
  <c r="H1649" i="23"/>
  <c r="H1645" i="23"/>
  <c r="H1641" i="23"/>
  <c r="H1637" i="23"/>
  <c r="H1633" i="23"/>
  <c r="H1629" i="23"/>
  <c r="H1625" i="23"/>
  <c r="H1621" i="23"/>
  <c r="H1617" i="23"/>
  <c r="H1613" i="23"/>
  <c r="H1609" i="23"/>
  <c r="H1605" i="23"/>
  <c r="H1601" i="23"/>
  <c r="H1597" i="23"/>
  <c r="H1593" i="23"/>
  <c r="H1589" i="23"/>
  <c r="H1585" i="23"/>
  <c r="H1581" i="23"/>
  <c r="H1577" i="23"/>
  <c r="H1573" i="23"/>
  <c r="H1569" i="23"/>
  <c r="H1565" i="23"/>
  <c r="H1561" i="23"/>
  <c r="H1557" i="23"/>
  <c r="H1553" i="23"/>
  <c r="H1549" i="23"/>
  <c r="H1545" i="23"/>
  <c r="H1541" i="23"/>
  <c r="H1537" i="23"/>
  <c r="H1533" i="23"/>
  <c r="H1529" i="23"/>
  <c r="H1525" i="23"/>
  <c r="H1521" i="23"/>
  <c r="H1517" i="23"/>
  <c r="H1513" i="23"/>
  <c r="H1509" i="23"/>
  <c r="H1505" i="23"/>
  <c r="H1501" i="23"/>
  <c r="H1497" i="23"/>
  <c r="H1493" i="23"/>
  <c r="H1489" i="23"/>
  <c r="H1485" i="23"/>
  <c r="H1481" i="23"/>
  <c r="H1477" i="23"/>
  <c r="H1473" i="23"/>
  <c r="H1469" i="23"/>
  <c r="H1465" i="23"/>
  <c r="H1461" i="23"/>
  <c r="H1457" i="23"/>
  <c r="H1453" i="23"/>
  <c r="H1449" i="23"/>
  <c r="H1445" i="23"/>
  <c r="H1441" i="23"/>
  <c r="H1437" i="23"/>
  <c r="H1433" i="23"/>
  <c r="H1429" i="23"/>
  <c r="H1425" i="23"/>
  <c r="H1421" i="23"/>
  <c r="H1417" i="23"/>
  <c r="H1413" i="23"/>
  <c r="H1409" i="23"/>
  <c r="H1405" i="23"/>
  <c r="H1401" i="23"/>
  <c r="H1397" i="23"/>
  <c r="H1393" i="23"/>
  <c r="H1389" i="23"/>
  <c r="H1385" i="23"/>
  <c r="H1381" i="23"/>
  <c r="H1377" i="23"/>
  <c r="H1373" i="23"/>
  <c r="H1369" i="23"/>
  <c r="H1365" i="23"/>
  <c r="H1361" i="23"/>
  <c r="H1357" i="23"/>
  <c r="H1353" i="23"/>
  <c r="H1349" i="23"/>
  <c r="H1345" i="23"/>
  <c r="H1341" i="23"/>
  <c r="H1337" i="23"/>
  <c r="H1333" i="23"/>
  <c r="H1329" i="23"/>
  <c r="H1325" i="23"/>
  <c r="H1321" i="23"/>
  <c r="H1317" i="23"/>
  <c r="H1313" i="23"/>
  <c r="H1309" i="23"/>
  <c r="H1305" i="23"/>
  <c r="H1301" i="23"/>
  <c r="H4634" i="23"/>
  <c r="H4428" i="23"/>
  <c r="H4300" i="23"/>
  <c r="H4183" i="23"/>
  <c r="H4099" i="23"/>
  <c r="H4035" i="23"/>
  <c r="H3971" i="23"/>
  <c r="H3907" i="23"/>
  <c r="H3843" i="23"/>
  <c r="H3779" i="23"/>
  <c r="H3715" i="23"/>
  <c r="H3651" i="23"/>
  <c r="H3587" i="23"/>
  <c r="H3523" i="23"/>
  <c r="H3459" i="23"/>
  <c r="H3395" i="23"/>
  <c r="H3331" i="23"/>
  <c r="H3279" i="23"/>
  <c r="H3247" i="23"/>
  <c r="H3215" i="23"/>
  <c r="H3183" i="23"/>
  <c r="H3151" i="23"/>
  <c r="H3127" i="23"/>
  <c r="H3105" i="23"/>
  <c r="H3084" i="23"/>
  <c r="H3063" i="23"/>
  <c r="H3041" i="23"/>
  <c r="H3025" i="23"/>
  <c r="H3009" i="23"/>
  <c r="H2993" i="23"/>
  <c r="H2977" i="23"/>
  <c r="H2961" i="23"/>
  <c r="H2945" i="23"/>
  <c r="H2929" i="23"/>
  <c r="H2913" i="23"/>
  <c r="H2897" i="23"/>
  <c r="H2881" i="23"/>
  <c r="H2865" i="23"/>
  <c r="H2849" i="23"/>
  <c r="H2833" i="23"/>
  <c r="H2817" i="23"/>
  <c r="H2801" i="23"/>
  <c r="H2785" i="23"/>
  <c r="H2769" i="23"/>
  <c r="H2753" i="23"/>
  <c r="H2737" i="23"/>
  <c r="H2721" i="23"/>
  <c r="H2705" i="23"/>
  <c r="H2689" i="23"/>
  <c r="H2673" i="23"/>
  <c r="H2657" i="23"/>
  <c r="H2641" i="23"/>
  <c r="H2625" i="23"/>
  <c r="H2613" i="23"/>
  <c r="H2605" i="23"/>
  <c r="H2597" i="23"/>
  <c r="H2589" i="23"/>
  <c r="H2581" i="23"/>
  <c r="H2573" i="23"/>
  <c r="H2565" i="23"/>
  <c r="H2557" i="23"/>
  <c r="H2549" i="23"/>
  <c r="H2541" i="23"/>
  <c r="H2533" i="23"/>
  <c r="H2525" i="23"/>
  <c r="H2517" i="23"/>
  <c r="H2509" i="23"/>
  <c r="H2501" i="23"/>
  <c r="H2493" i="23"/>
  <c r="H2485" i="23"/>
  <c r="H2477" i="23"/>
  <c r="H2469" i="23"/>
  <c r="H2461" i="23"/>
  <c r="H2456" i="23"/>
  <c r="H2451" i="23"/>
  <c r="H2445" i="23"/>
  <c r="H2440" i="23"/>
  <c r="H2435" i="23"/>
  <c r="H2429" i="23"/>
  <c r="H2424" i="23"/>
  <c r="H2419" i="23"/>
  <c r="H2413" i="23"/>
  <c r="H2408" i="23"/>
  <c r="H2403" i="23"/>
  <c r="H2397" i="23"/>
  <c r="H2392" i="23"/>
  <c r="H2387" i="23"/>
  <c r="H2381" i="23"/>
  <c r="H2376" i="23"/>
  <c r="H2371" i="23"/>
  <c r="H2365" i="23"/>
  <c r="H2360" i="23"/>
  <c r="H2355" i="23"/>
  <c r="H2349" i="23"/>
  <c r="H2344" i="23"/>
  <c r="H2339" i="23"/>
  <c r="H2333" i="23"/>
  <c r="H2328" i="23"/>
  <c r="H2323" i="23"/>
  <c r="H2317" i="23"/>
  <c r="H2312" i="23"/>
  <c r="H2307" i="23"/>
  <c r="H2301" i="23"/>
  <c r="H2296" i="23"/>
  <c r="H2291" i="23"/>
  <c r="H2285" i="23"/>
  <c r="H2280" i="23"/>
  <c r="H2275" i="23"/>
  <c r="H2269" i="23"/>
  <c r="H2264" i="23"/>
  <c r="H2259" i="23"/>
  <c r="H2253" i="23"/>
  <c r="H2248" i="23"/>
  <c r="H2243" i="23"/>
  <c r="H2237" i="23"/>
  <c r="H2232" i="23"/>
  <c r="H2227" i="23"/>
  <c r="H2221" i="23"/>
  <c r="H2216" i="23"/>
  <c r="H2211" i="23"/>
  <c r="H2205" i="23"/>
  <c r="H2200" i="23"/>
  <c r="H2195" i="23"/>
  <c r="H2189" i="23"/>
  <c r="H2184" i="23"/>
  <c r="H2179" i="23"/>
  <c r="H2173" i="23"/>
  <c r="H2168" i="23"/>
  <c r="H2163" i="23"/>
  <c r="H2157" i="23"/>
  <c r="H2152" i="23"/>
  <c r="H2147" i="23"/>
  <c r="H2141" i="23"/>
  <c r="H2136" i="23"/>
  <c r="H2131" i="23"/>
  <c r="H2125" i="23"/>
  <c r="H2120" i="23"/>
  <c r="H2115" i="23"/>
  <c r="H2109" i="23"/>
  <c r="H2104" i="23"/>
  <c r="H2100" i="23"/>
  <c r="H2096" i="23"/>
  <c r="H2092" i="23"/>
  <c r="H2088" i="23"/>
  <c r="H2084" i="23"/>
  <c r="H2080" i="23"/>
  <c r="H2076" i="23"/>
  <c r="H2072" i="23"/>
  <c r="H2068" i="23"/>
  <c r="H2064" i="23"/>
  <c r="H2060" i="23"/>
  <c r="H2056" i="23"/>
  <c r="H2052" i="23"/>
  <c r="H2048" i="23"/>
  <c r="H2044" i="23"/>
  <c r="H2040" i="23"/>
  <c r="H2036" i="23"/>
  <c r="H2032" i="23"/>
  <c r="H2028" i="23"/>
  <c r="H2024" i="23"/>
  <c r="H2020" i="23"/>
  <c r="H2016" i="23"/>
  <c r="H2012" i="23"/>
  <c r="H2008" i="23"/>
  <c r="H2004" i="23"/>
  <c r="H2000" i="23"/>
  <c r="H1996" i="23"/>
  <c r="H1992" i="23"/>
  <c r="H1988" i="23"/>
  <c r="H1984" i="23"/>
  <c r="H1980" i="23"/>
  <c r="H1976" i="23"/>
  <c r="H1972" i="23"/>
  <c r="H1968" i="23"/>
  <c r="H1964" i="23"/>
  <c r="H1960" i="23"/>
  <c r="H1956" i="23"/>
  <c r="H1952" i="23"/>
  <c r="H1948" i="23"/>
  <c r="H1944" i="23"/>
  <c r="H1940" i="23"/>
  <c r="H1936" i="23"/>
  <c r="H1932" i="23"/>
  <c r="H1928" i="23"/>
  <c r="H1924" i="23"/>
  <c r="H1920" i="23"/>
  <c r="H1916" i="23"/>
  <c r="H1912" i="23"/>
  <c r="H1908" i="23"/>
  <c r="H1904" i="23"/>
  <c r="H1900" i="23"/>
  <c r="H1896" i="23"/>
  <c r="H1892" i="23"/>
  <c r="H1888" i="23"/>
  <c r="H1884" i="23"/>
  <c r="H1880" i="23"/>
  <c r="H1876" i="23"/>
  <c r="H1872" i="23"/>
  <c r="H1868" i="23"/>
  <c r="H1864" i="23"/>
  <c r="H1860" i="23"/>
  <c r="H1856" i="23"/>
  <c r="H1852" i="23"/>
  <c r="H1848" i="23"/>
  <c r="H1844" i="23"/>
  <c r="H1840" i="23"/>
  <c r="H1836" i="23"/>
  <c r="H1832" i="23"/>
  <c r="H1828" i="23"/>
  <c r="H1824" i="23"/>
  <c r="H1820" i="23"/>
  <c r="H1816" i="23"/>
  <c r="H1812" i="23"/>
  <c r="H1808" i="23"/>
  <c r="H1804" i="23"/>
  <c r="H1800" i="23"/>
  <c r="H1796" i="23"/>
  <c r="H1792" i="23"/>
  <c r="H1788" i="23"/>
  <c r="H1784" i="23"/>
  <c r="H1780" i="23"/>
  <c r="H1776" i="23"/>
  <c r="H1772" i="23"/>
  <c r="H1768" i="23"/>
  <c r="H1764" i="23"/>
  <c r="H1760" i="23"/>
  <c r="H1756" i="23"/>
  <c r="H1752" i="23"/>
  <c r="H1748" i="23"/>
  <c r="H1744" i="23"/>
  <c r="H1740" i="23"/>
  <c r="H1736" i="23"/>
  <c r="H1732" i="23"/>
  <c r="H1728" i="23"/>
  <c r="H1724" i="23"/>
  <c r="H1720" i="23"/>
  <c r="H1716" i="23"/>
  <c r="H1712" i="23"/>
  <c r="H1708" i="23"/>
  <c r="H1704" i="23"/>
  <c r="H1700" i="23"/>
  <c r="H1696" i="23"/>
  <c r="H1692" i="23"/>
  <c r="H1688" i="23"/>
  <c r="H1684" i="23"/>
  <c r="H1680" i="23"/>
  <c r="H1676" i="23"/>
  <c r="H1672" i="23"/>
  <c r="H1668" i="23"/>
  <c r="H1664" i="23"/>
  <c r="H1660" i="23"/>
  <c r="H1656" i="23"/>
  <c r="H1652" i="23"/>
  <c r="H1648" i="23"/>
  <c r="H1644" i="23"/>
  <c r="H1640" i="23"/>
  <c r="H1636" i="23"/>
  <c r="H1632" i="23"/>
  <c r="H1628" i="23"/>
  <c r="H1624" i="23"/>
  <c r="H1620" i="23"/>
  <c r="H1616" i="23"/>
  <c r="H1612" i="23"/>
  <c r="H1608" i="23"/>
  <c r="H1604" i="23"/>
  <c r="H1600" i="23"/>
  <c r="H1596" i="23"/>
  <c r="H1592" i="23"/>
  <c r="H1588" i="23"/>
  <c r="H1584" i="23"/>
  <c r="H1580" i="23"/>
  <c r="H1576" i="23"/>
  <c r="H1572" i="23"/>
  <c r="H1568" i="23"/>
  <c r="H1564" i="23"/>
  <c r="H1560" i="23"/>
  <c r="H1556" i="23"/>
  <c r="H1552" i="23"/>
  <c r="H1548" i="23"/>
  <c r="H1544" i="23"/>
  <c r="H1540" i="23"/>
  <c r="H1536" i="23"/>
  <c r="H1532" i="23"/>
  <c r="H1528" i="23"/>
  <c r="H1524" i="23"/>
  <c r="H1520" i="23"/>
  <c r="H1516" i="23"/>
  <c r="H1512" i="23"/>
  <c r="H1508" i="23"/>
  <c r="H1504" i="23"/>
  <c r="H1500" i="23"/>
  <c r="H1496" i="23"/>
  <c r="H1492" i="23"/>
  <c r="H1488" i="23"/>
  <c r="H1484" i="23"/>
  <c r="H1480" i="23"/>
  <c r="H1476" i="23"/>
  <c r="H1472" i="23"/>
  <c r="H1468" i="23"/>
  <c r="H1464" i="23"/>
  <c r="H1460" i="23"/>
  <c r="H1456" i="23"/>
  <c r="H1452" i="23"/>
  <c r="H1448" i="23"/>
  <c r="H1444" i="23"/>
  <c r="H1440" i="23"/>
  <c r="H1436" i="23"/>
  <c r="H1432" i="23"/>
  <c r="H1428" i="23"/>
  <c r="H1424" i="23"/>
  <c r="H1420" i="23"/>
  <c r="H1416" i="23"/>
  <c r="H1412" i="23"/>
  <c r="H1408" i="23"/>
  <c r="H1404" i="23"/>
  <c r="H1400" i="23"/>
  <c r="H1396" i="23"/>
  <c r="H1392" i="23"/>
  <c r="H1388" i="23"/>
  <c r="H1384" i="23"/>
  <c r="H1380" i="23"/>
  <c r="H1376" i="23"/>
  <c r="H1372" i="23"/>
  <c r="H1368" i="23"/>
  <c r="H1364" i="23"/>
  <c r="H1360" i="23"/>
  <c r="H1356" i="23"/>
  <c r="H1352" i="23"/>
  <c r="H1348" i="23"/>
  <c r="H1344" i="23"/>
  <c r="H1340" i="23"/>
  <c r="H1336" i="23"/>
  <c r="H1332" i="23"/>
  <c r="H1328" i="23"/>
  <c r="H1324" i="23"/>
  <c r="H1320" i="23"/>
  <c r="H1316" i="23"/>
  <c r="H1312" i="23"/>
  <c r="H1308" i="23"/>
  <c r="H1304" i="23"/>
  <c r="H1300" i="23"/>
  <c r="H1296" i="23"/>
  <c r="H1292" i="23"/>
  <c r="H1288" i="23"/>
  <c r="H1284" i="23"/>
  <c r="H1280" i="23"/>
  <c r="H1276" i="23"/>
  <c r="H1272" i="23"/>
  <c r="H1268" i="23"/>
  <c r="H1264" i="23"/>
  <c r="H1260" i="23"/>
  <c r="H1256" i="23"/>
  <c r="H1252" i="23"/>
  <c r="H1248" i="23"/>
  <c r="H1244" i="23"/>
  <c r="H1240" i="23"/>
  <c r="H1236" i="23"/>
  <c r="H1232" i="23"/>
  <c r="H1228" i="23"/>
  <c r="H1224" i="23"/>
  <c r="H1220" i="23"/>
  <c r="H1216" i="23"/>
  <c r="H1212" i="23"/>
  <c r="H1208" i="23"/>
  <c r="H1204" i="23"/>
  <c r="H1200" i="23"/>
  <c r="H1196" i="23"/>
  <c r="H1192" i="23"/>
  <c r="H1188" i="23"/>
  <c r="H1184" i="23"/>
  <c r="H1180" i="23"/>
  <c r="H1176" i="23"/>
  <c r="H1172" i="23"/>
  <c r="H1168" i="23"/>
  <c r="H1164" i="23"/>
  <c r="H1160" i="23"/>
  <c r="H1156" i="23"/>
  <c r="H1152" i="23"/>
  <c r="H1148" i="23"/>
  <c r="H1144" i="23"/>
  <c r="H1140" i="23"/>
  <c r="H1136" i="23"/>
  <c r="H1132" i="23"/>
  <c r="H1128" i="23"/>
  <c r="H1124" i="23"/>
  <c r="H1120" i="23"/>
  <c r="H1116" i="23"/>
  <c r="H1112" i="23"/>
  <c r="H1108" i="23"/>
  <c r="H1104" i="23"/>
  <c r="H1100" i="23"/>
  <c r="H1096" i="23"/>
  <c r="H1092" i="23"/>
  <c r="H1088" i="23"/>
  <c r="H1084" i="23"/>
  <c r="H1080" i="23"/>
  <c r="H1076" i="23"/>
  <c r="H1072" i="23"/>
  <c r="H1068" i="23"/>
  <c r="H1064" i="23"/>
  <c r="H1060" i="23"/>
  <c r="H1056" i="23"/>
  <c r="H1052" i="23"/>
  <c r="H1048" i="23"/>
  <c r="H1044" i="23"/>
  <c r="H1040" i="23"/>
  <c r="H1036" i="23"/>
  <c r="H1032" i="23"/>
  <c r="H1028" i="23"/>
  <c r="H1024" i="23"/>
  <c r="H1020" i="23"/>
  <c r="H1016" i="23"/>
  <c r="H1012" i="23"/>
  <c r="H1008" i="23"/>
  <c r="H1004" i="23"/>
  <c r="H1000" i="23"/>
  <c r="H996" i="23"/>
  <c r="H992" i="23"/>
  <c r="H988" i="23"/>
  <c r="H984" i="23"/>
  <c r="H980" i="23"/>
  <c r="H976" i="23"/>
  <c r="H972" i="23"/>
  <c r="H968" i="23"/>
  <c r="H964" i="23"/>
  <c r="H960" i="23"/>
  <c r="H956" i="23"/>
  <c r="H952" i="23"/>
  <c r="H948" i="23"/>
  <c r="H944" i="23"/>
  <c r="H940" i="23"/>
  <c r="H936" i="23"/>
  <c r="H932" i="23"/>
  <c r="H928" i="23"/>
  <c r="H924" i="23"/>
  <c r="H920" i="23"/>
  <c r="H916" i="23"/>
  <c r="H912" i="23"/>
  <c r="H908" i="23"/>
  <c r="H904" i="23"/>
  <c r="H900" i="23"/>
  <c r="H896" i="23"/>
  <c r="H892" i="23"/>
  <c r="H888" i="23"/>
  <c r="H884" i="23"/>
  <c r="H880" i="23"/>
  <c r="H876" i="23"/>
  <c r="H872" i="23"/>
  <c r="H868" i="23"/>
  <c r="H864" i="23"/>
  <c r="H860" i="23"/>
  <c r="H856" i="23"/>
  <c r="H852" i="23"/>
  <c r="H848" i="23"/>
  <c r="H844" i="23"/>
  <c r="H840" i="23"/>
  <c r="H836" i="23"/>
  <c r="H832" i="23"/>
  <c r="H828" i="23"/>
  <c r="H824" i="23"/>
  <c r="H820" i="23"/>
  <c r="H816" i="23"/>
  <c r="H812" i="23"/>
  <c r="H808" i="23"/>
  <c r="H804" i="23"/>
  <c r="H800" i="23"/>
  <c r="H796" i="23"/>
  <c r="H792" i="23"/>
  <c r="H788" i="23"/>
  <c r="H784" i="23"/>
  <c r="H780" i="23"/>
  <c r="H776" i="23"/>
  <c r="H772" i="23"/>
  <c r="H768" i="23"/>
  <c r="H4549" i="23"/>
  <c r="H4083" i="23"/>
  <c r="H3827" i="23"/>
  <c r="H3571" i="23"/>
  <c r="H3315" i="23"/>
  <c r="H3175" i="23"/>
  <c r="H3079" i="23"/>
  <c r="H3005" i="23"/>
  <c r="H2941" i="23"/>
  <c r="H2877" i="23"/>
  <c r="H2813" i="23"/>
  <c r="H2749" i="23"/>
  <c r="H2685" i="23"/>
  <c r="H2621" i="23"/>
  <c r="H2587" i="23"/>
  <c r="H2555" i="23"/>
  <c r="H2523" i="23"/>
  <c r="H2491" i="23"/>
  <c r="H2460" i="23"/>
  <c r="H2439" i="23"/>
  <c r="H2417" i="23"/>
  <c r="H2396" i="23"/>
  <c r="H2375" i="23"/>
  <c r="H2353" i="23"/>
  <c r="H2332" i="23"/>
  <c r="H2311" i="23"/>
  <c r="H2289" i="23"/>
  <c r="H2268" i="23"/>
  <c r="H2247" i="23"/>
  <c r="H2225" i="23"/>
  <c r="H2204" i="23"/>
  <c r="H2183" i="23"/>
  <c r="H2161" i="23"/>
  <c r="H2140" i="23"/>
  <c r="H2119" i="23"/>
  <c r="H2099" i="23"/>
  <c r="H2083" i="23"/>
  <c r="H2067" i="23"/>
  <c r="H2051" i="23"/>
  <c r="H2035" i="23"/>
  <c r="H2019" i="23"/>
  <c r="H2003" i="23"/>
  <c r="H1987" i="23"/>
  <c r="H1971" i="23"/>
  <c r="H1955" i="23"/>
  <c r="H1939" i="23"/>
  <c r="H1923" i="23"/>
  <c r="H1907" i="23"/>
  <c r="H1891" i="23"/>
  <c r="H1875" i="23"/>
  <c r="H1859" i="23"/>
  <c r="H1843" i="23"/>
  <c r="H1827" i="23"/>
  <c r="H1811" i="23"/>
  <c r="H1795" i="23"/>
  <c r="H1779" i="23"/>
  <c r="H1763" i="23"/>
  <c r="H1747" i="23"/>
  <c r="H1731" i="23"/>
  <c r="H1715" i="23"/>
  <c r="H1699" i="23"/>
  <c r="H1683" i="23"/>
  <c r="H1667" i="23"/>
  <c r="H1651" i="23"/>
  <c r="H1635" i="23"/>
  <c r="H1619" i="23"/>
  <c r="H1603" i="23"/>
  <c r="H1587" i="23"/>
  <c r="H1571" i="23"/>
  <c r="H1555" i="23"/>
  <c r="H1539" i="23"/>
  <c r="H1523" i="23"/>
  <c r="H1507" i="23"/>
  <c r="H1491" i="23"/>
  <c r="H1475" i="23"/>
  <c r="H1459" i="23"/>
  <c r="H1443" i="23"/>
  <c r="H1427" i="23"/>
  <c r="H1411" i="23"/>
  <c r="H1395" i="23"/>
  <c r="H1379" i="23"/>
  <c r="H1363" i="23"/>
  <c r="H1347" i="23"/>
  <c r="H1331" i="23"/>
  <c r="H1315" i="23"/>
  <c r="H1299" i="23"/>
  <c r="H1291" i="23"/>
  <c r="H1283" i="23"/>
  <c r="H1275" i="23"/>
  <c r="H1267" i="23"/>
  <c r="H1259" i="23"/>
  <c r="H1251" i="23"/>
  <c r="H1243" i="23"/>
  <c r="H1235" i="23"/>
  <c r="H1227" i="23"/>
  <c r="H1219" i="23"/>
  <c r="H1211" i="23"/>
  <c r="H1203" i="23"/>
  <c r="H1195" i="23"/>
  <c r="H1187" i="23"/>
  <c r="H1179" i="23"/>
  <c r="H1171" i="23"/>
  <c r="H1163" i="23"/>
  <c r="H1155" i="23"/>
  <c r="H1147" i="23"/>
  <c r="H1139" i="23"/>
  <c r="H1131" i="23"/>
  <c r="H1123" i="23"/>
  <c r="H1115" i="23"/>
  <c r="H1107" i="23"/>
  <c r="H1099" i="23"/>
  <c r="H1091" i="23"/>
  <c r="H1083" i="23"/>
  <c r="H1075" i="23"/>
  <c r="H1067" i="23"/>
  <c r="H1059" i="23"/>
  <c r="H1051" i="23"/>
  <c r="H1043" i="23"/>
  <c r="H1035" i="23"/>
  <c r="H1027" i="23"/>
  <c r="H1019" i="23"/>
  <c r="H1011" i="23"/>
  <c r="H1003" i="23"/>
  <c r="H995" i="23"/>
  <c r="H987" i="23"/>
  <c r="H979" i="23"/>
  <c r="H971" i="23"/>
  <c r="H963" i="23"/>
  <c r="H955" i="23"/>
  <c r="H947" i="23"/>
  <c r="H939" i="23"/>
  <c r="H931" i="23"/>
  <c r="H923" i="23"/>
  <c r="H915" i="23"/>
  <c r="H907" i="23"/>
  <c r="H899" i="23"/>
  <c r="H891" i="23"/>
  <c r="H883" i="23"/>
  <c r="H875" i="23"/>
  <c r="H867" i="23"/>
  <c r="H859" i="23"/>
  <c r="H851" i="23"/>
  <c r="H843" i="23"/>
  <c r="H835" i="23"/>
  <c r="H827" i="23"/>
  <c r="H819" i="23"/>
  <c r="H811" i="23"/>
  <c r="H803" i="23"/>
  <c r="H795" i="23"/>
  <c r="H787" i="23"/>
  <c r="H779" i="23"/>
  <c r="H771" i="23"/>
  <c r="H764" i="23"/>
  <c r="H759" i="23"/>
  <c r="H753" i="23"/>
  <c r="H748" i="23"/>
  <c r="H743" i="23"/>
  <c r="H737" i="23"/>
  <c r="H732" i="23"/>
  <c r="H727" i="23"/>
  <c r="H721" i="23"/>
  <c r="H716" i="23"/>
  <c r="H711" i="23"/>
  <c r="H705" i="23"/>
  <c r="H700" i="23"/>
  <c r="H695" i="23"/>
  <c r="H690" i="23"/>
  <c r="H686" i="23"/>
  <c r="H682" i="23"/>
  <c r="H678" i="23"/>
  <c r="H674" i="23"/>
  <c r="H670" i="23"/>
  <c r="H666" i="23"/>
  <c r="H662" i="23"/>
  <c r="H658" i="23"/>
  <c r="H654" i="23"/>
  <c r="H650" i="23"/>
  <c r="H646" i="23"/>
  <c r="H642" i="23"/>
  <c r="H638" i="23"/>
  <c r="H634" i="23"/>
  <c r="H630" i="23"/>
  <c r="H626" i="23"/>
  <c r="H622" i="23"/>
  <c r="H618" i="23"/>
  <c r="H614" i="23"/>
  <c r="H610" i="23"/>
  <c r="H606" i="23"/>
  <c r="H602" i="23"/>
  <c r="H598" i="23"/>
  <c r="H594" i="23"/>
  <c r="H590" i="23"/>
  <c r="H586" i="23"/>
  <c r="H582" i="23"/>
  <c r="H578" i="23"/>
  <c r="H574" i="23"/>
  <c r="H570" i="23"/>
  <c r="H566" i="23"/>
  <c r="H562" i="23"/>
  <c r="H558" i="23"/>
  <c r="H554" i="23"/>
  <c r="H550" i="23"/>
  <c r="H546" i="23"/>
  <c r="H542" i="23"/>
  <c r="H538" i="23"/>
  <c r="H534" i="23"/>
  <c r="H530" i="23"/>
  <c r="H526" i="23"/>
  <c r="H522" i="23"/>
  <c r="H518" i="23"/>
  <c r="H514" i="23"/>
  <c r="H510" i="23"/>
  <c r="H506" i="23"/>
  <c r="H502" i="23"/>
  <c r="H498" i="23"/>
  <c r="H494" i="23"/>
  <c r="H490" i="23"/>
  <c r="H486" i="23"/>
  <c r="H482" i="23"/>
  <c r="H478" i="23"/>
  <c r="H474" i="23"/>
  <c r="H470" i="23"/>
  <c r="H466" i="23"/>
  <c r="H462" i="23"/>
  <c r="H458" i="23"/>
  <c r="H454" i="23"/>
  <c r="H450" i="23"/>
  <c r="H446" i="23"/>
  <c r="H442" i="23"/>
  <c r="H438" i="23"/>
  <c r="H434" i="23"/>
  <c r="H430" i="23"/>
  <c r="H426" i="23"/>
  <c r="H422" i="23"/>
  <c r="H418" i="23"/>
  <c r="H414" i="23"/>
  <c r="H410" i="23"/>
  <c r="H406" i="23"/>
  <c r="H402" i="23"/>
  <c r="H398" i="23"/>
  <c r="H394" i="23"/>
  <c r="H390" i="23"/>
  <c r="H386" i="23"/>
  <c r="H382" i="23"/>
  <c r="H378" i="23"/>
  <c r="H374" i="23"/>
  <c r="H370" i="23"/>
  <c r="H366" i="23"/>
  <c r="H362" i="23"/>
  <c r="H358" i="23"/>
  <c r="H354" i="23"/>
  <c r="H350" i="23"/>
  <c r="H346" i="23"/>
  <c r="H342" i="23"/>
  <c r="H338" i="23"/>
  <c r="H334" i="23"/>
  <c r="H330" i="23"/>
  <c r="H326" i="23"/>
  <c r="H322" i="23"/>
  <c r="H318" i="23"/>
  <c r="H314" i="23"/>
  <c r="H310" i="23"/>
  <c r="H306" i="23"/>
  <c r="H302" i="23"/>
  <c r="H298" i="23"/>
  <c r="H294" i="23"/>
  <c r="H290" i="23"/>
  <c r="H286" i="23"/>
  <c r="H282" i="23"/>
  <c r="H278" i="23"/>
  <c r="H274" i="23"/>
  <c r="H270" i="23"/>
  <c r="H266" i="23"/>
  <c r="H262" i="23"/>
  <c r="H258" i="23"/>
  <c r="H254" i="23"/>
  <c r="H250" i="23"/>
  <c r="H246" i="23"/>
  <c r="H242" i="23"/>
  <c r="H238" i="23"/>
  <c r="H234" i="23"/>
  <c r="H230" i="23"/>
  <c r="H226" i="23"/>
  <c r="H222" i="23"/>
  <c r="H218" i="23"/>
  <c r="H214" i="23"/>
  <c r="H210" i="23"/>
  <c r="H206" i="23"/>
  <c r="H202" i="23"/>
  <c r="H198" i="23"/>
  <c r="H194" i="23"/>
  <c r="H190" i="23"/>
  <c r="H186" i="23"/>
  <c r="H182" i="23"/>
  <c r="H178" i="23"/>
  <c r="H174" i="23"/>
  <c r="H170" i="23"/>
  <c r="H166" i="23"/>
  <c r="H162" i="23"/>
  <c r="H158" i="23"/>
  <c r="H154" i="23"/>
  <c r="H150" i="23"/>
  <c r="H146" i="23"/>
  <c r="H142" i="23"/>
  <c r="H138" i="23"/>
  <c r="H134" i="23"/>
  <c r="H130" i="23"/>
  <c r="H126" i="23"/>
  <c r="H122" i="23"/>
  <c r="H118" i="23"/>
  <c r="H114" i="23"/>
  <c r="H110" i="23"/>
  <c r="H106" i="23"/>
  <c r="H102" i="23"/>
  <c r="H98" i="23"/>
  <c r="H94" i="23"/>
  <c r="H90" i="23"/>
  <c r="H86" i="23"/>
  <c r="H82" i="23"/>
  <c r="H78" i="23"/>
  <c r="H74" i="23"/>
  <c r="H70" i="23"/>
  <c r="H66" i="23"/>
  <c r="H62" i="23"/>
  <c r="H58" i="23"/>
  <c r="H54" i="23"/>
  <c r="H50" i="23"/>
  <c r="H46" i="23"/>
  <c r="H42" i="23"/>
  <c r="H38" i="23"/>
  <c r="H34" i="23"/>
  <c r="H30" i="23"/>
  <c r="H26" i="23"/>
  <c r="H22" i="23"/>
  <c r="H18" i="23"/>
  <c r="H14" i="23"/>
  <c r="H10" i="23"/>
  <c r="H6" i="23"/>
  <c r="H4396" i="23"/>
  <c r="H4019" i="23"/>
  <c r="H3763" i="23"/>
  <c r="H3507" i="23"/>
  <c r="H3271" i="23"/>
  <c r="H3143" i="23"/>
  <c r="H3057" i="23"/>
  <c r="H2989" i="23"/>
  <c r="H2925" i="23"/>
  <c r="H2861" i="23"/>
  <c r="H2797" i="23"/>
  <c r="H2733" i="23"/>
  <c r="H2669" i="23"/>
  <c r="H2611" i="23"/>
  <c r="H2579" i="23"/>
  <c r="H2547" i="23"/>
  <c r="H2515" i="23"/>
  <c r="H2483" i="23"/>
  <c r="H2455" i="23"/>
  <c r="H2433" i="23"/>
  <c r="H2412" i="23"/>
  <c r="H2391" i="23"/>
  <c r="H2369" i="23"/>
  <c r="H2348" i="23"/>
  <c r="H2327" i="23"/>
  <c r="H2305" i="23"/>
  <c r="H2284" i="23"/>
  <c r="H2263" i="23"/>
  <c r="H2241" i="23"/>
  <c r="H2220" i="23"/>
  <c r="H2199" i="23"/>
  <c r="H2177" i="23"/>
  <c r="H2156" i="23"/>
  <c r="H2135" i="23"/>
  <c r="H2113" i="23"/>
  <c r="H2095" i="23"/>
  <c r="H2079" i="23"/>
  <c r="H2063" i="23"/>
  <c r="H2047" i="23"/>
  <c r="H2031" i="23"/>
  <c r="H2015" i="23"/>
  <c r="H1999" i="23"/>
  <c r="H1983" i="23"/>
  <c r="H1967" i="23"/>
  <c r="H1951" i="23"/>
  <c r="H1935" i="23"/>
  <c r="H1919" i="23"/>
  <c r="H1903" i="23"/>
  <c r="H1887" i="23"/>
  <c r="H1871" i="23"/>
  <c r="H1855" i="23"/>
  <c r="H1839" i="23"/>
  <c r="H1823" i="23"/>
  <c r="H1807" i="23"/>
  <c r="H1791" i="23"/>
  <c r="H1775" i="23"/>
  <c r="H1759" i="23"/>
  <c r="H1743" i="23"/>
  <c r="H1727" i="23"/>
  <c r="H1711" i="23"/>
  <c r="H1695" i="23"/>
  <c r="H1679" i="23"/>
  <c r="H1663" i="23"/>
  <c r="H1647" i="23"/>
  <c r="H1631" i="23"/>
  <c r="H1615" i="23"/>
  <c r="H1599" i="23"/>
  <c r="H1583" i="23"/>
  <c r="H1567" i="23"/>
  <c r="H1551" i="23"/>
  <c r="H1535" i="23"/>
  <c r="H1519" i="23"/>
  <c r="H1503" i="23"/>
  <c r="H1487" i="23"/>
  <c r="H1471" i="23"/>
  <c r="H1455" i="23"/>
  <c r="H1439" i="23"/>
  <c r="H1423" i="23"/>
  <c r="H1407" i="23"/>
  <c r="H1391" i="23"/>
  <c r="H1375" i="23"/>
  <c r="H1359" i="23"/>
  <c r="H1343" i="23"/>
  <c r="H1327" i="23"/>
  <c r="H1311" i="23"/>
  <c r="H1297" i="23"/>
  <c r="H1289" i="23"/>
  <c r="H1281" i="23"/>
  <c r="H1273" i="23"/>
  <c r="H1265" i="23"/>
  <c r="H1257" i="23"/>
  <c r="H1249" i="23"/>
  <c r="H1241" i="23"/>
  <c r="H1233" i="23"/>
  <c r="H1225" i="23"/>
  <c r="H1217" i="23"/>
  <c r="H1209" i="23"/>
  <c r="H1201" i="23"/>
  <c r="H1193" i="23"/>
  <c r="H1185" i="23"/>
  <c r="H1177" i="23"/>
  <c r="H1169" i="23"/>
  <c r="H1161" i="23"/>
  <c r="H1153" i="23"/>
  <c r="H1145" i="23"/>
  <c r="H1137" i="23"/>
  <c r="H1129" i="23"/>
  <c r="H1121" i="23"/>
  <c r="H1113" i="23"/>
  <c r="H1105" i="23"/>
  <c r="H1097" i="23"/>
  <c r="H1089" i="23"/>
  <c r="H1081" i="23"/>
  <c r="H1073" i="23"/>
  <c r="H1065" i="23"/>
  <c r="H1057" i="23"/>
  <c r="H1049" i="23"/>
  <c r="H1041" i="23"/>
  <c r="H1033" i="23"/>
  <c r="H1025" i="23"/>
  <c r="H1017" i="23"/>
  <c r="H1009" i="23"/>
  <c r="H1001" i="23"/>
  <c r="H993" i="23"/>
  <c r="H985" i="23"/>
  <c r="H977" i="23"/>
  <c r="H969" i="23"/>
  <c r="H961" i="23"/>
  <c r="H953" i="23"/>
  <c r="H945" i="23"/>
  <c r="H937" i="23"/>
  <c r="H929" i="23"/>
  <c r="H921" i="23"/>
  <c r="H913" i="23"/>
  <c r="H905" i="23"/>
  <c r="H897" i="23"/>
  <c r="H889" i="23"/>
  <c r="H881" i="23"/>
  <c r="H873" i="23"/>
  <c r="H865" i="23"/>
  <c r="H857" i="23"/>
  <c r="H849" i="23"/>
  <c r="H841" i="23"/>
  <c r="H833" i="23"/>
  <c r="H825" i="23"/>
  <c r="H817" i="23"/>
  <c r="H809" i="23"/>
  <c r="H801" i="23"/>
  <c r="H793" i="23"/>
  <c r="H785" i="23"/>
  <c r="H777" i="23"/>
  <c r="H769" i="23"/>
  <c r="H763" i="23"/>
  <c r="H757" i="23"/>
  <c r="H752" i="23"/>
  <c r="H747" i="23"/>
  <c r="H741" i="23"/>
  <c r="H736" i="23"/>
  <c r="H731" i="23"/>
  <c r="H725" i="23"/>
  <c r="H720" i="23"/>
  <c r="H715" i="23"/>
  <c r="H709" i="23"/>
  <c r="H704" i="23"/>
  <c r="H699" i="23"/>
  <c r="H693" i="23"/>
  <c r="H689" i="23"/>
  <c r="H685" i="23"/>
  <c r="H681" i="23"/>
  <c r="H677" i="23"/>
  <c r="H673" i="23"/>
  <c r="H669" i="23"/>
  <c r="H665" i="23"/>
  <c r="H661" i="23"/>
  <c r="H657" i="23"/>
  <c r="H653" i="23"/>
  <c r="H649" i="23"/>
  <c r="H645" i="23"/>
  <c r="H641" i="23"/>
  <c r="H637" i="23"/>
  <c r="H633" i="23"/>
  <c r="H629" i="23"/>
  <c r="H625" i="23"/>
  <c r="H621" i="23"/>
  <c r="H617" i="23"/>
  <c r="H613" i="23"/>
  <c r="H609" i="23"/>
  <c r="H605" i="23"/>
  <c r="H601" i="23"/>
  <c r="H597" i="23"/>
  <c r="H593" i="23"/>
  <c r="H589" i="23"/>
  <c r="H585" i="23"/>
  <c r="H581" i="23"/>
  <c r="H577" i="23"/>
  <c r="H573" i="23"/>
  <c r="H569" i="23"/>
  <c r="H565" i="23"/>
  <c r="H561" i="23"/>
  <c r="H557" i="23"/>
  <c r="H553" i="23"/>
  <c r="H549" i="23"/>
  <c r="H545" i="23"/>
  <c r="H541" i="23"/>
  <c r="H537" i="23"/>
  <c r="H533" i="23"/>
  <c r="H529" i="23"/>
  <c r="H525" i="23"/>
  <c r="H521" i="23"/>
  <c r="H517" i="23"/>
  <c r="H513" i="23"/>
  <c r="H509" i="23"/>
  <c r="H505" i="23"/>
  <c r="H501" i="23"/>
  <c r="H497" i="23"/>
  <c r="H493" i="23"/>
  <c r="H489" i="23"/>
  <c r="H485" i="23"/>
  <c r="H481" i="23"/>
  <c r="H477" i="23"/>
  <c r="H473" i="23"/>
  <c r="H469" i="23"/>
  <c r="H465" i="23"/>
  <c r="H461" i="23"/>
  <c r="H457" i="23"/>
  <c r="H453" i="23"/>
  <c r="H449" i="23"/>
  <c r="H445" i="23"/>
  <c r="H441" i="23"/>
  <c r="H437" i="23"/>
  <c r="H433" i="23"/>
  <c r="H429" i="23"/>
  <c r="H425" i="23"/>
  <c r="H421" i="23"/>
  <c r="H417" i="23"/>
  <c r="H413" i="23"/>
  <c r="H409" i="23"/>
  <c r="H405" i="23"/>
  <c r="H401" i="23"/>
  <c r="H397" i="23"/>
  <c r="H393" i="23"/>
  <c r="H389" i="23"/>
  <c r="H385" i="23"/>
  <c r="H381" i="23"/>
  <c r="H377" i="23"/>
  <c r="H373" i="23"/>
  <c r="H369" i="23"/>
  <c r="H365" i="23"/>
  <c r="H361" i="23"/>
  <c r="H357" i="23"/>
  <c r="H353" i="23"/>
  <c r="H349" i="23"/>
  <c r="H345" i="23"/>
  <c r="H341" i="23"/>
  <c r="H337" i="23"/>
  <c r="H333" i="23"/>
  <c r="H329" i="23"/>
  <c r="H325" i="23"/>
  <c r="H321" i="23"/>
  <c r="H317" i="23"/>
  <c r="H313" i="23"/>
  <c r="H309" i="23"/>
  <c r="H305" i="23"/>
  <c r="H301" i="23"/>
  <c r="H297" i="23"/>
  <c r="H293" i="23"/>
  <c r="H289" i="23"/>
  <c r="H285" i="23"/>
  <c r="H281" i="23"/>
  <c r="H277" i="23"/>
  <c r="H273" i="23"/>
  <c r="H269" i="23"/>
  <c r="H265" i="23"/>
  <c r="H261" i="23"/>
  <c r="H257" i="23"/>
  <c r="H253" i="23"/>
  <c r="H249" i="23"/>
  <c r="H245" i="23"/>
  <c r="H241" i="23"/>
  <c r="H237" i="23"/>
  <c r="H233" i="23"/>
  <c r="H229" i="23"/>
  <c r="H225" i="23"/>
  <c r="H221" i="23"/>
  <c r="H217" i="23"/>
  <c r="H213" i="23"/>
  <c r="H209" i="23"/>
  <c r="H205" i="23"/>
  <c r="H201" i="23"/>
  <c r="H197" i="23"/>
  <c r="H193" i="23"/>
  <c r="H189" i="23"/>
  <c r="H185" i="23"/>
  <c r="H181" i="23"/>
  <c r="H177" i="23"/>
  <c r="H173" i="23"/>
  <c r="H169" i="23"/>
  <c r="H165" i="23"/>
  <c r="H161" i="23"/>
  <c r="H157" i="23"/>
  <c r="H153" i="23"/>
  <c r="H149" i="23"/>
  <c r="H145" i="23"/>
  <c r="H141" i="23"/>
  <c r="H137" i="23"/>
  <c r="H133" i="23"/>
  <c r="H129" i="23"/>
  <c r="H125" i="23"/>
  <c r="H121" i="23"/>
  <c r="H117" i="23"/>
  <c r="H113" i="23"/>
  <c r="H109" i="23"/>
  <c r="H105" i="23"/>
  <c r="H101" i="23"/>
  <c r="H97" i="23"/>
  <c r="H93" i="23"/>
  <c r="H89" i="23"/>
  <c r="H85" i="23"/>
  <c r="H81" i="23"/>
  <c r="H77" i="23"/>
  <c r="H73" i="23"/>
  <c r="H69" i="23"/>
  <c r="H65" i="23"/>
  <c r="H61" i="23"/>
  <c r="H57" i="23"/>
  <c r="H53" i="23"/>
  <c r="H49" i="23"/>
  <c r="H45" i="23"/>
  <c r="H41" i="23"/>
  <c r="H37" i="23"/>
  <c r="H33" i="23"/>
  <c r="H29" i="23"/>
  <c r="H25" i="23"/>
  <c r="H21" i="23"/>
  <c r="H17" i="23"/>
  <c r="H13" i="23"/>
  <c r="H9" i="23"/>
  <c r="H5" i="23"/>
  <c r="H4268" i="23"/>
  <c r="H3955" i="23"/>
  <c r="H3699" i="23"/>
  <c r="H3443" i="23"/>
  <c r="H3239" i="23"/>
  <c r="H3121" i="23"/>
  <c r="H3037" i="23"/>
  <c r="H2973" i="23"/>
  <c r="H2909" i="23"/>
  <c r="H2845" i="23"/>
  <c r="H2781" i="23"/>
  <c r="H2717" i="23"/>
  <c r="H2653" i="23"/>
  <c r="H2603" i="23"/>
  <c r="H2571" i="23"/>
  <c r="H2539" i="23"/>
  <c r="H2507" i="23"/>
  <c r="H2475" i="23"/>
  <c r="H2449" i="23"/>
  <c r="H2428" i="23"/>
  <c r="H2407" i="23"/>
  <c r="H2385" i="23"/>
  <c r="H2364" i="23"/>
  <c r="H2343" i="23"/>
  <c r="H2321" i="23"/>
  <c r="H2300" i="23"/>
  <c r="H2279" i="23"/>
  <c r="H2257" i="23"/>
  <c r="H2236" i="23"/>
  <c r="H2215" i="23"/>
  <c r="H2193" i="23"/>
  <c r="H2172" i="23"/>
  <c r="H2151" i="23"/>
  <c r="H2129" i="23"/>
  <c r="H2108" i="23"/>
  <c r="H2091" i="23"/>
  <c r="H2075" i="23"/>
  <c r="H2059" i="23"/>
  <c r="H2043" i="23"/>
  <c r="H2027" i="23"/>
  <c r="H2011" i="23"/>
  <c r="H1995" i="23"/>
  <c r="H1979" i="23"/>
  <c r="H1963" i="23"/>
  <c r="H1947" i="23"/>
  <c r="H1931" i="23"/>
  <c r="H1915" i="23"/>
  <c r="H1899" i="23"/>
  <c r="H1883" i="23"/>
  <c r="H1867" i="23"/>
  <c r="H1851" i="23"/>
  <c r="H1835" i="23"/>
  <c r="H1819" i="23"/>
  <c r="H1803" i="23"/>
  <c r="H1787" i="23"/>
  <c r="H1771" i="23"/>
  <c r="H1755" i="23"/>
  <c r="H1739" i="23"/>
  <c r="H1723" i="23"/>
  <c r="H1707" i="23"/>
  <c r="H1691" i="23"/>
  <c r="H1675" i="23"/>
  <c r="H1659" i="23"/>
  <c r="H1643" i="23"/>
  <c r="H1627" i="23"/>
  <c r="H1611" i="23"/>
  <c r="H1595" i="23"/>
  <c r="H1579" i="23"/>
  <c r="H1563" i="23"/>
  <c r="H1547" i="23"/>
  <c r="H1531" i="23"/>
  <c r="H1515" i="23"/>
  <c r="H1499" i="23"/>
  <c r="H1483" i="23"/>
  <c r="H1467" i="23"/>
  <c r="H1451" i="23"/>
  <c r="H1435" i="23"/>
  <c r="H1419" i="23"/>
  <c r="H1403" i="23"/>
  <c r="H1387" i="23"/>
  <c r="H1371" i="23"/>
  <c r="H1355" i="23"/>
  <c r="H1339" i="23"/>
  <c r="H1323" i="23"/>
  <c r="H1307" i="23"/>
  <c r="H1295" i="23"/>
  <c r="H1287" i="23"/>
  <c r="H1279" i="23"/>
  <c r="H1271" i="23"/>
  <c r="H1263" i="23"/>
  <c r="H1255" i="23"/>
  <c r="H1247" i="23"/>
  <c r="H1239" i="23"/>
  <c r="H1231" i="23"/>
  <c r="H1223" i="23"/>
  <c r="H1215" i="23"/>
  <c r="H1207" i="23"/>
  <c r="H1199" i="23"/>
  <c r="H1191" i="23"/>
  <c r="H1183" i="23"/>
  <c r="H1175" i="23"/>
  <c r="H1167" i="23"/>
  <c r="H1159" i="23"/>
  <c r="H1151" i="23"/>
  <c r="H1143" i="23"/>
  <c r="H1135" i="23"/>
  <c r="H1127" i="23"/>
  <c r="H1119" i="23"/>
  <c r="H1111" i="23"/>
  <c r="H1103" i="23"/>
  <c r="H1095" i="23"/>
  <c r="H1087" i="23"/>
  <c r="H1079" i="23"/>
  <c r="H1071" i="23"/>
  <c r="H1063" i="23"/>
  <c r="H1055" i="23"/>
  <c r="H1047" i="23"/>
  <c r="H1039" i="23"/>
  <c r="H1031" i="23"/>
  <c r="H1023" i="23"/>
  <c r="H1015" i="23"/>
  <c r="H1007" i="23"/>
  <c r="H999" i="23"/>
  <c r="H991" i="23"/>
  <c r="H983" i="23"/>
  <c r="H975" i="23"/>
  <c r="H967" i="23"/>
  <c r="H959" i="23"/>
  <c r="H951" i="23"/>
  <c r="H943" i="23"/>
  <c r="H935" i="23"/>
  <c r="H927" i="23"/>
  <c r="H919" i="23"/>
  <c r="H911" i="23"/>
  <c r="H903" i="23"/>
  <c r="H895" i="23"/>
  <c r="H887" i="23"/>
  <c r="H879" i="23"/>
  <c r="H871" i="23"/>
  <c r="H863" i="23"/>
  <c r="H855" i="23"/>
  <c r="H847" i="23"/>
  <c r="H839" i="23"/>
  <c r="H831" i="23"/>
  <c r="H823" i="23"/>
  <c r="H815" i="23"/>
  <c r="H807" i="23"/>
  <c r="H799" i="23"/>
  <c r="H791" i="23"/>
  <c r="H783" i="23"/>
  <c r="H775" i="23"/>
  <c r="H767" i="23"/>
  <c r="H761" i="23"/>
  <c r="H756" i="23"/>
  <c r="H751" i="23"/>
  <c r="H745" i="23"/>
  <c r="H740" i="23"/>
  <c r="H735" i="23"/>
  <c r="H729" i="23"/>
  <c r="H724" i="23"/>
  <c r="H719" i="23"/>
  <c r="H713" i="23"/>
  <c r="H708" i="23"/>
  <c r="H703" i="23"/>
  <c r="H697" i="23"/>
  <c r="H692" i="23"/>
  <c r="H688" i="23"/>
  <c r="H684" i="23"/>
  <c r="H680" i="23"/>
  <c r="H676" i="23"/>
  <c r="H672" i="23"/>
  <c r="H668" i="23"/>
  <c r="H664" i="23"/>
  <c r="H660" i="23"/>
  <c r="H656" i="23"/>
  <c r="H652" i="23"/>
  <c r="H648" i="23"/>
  <c r="H644" i="23"/>
  <c r="H640" i="23"/>
  <c r="H636" i="23"/>
  <c r="H632" i="23"/>
  <c r="H628" i="23"/>
  <c r="H624" i="23"/>
  <c r="H620" i="23"/>
  <c r="H616" i="23"/>
  <c r="H612" i="23"/>
  <c r="H608" i="23"/>
  <c r="H604" i="23"/>
  <c r="H600" i="23"/>
  <c r="H596" i="23"/>
  <c r="H592" i="23"/>
  <c r="H588" i="23"/>
  <c r="H584" i="23"/>
  <c r="H580" i="23"/>
  <c r="H576" i="23"/>
  <c r="H572" i="23"/>
  <c r="H568" i="23"/>
  <c r="H564" i="23"/>
  <c r="H560" i="23"/>
  <c r="H556" i="23"/>
  <c r="H552" i="23"/>
  <c r="H548" i="23"/>
  <c r="H544" i="23"/>
  <c r="H540" i="23"/>
  <c r="H536" i="23"/>
  <c r="H532" i="23"/>
  <c r="H528" i="23"/>
  <c r="H524" i="23"/>
  <c r="H520" i="23"/>
  <c r="H516" i="23"/>
  <c r="H512" i="23"/>
  <c r="H508" i="23"/>
  <c r="H504" i="23"/>
  <c r="H500" i="23"/>
  <c r="H496" i="23"/>
  <c r="H492" i="23"/>
  <c r="H488" i="23"/>
  <c r="H484" i="23"/>
  <c r="H480" i="23"/>
  <c r="H476" i="23"/>
  <c r="H472" i="23"/>
  <c r="H468" i="23"/>
  <c r="H464" i="23"/>
  <c r="H460" i="23"/>
  <c r="H456" i="23"/>
  <c r="H452" i="23"/>
  <c r="H448" i="23"/>
  <c r="H444" i="23"/>
  <c r="H440" i="23"/>
  <c r="H436" i="23"/>
  <c r="H432" i="23"/>
  <c r="H428" i="23"/>
  <c r="H424" i="23"/>
  <c r="H420" i="23"/>
  <c r="H416" i="23"/>
  <c r="H412" i="23"/>
  <c r="H408" i="23"/>
  <c r="H404" i="23"/>
  <c r="H400" i="23"/>
  <c r="H396" i="23"/>
  <c r="H392" i="23"/>
  <c r="H388" i="23"/>
  <c r="H384" i="23"/>
  <c r="H380" i="23"/>
  <c r="H376" i="23"/>
  <c r="H372" i="23"/>
  <c r="H368" i="23"/>
  <c r="H364" i="23"/>
  <c r="H360" i="23"/>
  <c r="H356" i="23"/>
  <c r="H352" i="23"/>
  <c r="H348" i="23"/>
  <c r="H344" i="23"/>
  <c r="H340" i="23"/>
  <c r="H336" i="23"/>
  <c r="H332" i="23"/>
  <c r="H328" i="23"/>
  <c r="H324" i="23"/>
  <c r="H320" i="23"/>
  <c r="H316" i="23"/>
  <c r="H312" i="23"/>
  <c r="H308" i="23"/>
  <c r="H304" i="23"/>
  <c r="H300" i="23"/>
  <c r="H296" i="23"/>
  <c r="H292" i="23"/>
  <c r="H288" i="23"/>
  <c r="H284" i="23"/>
  <c r="H280" i="23"/>
  <c r="H276" i="23"/>
  <c r="H272" i="23"/>
  <c r="H268" i="23"/>
  <c r="H264" i="23"/>
  <c r="H260" i="23"/>
  <c r="H256" i="23"/>
  <c r="H252" i="23"/>
  <c r="H248" i="23"/>
  <c r="H244" i="23"/>
  <c r="H240" i="23"/>
  <c r="H236" i="23"/>
  <c r="H232" i="23"/>
  <c r="H228" i="23"/>
  <c r="H224" i="23"/>
  <c r="H220" i="23"/>
  <c r="H216" i="23"/>
  <c r="H212" i="23"/>
  <c r="H208" i="23"/>
  <c r="H204" i="23"/>
  <c r="H200" i="23"/>
  <c r="H196" i="23"/>
  <c r="H192" i="23"/>
  <c r="H188" i="23"/>
  <c r="H184" i="23"/>
  <c r="H180" i="23"/>
  <c r="H176" i="23"/>
  <c r="H172" i="23"/>
  <c r="H168" i="23"/>
  <c r="H164" i="23"/>
  <c r="H160" i="23"/>
  <c r="H156" i="23"/>
  <c r="H152" i="23"/>
  <c r="H148" i="23"/>
  <c r="H144" i="23"/>
  <c r="H140" i="23"/>
  <c r="H136" i="23"/>
  <c r="H132" i="23"/>
  <c r="H128" i="23"/>
  <c r="H124" i="23"/>
  <c r="H120" i="23"/>
  <c r="H116" i="23"/>
  <c r="H112" i="23"/>
  <c r="H108" i="23"/>
  <c r="H104" i="23"/>
  <c r="H100" i="23"/>
  <c r="H96" i="23"/>
  <c r="H92" i="23"/>
  <c r="H88" i="23"/>
  <c r="H84" i="23"/>
  <c r="H80" i="23"/>
  <c r="H76" i="23"/>
  <c r="H72" i="23"/>
  <c r="H68" i="23"/>
  <c r="H64" i="23"/>
  <c r="H60" i="23"/>
  <c r="H56" i="23"/>
  <c r="H52" i="23"/>
  <c r="H48" i="23"/>
  <c r="H44" i="23"/>
  <c r="H40" i="23"/>
  <c r="H36" i="23"/>
  <c r="H32" i="23"/>
  <c r="H28" i="23"/>
  <c r="H24" i="23"/>
  <c r="H20" i="23"/>
  <c r="H16" i="23"/>
  <c r="H12" i="23"/>
  <c r="H8" i="23"/>
  <c r="H4" i="23"/>
  <c r="H4162" i="23"/>
  <c r="H3891" i="23"/>
  <c r="H3635" i="23"/>
  <c r="H3379" i="23"/>
  <c r="H3207" i="23"/>
  <c r="H3100" i="23"/>
  <c r="H3021" i="23"/>
  <c r="H2957" i="23"/>
  <c r="H2893" i="23"/>
  <c r="H2829" i="23"/>
  <c r="H2765" i="23"/>
  <c r="H2701" i="23"/>
  <c r="H2637" i="23"/>
  <c r="H2595" i="23"/>
  <c r="H2563" i="23"/>
  <c r="H2531" i="23"/>
  <c r="H2499" i="23"/>
  <c r="H2467" i="23"/>
  <c r="H2444" i="23"/>
  <c r="H2423" i="23"/>
  <c r="H2401" i="23"/>
  <c r="H2380" i="23"/>
  <c r="H2359" i="23"/>
  <c r="H2337" i="23"/>
  <c r="H2316" i="23"/>
  <c r="H2295" i="23"/>
  <c r="H2273" i="23"/>
  <c r="H2252" i="23"/>
  <c r="H2231" i="23"/>
  <c r="H2209" i="23"/>
  <c r="H2188" i="23"/>
  <c r="H2167" i="23"/>
  <c r="H2145" i="23"/>
  <c r="H2124" i="23"/>
  <c r="H2103" i="23"/>
  <c r="H2087" i="23"/>
  <c r="H2071" i="23"/>
  <c r="H2055" i="23"/>
  <c r="H2039" i="23"/>
  <c r="H2023" i="23"/>
  <c r="H2007" i="23"/>
  <c r="H1991" i="23"/>
  <c r="H1975" i="23"/>
  <c r="H1959" i="23"/>
  <c r="H1943" i="23"/>
  <c r="H1927" i="23"/>
  <c r="H1911" i="23"/>
  <c r="H1895" i="23"/>
  <c r="H1879" i="23"/>
  <c r="H1863" i="23"/>
  <c r="H1847" i="23"/>
  <c r="H1831" i="23"/>
  <c r="H1815" i="23"/>
  <c r="H1799" i="23"/>
  <c r="H1783" i="23"/>
  <c r="H1767" i="23"/>
  <c r="H1751" i="23"/>
  <c r="H1735" i="23"/>
  <c r="H1719" i="23"/>
  <c r="H1703" i="23"/>
  <c r="H1687" i="23"/>
  <c r="H1671" i="23"/>
  <c r="H1655" i="23"/>
  <c r="H1639" i="23"/>
  <c r="H1623" i="23"/>
  <c r="H1607" i="23"/>
  <c r="H1591" i="23"/>
  <c r="H1575" i="23"/>
  <c r="H1559" i="23"/>
  <c r="H1543" i="23"/>
  <c r="H1527" i="23"/>
  <c r="H1511" i="23"/>
  <c r="H1495" i="23"/>
  <c r="H1479" i="23"/>
  <c r="H1463" i="23"/>
  <c r="H1447" i="23"/>
  <c r="H1431" i="23"/>
  <c r="H1415" i="23"/>
  <c r="H1399" i="23"/>
  <c r="H1383" i="23"/>
  <c r="H1367" i="23"/>
  <c r="H1351" i="23"/>
  <c r="H1335" i="23"/>
  <c r="H1319" i="23"/>
  <c r="H1303" i="23"/>
  <c r="H15" i="23"/>
  <c r="H31" i="23"/>
  <c r="H47" i="23"/>
  <c r="H63" i="23"/>
  <c r="H79" i="23"/>
  <c r="H95" i="23"/>
  <c r="H111" i="23"/>
  <c r="H127" i="23"/>
  <c r="H143" i="23"/>
  <c r="H159" i="23"/>
  <c r="H175" i="23"/>
  <c r="H191" i="23"/>
  <c r="H207" i="23"/>
  <c r="H223" i="23"/>
  <c r="H239" i="23"/>
  <c r="H255" i="23"/>
  <c r="H271" i="23"/>
  <c r="H287" i="23"/>
  <c r="H303" i="23"/>
  <c r="H319" i="23"/>
  <c r="H335" i="23"/>
  <c r="H351" i="23"/>
  <c r="H367" i="23"/>
  <c r="H383" i="23"/>
  <c r="H399" i="23"/>
  <c r="H415" i="23"/>
  <c r="H431" i="23"/>
  <c r="H447" i="23"/>
  <c r="H463" i="23"/>
  <c r="H479" i="23"/>
  <c r="H495" i="23"/>
  <c r="H511" i="23"/>
  <c r="H527" i="23"/>
  <c r="H543" i="23"/>
  <c r="H559" i="23"/>
  <c r="H575" i="23"/>
  <c r="H591" i="23"/>
  <c r="H607" i="23"/>
  <c r="H623" i="23"/>
  <c r="H639" i="23"/>
  <c r="H655" i="23"/>
  <c r="H671" i="23"/>
  <c r="H687" i="23"/>
  <c r="H707" i="23"/>
  <c r="H728" i="23"/>
  <c r="H749" i="23"/>
  <c r="H773" i="23"/>
  <c r="H805" i="23"/>
  <c r="H837" i="23"/>
  <c r="H869" i="23"/>
  <c r="H901" i="23"/>
  <c r="H933" i="23"/>
  <c r="H965" i="23"/>
  <c r="H997" i="23"/>
  <c r="H1029" i="23"/>
  <c r="H1061" i="23"/>
  <c r="H1093" i="23"/>
  <c r="H1125" i="23"/>
  <c r="H1157" i="23"/>
  <c r="H1189" i="23"/>
  <c r="H1221" i="23"/>
  <c r="H1253" i="23"/>
  <c r="H1285" i="23"/>
  <c r="H3" i="23"/>
  <c r="H19" i="23"/>
  <c r="H35" i="23"/>
  <c r="H51" i="23"/>
  <c r="H67" i="23"/>
  <c r="H83" i="23"/>
  <c r="H99" i="23"/>
  <c r="H115" i="23"/>
  <c r="H131" i="23"/>
  <c r="H147" i="23"/>
  <c r="H163" i="23"/>
  <c r="H179" i="23"/>
  <c r="H195" i="23"/>
  <c r="H211" i="23"/>
  <c r="H227" i="23"/>
  <c r="H243" i="23"/>
  <c r="H259" i="23"/>
  <c r="H275" i="23"/>
  <c r="H291" i="23"/>
  <c r="H307" i="23"/>
  <c r="H323" i="23"/>
  <c r="H339" i="23"/>
  <c r="H355" i="23"/>
  <c r="H371" i="23"/>
  <c r="H387" i="23"/>
  <c r="H403" i="23"/>
  <c r="H419" i="23"/>
  <c r="H435" i="23"/>
  <c r="H451" i="23"/>
  <c r="H467" i="23"/>
  <c r="H483" i="23"/>
  <c r="H499" i="23"/>
  <c r="H515" i="23"/>
  <c r="H531" i="23"/>
  <c r="H547" i="23"/>
  <c r="H563" i="23"/>
  <c r="H579" i="23"/>
  <c r="H595" i="23"/>
  <c r="H611" i="23"/>
  <c r="H627" i="23"/>
  <c r="H643" i="23"/>
  <c r="H659" i="23"/>
  <c r="H675" i="23"/>
  <c r="H691" i="23"/>
  <c r="H712" i="23"/>
  <c r="H733" i="23"/>
  <c r="H755" i="23"/>
  <c r="H781" i="23"/>
  <c r="H813" i="23"/>
  <c r="H845" i="23"/>
  <c r="H877" i="23"/>
  <c r="H909" i="23"/>
  <c r="H941" i="23"/>
  <c r="H973" i="23"/>
  <c r="H1005" i="23"/>
  <c r="H1037" i="23"/>
  <c r="H1069" i="23"/>
  <c r="H1101" i="23"/>
  <c r="H1133" i="23"/>
  <c r="H1165" i="23"/>
  <c r="H1197" i="23"/>
  <c r="H1229" i="23"/>
  <c r="H1261" i="23"/>
  <c r="H1293" i="23"/>
  <c r="E105" i="24" l="1"/>
  <c r="C105" i="24"/>
  <c r="G105" i="24"/>
  <c r="N15" i="23"/>
  <c r="N14" i="23"/>
  <c r="N13" i="23"/>
  <c r="N12" i="23"/>
  <c r="L21" i="23"/>
  <c r="L22" i="23"/>
  <c r="M22" i="23" s="1"/>
  <c r="N22" i="23" s="1"/>
  <c r="L24" i="23"/>
  <c r="M24" i="23" s="1"/>
  <c r="N24" i="23" s="1"/>
  <c r="L23" i="23"/>
  <c r="M23" i="23" s="1"/>
  <c r="N23" i="23" s="1"/>
  <c r="M21" i="23" l="1"/>
  <c r="N21" i="23" s="1"/>
  <c r="J11" i="19" l="1"/>
  <c r="K11" i="19"/>
  <c r="L11" i="19"/>
  <c r="J12" i="19"/>
  <c r="K12" i="19"/>
  <c r="L12" i="19"/>
  <c r="J13" i="19"/>
  <c r="K13" i="19"/>
  <c r="L13" i="19"/>
  <c r="J14" i="19"/>
  <c r="K14" i="19"/>
  <c r="L14" i="19"/>
  <c r="J15" i="19"/>
  <c r="K15" i="19"/>
  <c r="L15" i="19"/>
  <c r="J16" i="19"/>
  <c r="K16" i="19"/>
  <c r="L16" i="19"/>
  <c r="J17" i="19"/>
  <c r="K17" i="19"/>
  <c r="L17" i="19"/>
  <c r="K10" i="19"/>
  <c r="L10" i="19"/>
  <c r="J10" i="19"/>
  <c r="K9" i="19"/>
  <c r="L9" i="19"/>
  <c r="J9" i="19"/>
  <c r="K8" i="19"/>
  <c r="L8" i="19"/>
  <c r="J8" i="19"/>
  <c r="E11" i="19"/>
  <c r="G11" i="19"/>
  <c r="E12" i="19"/>
  <c r="G12" i="19"/>
  <c r="E13" i="19"/>
  <c r="G13" i="19"/>
  <c r="E14" i="19"/>
  <c r="F14" i="19"/>
  <c r="G14" i="19"/>
  <c r="E15" i="19"/>
  <c r="G15" i="19"/>
  <c r="E16" i="19"/>
  <c r="G16" i="19"/>
  <c r="E17" i="19"/>
  <c r="G17" i="19"/>
  <c r="D11" i="19"/>
  <c r="D12" i="19"/>
  <c r="F12" i="19" s="1"/>
  <c r="D13" i="19"/>
  <c r="D14" i="19"/>
  <c r="D15" i="19"/>
  <c r="F15" i="19" s="1"/>
  <c r="D16" i="19"/>
  <c r="F16" i="19" s="1"/>
  <c r="D17" i="19"/>
  <c r="F17" i="19" s="1"/>
  <c r="G10" i="19"/>
  <c r="F10" i="19"/>
  <c r="H10" i="19" s="1"/>
  <c r="D10" i="19"/>
  <c r="G9" i="19"/>
  <c r="E9" i="19"/>
  <c r="D9" i="19"/>
  <c r="F9" i="19" s="1"/>
  <c r="I3" i="18"/>
  <c r="P31" i="19"/>
  <c r="D8" i="19"/>
  <c r="I4" i="18"/>
  <c r="G8" i="19" s="1"/>
  <c r="N29" i="19" s="1"/>
  <c r="I5" i="18"/>
  <c r="I6" i="18"/>
  <c r="I7" i="18"/>
  <c r="I8" i="18"/>
  <c r="I9" i="18"/>
  <c r="I10" i="18"/>
  <c r="I11" i="18"/>
  <c r="I12" i="18"/>
  <c r="F3" i="18"/>
  <c r="J3" i="18" s="1"/>
  <c r="F4" i="18"/>
  <c r="J4" i="18" s="1"/>
  <c r="F5" i="18"/>
  <c r="J5" i="18" s="1"/>
  <c r="F6" i="18"/>
  <c r="J6" i="18" s="1"/>
  <c r="F7" i="18"/>
  <c r="J7" i="18" s="1"/>
  <c r="F8" i="18"/>
  <c r="J8" i="18" s="1"/>
  <c r="F9" i="18"/>
  <c r="J9" i="18" s="1"/>
  <c r="F10" i="18"/>
  <c r="J10" i="18" s="1"/>
  <c r="F11" i="18"/>
  <c r="J11" i="18" s="1"/>
  <c r="F12" i="18"/>
  <c r="J12" i="18" s="1"/>
  <c r="B14" i="19"/>
  <c r="B16" i="19"/>
  <c r="B17" i="19"/>
  <c r="B11" i="19"/>
  <c r="B12" i="19"/>
  <c r="B13" i="19"/>
  <c r="B15" i="19"/>
  <c r="B10" i="19"/>
  <c r="B9" i="19"/>
  <c r="B8" i="19"/>
  <c r="F11" i="19" l="1"/>
  <c r="H14" i="19"/>
  <c r="O14" i="19" s="1"/>
  <c r="F13" i="19"/>
  <c r="H13" i="19" s="1"/>
  <c r="N31" i="19"/>
  <c r="H16" i="19"/>
  <c r="P16" i="19"/>
  <c r="H17" i="19"/>
  <c r="P17" i="19"/>
  <c r="H9" i="19"/>
  <c r="P9" i="19"/>
  <c r="H12" i="19"/>
  <c r="P12" i="19"/>
  <c r="O10" i="19"/>
  <c r="N10" i="19"/>
  <c r="H15" i="19"/>
  <c r="P15" i="19"/>
  <c r="H11" i="19"/>
  <c r="P11" i="19"/>
  <c r="P10" i="19"/>
  <c r="P29" i="19"/>
  <c r="N14" i="19"/>
  <c r="O29" i="19"/>
  <c r="O31" i="19"/>
  <c r="P14" i="19"/>
  <c r="C35" i="17"/>
  <c r="C33" i="17"/>
  <c r="C32" i="17"/>
  <c r="E10" i="17"/>
  <c r="F9" i="17"/>
  <c r="F10" i="17" s="1"/>
  <c r="C16" i="17"/>
  <c r="G9" i="17" l="1"/>
  <c r="H9" i="17" s="1"/>
  <c r="H10" i="17"/>
  <c r="I9" i="17"/>
  <c r="I10" i="17" s="1"/>
  <c r="G10" i="17"/>
  <c r="P13" i="19"/>
  <c r="N15" i="19"/>
  <c r="O15" i="19"/>
  <c r="N12" i="19"/>
  <c r="O12" i="19"/>
  <c r="N17" i="19"/>
  <c r="O17" i="19"/>
  <c r="N11" i="19"/>
  <c r="O11" i="19"/>
  <c r="O9" i="19"/>
  <c r="N9" i="19"/>
  <c r="N16" i="19"/>
  <c r="O16" i="19"/>
  <c r="N13" i="19"/>
  <c r="O13" i="19"/>
  <c r="D7" i="17"/>
  <c r="E7" i="17" s="1"/>
  <c r="F7" i="17" s="1"/>
  <c r="G7" i="17" s="1"/>
  <c r="H7" i="17" s="1"/>
  <c r="G49" i="12"/>
  <c r="H51" i="12"/>
  <c r="P24" i="19" l="1"/>
  <c r="P20" i="19"/>
  <c r="P23" i="19"/>
  <c r="P21" i="19"/>
  <c r="P19" i="19"/>
  <c r="P22" i="19"/>
  <c r="P30" i="19" s="1"/>
  <c r="O8" i="19"/>
  <c r="E5" i="17"/>
  <c r="F5" i="17" s="1"/>
  <c r="G5" i="17" s="1"/>
  <c r="H5" i="17" s="1"/>
  <c r="I5" i="17" s="1"/>
  <c r="D4" i="17"/>
  <c r="B33" i="1"/>
  <c r="E59" i="12"/>
  <c r="K25" i="16"/>
  <c r="K35" i="16"/>
  <c r="K34" i="16"/>
  <c r="K32" i="16"/>
  <c r="E19" i="16"/>
  <c r="K18" i="16"/>
  <c r="K27" i="16"/>
  <c r="K19" i="16" s="1"/>
  <c r="K20" i="16" s="1"/>
  <c r="K31" i="16" s="1"/>
  <c r="K37" i="16" s="1"/>
  <c r="K26" i="16"/>
  <c r="E18" i="16"/>
  <c r="E17" i="16"/>
  <c r="E29" i="16"/>
  <c r="D29" i="16"/>
  <c r="E26" i="16"/>
  <c r="E25" i="16"/>
  <c r="D26" i="16"/>
  <c r="D25" i="16"/>
  <c r="E27" i="16"/>
  <c r="D27" i="16"/>
  <c r="C27" i="16"/>
  <c r="C26" i="16"/>
  <c r="C25" i="16"/>
  <c r="K24" i="16"/>
  <c r="K12" i="16"/>
  <c r="K13" i="16"/>
  <c r="H13" i="16"/>
  <c r="H12" i="16"/>
  <c r="I12" i="16"/>
  <c r="J12" i="16"/>
  <c r="I13" i="16"/>
  <c r="J13" i="16"/>
  <c r="G13" i="16"/>
  <c r="G12" i="16"/>
  <c r="K7" i="16"/>
  <c r="K8" i="16"/>
  <c r="K9" i="16"/>
  <c r="K10" i="16"/>
  <c r="K6" i="16"/>
  <c r="J10" i="16"/>
  <c r="J9" i="16"/>
  <c r="J8" i="16"/>
  <c r="J7" i="16"/>
  <c r="J6" i="16"/>
  <c r="I7" i="16"/>
  <c r="I8" i="16"/>
  <c r="I9" i="16"/>
  <c r="I10" i="16"/>
  <c r="I6" i="16"/>
  <c r="H7" i="16"/>
  <c r="H8" i="16"/>
  <c r="H9" i="16"/>
  <c r="H10" i="16"/>
  <c r="H6" i="16"/>
  <c r="F6" i="15"/>
  <c r="F4" i="15"/>
  <c r="BD255" i="14"/>
  <c r="BD254" i="14"/>
  <c r="BD253" i="14"/>
  <c r="BD252" i="14"/>
  <c r="BD251" i="14"/>
  <c r="BD250" i="14"/>
  <c r="BD249" i="14"/>
  <c r="BD248" i="14"/>
  <c r="BD247" i="14"/>
  <c r="BD246" i="14"/>
  <c r="BD245" i="14"/>
  <c r="BD244" i="14"/>
  <c r="BD243" i="14"/>
  <c r="BD242" i="14"/>
  <c r="BD241" i="14"/>
  <c r="BD240" i="14"/>
  <c r="BD239" i="14"/>
  <c r="BD238" i="14"/>
  <c r="BD237" i="14"/>
  <c r="BD236" i="14"/>
  <c r="BD235" i="14"/>
  <c r="BD234" i="14"/>
  <c r="BD233" i="14"/>
  <c r="BD232" i="14"/>
  <c r="BD231" i="14"/>
  <c r="BD230" i="14"/>
  <c r="BD229" i="14"/>
  <c r="BD228" i="14"/>
  <c r="BD227" i="14"/>
  <c r="BD226" i="14"/>
  <c r="BD225" i="14"/>
  <c r="BD224" i="14"/>
  <c r="BD223" i="14"/>
  <c r="BD222" i="14"/>
  <c r="BD221" i="14"/>
  <c r="BD220" i="14"/>
  <c r="BD219" i="14"/>
  <c r="BD218" i="14"/>
  <c r="BD217" i="14"/>
  <c r="BD216" i="14"/>
  <c r="BD215" i="14"/>
  <c r="BD214" i="14"/>
  <c r="BD213" i="14"/>
  <c r="BD212" i="14"/>
  <c r="BD211" i="14"/>
  <c r="BD210" i="14"/>
  <c r="BD209" i="14"/>
  <c r="BD208" i="14"/>
  <c r="BD207" i="14"/>
  <c r="BD206" i="14"/>
  <c r="BD205" i="14"/>
  <c r="BD204" i="14"/>
  <c r="BD203" i="14"/>
  <c r="BD202" i="14"/>
  <c r="BD201" i="14"/>
  <c r="BD200" i="14"/>
  <c r="BD199" i="14"/>
  <c r="BD198" i="14"/>
  <c r="BD197" i="14"/>
  <c r="BD196" i="14"/>
  <c r="BD195" i="14"/>
  <c r="BD194" i="14"/>
  <c r="BD193" i="14"/>
  <c r="BD192" i="14"/>
  <c r="BD191" i="14"/>
  <c r="BD190" i="14"/>
  <c r="BD189" i="14"/>
  <c r="BD188" i="14"/>
  <c r="BD187" i="14"/>
  <c r="BD186" i="14"/>
  <c r="BD185" i="14"/>
  <c r="BD184" i="14"/>
  <c r="BD183" i="14"/>
  <c r="BD182" i="14"/>
  <c r="BD181" i="14"/>
  <c r="BD180" i="14"/>
  <c r="BD179" i="14"/>
  <c r="BD178" i="14"/>
  <c r="BD177" i="14"/>
  <c r="BD176" i="14"/>
  <c r="BD175" i="14"/>
  <c r="BD174" i="14"/>
  <c r="BD173" i="14"/>
  <c r="BD172" i="14"/>
  <c r="BD171" i="14"/>
  <c r="BD170" i="14"/>
  <c r="BD169" i="14"/>
  <c r="BD168" i="14"/>
  <c r="BD167" i="14"/>
  <c r="BD166" i="14"/>
  <c r="BD165" i="14"/>
  <c r="BD164" i="14"/>
  <c r="BD163" i="14"/>
  <c r="BD162" i="14"/>
  <c r="BD161" i="14"/>
  <c r="BD160" i="14"/>
  <c r="BD159" i="14"/>
  <c r="BD158" i="14"/>
  <c r="BD157" i="14"/>
  <c r="BD156" i="14"/>
  <c r="BD155" i="14"/>
  <c r="BD154" i="14"/>
  <c r="BD153" i="14"/>
  <c r="BD152" i="14"/>
  <c r="BD151" i="14"/>
  <c r="BD150" i="14"/>
  <c r="BD149" i="14"/>
  <c r="BD148" i="14"/>
  <c r="BD147" i="14"/>
  <c r="BD146" i="14"/>
  <c r="BD145" i="14"/>
  <c r="BD144" i="14"/>
  <c r="BD143" i="14"/>
  <c r="BD142" i="14"/>
  <c r="BD141" i="14"/>
  <c r="BD140" i="14"/>
  <c r="BD139" i="14"/>
  <c r="BD138" i="14"/>
  <c r="BD137" i="14"/>
  <c r="BD136" i="14"/>
  <c r="BD135" i="14"/>
  <c r="BD134" i="14"/>
  <c r="BD133" i="14"/>
  <c r="BD132" i="14"/>
  <c r="BD131" i="14"/>
  <c r="BD130" i="14"/>
  <c r="BD129" i="14"/>
  <c r="BD128" i="14"/>
  <c r="BD127" i="14"/>
  <c r="BD126" i="14"/>
  <c r="BD125" i="14"/>
  <c r="BD124" i="14"/>
  <c r="BD123" i="14"/>
  <c r="BD122" i="14"/>
  <c r="BD121" i="14"/>
  <c r="BD120" i="14"/>
  <c r="BD119" i="14"/>
  <c r="BD118" i="14"/>
  <c r="BD117" i="14"/>
  <c r="BD116" i="14"/>
  <c r="BD115" i="14"/>
  <c r="BD114" i="14"/>
  <c r="BD113" i="14"/>
  <c r="BD112" i="14"/>
  <c r="BD111" i="14"/>
  <c r="BD110" i="14"/>
  <c r="BD109" i="14"/>
  <c r="BD108" i="14"/>
  <c r="BD107" i="14"/>
  <c r="BD106" i="14"/>
  <c r="BD105" i="14"/>
  <c r="BD104" i="14"/>
  <c r="BD103" i="14"/>
  <c r="BD102" i="14"/>
  <c r="BD101" i="14"/>
  <c r="BD100" i="14"/>
  <c r="BD99" i="14"/>
  <c r="BD98" i="14"/>
  <c r="BD97" i="14"/>
  <c r="BD96" i="14"/>
  <c r="BD95" i="14"/>
  <c r="BD94" i="14"/>
  <c r="BD93" i="14"/>
  <c r="BD92" i="14"/>
  <c r="BD91" i="14"/>
  <c r="BD90" i="14"/>
  <c r="BD89" i="14"/>
  <c r="BD88" i="14"/>
  <c r="BD87" i="14"/>
  <c r="BD86" i="14"/>
  <c r="BD85" i="14"/>
  <c r="BD84" i="14"/>
  <c r="BD83" i="14"/>
  <c r="BD82" i="14"/>
  <c r="BD81" i="14"/>
  <c r="BD80" i="14"/>
  <c r="BD79" i="14"/>
  <c r="BD78" i="14"/>
  <c r="BD77" i="14"/>
  <c r="BD76" i="14"/>
  <c r="BD75" i="14"/>
  <c r="BD74" i="14"/>
  <c r="BD73" i="14"/>
  <c r="BD72" i="14"/>
  <c r="BD71" i="14"/>
  <c r="BD70" i="14"/>
  <c r="BD69" i="14"/>
  <c r="BD68" i="14"/>
  <c r="BD67" i="14"/>
  <c r="BD66" i="14"/>
  <c r="BD65" i="14"/>
  <c r="BD64" i="14"/>
  <c r="BD63" i="14"/>
  <c r="BD62" i="14"/>
  <c r="BD61" i="14"/>
  <c r="BD60" i="14"/>
  <c r="BD59" i="14"/>
  <c r="BD58" i="14"/>
  <c r="BD57" i="14"/>
  <c r="BD56" i="14"/>
  <c r="BD55" i="14"/>
  <c r="BD54" i="14"/>
  <c r="BD53" i="14"/>
  <c r="BD52" i="14"/>
  <c r="BD51" i="14"/>
  <c r="BD50" i="14"/>
  <c r="BD49" i="14"/>
  <c r="BD48" i="14"/>
  <c r="BD47" i="14"/>
  <c r="BD46" i="14"/>
  <c r="BD45" i="14"/>
  <c r="BD44" i="14"/>
  <c r="BD43" i="14"/>
  <c r="BD42" i="14"/>
  <c r="BD41" i="14"/>
  <c r="BD40" i="14"/>
  <c r="BD39" i="14"/>
  <c r="BD38" i="14"/>
  <c r="BD37" i="14"/>
  <c r="BD36" i="14"/>
  <c r="BD35" i="14"/>
  <c r="BD34" i="14"/>
  <c r="BD33" i="14"/>
  <c r="BD32" i="14"/>
  <c r="BD31" i="14"/>
  <c r="BD30" i="14"/>
  <c r="BD29" i="14"/>
  <c r="BD28" i="14"/>
  <c r="BD27" i="14"/>
  <c r="BD26" i="14"/>
  <c r="BD25" i="14"/>
  <c r="BD24" i="14"/>
  <c r="BD23" i="14"/>
  <c r="BD22" i="14"/>
  <c r="BD21" i="14"/>
  <c r="BD20" i="14"/>
  <c r="BD19" i="14"/>
  <c r="BD18" i="14"/>
  <c r="BD17" i="14"/>
  <c r="BD16" i="14"/>
  <c r="BD15" i="14"/>
  <c r="BD14" i="14"/>
  <c r="BD13" i="14"/>
  <c r="BD12" i="14"/>
  <c r="BD11" i="14"/>
  <c r="BD10" i="14"/>
  <c r="BD9" i="14"/>
  <c r="BI255" i="14"/>
  <c r="BI254" i="14"/>
  <c r="BI253" i="14"/>
  <c r="BI252" i="14"/>
  <c r="BI251" i="14"/>
  <c r="BI250" i="14"/>
  <c r="BI249" i="14"/>
  <c r="BI248" i="14"/>
  <c r="BI247" i="14"/>
  <c r="BI246" i="14"/>
  <c r="BI245" i="14"/>
  <c r="BI244" i="14"/>
  <c r="BI243" i="14"/>
  <c r="BI242" i="14"/>
  <c r="BI241" i="14"/>
  <c r="BI240" i="14"/>
  <c r="BI239" i="14"/>
  <c r="BI238" i="14"/>
  <c r="BI237" i="14"/>
  <c r="BI236" i="14"/>
  <c r="BI235" i="14"/>
  <c r="BI234" i="14"/>
  <c r="BI233" i="14"/>
  <c r="BI232" i="14"/>
  <c r="BI231" i="14"/>
  <c r="BI230" i="14"/>
  <c r="BI229" i="14"/>
  <c r="BI228" i="14"/>
  <c r="BI227" i="14"/>
  <c r="BI226" i="14"/>
  <c r="BI225" i="14"/>
  <c r="BI224" i="14"/>
  <c r="BI223" i="14"/>
  <c r="BI222" i="14"/>
  <c r="BI221" i="14"/>
  <c r="BI220" i="14"/>
  <c r="BI219" i="14"/>
  <c r="BI218" i="14"/>
  <c r="BI217" i="14"/>
  <c r="BI216" i="14"/>
  <c r="BI215" i="14"/>
  <c r="BI214" i="14"/>
  <c r="BI213" i="14"/>
  <c r="BI212" i="14"/>
  <c r="BI211" i="14"/>
  <c r="BI210" i="14"/>
  <c r="BI209" i="14"/>
  <c r="BI208" i="14"/>
  <c r="BI207" i="14"/>
  <c r="BI206" i="14"/>
  <c r="BI205" i="14"/>
  <c r="BI204" i="14"/>
  <c r="BI203" i="14"/>
  <c r="BI202" i="14"/>
  <c r="BI201" i="14"/>
  <c r="BI200" i="14"/>
  <c r="BI199" i="14"/>
  <c r="BI198" i="14"/>
  <c r="BI197" i="14"/>
  <c r="BI196" i="14"/>
  <c r="BI195" i="14"/>
  <c r="BI194" i="14"/>
  <c r="BI193" i="14"/>
  <c r="BI192" i="14"/>
  <c r="BI191" i="14"/>
  <c r="BI190" i="14"/>
  <c r="BI189" i="14"/>
  <c r="BI188" i="14"/>
  <c r="BI187" i="14"/>
  <c r="BI186" i="14"/>
  <c r="BI185" i="14"/>
  <c r="BI184" i="14"/>
  <c r="BI183" i="14"/>
  <c r="BI182" i="14"/>
  <c r="BI181" i="14"/>
  <c r="BI180" i="14"/>
  <c r="BI179" i="14"/>
  <c r="BI178" i="14"/>
  <c r="BI177" i="14"/>
  <c r="BI176" i="14"/>
  <c r="BI175" i="14"/>
  <c r="BI174" i="14"/>
  <c r="BI173" i="14"/>
  <c r="BI172" i="14"/>
  <c r="BI171" i="14"/>
  <c r="BI170" i="14"/>
  <c r="BI169" i="14"/>
  <c r="BI168" i="14"/>
  <c r="BI167" i="14"/>
  <c r="BI166" i="14"/>
  <c r="BI165" i="14"/>
  <c r="BI164" i="14"/>
  <c r="BI163" i="14"/>
  <c r="BI162" i="14"/>
  <c r="BI161" i="14"/>
  <c r="BI160" i="14"/>
  <c r="BI159" i="14"/>
  <c r="BI158" i="14"/>
  <c r="BI157" i="14"/>
  <c r="BI156" i="14"/>
  <c r="BI155" i="14"/>
  <c r="BI154" i="14"/>
  <c r="BI153" i="14"/>
  <c r="BI152" i="14"/>
  <c r="BI151" i="14"/>
  <c r="BI150" i="14"/>
  <c r="BI149" i="14"/>
  <c r="BI148" i="14"/>
  <c r="BI147" i="14"/>
  <c r="BI146" i="14"/>
  <c r="BI145" i="14"/>
  <c r="BI144" i="14"/>
  <c r="BI143" i="14"/>
  <c r="BI142" i="14"/>
  <c r="BI141" i="14"/>
  <c r="BI140" i="14"/>
  <c r="BI139" i="14"/>
  <c r="BI138" i="14"/>
  <c r="BI137" i="14"/>
  <c r="BI136" i="14"/>
  <c r="BI135" i="14"/>
  <c r="BI134" i="14"/>
  <c r="BI133" i="14"/>
  <c r="BI132" i="14"/>
  <c r="BI131" i="14"/>
  <c r="BI130" i="14"/>
  <c r="BI129" i="14"/>
  <c r="BI128" i="14"/>
  <c r="BI127" i="14"/>
  <c r="BI126" i="14"/>
  <c r="BI125" i="14"/>
  <c r="BI124" i="14"/>
  <c r="BI123" i="14"/>
  <c r="BI122" i="14"/>
  <c r="BI121" i="14"/>
  <c r="BI120" i="14"/>
  <c r="BI119" i="14"/>
  <c r="BI118" i="14"/>
  <c r="BI117" i="14"/>
  <c r="BI116" i="14"/>
  <c r="BI115" i="14"/>
  <c r="BI114" i="14"/>
  <c r="BI113" i="14"/>
  <c r="BI112" i="14"/>
  <c r="BI111" i="14"/>
  <c r="BI110" i="14"/>
  <c r="BI109" i="14"/>
  <c r="BI108" i="14"/>
  <c r="BI107" i="14"/>
  <c r="BI106" i="14"/>
  <c r="BI105" i="14"/>
  <c r="BI104" i="14"/>
  <c r="BI103" i="14"/>
  <c r="BI102" i="14"/>
  <c r="BI101" i="14"/>
  <c r="BI100" i="14"/>
  <c r="BI99" i="14"/>
  <c r="BI98" i="14"/>
  <c r="BI97" i="14"/>
  <c r="BI96" i="14"/>
  <c r="BI95" i="14"/>
  <c r="BI94" i="14"/>
  <c r="BI93" i="14"/>
  <c r="BI92" i="14"/>
  <c r="BI91" i="14"/>
  <c r="BI90" i="14"/>
  <c r="BI89" i="14"/>
  <c r="BI88" i="14"/>
  <c r="BI87" i="14"/>
  <c r="BI86" i="14"/>
  <c r="BI85" i="14"/>
  <c r="BI84" i="14"/>
  <c r="BI83" i="14"/>
  <c r="BI82" i="14"/>
  <c r="BI81" i="14"/>
  <c r="BI80" i="14"/>
  <c r="BI79" i="14"/>
  <c r="BI78" i="14"/>
  <c r="BI77" i="14"/>
  <c r="BI76" i="14"/>
  <c r="BI75" i="14"/>
  <c r="BI74" i="14"/>
  <c r="BI73" i="14"/>
  <c r="BI72" i="14"/>
  <c r="BI71" i="14"/>
  <c r="BI70" i="14"/>
  <c r="BI69" i="14"/>
  <c r="BI68" i="14"/>
  <c r="BI67" i="14"/>
  <c r="BI66" i="14"/>
  <c r="BI65" i="14"/>
  <c r="BI64" i="14"/>
  <c r="BI63" i="14"/>
  <c r="BI62" i="14"/>
  <c r="BI61" i="14"/>
  <c r="BI60" i="14"/>
  <c r="BI59" i="14"/>
  <c r="BI58" i="14"/>
  <c r="BI57" i="14"/>
  <c r="BI56" i="14"/>
  <c r="BI55" i="14"/>
  <c r="BI54" i="14"/>
  <c r="BI53" i="14"/>
  <c r="BI52" i="14"/>
  <c r="BI51" i="14"/>
  <c r="BI50" i="14"/>
  <c r="BI49" i="14"/>
  <c r="BI48" i="14"/>
  <c r="BI47" i="14"/>
  <c r="BI46" i="14"/>
  <c r="BI45" i="14"/>
  <c r="BI44" i="14"/>
  <c r="BI43" i="14"/>
  <c r="BI42" i="14"/>
  <c r="BI41" i="14"/>
  <c r="BI40" i="14"/>
  <c r="BI39" i="14"/>
  <c r="BI38" i="14"/>
  <c r="BI37" i="14"/>
  <c r="BI36" i="14"/>
  <c r="BI35" i="14"/>
  <c r="BI34" i="14"/>
  <c r="BI33" i="14"/>
  <c r="BI32" i="14"/>
  <c r="BI31" i="14"/>
  <c r="BI30" i="14"/>
  <c r="BI29" i="14"/>
  <c r="BI28" i="14"/>
  <c r="BI27" i="14"/>
  <c r="BI26" i="14"/>
  <c r="BI25" i="14"/>
  <c r="BI24" i="14"/>
  <c r="BI23" i="14"/>
  <c r="BI22" i="14"/>
  <c r="BI21" i="14"/>
  <c r="BI20" i="14"/>
  <c r="BI19" i="14"/>
  <c r="BI18" i="14"/>
  <c r="BI17" i="14"/>
  <c r="BI16" i="14"/>
  <c r="BI15" i="14"/>
  <c r="BI14" i="14"/>
  <c r="BI13" i="14"/>
  <c r="BI12" i="14"/>
  <c r="BI11" i="14"/>
  <c r="BI10" i="14"/>
  <c r="BI9" i="14"/>
  <c r="BM3" i="14"/>
  <c r="BM6" i="14" s="1"/>
  <c r="BM12" i="14" s="1"/>
  <c r="AQ255" i="14"/>
  <c r="AQ254" i="14"/>
  <c r="AQ253" i="14"/>
  <c r="AQ252" i="14"/>
  <c r="AQ251" i="14"/>
  <c r="AQ250" i="14"/>
  <c r="AQ249" i="14"/>
  <c r="AQ248" i="14"/>
  <c r="AQ247" i="14"/>
  <c r="AQ246" i="14"/>
  <c r="AQ245" i="14"/>
  <c r="AQ244" i="14"/>
  <c r="AQ243" i="14"/>
  <c r="AQ242" i="14"/>
  <c r="AQ241" i="14"/>
  <c r="AQ240" i="14"/>
  <c r="AQ239" i="14"/>
  <c r="AQ238" i="14"/>
  <c r="AQ237" i="14"/>
  <c r="AQ236" i="14"/>
  <c r="AQ235" i="14"/>
  <c r="AQ234" i="14"/>
  <c r="AQ233" i="14"/>
  <c r="AQ232" i="14"/>
  <c r="AQ231" i="14"/>
  <c r="AQ230" i="14"/>
  <c r="AQ229" i="14"/>
  <c r="AQ228" i="14"/>
  <c r="AQ227" i="14"/>
  <c r="AQ226" i="14"/>
  <c r="AQ225" i="14"/>
  <c r="AQ224" i="14"/>
  <c r="AQ223" i="14"/>
  <c r="AQ222" i="14"/>
  <c r="AQ221" i="14"/>
  <c r="AQ220" i="14"/>
  <c r="AQ219" i="14"/>
  <c r="AQ218" i="14"/>
  <c r="AQ217" i="14"/>
  <c r="AQ216" i="14"/>
  <c r="AQ215" i="14"/>
  <c r="AQ214" i="14"/>
  <c r="AQ213" i="14"/>
  <c r="AQ212" i="14"/>
  <c r="AQ211" i="14"/>
  <c r="AQ210" i="14"/>
  <c r="AQ209" i="14"/>
  <c r="AQ208" i="14"/>
  <c r="AQ207" i="14"/>
  <c r="AQ206" i="14"/>
  <c r="AQ205" i="14"/>
  <c r="AQ204" i="14"/>
  <c r="AQ203" i="14"/>
  <c r="AQ202" i="14"/>
  <c r="AQ201" i="14"/>
  <c r="AQ200" i="14"/>
  <c r="AQ199" i="14"/>
  <c r="AQ198" i="14"/>
  <c r="AQ197" i="14"/>
  <c r="AQ196" i="14"/>
  <c r="AQ195" i="14"/>
  <c r="AQ194" i="14"/>
  <c r="AQ193" i="14"/>
  <c r="AQ192" i="14"/>
  <c r="AQ191" i="14"/>
  <c r="AQ190" i="14"/>
  <c r="AQ189" i="14"/>
  <c r="AQ188" i="14"/>
  <c r="AQ187" i="14"/>
  <c r="AQ186" i="14"/>
  <c r="AQ185" i="14"/>
  <c r="AQ184" i="14"/>
  <c r="AQ183" i="14"/>
  <c r="AQ182" i="14"/>
  <c r="AQ181" i="14"/>
  <c r="AQ180" i="14"/>
  <c r="AQ179" i="14"/>
  <c r="AQ178" i="14"/>
  <c r="AQ177" i="14"/>
  <c r="AQ176" i="14"/>
  <c r="AQ175" i="14"/>
  <c r="AQ174" i="14"/>
  <c r="AQ173" i="14"/>
  <c r="AQ172" i="14"/>
  <c r="AQ171" i="14"/>
  <c r="AQ170" i="14"/>
  <c r="AQ169" i="14"/>
  <c r="AQ168" i="14"/>
  <c r="AQ167" i="14"/>
  <c r="AQ166" i="14"/>
  <c r="AQ165" i="14"/>
  <c r="AQ164" i="14"/>
  <c r="AQ163" i="14"/>
  <c r="AQ162" i="14"/>
  <c r="AQ161" i="14"/>
  <c r="AQ160" i="14"/>
  <c r="AQ159" i="14"/>
  <c r="AQ158" i="14"/>
  <c r="AQ157" i="14"/>
  <c r="AQ156" i="14"/>
  <c r="AQ155" i="14"/>
  <c r="AQ154" i="14"/>
  <c r="AQ153" i="14"/>
  <c r="AQ152" i="14"/>
  <c r="AQ151" i="14"/>
  <c r="AQ150" i="14"/>
  <c r="AQ149" i="14"/>
  <c r="AQ148" i="14"/>
  <c r="AQ147" i="14"/>
  <c r="AQ146" i="14"/>
  <c r="AQ145" i="14"/>
  <c r="AQ144" i="14"/>
  <c r="AQ143" i="14"/>
  <c r="AQ142" i="14"/>
  <c r="AQ141" i="14"/>
  <c r="AQ140" i="14"/>
  <c r="AQ139" i="14"/>
  <c r="AQ138" i="14"/>
  <c r="AQ137" i="14"/>
  <c r="AQ136" i="14"/>
  <c r="AQ135" i="14"/>
  <c r="AQ134" i="14"/>
  <c r="AQ133" i="14"/>
  <c r="AQ132" i="14"/>
  <c r="AQ131" i="14"/>
  <c r="AQ130" i="14"/>
  <c r="AQ129" i="14"/>
  <c r="AQ128" i="14"/>
  <c r="AQ127" i="14"/>
  <c r="AQ126" i="14"/>
  <c r="AQ125" i="14"/>
  <c r="AQ124" i="14"/>
  <c r="AQ123" i="14"/>
  <c r="AQ122" i="14"/>
  <c r="AQ121" i="14"/>
  <c r="AQ120" i="14"/>
  <c r="AQ119" i="14"/>
  <c r="AQ118" i="14"/>
  <c r="AQ117" i="14"/>
  <c r="AQ116" i="14"/>
  <c r="AQ115" i="14"/>
  <c r="AQ114" i="14"/>
  <c r="AQ113" i="14"/>
  <c r="AQ112" i="14"/>
  <c r="AQ111" i="14"/>
  <c r="AQ110" i="14"/>
  <c r="AQ109" i="14"/>
  <c r="AQ108" i="14"/>
  <c r="AQ107" i="14"/>
  <c r="AQ106" i="14"/>
  <c r="AQ105" i="14"/>
  <c r="AQ104" i="14"/>
  <c r="AQ103" i="14"/>
  <c r="AQ102" i="14"/>
  <c r="AQ101" i="14"/>
  <c r="AQ100" i="14"/>
  <c r="AQ99" i="14"/>
  <c r="AQ98" i="14"/>
  <c r="AQ97" i="14"/>
  <c r="AQ96" i="14"/>
  <c r="AQ95" i="14"/>
  <c r="AQ94" i="14"/>
  <c r="AQ93" i="14"/>
  <c r="AQ92" i="14"/>
  <c r="AQ91" i="14"/>
  <c r="AQ90" i="14"/>
  <c r="AQ89" i="14"/>
  <c r="AQ88" i="14"/>
  <c r="AQ87" i="14"/>
  <c r="AQ86" i="14"/>
  <c r="AQ85" i="14"/>
  <c r="AQ84" i="14"/>
  <c r="AQ83" i="14"/>
  <c r="AQ82" i="14"/>
  <c r="AQ81" i="14"/>
  <c r="AQ80" i="14"/>
  <c r="AQ79" i="14"/>
  <c r="AQ78" i="14"/>
  <c r="AQ77" i="14"/>
  <c r="AQ76" i="14"/>
  <c r="AQ75" i="14"/>
  <c r="AQ74" i="14"/>
  <c r="AQ73" i="14"/>
  <c r="AQ72" i="14"/>
  <c r="AQ71" i="14"/>
  <c r="AQ70" i="14"/>
  <c r="AQ69" i="14"/>
  <c r="AQ68" i="14"/>
  <c r="AQ67" i="14"/>
  <c r="AQ66" i="14"/>
  <c r="AQ65" i="14"/>
  <c r="AQ64" i="14"/>
  <c r="AQ63" i="14"/>
  <c r="AQ62" i="14"/>
  <c r="AQ61" i="14"/>
  <c r="AQ60" i="14"/>
  <c r="AQ59" i="14"/>
  <c r="AQ58" i="14"/>
  <c r="AQ57" i="14"/>
  <c r="AQ56" i="14"/>
  <c r="AQ55" i="14"/>
  <c r="AQ54" i="14"/>
  <c r="AQ53" i="14"/>
  <c r="AQ52" i="14"/>
  <c r="AQ51" i="14"/>
  <c r="AQ50" i="14"/>
  <c r="AQ49" i="14"/>
  <c r="AQ48" i="14"/>
  <c r="AQ47" i="14"/>
  <c r="AQ46" i="14"/>
  <c r="AQ45" i="14"/>
  <c r="AQ44" i="14"/>
  <c r="AQ43" i="14"/>
  <c r="AQ42" i="14"/>
  <c r="AQ41" i="14"/>
  <c r="AQ40" i="14"/>
  <c r="AQ39" i="14"/>
  <c r="AQ38" i="14"/>
  <c r="AQ37" i="14"/>
  <c r="AQ36" i="14"/>
  <c r="AQ35" i="14"/>
  <c r="AQ34" i="14"/>
  <c r="AQ33" i="14"/>
  <c r="AQ32" i="14"/>
  <c r="AQ31" i="14"/>
  <c r="AQ30" i="14"/>
  <c r="AQ29" i="14"/>
  <c r="AQ28" i="14"/>
  <c r="AQ27" i="14"/>
  <c r="AQ26" i="14"/>
  <c r="AQ25" i="14"/>
  <c r="AQ24" i="14"/>
  <c r="AQ23" i="14"/>
  <c r="AQ22" i="14"/>
  <c r="AQ21" i="14"/>
  <c r="AQ20" i="14"/>
  <c r="AQ19" i="14"/>
  <c r="AQ18" i="14"/>
  <c r="AQ17" i="14"/>
  <c r="AQ16" i="14"/>
  <c r="AQ15" i="14"/>
  <c r="AQ14" i="14"/>
  <c r="AQ13" i="14"/>
  <c r="AQ12" i="14"/>
  <c r="AQ11" i="14"/>
  <c r="AQ10" i="14"/>
  <c r="AQ9" i="14"/>
  <c r="AZ3" i="14"/>
  <c r="AZ6" i="14" s="1"/>
  <c r="AZ12" i="14" s="1"/>
  <c r="AV255" i="14"/>
  <c r="AV254" i="14"/>
  <c r="AV253" i="14"/>
  <c r="AV252" i="14"/>
  <c r="AV251" i="14"/>
  <c r="AV250" i="14"/>
  <c r="AV249" i="14"/>
  <c r="AV248" i="14"/>
  <c r="AV247" i="14"/>
  <c r="AV246" i="14"/>
  <c r="AV245" i="14"/>
  <c r="AV244" i="14"/>
  <c r="AV243" i="14"/>
  <c r="AV242" i="14"/>
  <c r="AV241" i="14"/>
  <c r="AV240" i="14"/>
  <c r="AV239" i="14"/>
  <c r="AV238" i="14"/>
  <c r="AV237" i="14"/>
  <c r="AV236" i="14"/>
  <c r="AV235" i="14"/>
  <c r="AV234" i="14"/>
  <c r="AV233" i="14"/>
  <c r="AV232" i="14"/>
  <c r="AV231" i="14"/>
  <c r="AV230" i="14"/>
  <c r="AV229" i="14"/>
  <c r="AV228" i="14"/>
  <c r="AV227" i="14"/>
  <c r="AV226" i="14"/>
  <c r="AV225" i="14"/>
  <c r="AV224" i="14"/>
  <c r="AV223" i="14"/>
  <c r="AV222" i="14"/>
  <c r="AV221" i="14"/>
  <c r="AV220" i="14"/>
  <c r="AV219" i="14"/>
  <c r="AV218" i="14"/>
  <c r="AV217" i="14"/>
  <c r="AV216" i="14"/>
  <c r="AV215" i="14"/>
  <c r="AV214" i="14"/>
  <c r="AV213" i="14"/>
  <c r="AV212" i="14"/>
  <c r="AV211" i="14"/>
  <c r="AV210" i="14"/>
  <c r="AV209" i="14"/>
  <c r="AV208" i="14"/>
  <c r="AV207" i="14"/>
  <c r="AV206" i="14"/>
  <c r="AV205" i="14"/>
  <c r="AV204" i="14"/>
  <c r="AV203" i="14"/>
  <c r="AV202" i="14"/>
  <c r="AV201" i="14"/>
  <c r="AV200" i="14"/>
  <c r="AV199" i="14"/>
  <c r="AV198" i="14"/>
  <c r="AV197" i="14"/>
  <c r="AV196" i="14"/>
  <c r="AV195" i="14"/>
  <c r="AV194" i="14"/>
  <c r="AV193" i="14"/>
  <c r="AV192" i="14"/>
  <c r="AV191" i="14"/>
  <c r="AV190" i="14"/>
  <c r="AV189" i="14"/>
  <c r="AV188" i="14"/>
  <c r="AV187" i="14"/>
  <c r="AV186" i="14"/>
  <c r="AV185" i="14"/>
  <c r="AV184" i="14"/>
  <c r="AV183" i="14"/>
  <c r="AV182" i="14"/>
  <c r="AV181" i="14"/>
  <c r="AV180" i="14"/>
  <c r="AV179" i="14"/>
  <c r="AV178" i="14"/>
  <c r="AV177" i="14"/>
  <c r="AV176" i="14"/>
  <c r="AV175" i="14"/>
  <c r="AV174" i="14"/>
  <c r="AV173" i="14"/>
  <c r="AV172" i="14"/>
  <c r="AV171" i="14"/>
  <c r="AV170" i="14"/>
  <c r="AV169" i="14"/>
  <c r="AV168" i="14"/>
  <c r="AV167" i="14"/>
  <c r="AV166" i="14"/>
  <c r="AV165" i="14"/>
  <c r="AV164" i="14"/>
  <c r="AV163" i="14"/>
  <c r="AV162" i="14"/>
  <c r="AV161" i="14"/>
  <c r="AV160" i="14"/>
  <c r="AV159" i="14"/>
  <c r="AV158" i="14"/>
  <c r="AV157" i="14"/>
  <c r="AV156" i="14"/>
  <c r="AV155" i="14"/>
  <c r="AV154" i="14"/>
  <c r="AV153" i="14"/>
  <c r="AV152" i="14"/>
  <c r="AV151" i="14"/>
  <c r="AV150" i="14"/>
  <c r="AV149" i="14"/>
  <c r="AV148" i="14"/>
  <c r="AV147" i="14"/>
  <c r="AV146" i="14"/>
  <c r="AV145" i="14"/>
  <c r="AV144" i="14"/>
  <c r="AV143" i="14"/>
  <c r="AV142" i="14"/>
  <c r="AV141" i="14"/>
  <c r="AV140" i="14"/>
  <c r="AV139" i="14"/>
  <c r="AV138" i="14"/>
  <c r="AV137" i="14"/>
  <c r="AV136" i="14"/>
  <c r="AV135" i="14"/>
  <c r="AV134" i="14"/>
  <c r="AV133" i="14"/>
  <c r="AV132" i="14"/>
  <c r="AV131" i="14"/>
  <c r="AV130" i="14"/>
  <c r="AV129" i="14"/>
  <c r="AV128" i="14"/>
  <c r="AV127" i="14"/>
  <c r="AV126" i="14"/>
  <c r="AV125" i="14"/>
  <c r="AV124" i="14"/>
  <c r="AV123" i="14"/>
  <c r="AV122" i="14"/>
  <c r="AV121" i="14"/>
  <c r="AV120" i="14"/>
  <c r="AV119" i="14"/>
  <c r="AV118" i="14"/>
  <c r="AV117" i="14"/>
  <c r="AV116" i="14"/>
  <c r="AV115" i="14"/>
  <c r="AV114" i="14"/>
  <c r="AV113" i="14"/>
  <c r="AV112" i="14"/>
  <c r="AV111" i="14"/>
  <c r="AV110" i="14"/>
  <c r="AV109" i="14"/>
  <c r="AV108" i="14"/>
  <c r="AV107" i="14"/>
  <c r="AV106" i="14"/>
  <c r="AV105" i="14"/>
  <c r="AV104" i="14"/>
  <c r="AV103" i="14"/>
  <c r="AV102" i="14"/>
  <c r="AV101" i="14"/>
  <c r="AV100" i="14"/>
  <c r="AV99" i="14"/>
  <c r="AV98" i="14"/>
  <c r="AV97" i="14"/>
  <c r="AV96" i="14"/>
  <c r="AV95" i="14"/>
  <c r="AV94" i="14"/>
  <c r="AV93" i="14"/>
  <c r="AV92" i="14"/>
  <c r="AV91" i="14"/>
  <c r="AV90" i="14"/>
  <c r="AV89" i="14"/>
  <c r="AV88" i="14"/>
  <c r="AV87" i="14"/>
  <c r="AV86" i="14"/>
  <c r="AV85" i="14"/>
  <c r="AV84" i="14"/>
  <c r="AV83" i="14"/>
  <c r="AV82" i="14"/>
  <c r="AV81" i="14"/>
  <c r="AV80" i="14"/>
  <c r="AV79" i="14"/>
  <c r="AV78" i="14"/>
  <c r="AV77" i="14"/>
  <c r="AV76" i="14"/>
  <c r="AV75" i="14"/>
  <c r="AV74" i="14"/>
  <c r="AV73" i="14"/>
  <c r="AV72" i="14"/>
  <c r="AV71" i="14"/>
  <c r="AV70" i="14"/>
  <c r="AV69" i="14"/>
  <c r="AV68" i="14"/>
  <c r="AV67" i="14"/>
  <c r="AV66" i="14"/>
  <c r="AV65" i="14"/>
  <c r="AV64" i="14"/>
  <c r="AV63" i="14"/>
  <c r="AV62" i="14"/>
  <c r="AV61" i="14"/>
  <c r="AV60" i="14"/>
  <c r="AV59" i="14"/>
  <c r="AV58" i="14"/>
  <c r="AV57" i="14"/>
  <c r="AV56" i="14"/>
  <c r="AV55" i="14"/>
  <c r="AV54" i="14"/>
  <c r="AV53" i="14"/>
  <c r="AV52" i="14"/>
  <c r="AV51" i="14"/>
  <c r="AV50" i="14"/>
  <c r="AV49" i="14"/>
  <c r="AV48" i="14"/>
  <c r="AV47" i="14"/>
  <c r="AV46" i="14"/>
  <c r="AV45" i="14"/>
  <c r="AV44" i="14"/>
  <c r="AV43" i="14"/>
  <c r="AV42" i="14"/>
  <c r="AV41" i="14"/>
  <c r="AV40" i="14"/>
  <c r="AV39" i="14"/>
  <c r="AV38" i="14"/>
  <c r="AV37" i="14"/>
  <c r="AV36" i="14"/>
  <c r="AV35" i="14"/>
  <c r="AV34" i="14"/>
  <c r="AV33" i="14"/>
  <c r="AV32" i="14"/>
  <c r="AV31" i="14"/>
  <c r="AV30" i="14"/>
  <c r="AV29" i="14"/>
  <c r="AV28" i="14"/>
  <c r="AV27" i="14"/>
  <c r="AV26" i="14"/>
  <c r="AV25" i="14"/>
  <c r="AV24" i="14"/>
  <c r="AV23" i="14"/>
  <c r="AV22" i="14"/>
  <c r="AV21" i="14"/>
  <c r="AV20" i="14"/>
  <c r="AV19" i="14"/>
  <c r="AV18" i="14"/>
  <c r="AV17" i="14"/>
  <c r="AV16" i="14"/>
  <c r="AV15" i="14"/>
  <c r="AV14" i="14"/>
  <c r="AV13" i="14"/>
  <c r="AV12" i="14"/>
  <c r="AV11" i="14"/>
  <c r="AV10" i="14"/>
  <c r="AV9" i="14"/>
  <c r="AM3" i="14"/>
  <c r="AD9" i="14"/>
  <c r="AD255" i="14"/>
  <c r="AD254" i="14"/>
  <c r="AD253" i="14"/>
  <c r="AD252" i="14"/>
  <c r="AD251" i="14"/>
  <c r="AD250" i="14"/>
  <c r="AD249" i="14"/>
  <c r="AD248" i="14"/>
  <c r="AD247" i="14"/>
  <c r="AD246" i="14"/>
  <c r="AD245" i="14"/>
  <c r="AD244" i="14"/>
  <c r="AD243" i="14"/>
  <c r="AD242" i="14"/>
  <c r="AD241" i="14"/>
  <c r="AD240" i="14"/>
  <c r="AD239" i="14"/>
  <c r="AD238" i="14"/>
  <c r="AD237" i="14"/>
  <c r="AD236" i="14"/>
  <c r="AD235" i="14"/>
  <c r="AD234" i="14"/>
  <c r="AD233" i="14"/>
  <c r="AD232" i="14"/>
  <c r="AD231" i="14"/>
  <c r="AD230" i="14"/>
  <c r="AD229" i="14"/>
  <c r="AD228" i="14"/>
  <c r="AD227" i="14"/>
  <c r="AD226" i="14"/>
  <c r="AD225" i="14"/>
  <c r="AD224" i="14"/>
  <c r="AD223" i="14"/>
  <c r="AD222" i="14"/>
  <c r="AD221" i="14"/>
  <c r="AD220" i="14"/>
  <c r="AD219" i="14"/>
  <c r="AD218" i="14"/>
  <c r="AD217" i="14"/>
  <c r="AD216" i="14"/>
  <c r="AD215" i="14"/>
  <c r="AD214" i="14"/>
  <c r="AD213" i="14"/>
  <c r="AD212" i="14"/>
  <c r="AD211" i="14"/>
  <c r="AD210" i="14"/>
  <c r="AD209" i="14"/>
  <c r="AD208" i="14"/>
  <c r="AD207" i="14"/>
  <c r="AD206" i="14"/>
  <c r="AD205" i="14"/>
  <c r="AD204" i="14"/>
  <c r="AD203" i="14"/>
  <c r="AD202" i="14"/>
  <c r="AD201" i="14"/>
  <c r="AD200" i="14"/>
  <c r="AD199" i="14"/>
  <c r="AD198" i="14"/>
  <c r="AD197" i="14"/>
  <c r="AD196" i="14"/>
  <c r="AD195" i="14"/>
  <c r="AD194" i="14"/>
  <c r="AD193" i="14"/>
  <c r="AD192" i="14"/>
  <c r="AD191" i="14"/>
  <c r="AD190" i="14"/>
  <c r="AD189" i="14"/>
  <c r="AD188" i="14"/>
  <c r="AD187" i="14"/>
  <c r="AD186" i="14"/>
  <c r="AD185" i="14"/>
  <c r="AD184" i="14"/>
  <c r="AD183" i="14"/>
  <c r="AD182" i="14"/>
  <c r="AD181" i="14"/>
  <c r="AD180" i="14"/>
  <c r="AD179" i="14"/>
  <c r="AD178" i="14"/>
  <c r="AD177" i="14"/>
  <c r="AD176" i="14"/>
  <c r="AD175" i="14"/>
  <c r="AD174" i="14"/>
  <c r="AD173" i="14"/>
  <c r="AD172" i="14"/>
  <c r="AD171" i="14"/>
  <c r="AD170" i="14"/>
  <c r="AD169" i="14"/>
  <c r="AD168" i="14"/>
  <c r="AD167" i="14"/>
  <c r="AD166" i="14"/>
  <c r="AD165" i="14"/>
  <c r="AD164" i="14"/>
  <c r="AD163" i="14"/>
  <c r="AD162" i="14"/>
  <c r="AD161" i="14"/>
  <c r="AD160" i="14"/>
  <c r="AD159" i="14"/>
  <c r="AD158" i="14"/>
  <c r="AD157" i="14"/>
  <c r="AD156" i="14"/>
  <c r="AD155" i="14"/>
  <c r="AD154" i="14"/>
  <c r="AD153" i="14"/>
  <c r="AD152" i="14"/>
  <c r="AD151" i="14"/>
  <c r="AD150" i="14"/>
  <c r="AD149" i="14"/>
  <c r="AD148" i="14"/>
  <c r="AD147" i="14"/>
  <c r="AD146" i="14"/>
  <c r="AD145" i="14"/>
  <c r="AD144" i="14"/>
  <c r="AD143" i="14"/>
  <c r="AD142" i="14"/>
  <c r="AD141" i="14"/>
  <c r="AD140" i="14"/>
  <c r="AD139" i="14"/>
  <c r="AD138" i="14"/>
  <c r="AD137" i="14"/>
  <c r="AD136" i="14"/>
  <c r="AD135" i="14"/>
  <c r="AD134" i="14"/>
  <c r="AD133" i="14"/>
  <c r="AD132" i="14"/>
  <c r="AD131" i="14"/>
  <c r="AD130" i="14"/>
  <c r="AD129" i="14"/>
  <c r="AD128" i="14"/>
  <c r="AD127" i="14"/>
  <c r="AD126" i="14"/>
  <c r="AD125" i="14"/>
  <c r="AD124" i="14"/>
  <c r="AD123" i="14"/>
  <c r="AD122" i="14"/>
  <c r="AD121" i="14"/>
  <c r="AD120" i="14"/>
  <c r="AD119" i="14"/>
  <c r="AD118" i="14"/>
  <c r="AD117" i="14"/>
  <c r="AD116" i="14"/>
  <c r="AD115" i="14"/>
  <c r="AD114" i="14"/>
  <c r="AD113" i="14"/>
  <c r="AD112" i="14"/>
  <c r="AD111" i="14"/>
  <c r="AD110" i="14"/>
  <c r="AD109" i="14"/>
  <c r="AD108" i="14"/>
  <c r="AD107" i="14"/>
  <c r="AD106" i="14"/>
  <c r="AD105" i="14"/>
  <c r="AD104" i="14"/>
  <c r="AD103" i="14"/>
  <c r="AD102" i="14"/>
  <c r="AD101" i="14"/>
  <c r="AD100" i="14"/>
  <c r="AD99" i="14"/>
  <c r="AD98" i="14"/>
  <c r="AD97" i="14"/>
  <c r="AD96" i="14"/>
  <c r="AD95" i="14"/>
  <c r="AD94" i="14"/>
  <c r="AD93" i="14"/>
  <c r="AD92" i="14"/>
  <c r="AD91" i="14"/>
  <c r="AD90" i="14"/>
  <c r="AD89" i="14"/>
  <c r="AD88" i="14"/>
  <c r="AD87" i="14"/>
  <c r="AD86" i="14"/>
  <c r="AD85" i="14"/>
  <c r="AD84" i="14"/>
  <c r="AD83" i="14"/>
  <c r="AD82" i="14"/>
  <c r="AD81" i="14"/>
  <c r="AD80" i="14"/>
  <c r="AD79" i="14"/>
  <c r="AD78" i="14"/>
  <c r="AD77" i="14"/>
  <c r="AD76" i="14"/>
  <c r="AD75" i="14"/>
  <c r="AD74" i="14"/>
  <c r="AD73" i="14"/>
  <c r="AD72" i="14"/>
  <c r="AD71" i="14"/>
  <c r="AD70" i="14"/>
  <c r="AD69" i="14"/>
  <c r="AD68" i="14"/>
  <c r="AD67" i="14"/>
  <c r="AD66" i="14"/>
  <c r="AD65" i="14"/>
  <c r="AD64" i="14"/>
  <c r="AD63" i="14"/>
  <c r="AD62" i="14"/>
  <c r="AD61" i="14"/>
  <c r="AD60" i="14"/>
  <c r="AD59" i="14"/>
  <c r="AD58" i="14"/>
  <c r="AD57" i="14"/>
  <c r="AD56" i="14"/>
  <c r="AD55" i="14"/>
  <c r="AD54" i="14"/>
  <c r="AD53" i="14"/>
  <c r="AD52" i="14"/>
  <c r="AD51" i="14"/>
  <c r="AD50" i="14"/>
  <c r="AD49" i="14"/>
  <c r="AD48" i="14"/>
  <c r="AD47" i="14"/>
  <c r="AD46" i="14"/>
  <c r="AD45" i="14"/>
  <c r="AD44" i="14"/>
  <c r="AD43" i="14"/>
  <c r="AD42" i="14"/>
  <c r="AD41" i="14"/>
  <c r="AD40" i="14"/>
  <c r="AD39" i="14"/>
  <c r="AD38" i="14"/>
  <c r="AD37" i="14"/>
  <c r="AD36" i="14"/>
  <c r="AD35" i="14"/>
  <c r="AD34" i="14"/>
  <c r="AD33" i="14"/>
  <c r="AD32" i="14"/>
  <c r="AD31" i="14"/>
  <c r="AD30" i="14"/>
  <c r="AD29" i="14"/>
  <c r="AD28" i="14"/>
  <c r="AD27" i="14"/>
  <c r="AD26" i="14"/>
  <c r="AD25" i="14"/>
  <c r="AD24" i="14"/>
  <c r="AD23" i="14"/>
  <c r="AD22" i="14"/>
  <c r="AD21" i="14"/>
  <c r="AD20" i="14"/>
  <c r="AD19" i="14"/>
  <c r="AD18" i="14"/>
  <c r="AD17" i="14"/>
  <c r="AD16" i="14"/>
  <c r="AD15" i="14"/>
  <c r="AD14" i="14"/>
  <c r="AD13" i="14"/>
  <c r="AD12" i="14"/>
  <c r="AD11" i="14"/>
  <c r="AD10" i="14"/>
  <c r="AI255" i="14"/>
  <c r="AI254" i="14"/>
  <c r="AI253" i="14"/>
  <c r="AI252" i="14"/>
  <c r="AI251" i="14"/>
  <c r="AI250" i="14"/>
  <c r="AI249" i="14"/>
  <c r="AI248" i="14"/>
  <c r="AI247" i="14"/>
  <c r="AI246" i="14"/>
  <c r="AI245" i="14"/>
  <c r="AI244" i="14"/>
  <c r="AI243" i="14"/>
  <c r="AI242" i="14"/>
  <c r="AI241" i="14"/>
  <c r="AI240" i="14"/>
  <c r="AI239" i="14"/>
  <c r="AI238" i="14"/>
  <c r="AI237" i="14"/>
  <c r="AI236" i="14"/>
  <c r="AI235" i="14"/>
  <c r="AI234" i="14"/>
  <c r="AI233" i="14"/>
  <c r="AI232" i="14"/>
  <c r="AI231" i="14"/>
  <c r="AI230" i="14"/>
  <c r="AI229" i="14"/>
  <c r="AI228" i="14"/>
  <c r="AI227" i="14"/>
  <c r="AI226" i="14"/>
  <c r="AI225" i="14"/>
  <c r="AI224" i="14"/>
  <c r="AI223" i="14"/>
  <c r="AI222" i="14"/>
  <c r="AI221" i="14"/>
  <c r="AI220" i="14"/>
  <c r="AI219" i="14"/>
  <c r="AI218" i="14"/>
  <c r="AI217" i="14"/>
  <c r="AI216" i="14"/>
  <c r="AI215" i="14"/>
  <c r="AI214" i="14"/>
  <c r="AI213" i="14"/>
  <c r="AI212" i="14"/>
  <c r="AI211" i="14"/>
  <c r="AI210" i="14"/>
  <c r="AI209" i="14"/>
  <c r="AI208" i="14"/>
  <c r="AI207" i="14"/>
  <c r="AI206" i="14"/>
  <c r="AI205" i="14"/>
  <c r="AI204" i="14"/>
  <c r="AI203" i="14"/>
  <c r="AI202" i="14"/>
  <c r="AI201" i="14"/>
  <c r="AI200" i="14"/>
  <c r="AI199" i="14"/>
  <c r="AI198" i="14"/>
  <c r="AI197" i="14"/>
  <c r="AI196" i="14"/>
  <c r="AI195" i="14"/>
  <c r="AI194" i="14"/>
  <c r="AI193" i="14"/>
  <c r="AI192" i="14"/>
  <c r="AI191" i="14"/>
  <c r="AI190" i="14"/>
  <c r="AI189" i="14"/>
  <c r="AI188" i="14"/>
  <c r="AI187" i="14"/>
  <c r="AI186" i="14"/>
  <c r="AI185" i="14"/>
  <c r="AI184" i="14"/>
  <c r="AI183" i="14"/>
  <c r="AI182" i="14"/>
  <c r="AI181" i="14"/>
  <c r="AI180" i="14"/>
  <c r="AI179" i="14"/>
  <c r="AI178" i="14"/>
  <c r="AI177" i="14"/>
  <c r="AI176" i="14"/>
  <c r="AI175" i="14"/>
  <c r="AI174" i="14"/>
  <c r="AI173" i="14"/>
  <c r="AI172" i="14"/>
  <c r="AI171" i="14"/>
  <c r="AI170" i="14"/>
  <c r="AI169" i="14"/>
  <c r="AI168" i="14"/>
  <c r="AI167" i="14"/>
  <c r="AI166" i="14"/>
  <c r="AI165" i="14"/>
  <c r="AI164" i="14"/>
  <c r="AI163" i="14"/>
  <c r="AI162" i="14"/>
  <c r="AI161" i="14"/>
  <c r="AI160" i="14"/>
  <c r="AI159" i="14"/>
  <c r="AI158" i="14"/>
  <c r="AI157" i="14"/>
  <c r="AI156" i="14"/>
  <c r="AI155" i="14"/>
  <c r="AI154" i="14"/>
  <c r="AI153" i="14"/>
  <c r="AI152" i="14"/>
  <c r="AI151" i="14"/>
  <c r="AI150" i="14"/>
  <c r="AI149" i="14"/>
  <c r="AI148" i="14"/>
  <c r="AI147" i="14"/>
  <c r="AI146" i="14"/>
  <c r="AI145" i="14"/>
  <c r="AI144" i="14"/>
  <c r="AI143" i="14"/>
  <c r="AI142" i="14"/>
  <c r="AI141" i="14"/>
  <c r="AI140" i="14"/>
  <c r="AI139" i="14"/>
  <c r="AI138" i="14"/>
  <c r="AI137" i="14"/>
  <c r="AI136" i="14"/>
  <c r="AI135" i="14"/>
  <c r="AI134" i="14"/>
  <c r="AI133" i="14"/>
  <c r="AI132" i="14"/>
  <c r="AI131" i="14"/>
  <c r="AI130" i="14"/>
  <c r="AI129" i="14"/>
  <c r="AI128" i="14"/>
  <c r="AI127" i="14"/>
  <c r="AI126" i="14"/>
  <c r="AI125" i="14"/>
  <c r="AI124" i="14"/>
  <c r="AI123" i="14"/>
  <c r="AI122" i="14"/>
  <c r="AI121" i="14"/>
  <c r="AI120" i="14"/>
  <c r="AI119" i="14"/>
  <c r="AI118" i="14"/>
  <c r="AI117" i="14"/>
  <c r="AI116" i="14"/>
  <c r="AI115" i="14"/>
  <c r="AI114" i="14"/>
  <c r="AI113" i="14"/>
  <c r="AI112" i="14"/>
  <c r="AI111" i="14"/>
  <c r="AI110" i="14"/>
  <c r="AI109" i="14"/>
  <c r="AI108" i="14"/>
  <c r="AI107" i="14"/>
  <c r="AI106" i="14"/>
  <c r="AI105" i="14"/>
  <c r="AI104" i="14"/>
  <c r="AI103" i="14"/>
  <c r="AI102" i="14"/>
  <c r="AI101" i="14"/>
  <c r="AI100" i="14"/>
  <c r="AI99" i="14"/>
  <c r="AI98" i="14"/>
  <c r="AI97" i="14"/>
  <c r="AI96" i="14"/>
  <c r="AI95" i="14"/>
  <c r="AI94" i="14"/>
  <c r="AI93" i="14"/>
  <c r="AI92" i="14"/>
  <c r="AI91" i="14"/>
  <c r="AI90" i="14"/>
  <c r="AI89" i="14"/>
  <c r="AI88" i="14"/>
  <c r="AI87" i="14"/>
  <c r="AI86" i="14"/>
  <c r="AI85" i="14"/>
  <c r="AI84" i="14"/>
  <c r="AI83" i="14"/>
  <c r="AI82" i="14"/>
  <c r="AI81" i="14"/>
  <c r="AI80" i="14"/>
  <c r="AI79" i="14"/>
  <c r="AI78" i="14"/>
  <c r="AI77" i="14"/>
  <c r="AI76" i="14"/>
  <c r="AI75" i="14"/>
  <c r="AI74" i="14"/>
  <c r="AI73" i="14"/>
  <c r="AI72" i="14"/>
  <c r="AI71" i="14"/>
  <c r="AI70" i="14"/>
  <c r="AI69" i="14"/>
  <c r="AI68" i="14"/>
  <c r="AI67" i="14"/>
  <c r="AI66" i="14"/>
  <c r="AI65" i="14"/>
  <c r="AI64" i="14"/>
  <c r="AI63" i="14"/>
  <c r="AI62" i="14"/>
  <c r="AI61" i="14"/>
  <c r="AI60" i="14"/>
  <c r="AI59" i="14"/>
  <c r="AI58" i="14"/>
  <c r="AI57" i="14"/>
  <c r="AI56" i="14"/>
  <c r="AI55" i="14"/>
  <c r="AI54" i="14"/>
  <c r="AI53" i="14"/>
  <c r="AI52" i="14"/>
  <c r="AI51" i="14"/>
  <c r="AI50" i="14"/>
  <c r="AI49" i="14"/>
  <c r="AI48" i="14"/>
  <c r="AI47" i="14"/>
  <c r="AI46" i="14"/>
  <c r="AI45" i="14"/>
  <c r="AI44" i="14"/>
  <c r="AI43" i="14"/>
  <c r="AI42" i="14"/>
  <c r="AI41" i="14"/>
  <c r="AI40" i="14"/>
  <c r="AI39" i="14"/>
  <c r="AI38" i="14"/>
  <c r="AI37" i="14"/>
  <c r="AI36" i="14"/>
  <c r="AI35" i="14"/>
  <c r="AI34" i="14"/>
  <c r="AI33" i="14"/>
  <c r="AI32" i="14"/>
  <c r="AI31" i="14"/>
  <c r="AI30" i="14"/>
  <c r="AI29" i="14"/>
  <c r="AI28" i="14"/>
  <c r="AI27" i="14"/>
  <c r="AI26" i="14"/>
  <c r="AI25" i="14"/>
  <c r="AI24" i="14"/>
  <c r="AI23" i="14"/>
  <c r="AI22" i="14"/>
  <c r="AI21" i="14"/>
  <c r="AI20" i="14"/>
  <c r="AI19" i="14"/>
  <c r="AI18" i="14"/>
  <c r="AI17" i="14"/>
  <c r="AI16" i="14"/>
  <c r="AI15" i="14"/>
  <c r="AI14" i="14"/>
  <c r="AI13" i="14"/>
  <c r="AI12" i="14"/>
  <c r="AI11" i="14"/>
  <c r="AI10" i="14"/>
  <c r="AI9" i="14"/>
  <c r="AM12" i="14"/>
  <c r="AM6" i="14"/>
  <c r="Z3" i="14"/>
  <c r="Q255" i="14"/>
  <c r="Q254" i="14"/>
  <c r="Q253" i="14"/>
  <c r="Q252" i="14"/>
  <c r="Q251" i="14"/>
  <c r="Q250" i="14"/>
  <c r="Q249" i="14"/>
  <c r="Q248" i="14"/>
  <c r="Q247" i="14"/>
  <c r="Q246" i="14"/>
  <c r="Q245" i="14"/>
  <c r="Q244" i="14"/>
  <c r="Q243" i="14"/>
  <c r="Q242" i="14"/>
  <c r="Q241" i="14"/>
  <c r="Q240" i="14"/>
  <c r="Q239" i="14"/>
  <c r="Q238" i="14"/>
  <c r="Q237" i="14"/>
  <c r="Q236" i="14"/>
  <c r="Q235" i="14"/>
  <c r="Q234" i="14"/>
  <c r="Q233" i="14"/>
  <c r="Q232" i="14"/>
  <c r="Q231" i="14"/>
  <c r="Q230" i="14"/>
  <c r="Q229" i="14"/>
  <c r="Q228" i="14"/>
  <c r="Q227" i="14"/>
  <c r="Q226" i="14"/>
  <c r="Q225" i="14"/>
  <c r="Q224" i="14"/>
  <c r="Q223" i="14"/>
  <c r="Q222" i="14"/>
  <c r="Q221" i="14"/>
  <c r="Q220" i="14"/>
  <c r="Q219" i="14"/>
  <c r="Q218" i="14"/>
  <c r="Q217" i="14"/>
  <c r="Q216" i="14"/>
  <c r="Q215" i="14"/>
  <c r="Q214" i="14"/>
  <c r="Q213" i="14"/>
  <c r="Q212" i="14"/>
  <c r="Q211" i="14"/>
  <c r="Q210" i="14"/>
  <c r="Q209" i="14"/>
  <c r="Q208" i="14"/>
  <c r="Q207" i="14"/>
  <c r="Q206" i="14"/>
  <c r="Q205" i="14"/>
  <c r="Q204" i="14"/>
  <c r="Q203" i="14"/>
  <c r="Q202" i="14"/>
  <c r="Q201" i="14"/>
  <c r="Q200" i="14"/>
  <c r="Q199" i="14"/>
  <c r="Q198" i="14"/>
  <c r="Q197" i="14"/>
  <c r="Q196" i="14"/>
  <c r="Q195" i="14"/>
  <c r="Q194" i="14"/>
  <c r="Q193" i="14"/>
  <c r="Q192" i="14"/>
  <c r="Q191" i="14"/>
  <c r="Q190" i="14"/>
  <c r="Q189" i="14"/>
  <c r="Q188" i="14"/>
  <c r="Q187" i="14"/>
  <c r="Q186" i="14"/>
  <c r="Q185" i="14"/>
  <c r="Q184" i="14"/>
  <c r="Q183" i="14"/>
  <c r="Q182" i="14"/>
  <c r="Q181" i="14"/>
  <c r="Q180" i="14"/>
  <c r="Q179" i="14"/>
  <c r="Q178" i="14"/>
  <c r="Q177" i="14"/>
  <c r="Q176" i="14"/>
  <c r="Q175" i="14"/>
  <c r="Q174" i="14"/>
  <c r="Q173" i="14"/>
  <c r="Q172" i="14"/>
  <c r="Q171" i="14"/>
  <c r="Q170" i="14"/>
  <c r="Q169" i="14"/>
  <c r="Q168" i="14"/>
  <c r="Q167" i="14"/>
  <c r="Q166" i="14"/>
  <c r="Q165" i="14"/>
  <c r="Q164" i="14"/>
  <c r="Q163" i="14"/>
  <c r="Q162" i="14"/>
  <c r="Q161" i="14"/>
  <c r="Q160" i="14"/>
  <c r="Q159" i="14"/>
  <c r="Q158" i="14"/>
  <c r="Q157" i="14"/>
  <c r="Q156" i="14"/>
  <c r="Q155" i="14"/>
  <c r="Q154" i="14"/>
  <c r="Q153" i="14"/>
  <c r="Q152" i="14"/>
  <c r="Q151" i="14"/>
  <c r="Q150" i="14"/>
  <c r="Q149" i="14"/>
  <c r="Q148" i="14"/>
  <c r="Q147" i="14"/>
  <c r="Q146" i="14"/>
  <c r="Q145" i="14"/>
  <c r="Q144" i="14"/>
  <c r="Q143" i="14"/>
  <c r="Q142" i="14"/>
  <c r="Q141" i="14"/>
  <c r="Q140" i="14"/>
  <c r="Q139" i="14"/>
  <c r="Q138" i="14"/>
  <c r="Q137" i="14"/>
  <c r="Q136" i="14"/>
  <c r="Q135" i="14"/>
  <c r="Q134" i="14"/>
  <c r="Q133" i="14"/>
  <c r="Q132" i="14"/>
  <c r="Q131" i="14"/>
  <c r="Q130" i="14"/>
  <c r="Q129" i="14"/>
  <c r="Q128" i="14"/>
  <c r="Q127" i="14"/>
  <c r="Q126" i="14"/>
  <c r="Q125" i="14"/>
  <c r="Q124" i="14"/>
  <c r="Q123" i="14"/>
  <c r="Q122" i="14"/>
  <c r="Q121" i="14"/>
  <c r="Q120" i="14"/>
  <c r="Q119" i="14"/>
  <c r="Q118" i="14"/>
  <c r="Q117" i="14"/>
  <c r="Q116" i="14"/>
  <c r="Q115" i="14"/>
  <c r="Q114" i="14"/>
  <c r="Q113" i="14"/>
  <c r="Q112" i="14"/>
  <c r="Q111" i="14"/>
  <c r="Q110" i="14"/>
  <c r="Q109" i="14"/>
  <c r="Q108" i="14"/>
  <c r="Q107" i="14"/>
  <c r="Q106" i="14"/>
  <c r="Q105" i="14"/>
  <c r="Q104" i="14"/>
  <c r="Q103" i="14"/>
  <c r="Q102" i="14"/>
  <c r="Q101" i="14"/>
  <c r="Q100" i="14"/>
  <c r="Q99" i="14"/>
  <c r="Q98" i="14"/>
  <c r="Q97" i="14"/>
  <c r="Q96" i="14"/>
  <c r="Q95" i="14"/>
  <c r="Q94" i="14"/>
  <c r="Q93" i="14"/>
  <c r="Q92" i="14"/>
  <c r="Q91" i="14"/>
  <c r="Q90" i="14"/>
  <c r="Q89" i="14"/>
  <c r="Q88" i="14"/>
  <c r="Q87" i="14"/>
  <c r="Q86" i="14"/>
  <c r="Q85" i="14"/>
  <c r="Q84" i="14"/>
  <c r="Q83" i="14"/>
  <c r="Q82" i="14"/>
  <c r="Q81" i="14"/>
  <c r="Q80" i="14"/>
  <c r="Q79" i="14"/>
  <c r="Q78" i="14"/>
  <c r="Q77" i="14"/>
  <c r="Q76" i="14"/>
  <c r="Q75" i="14"/>
  <c r="Q74" i="14"/>
  <c r="Q73" i="14"/>
  <c r="Q72" i="14"/>
  <c r="Q71" i="14"/>
  <c r="Q70" i="14"/>
  <c r="Q69" i="14"/>
  <c r="Q68" i="14"/>
  <c r="Q67" i="14"/>
  <c r="Q66" i="14"/>
  <c r="Q65" i="14"/>
  <c r="Q64" i="14"/>
  <c r="Q63" i="14"/>
  <c r="Q62" i="14"/>
  <c r="Q61" i="14"/>
  <c r="Q60" i="14"/>
  <c r="Q59" i="14"/>
  <c r="Q58" i="14"/>
  <c r="Q57" i="14"/>
  <c r="Q56" i="14"/>
  <c r="Q55" i="14"/>
  <c r="Q54" i="14"/>
  <c r="Q53" i="14"/>
  <c r="Q52" i="14"/>
  <c r="Q51" i="14"/>
  <c r="Q50" i="14"/>
  <c r="Q49" i="14"/>
  <c r="Q48" i="14"/>
  <c r="Q47" i="14"/>
  <c r="Q46" i="14"/>
  <c r="Q45" i="14"/>
  <c r="Q44" i="14"/>
  <c r="Q43" i="14"/>
  <c r="Q42" i="14"/>
  <c r="Q41" i="14"/>
  <c r="Q40" i="14"/>
  <c r="Q39" i="14"/>
  <c r="Q38" i="14"/>
  <c r="Q37" i="14"/>
  <c r="Q36" i="14"/>
  <c r="Q35" i="14"/>
  <c r="Q34" i="14"/>
  <c r="Q33" i="14"/>
  <c r="Q32" i="14"/>
  <c r="Q31" i="14"/>
  <c r="Q30" i="14"/>
  <c r="Q29" i="14"/>
  <c r="Q28" i="14"/>
  <c r="Q27" i="14"/>
  <c r="Q26" i="14"/>
  <c r="Q25" i="14"/>
  <c r="Q24" i="14"/>
  <c r="Q23" i="14"/>
  <c r="Q22" i="14"/>
  <c r="Q21" i="14"/>
  <c r="Q20" i="14"/>
  <c r="Q19" i="14"/>
  <c r="Q18" i="14"/>
  <c r="Q17" i="14"/>
  <c r="Q16" i="14"/>
  <c r="Q15" i="14"/>
  <c r="Q14" i="14"/>
  <c r="Q13" i="14"/>
  <c r="Q12" i="14"/>
  <c r="Q11" i="14"/>
  <c r="Q10" i="14"/>
  <c r="Q9" i="14"/>
  <c r="V255" i="14"/>
  <c r="V254" i="14"/>
  <c r="V253" i="14"/>
  <c r="V252" i="14"/>
  <c r="V251" i="14"/>
  <c r="V250" i="14"/>
  <c r="V249" i="14"/>
  <c r="V248" i="14"/>
  <c r="V247" i="14"/>
  <c r="V246" i="14"/>
  <c r="V245" i="14"/>
  <c r="V244" i="14"/>
  <c r="V243" i="14"/>
  <c r="V242" i="14"/>
  <c r="V241" i="14"/>
  <c r="V240" i="14"/>
  <c r="V239" i="14"/>
  <c r="V238" i="14"/>
  <c r="V237" i="14"/>
  <c r="V236" i="14"/>
  <c r="V235" i="14"/>
  <c r="V234" i="14"/>
  <c r="V233" i="14"/>
  <c r="V232" i="14"/>
  <c r="V231" i="14"/>
  <c r="V230" i="14"/>
  <c r="V229" i="14"/>
  <c r="V228" i="14"/>
  <c r="V227" i="14"/>
  <c r="V226" i="14"/>
  <c r="V225" i="14"/>
  <c r="V224" i="14"/>
  <c r="V223" i="14"/>
  <c r="V222" i="14"/>
  <c r="V221" i="14"/>
  <c r="V220" i="14"/>
  <c r="V219" i="14"/>
  <c r="V218" i="14"/>
  <c r="V217" i="14"/>
  <c r="V216" i="14"/>
  <c r="V215" i="14"/>
  <c r="V214" i="14"/>
  <c r="V213" i="14"/>
  <c r="V212" i="14"/>
  <c r="V211" i="14"/>
  <c r="V210" i="14"/>
  <c r="V209" i="14"/>
  <c r="V208" i="14"/>
  <c r="V207" i="14"/>
  <c r="V206" i="14"/>
  <c r="V205" i="14"/>
  <c r="V204" i="14"/>
  <c r="V203" i="14"/>
  <c r="V202" i="14"/>
  <c r="V201" i="14"/>
  <c r="V200" i="14"/>
  <c r="V199" i="14"/>
  <c r="V198" i="14"/>
  <c r="V197" i="14"/>
  <c r="V196" i="14"/>
  <c r="V195" i="14"/>
  <c r="V194" i="14"/>
  <c r="V193" i="14"/>
  <c r="V192" i="14"/>
  <c r="V191" i="14"/>
  <c r="V190" i="14"/>
  <c r="V189" i="14"/>
  <c r="V188" i="14"/>
  <c r="V187" i="14"/>
  <c r="V186" i="14"/>
  <c r="V185" i="14"/>
  <c r="V184" i="14"/>
  <c r="V183" i="14"/>
  <c r="V182" i="14"/>
  <c r="V181" i="14"/>
  <c r="V180" i="14"/>
  <c r="V179" i="14"/>
  <c r="V178" i="14"/>
  <c r="V177" i="14"/>
  <c r="V176" i="14"/>
  <c r="V175" i="14"/>
  <c r="V174" i="14"/>
  <c r="V173" i="14"/>
  <c r="V172" i="14"/>
  <c r="V171" i="14"/>
  <c r="V170" i="14"/>
  <c r="V169" i="14"/>
  <c r="V168" i="14"/>
  <c r="V167" i="14"/>
  <c r="V166" i="14"/>
  <c r="V165" i="14"/>
  <c r="V164" i="14"/>
  <c r="V163" i="14"/>
  <c r="V162" i="14"/>
  <c r="V161" i="14"/>
  <c r="V160" i="14"/>
  <c r="V159" i="14"/>
  <c r="V158" i="14"/>
  <c r="V157" i="14"/>
  <c r="V156" i="14"/>
  <c r="V155" i="14"/>
  <c r="V154" i="14"/>
  <c r="V153" i="14"/>
  <c r="V152" i="14"/>
  <c r="V151" i="14"/>
  <c r="V150" i="14"/>
  <c r="V149" i="14"/>
  <c r="V148" i="14"/>
  <c r="V147" i="14"/>
  <c r="V146" i="14"/>
  <c r="V145" i="14"/>
  <c r="V144" i="14"/>
  <c r="V143" i="14"/>
  <c r="V142" i="14"/>
  <c r="V141" i="14"/>
  <c r="V140" i="14"/>
  <c r="V139" i="14"/>
  <c r="V138" i="14"/>
  <c r="V137" i="14"/>
  <c r="V136" i="14"/>
  <c r="V135" i="14"/>
  <c r="V134" i="14"/>
  <c r="V133" i="14"/>
  <c r="V132" i="14"/>
  <c r="V131" i="14"/>
  <c r="V130" i="14"/>
  <c r="V129" i="14"/>
  <c r="V128" i="14"/>
  <c r="V127" i="14"/>
  <c r="V126" i="14"/>
  <c r="V125" i="14"/>
  <c r="V124" i="14"/>
  <c r="V123" i="14"/>
  <c r="V122" i="14"/>
  <c r="V121" i="14"/>
  <c r="V120" i="14"/>
  <c r="V119" i="14"/>
  <c r="V118" i="14"/>
  <c r="V117" i="14"/>
  <c r="V116" i="14"/>
  <c r="V115" i="14"/>
  <c r="V114" i="14"/>
  <c r="V113" i="14"/>
  <c r="V112" i="14"/>
  <c r="V111" i="14"/>
  <c r="V110" i="14"/>
  <c r="V109" i="14"/>
  <c r="V108" i="14"/>
  <c r="V107" i="14"/>
  <c r="V106" i="14"/>
  <c r="V105" i="14"/>
  <c r="V104" i="14"/>
  <c r="V103" i="14"/>
  <c r="V102" i="14"/>
  <c r="V101" i="14"/>
  <c r="V100" i="14"/>
  <c r="V99" i="14"/>
  <c r="V98" i="14"/>
  <c r="V97" i="14"/>
  <c r="V96" i="14"/>
  <c r="V95" i="14"/>
  <c r="V94" i="14"/>
  <c r="V93" i="14"/>
  <c r="V92" i="14"/>
  <c r="V91" i="14"/>
  <c r="V90" i="14"/>
  <c r="V89" i="14"/>
  <c r="V88" i="14"/>
  <c r="V87" i="14"/>
  <c r="V86" i="14"/>
  <c r="V85" i="14"/>
  <c r="V84" i="14"/>
  <c r="V83" i="14"/>
  <c r="V82" i="14"/>
  <c r="V81" i="14"/>
  <c r="V80" i="14"/>
  <c r="V79" i="14"/>
  <c r="V78" i="14"/>
  <c r="V77" i="14"/>
  <c r="V76" i="14"/>
  <c r="V75" i="14"/>
  <c r="V74" i="14"/>
  <c r="V73" i="14"/>
  <c r="V72" i="14"/>
  <c r="V71" i="14"/>
  <c r="V70" i="14"/>
  <c r="V69" i="14"/>
  <c r="V68" i="14"/>
  <c r="V67" i="14"/>
  <c r="V66" i="14"/>
  <c r="V65" i="14"/>
  <c r="V64" i="14"/>
  <c r="V63" i="14"/>
  <c r="V62" i="14"/>
  <c r="V61" i="14"/>
  <c r="V60" i="14"/>
  <c r="V59" i="14"/>
  <c r="V58" i="14"/>
  <c r="V57" i="14"/>
  <c r="V56" i="14"/>
  <c r="V55" i="14"/>
  <c r="V54" i="14"/>
  <c r="V53" i="14"/>
  <c r="V52" i="14"/>
  <c r="V51" i="14"/>
  <c r="V50" i="14"/>
  <c r="V49" i="14"/>
  <c r="V48" i="14"/>
  <c r="V47" i="14"/>
  <c r="V46" i="14"/>
  <c r="V45" i="14"/>
  <c r="V44" i="14"/>
  <c r="V43" i="14"/>
  <c r="V42" i="14"/>
  <c r="V41" i="14"/>
  <c r="V40" i="14"/>
  <c r="V39" i="14"/>
  <c r="V38" i="14"/>
  <c r="V37" i="14"/>
  <c r="V36" i="14"/>
  <c r="V35" i="14"/>
  <c r="V34" i="14"/>
  <c r="V33" i="14"/>
  <c r="V32" i="14"/>
  <c r="V31" i="14"/>
  <c r="V30" i="14"/>
  <c r="V29" i="14"/>
  <c r="V28" i="14"/>
  <c r="V27" i="14"/>
  <c r="V26" i="14"/>
  <c r="V25" i="14"/>
  <c r="V24" i="14"/>
  <c r="V23" i="14"/>
  <c r="V22" i="14"/>
  <c r="V21" i="14"/>
  <c r="V20" i="14"/>
  <c r="V19" i="14"/>
  <c r="V18" i="14"/>
  <c r="V17" i="14"/>
  <c r="V16" i="14"/>
  <c r="V15" i="14"/>
  <c r="V14" i="14"/>
  <c r="V13" i="14"/>
  <c r="V12" i="14"/>
  <c r="V11" i="14"/>
  <c r="V10" i="14"/>
  <c r="V9" i="14"/>
  <c r="Z6" i="14"/>
  <c r="Z12" i="14" s="1"/>
  <c r="M3" i="14"/>
  <c r="N23" i="19" l="1"/>
  <c r="N19" i="19"/>
  <c r="N20" i="19"/>
  <c r="N22" i="19"/>
  <c r="N28" i="19" s="1"/>
  <c r="N30" i="19" s="1"/>
  <c r="N33" i="19" s="1"/>
  <c r="N35" i="19" s="1"/>
  <c r="N21" i="19"/>
  <c r="N24" i="19"/>
  <c r="P28" i="19"/>
  <c r="P33" i="19"/>
  <c r="P35" i="19" s="1"/>
  <c r="O24" i="19"/>
  <c r="O22" i="19"/>
  <c r="O28" i="19" s="1"/>
  <c r="O30" i="19" s="1"/>
  <c r="O33" i="19" s="1"/>
  <c r="O35" i="19" s="1"/>
  <c r="O20" i="19"/>
  <c r="O23" i="19"/>
  <c r="O21" i="19"/>
  <c r="O19" i="19"/>
  <c r="E4" i="17"/>
  <c r="D6" i="17"/>
  <c r="M6" i="14"/>
  <c r="M12" i="14"/>
  <c r="D255" i="14"/>
  <c r="D254" i="14"/>
  <c r="D253" i="14"/>
  <c r="D252" i="14"/>
  <c r="D251" i="14"/>
  <c r="D250" i="14"/>
  <c r="D249" i="14"/>
  <c r="D248" i="14"/>
  <c r="D247" i="14"/>
  <c r="D246" i="14"/>
  <c r="D245" i="14"/>
  <c r="D244" i="14"/>
  <c r="D243" i="14"/>
  <c r="D242" i="14"/>
  <c r="D241" i="14"/>
  <c r="D240" i="14"/>
  <c r="D239" i="14"/>
  <c r="D238" i="14"/>
  <c r="D237" i="14"/>
  <c r="D236" i="14"/>
  <c r="D235" i="14"/>
  <c r="D234" i="14"/>
  <c r="D233" i="14"/>
  <c r="D232" i="14"/>
  <c r="D231" i="14"/>
  <c r="D230" i="14"/>
  <c r="D229" i="14"/>
  <c r="D228" i="14"/>
  <c r="D227" i="14"/>
  <c r="D226" i="14"/>
  <c r="D225" i="14"/>
  <c r="D224" i="14"/>
  <c r="D223" i="14"/>
  <c r="D222" i="14"/>
  <c r="D221" i="14"/>
  <c r="D220" i="14"/>
  <c r="D219" i="14"/>
  <c r="D218" i="14"/>
  <c r="D217" i="14"/>
  <c r="D216" i="14"/>
  <c r="D215" i="14"/>
  <c r="D214" i="14"/>
  <c r="D213" i="14"/>
  <c r="D212" i="14"/>
  <c r="D211" i="14"/>
  <c r="D210" i="14"/>
  <c r="D209" i="14"/>
  <c r="D208" i="14"/>
  <c r="D207" i="14"/>
  <c r="D206" i="14"/>
  <c r="D205" i="14"/>
  <c r="D204" i="14"/>
  <c r="D203" i="14"/>
  <c r="D202" i="14"/>
  <c r="D201" i="14"/>
  <c r="D200" i="14"/>
  <c r="D199" i="14"/>
  <c r="D198" i="14"/>
  <c r="D197" i="14"/>
  <c r="D196" i="14"/>
  <c r="D195" i="14"/>
  <c r="D194" i="14"/>
  <c r="D193" i="14"/>
  <c r="D192" i="14"/>
  <c r="D191" i="14"/>
  <c r="D190" i="14"/>
  <c r="D189" i="14"/>
  <c r="D188" i="14"/>
  <c r="D187" i="14"/>
  <c r="D186" i="14"/>
  <c r="D185" i="14"/>
  <c r="D184" i="14"/>
  <c r="D183" i="14"/>
  <c r="D182" i="14"/>
  <c r="D181" i="14"/>
  <c r="D180" i="14"/>
  <c r="D179" i="14"/>
  <c r="D178" i="14"/>
  <c r="D177" i="14"/>
  <c r="D176" i="14"/>
  <c r="D175" i="14"/>
  <c r="D174" i="14"/>
  <c r="D173" i="14"/>
  <c r="D172" i="14"/>
  <c r="D171" i="14"/>
  <c r="D170" i="14"/>
  <c r="D169" i="14"/>
  <c r="D168" i="14"/>
  <c r="D167" i="14"/>
  <c r="D166" i="14"/>
  <c r="D165" i="14"/>
  <c r="D164" i="14"/>
  <c r="D163" i="14"/>
  <c r="D162" i="14"/>
  <c r="D161" i="14"/>
  <c r="D160" i="14"/>
  <c r="D159" i="14"/>
  <c r="D158" i="14"/>
  <c r="D157" i="14"/>
  <c r="D156" i="14"/>
  <c r="D155" i="14"/>
  <c r="D154" i="14"/>
  <c r="D153" i="14"/>
  <c r="D152" i="14"/>
  <c r="D151" i="14"/>
  <c r="D150" i="14"/>
  <c r="D149" i="14"/>
  <c r="D148" i="14"/>
  <c r="D147" i="14"/>
  <c r="D146" i="14"/>
  <c r="D145" i="14"/>
  <c r="D144" i="14"/>
  <c r="D143" i="14"/>
  <c r="D142" i="14"/>
  <c r="D141" i="14"/>
  <c r="D140" i="14"/>
  <c r="D139" i="14"/>
  <c r="D138" i="14"/>
  <c r="D137" i="14"/>
  <c r="D136" i="14"/>
  <c r="D135" i="14"/>
  <c r="D134" i="14"/>
  <c r="D133" i="14"/>
  <c r="D132" i="14"/>
  <c r="D131" i="14"/>
  <c r="D130" i="14"/>
  <c r="D129" i="14"/>
  <c r="D128" i="14"/>
  <c r="D127" i="14"/>
  <c r="D126" i="14"/>
  <c r="D125" i="14"/>
  <c r="D124" i="14"/>
  <c r="D123" i="14"/>
  <c r="D122" i="14"/>
  <c r="D121" i="14"/>
  <c r="D120" i="14"/>
  <c r="D119" i="14"/>
  <c r="D118" i="14"/>
  <c r="D117" i="14"/>
  <c r="D116" i="14"/>
  <c r="D115" i="14"/>
  <c r="D114" i="14"/>
  <c r="D113" i="14"/>
  <c r="D112" i="14"/>
  <c r="D111" i="14"/>
  <c r="D110" i="14"/>
  <c r="D109" i="14"/>
  <c r="D108" i="14"/>
  <c r="D107" i="14"/>
  <c r="D106" i="14"/>
  <c r="D105" i="14"/>
  <c r="D104" i="14"/>
  <c r="D103" i="14"/>
  <c r="D102" i="14"/>
  <c r="D101" i="14"/>
  <c r="D100" i="14"/>
  <c r="D99" i="14"/>
  <c r="D98" i="14"/>
  <c r="D97" i="14"/>
  <c r="D96" i="14"/>
  <c r="D95" i="14"/>
  <c r="D94" i="14"/>
  <c r="D93" i="14"/>
  <c r="D92" i="14"/>
  <c r="D91" i="14"/>
  <c r="D90" i="14"/>
  <c r="D89" i="14"/>
  <c r="D88" i="14"/>
  <c r="D87" i="14"/>
  <c r="D86" i="14"/>
  <c r="D85" i="14"/>
  <c r="D84" i="14"/>
  <c r="D83" i="14"/>
  <c r="D82" i="14"/>
  <c r="D81" i="14"/>
  <c r="D80" i="14"/>
  <c r="D79" i="14"/>
  <c r="D78" i="14"/>
  <c r="D77" i="14"/>
  <c r="D76" i="14"/>
  <c r="D75" i="14"/>
  <c r="D74" i="14"/>
  <c r="D73" i="14"/>
  <c r="D72" i="14"/>
  <c r="D71" i="14"/>
  <c r="D70" i="14"/>
  <c r="D69" i="14"/>
  <c r="D68" i="14"/>
  <c r="D67" i="14"/>
  <c r="D66" i="14"/>
  <c r="D65" i="14"/>
  <c r="D64" i="14"/>
  <c r="D63" i="14"/>
  <c r="D62" i="14"/>
  <c r="D61" i="14"/>
  <c r="D60" i="14"/>
  <c r="D59" i="14"/>
  <c r="D58" i="14"/>
  <c r="D57" i="14"/>
  <c r="D56" i="14"/>
  <c r="D55" i="14"/>
  <c r="D54" i="14"/>
  <c r="D53" i="14"/>
  <c r="D52" i="14"/>
  <c r="D51" i="14"/>
  <c r="D50" i="14"/>
  <c r="D49" i="14"/>
  <c r="D48" i="14"/>
  <c r="D47" i="14"/>
  <c r="D46" i="14"/>
  <c r="D45" i="14"/>
  <c r="D44" i="14"/>
  <c r="D43" i="14"/>
  <c r="D42" i="14"/>
  <c r="D41" i="14"/>
  <c r="D40" i="14"/>
  <c r="D39" i="14"/>
  <c r="D38" i="14"/>
  <c r="D37" i="14"/>
  <c r="D36" i="14"/>
  <c r="D35" i="14"/>
  <c r="D34" i="14"/>
  <c r="D33" i="14"/>
  <c r="D32" i="14"/>
  <c r="D31" i="14"/>
  <c r="D30" i="14"/>
  <c r="D29" i="14"/>
  <c r="D28" i="14"/>
  <c r="D27" i="14"/>
  <c r="D26" i="14"/>
  <c r="D25" i="14"/>
  <c r="D24" i="14"/>
  <c r="D23" i="14"/>
  <c r="D22" i="14"/>
  <c r="D21" i="14"/>
  <c r="D20" i="14"/>
  <c r="D19" i="14"/>
  <c r="D18" i="14"/>
  <c r="D17" i="14"/>
  <c r="D16" i="14"/>
  <c r="D15" i="14"/>
  <c r="D14" i="14"/>
  <c r="D13" i="14"/>
  <c r="D12" i="14"/>
  <c r="D11" i="14"/>
  <c r="D10" i="14"/>
  <c r="D9" i="14"/>
  <c r="I255" i="14"/>
  <c r="I254" i="14"/>
  <c r="I253" i="14"/>
  <c r="I252" i="14"/>
  <c r="I251" i="14"/>
  <c r="I250" i="14"/>
  <c r="I249" i="14"/>
  <c r="I248" i="14"/>
  <c r="I247" i="14"/>
  <c r="I246" i="14"/>
  <c r="I245" i="14"/>
  <c r="I244" i="14"/>
  <c r="I243" i="14"/>
  <c r="I242" i="14"/>
  <c r="I241" i="14"/>
  <c r="I240" i="14"/>
  <c r="I239" i="14"/>
  <c r="I238" i="14"/>
  <c r="I237" i="14"/>
  <c r="I236" i="14"/>
  <c r="I235" i="14"/>
  <c r="I234" i="14"/>
  <c r="I233" i="14"/>
  <c r="I232" i="14"/>
  <c r="I231" i="14"/>
  <c r="I230" i="14"/>
  <c r="I229" i="14"/>
  <c r="I228" i="14"/>
  <c r="I227" i="14"/>
  <c r="I226" i="14"/>
  <c r="I225" i="14"/>
  <c r="I224" i="14"/>
  <c r="I223" i="14"/>
  <c r="I222" i="14"/>
  <c r="I221" i="14"/>
  <c r="I220" i="14"/>
  <c r="I219" i="14"/>
  <c r="I218" i="14"/>
  <c r="I217" i="14"/>
  <c r="I216" i="14"/>
  <c r="I215" i="14"/>
  <c r="I214" i="14"/>
  <c r="I213" i="14"/>
  <c r="I212" i="14"/>
  <c r="I211" i="14"/>
  <c r="I210" i="14"/>
  <c r="I209" i="14"/>
  <c r="I208" i="14"/>
  <c r="I207" i="14"/>
  <c r="I206" i="14"/>
  <c r="I205" i="14"/>
  <c r="I204" i="14"/>
  <c r="I203" i="14"/>
  <c r="I202" i="14"/>
  <c r="I201" i="14"/>
  <c r="I200" i="14"/>
  <c r="I199" i="14"/>
  <c r="I198" i="14"/>
  <c r="I197" i="14"/>
  <c r="I196" i="14"/>
  <c r="I195" i="14"/>
  <c r="I194" i="14"/>
  <c r="I193" i="14"/>
  <c r="I192" i="14"/>
  <c r="I191" i="14"/>
  <c r="I190" i="14"/>
  <c r="I189" i="14"/>
  <c r="I188" i="14"/>
  <c r="I187" i="14"/>
  <c r="I186" i="14"/>
  <c r="I185" i="14"/>
  <c r="I184" i="14"/>
  <c r="I183" i="14"/>
  <c r="I182" i="14"/>
  <c r="I181" i="14"/>
  <c r="I180" i="14"/>
  <c r="I179" i="14"/>
  <c r="I178" i="14"/>
  <c r="I177" i="14"/>
  <c r="I176" i="14"/>
  <c r="I175" i="14"/>
  <c r="I174" i="14"/>
  <c r="I173" i="14"/>
  <c r="I172" i="14"/>
  <c r="I171" i="14"/>
  <c r="I170" i="14"/>
  <c r="I169" i="14"/>
  <c r="I168" i="14"/>
  <c r="I167" i="14"/>
  <c r="I166" i="14"/>
  <c r="I165" i="14"/>
  <c r="I164" i="14"/>
  <c r="I163" i="14"/>
  <c r="I162" i="14"/>
  <c r="I161" i="14"/>
  <c r="I160" i="14"/>
  <c r="I159" i="14"/>
  <c r="I158" i="14"/>
  <c r="I157" i="14"/>
  <c r="I156" i="14"/>
  <c r="I155" i="14"/>
  <c r="I154" i="14"/>
  <c r="I153" i="14"/>
  <c r="I152" i="14"/>
  <c r="I151" i="14"/>
  <c r="I150" i="14"/>
  <c r="I149" i="14"/>
  <c r="I148" i="14"/>
  <c r="I147" i="14"/>
  <c r="I146" i="14"/>
  <c r="I145" i="14"/>
  <c r="I144" i="14"/>
  <c r="I143" i="14"/>
  <c r="I142" i="14"/>
  <c r="I141" i="14"/>
  <c r="I140" i="14"/>
  <c r="I139" i="14"/>
  <c r="I138" i="14"/>
  <c r="I137" i="14"/>
  <c r="I136" i="14"/>
  <c r="I135" i="14"/>
  <c r="I134" i="14"/>
  <c r="I133" i="14"/>
  <c r="I132" i="14"/>
  <c r="I131" i="14"/>
  <c r="I130" i="14"/>
  <c r="I129" i="14"/>
  <c r="I128" i="14"/>
  <c r="I127" i="14"/>
  <c r="I126" i="14"/>
  <c r="I125" i="14"/>
  <c r="I124" i="14"/>
  <c r="I123" i="14"/>
  <c r="I122" i="14"/>
  <c r="I121" i="14"/>
  <c r="I120" i="14"/>
  <c r="I119" i="14"/>
  <c r="I118" i="14"/>
  <c r="I117" i="14"/>
  <c r="I116" i="14"/>
  <c r="I115" i="14"/>
  <c r="I114" i="14"/>
  <c r="I113" i="14"/>
  <c r="I112" i="14"/>
  <c r="I111" i="14"/>
  <c r="I110" i="14"/>
  <c r="I109" i="14"/>
  <c r="I108" i="14"/>
  <c r="I107" i="14"/>
  <c r="I106" i="14"/>
  <c r="I105" i="14"/>
  <c r="I104" i="14"/>
  <c r="I103" i="14"/>
  <c r="I102" i="14"/>
  <c r="I101" i="14"/>
  <c r="I100" i="14"/>
  <c r="I99" i="14"/>
  <c r="I98" i="14"/>
  <c r="I97" i="14"/>
  <c r="I96" i="14"/>
  <c r="I95" i="14"/>
  <c r="I94" i="14"/>
  <c r="I93" i="14"/>
  <c r="I92" i="14"/>
  <c r="I91" i="14"/>
  <c r="I90" i="14"/>
  <c r="I89" i="14"/>
  <c r="I88" i="14"/>
  <c r="I87" i="14"/>
  <c r="I86" i="14"/>
  <c r="I85" i="14"/>
  <c r="I84" i="14"/>
  <c r="I83" i="14"/>
  <c r="I82" i="14"/>
  <c r="I81" i="14"/>
  <c r="I80" i="14"/>
  <c r="I79" i="14"/>
  <c r="I78" i="14"/>
  <c r="I77" i="14"/>
  <c r="I76" i="14"/>
  <c r="I75" i="14"/>
  <c r="I74" i="14"/>
  <c r="I73" i="14"/>
  <c r="I72" i="14"/>
  <c r="I71" i="14"/>
  <c r="I70" i="14"/>
  <c r="I69" i="14"/>
  <c r="I68" i="14"/>
  <c r="I67" i="14"/>
  <c r="I66" i="14"/>
  <c r="I65" i="14"/>
  <c r="I64" i="14"/>
  <c r="I63" i="14"/>
  <c r="I62" i="14"/>
  <c r="I61" i="14"/>
  <c r="I60" i="14"/>
  <c r="I59" i="14"/>
  <c r="I58" i="14"/>
  <c r="I57" i="14"/>
  <c r="I56" i="14"/>
  <c r="I55" i="14"/>
  <c r="I54" i="14"/>
  <c r="I53" i="14"/>
  <c r="I52" i="14"/>
  <c r="I51" i="14"/>
  <c r="I50" i="14"/>
  <c r="I49" i="14"/>
  <c r="I48" i="14"/>
  <c r="I47" i="14"/>
  <c r="I46" i="14"/>
  <c r="I45" i="14"/>
  <c r="I44" i="14"/>
  <c r="I43" i="14"/>
  <c r="I42" i="14"/>
  <c r="I41" i="14"/>
  <c r="I40" i="14"/>
  <c r="I39" i="14"/>
  <c r="I38" i="14"/>
  <c r="I37" i="14"/>
  <c r="I36" i="14"/>
  <c r="I35" i="14"/>
  <c r="I34" i="14"/>
  <c r="I33" i="14"/>
  <c r="I32" i="14"/>
  <c r="I31" i="14"/>
  <c r="I30" i="14"/>
  <c r="I29" i="14"/>
  <c r="I28" i="14"/>
  <c r="I27" i="14"/>
  <c r="I26" i="14"/>
  <c r="I25" i="14"/>
  <c r="I24" i="14"/>
  <c r="I23" i="14"/>
  <c r="I22" i="14"/>
  <c r="I21" i="14"/>
  <c r="I20" i="14"/>
  <c r="I19" i="14"/>
  <c r="I18" i="14"/>
  <c r="I17" i="14"/>
  <c r="I16" i="14"/>
  <c r="I15" i="14"/>
  <c r="I14" i="14"/>
  <c r="I13" i="14"/>
  <c r="I12" i="14"/>
  <c r="I11" i="14"/>
  <c r="I10" i="14"/>
  <c r="I9" i="14"/>
  <c r="H61" i="12"/>
  <c r="E6" i="17" l="1"/>
  <c r="E8" i="17" s="1"/>
  <c r="E12" i="17" s="1"/>
  <c r="F4" i="17"/>
  <c r="H62" i="12"/>
  <c r="F59" i="12"/>
  <c r="G59" i="12"/>
  <c r="H59" i="12"/>
  <c r="F57" i="12"/>
  <c r="G57" i="12"/>
  <c r="H57" i="12"/>
  <c r="E57" i="12"/>
  <c r="F56" i="12"/>
  <c r="G56" i="12"/>
  <c r="H56" i="12"/>
  <c r="E56" i="12"/>
  <c r="D45" i="12"/>
  <c r="E45" i="12"/>
  <c r="E47" i="12"/>
  <c r="E49" i="12" s="1"/>
  <c r="F47" i="12"/>
  <c r="F49" i="12" s="1"/>
  <c r="G47" i="12"/>
  <c r="H47" i="12"/>
  <c r="H49" i="12" s="1"/>
  <c r="F45" i="12"/>
  <c r="G45" i="12"/>
  <c r="H45" i="12"/>
  <c r="E43" i="12"/>
  <c r="F43" i="12"/>
  <c r="G43" i="12"/>
  <c r="H43" i="12"/>
  <c r="D43" i="12"/>
  <c r="F41" i="12"/>
  <c r="G41" i="12"/>
  <c r="H41" i="12"/>
  <c r="E41" i="12"/>
  <c r="E40" i="12"/>
  <c r="F40" i="12"/>
  <c r="G40" i="12"/>
  <c r="H40" i="12"/>
  <c r="D40" i="12"/>
  <c r="D36" i="12"/>
  <c r="E36" i="12"/>
  <c r="F36" i="12"/>
  <c r="G36" i="12"/>
  <c r="H36" i="12"/>
  <c r="E34" i="12"/>
  <c r="F34" i="12"/>
  <c r="G34" i="12"/>
  <c r="H34" i="12"/>
  <c r="E33" i="12"/>
  <c r="F33" i="12"/>
  <c r="G33" i="12"/>
  <c r="H33" i="12"/>
  <c r="D34" i="12"/>
  <c r="D33" i="12"/>
  <c r="D31" i="12"/>
  <c r="D16" i="12"/>
  <c r="E30" i="12"/>
  <c r="F30" i="12"/>
  <c r="G30" i="12"/>
  <c r="H30" i="12"/>
  <c r="D30" i="12"/>
  <c r="D20" i="12"/>
  <c r="E20" i="12"/>
  <c r="F20" i="12"/>
  <c r="G20" i="12"/>
  <c r="H20" i="12"/>
  <c r="D21" i="12"/>
  <c r="E21" i="12"/>
  <c r="E28" i="12" s="1"/>
  <c r="E31" i="12" s="1"/>
  <c r="F21" i="12"/>
  <c r="G21" i="12"/>
  <c r="H21" i="12"/>
  <c r="H28" i="12" s="1"/>
  <c r="D22" i="12"/>
  <c r="D28" i="12" s="1"/>
  <c r="E22" i="12"/>
  <c r="F22" i="12"/>
  <c r="G22" i="12"/>
  <c r="H22" i="12"/>
  <c r="D23" i="12"/>
  <c r="E23" i="12"/>
  <c r="F23" i="12"/>
  <c r="G23" i="12"/>
  <c r="H23" i="12"/>
  <c r="D24" i="12"/>
  <c r="E24" i="12"/>
  <c r="F24" i="12"/>
  <c r="G24" i="12"/>
  <c r="H24" i="12"/>
  <c r="D25" i="12"/>
  <c r="E25" i="12"/>
  <c r="F25" i="12"/>
  <c r="G25" i="12"/>
  <c r="H25" i="12"/>
  <c r="D26" i="12"/>
  <c r="E26" i="12"/>
  <c r="F26" i="12"/>
  <c r="G26" i="12"/>
  <c r="H26" i="12"/>
  <c r="D27" i="12"/>
  <c r="E27" i="12"/>
  <c r="F27" i="12"/>
  <c r="G27" i="12"/>
  <c r="H27" i="12"/>
  <c r="E19" i="12"/>
  <c r="F19" i="12"/>
  <c r="F28" i="12" s="1"/>
  <c r="F31" i="12" s="1"/>
  <c r="G19" i="12"/>
  <c r="G28" i="12" s="1"/>
  <c r="H19" i="12"/>
  <c r="D19" i="12"/>
  <c r="B20" i="12"/>
  <c r="B21" i="12"/>
  <c r="B22" i="12"/>
  <c r="B23" i="12"/>
  <c r="B24" i="12"/>
  <c r="B25" i="12"/>
  <c r="B26" i="12"/>
  <c r="B27" i="12"/>
  <c r="B28" i="12"/>
  <c r="B30" i="12"/>
  <c r="B19" i="12"/>
  <c r="E11" i="12"/>
  <c r="F11" i="12"/>
  <c r="G11" i="12"/>
  <c r="H11" i="12"/>
  <c r="E12" i="12"/>
  <c r="F12" i="12"/>
  <c r="G12" i="12"/>
  <c r="H12" i="12"/>
  <c r="E13" i="12"/>
  <c r="F13" i="12"/>
  <c r="G13" i="12"/>
  <c r="H13" i="12"/>
  <c r="D12" i="12"/>
  <c r="D13" i="12"/>
  <c r="D11" i="12"/>
  <c r="B12" i="12"/>
  <c r="B13" i="12"/>
  <c r="B11" i="12"/>
  <c r="E7" i="12"/>
  <c r="F7" i="12"/>
  <c r="G7" i="12"/>
  <c r="H7" i="12"/>
  <c r="D7" i="12"/>
  <c r="E6" i="12"/>
  <c r="F6" i="12"/>
  <c r="G6" i="12"/>
  <c r="H6" i="12"/>
  <c r="D6" i="12"/>
  <c r="E5" i="12"/>
  <c r="F5" i="12"/>
  <c r="G5" i="12"/>
  <c r="H5" i="12"/>
  <c r="D5" i="12"/>
  <c r="B6" i="12"/>
  <c r="B7" i="12"/>
  <c r="B5" i="12"/>
  <c r="H2" i="12"/>
  <c r="G2" i="12"/>
  <c r="G54" i="12" s="1"/>
  <c r="F2" i="12"/>
  <c r="F54" i="12" s="1"/>
  <c r="E2" i="12"/>
  <c r="E54" i="12" s="1"/>
  <c r="D2" i="12"/>
  <c r="D54" i="12" s="1"/>
  <c r="N27" i="11"/>
  <c r="D27" i="11"/>
  <c r="E27" i="11"/>
  <c r="F27" i="11"/>
  <c r="G27" i="11"/>
  <c r="H27" i="11"/>
  <c r="I27" i="11"/>
  <c r="J27" i="11"/>
  <c r="K27" i="11"/>
  <c r="L27" i="11"/>
  <c r="M27" i="11"/>
  <c r="C27" i="11"/>
  <c r="D39" i="10"/>
  <c r="E39" i="10"/>
  <c r="F39" i="10"/>
  <c r="G39" i="10"/>
  <c r="H39" i="10"/>
  <c r="I39" i="10"/>
  <c r="J39" i="10"/>
  <c r="K39" i="10"/>
  <c r="L39" i="10"/>
  <c r="D40" i="10"/>
  <c r="E40" i="10"/>
  <c r="F40" i="10"/>
  <c r="G40" i="10"/>
  <c r="H40" i="10"/>
  <c r="I40" i="10"/>
  <c r="J40" i="10"/>
  <c r="K40" i="10"/>
  <c r="L40" i="10"/>
  <c r="C40" i="10"/>
  <c r="D38" i="10"/>
  <c r="E38" i="10"/>
  <c r="F38" i="10"/>
  <c r="G38" i="10"/>
  <c r="H38" i="10"/>
  <c r="I38" i="10"/>
  <c r="J38" i="10"/>
  <c r="K38" i="10"/>
  <c r="L38" i="10"/>
  <c r="C39" i="10"/>
  <c r="C38" i="10"/>
  <c r="D37" i="10"/>
  <c r="E37" i="10"/>
  <c r="F37" i="10"/>
  <c r="G37" i="10"/>
  <c r="H37" i="10"/>
  <c r="I37" i="10"/>
  <c r="J37" i="10"/>
  <c r="K37" i="10"/>
  <c r="L37" i="10"/>
  <c r="C37" i="10"/>
  <c r="C36" i="10"/>
  <c r="D35" i="10"/>
  <c r="E35" i="10"/>
  <c r="F35" i="10"/>
  <c r="G35" i="10"/>
  <c r="H35" i="10"/>
  <c r="I35" i="10"/>
  <c r="J35" i="10"/>
  <c r="K35" i="10"/>
  <c r="L35" i="10"/>
  <c r="D36" i="10"/>
  <c r="E36" i="10"/>
  <c r="F36" i="10"/>
  <c r="G36" i="10"/>
  <c r="H36" i="10"/>
  <c r="I36" i="10"/>
  <c r="J36" i="10"/>
  <c r="K36" i="10"/>
  <c r="L36" i="10"/>
  <c r="C35" i="10"/>
  <c r="D34" i="10"/>
  <c r="E34" i="10"/>
  <c r="F34" i="10"/>
  <c r="G34" i="10"/>
  <c r="H34" i="10"/>
  <c r="I34" i="10"/>
  <c r="J34" i="10"/>
  <c r="K34" i="10"/>
  <c r="L34" i="10"/>
  <c r="C34" i="10"/>
  <c r="D33" i="10"/>
  <c r="E33" i="10"/>
  <c r="F33" i="10"/>
  <c r="G33" i="10"/>
  <c r="H33" i="10"/>
  <c r="I33" i="10"/>
  <c r="J33" i="10"/>
  <c r="K33" i="10"/>
  <c r="L33" i="10"/>
  <c r="C33" i="10"/>
  <c r="B33" i="10"/>
  <c r="C75" i="1"/>
  <c r="D75" i="1"/>
  <c r="E75" i="1"/>
  <c r="F75" i="1"/>
  <c r="G75" i="1"/>
  <c r="H75" i="1"/>
  <c r="I75" i="1"/>
  <c r="J75" i="1"/>
  <c r="K75" i="1"/>
  <c r="B75" i="1"/>
  <c r="C74" i="1"/>
  <c r="D74" i="1"/>
  <c r="E74" i="1"/>
  <c r="F74" i="1"/>
  <c r="G74" i="1"/>
  <c r="H74" i="1"/>
  <c r="I74" i="1"/>
  <c r="J74" i="1"/>
  <c r="K74" i="1"/>
  <c r="B74" i="1"/>
  <c r="D31" i="10"/>
  <c r="E31" i="10"/>
  <c r="F31" i="10"/>
  <c r="G31" i="10"/>
  <c r="H31" i="10"/>
  <c r="I31" i="10"/>
  <c r="J31" i="10"/>
  <c r="K31" i="10"/>
  <c r="L31" i="10"/>
  <c r="D30" i="10"/>
  <c r="E30" i="10"/>
  <c r="F30" i="10"/>
  <c r="G30" i="10"/>
  <c r="H30" i="10"/>
  <c r="I30" i="10"/>
  <c r="J30" i="10"/>
  <c r="K30" i="10"/>
  <c r="L30" i="10"/>
  <c r="C30" i="10"/>
  <c r="C31" i="10"/>
  <c r="D29" i="10"/>
  <c r="E29" i="10"/>
  <c r="F29" i="10"/>
  <c r="G29" i="10"/>
  <c r="H29" i="10"/>
  <c r="I29" i="10"/>
  <c r="J29" i="10"/>
  <c r="K29" i="10"/>
  <c r="L29" i="10"/>
  <c r="C29" i="10"/>
  <c r="D28" i="10"/>
  <c r="E28" i="10"/>
  <c r="F28" i="10"/>
  <c r="G28" i="10"/>
  <c r="H28" i="10"/>
  <c r="I28" i="10"/>
  <c r="J28" i="10"/>
  <c r="K28" i="10"/>
  <c r="L28" i="10"/>
  <c r="C28" i="10"/>
  <c r="D27" i="10"/>
  <c r="E27" i="10"/>
  <c r="F27" i="10"/>
  <c r="G27" i="10"/>
  <c r="H27" i="10"/>
  <c r="I27" i="10"/>
  <c r="J27" i="10"/>
  <c r="K27" i="10"/>
  <c r="L27" i="10"/>
  <c r="C27" i="10"/>
  <c r="B29" i="10"/>
  <c r="B30" i="10"/>
  <c r="B31" i="10"/>
  <c r="B34" i="10"/>
  <c r="B35" i="10"/>
  <c r="B36" i="10"/>
  <c r="B37" i="10"/>
  <c r="B38" i="10"/>
  <c r="B39" i="10"/>
  <c r="B40" i="10"/>
  <c r="B28" i="10"/>
  <c r="D25" i="10"/>
  <c r="E25" i="10"/>
  <c r="F25" i="10"/>
  <c r="G25" i="10"/>
  <c r="H25" i="10"/>
  <c r="I25" i="10"/>
  <c r="J25" i="10"/>
  <c r="K25" i="10"/>
  <c r="L25" i="10"/>
  <c r="C25" i="10"/>
  <c r="B23" i="10"/>
  <c r="D7" i="10"/>
  <c r="E7" i="10"/>
  <c r="F7" i="10"/>
  <c r="G7" i="10"/>
  <c r="H7" i="10"/>
  <c r="I7" i="10"/>
  <c r="J7" i="10"/>
  <c r="K7" i="10"/>
  <c r="L7" i="10"/>
  <c r="D8" i="10"/>
  <c r="E8" i="10"/>
  <c r="F8" i="10"/>
  <c r="G8" i="10"/>
  <c r="H8" i="10"/>
  <c r="I8" i="10"/>
  <c r="J8" i="10"/>
  <c r="K8" i="10"/>
  <c r="L8" i="10"/>
  <c r="D9" i="10"/>
  <c r="E9" i="10"/>
  <c r="F9" i="10"/>
  <c r="G9" i="10"/>
  <c r="H9" i="10"/>
  <c r="I9" i="10"/>
  <c r="J9" i="10"/>
  <c r="K9" i="10"/>
  <c r="L9" i="10"/>
  <c r="D10" i="10"/>
  <c r="E10" i="10"/>
  <c r="F10" i="10"/>
  <c r="G10" i="10"/>
  <c r="H10" i="10"/>
  <c r="I10" i="10"/>
  <c r="J10" i="10"/>
  <c r="K10" i="10"/>
  <c r="L10" i="10"/>
  <c r="D11" i="10"/>
  <c r="E11" i="10"/>
  <c r="F11" i="10"/>
  <c r="G11" i="10"/>
  <c r="H11" i="10"/>
  <c r="I11" i="10"/>
  <c r="J11" i="10"/>
  <c r="K11" i="10"/>
  <c r="L11" i="10"/>
  <c r="D12" i="10"/>
  <c r="E12" i="10"/>
  <c r="F12" i="10"/>
  <c r="G12" i="10"/>
  <c r="H12" i="10"/>
  <c r="I12" i="10"/>
  <c r="J12" i="10"/>
  <c r="K12" i="10"/>
  <c r="L12" i="10"/>
  <c r="D13" i="10"/>
  <c r="E13" i="10"/>
  <c r="F13" i="10"/>
  <c r="G13" i="10"/>
  <c r="H13" i="10"/>
  <c r="I13" i="10"/>
  <c r="J13" i="10"/>
  <c r="K13" i="10"/>
  <c r="L13" i="10"/>
  <c r="D14" i="10"/>
  <c r="E14" i="10"/>
  <c r="F14" i="10"/>
  <c r="G14" i="10"/>
  <c r="H14" i="10"/>
  <c r="I14" i="10"/>
  <c r="J14" i="10"/>
  <c r="K14" i="10"/>
  <c r="L14" i="10"/>
  <c r="D15" i="10"/>
  <c r="E15" i="10"/>
  <c r="F15" i="10"/>
  <c r="G15" i="10"/>
  <c r="H15" i="10"/>
  <c r="I15" i="10"/>
  <c r="J15" i="10"/>
  <c r="K15" i="10"/>
  <c r="L15" i="10"/>
  <c r="D16" i="10"/>
  <c r="E16" i="10"/>
  <c r="F16" i="10"/>
  <c r="G16" i="10"/>
  <c r="H16" i="10"/>
  <c r="I16" i="10"/>
  <c r="J16" i="10"/>
  <c r="K16" i="10"/>
  <c r="L16" i="10"/>
  <c r="D17" i="10"/>
  <c r="E17" i="10"/>
  <c r="F17" i="10"/>
  <c r="G17" i="10"/>
  <c r="H17" i="10"/>
  <c r="I17" i="10"/>
  <c r="J17" i="10"/>
  <c r="K17" i="10"/>
  <c r="L17" i="10"/>
  <c r="D18" i="10"/>
  <c r="E18" i="10"/>
  <c r="F18" i="10"/>
  <c r="G18" i="10"/>
  <c r="H18" i="10"/>
  <c r="I18" i="10"/>
  <c r="J18" i="10"/>
  <c r="K18" i="10"/>
  <c r="L18" i="10"/>
  <c r="D19" i="10"/>
  <c r="E19" i="10"/>
  <c r="F19" i="10"/>
  <c r="G19" i="10"/>
  <c r="H19" i="10"/>
  <c r="I19" i="10"/>
  <c r="J19" i="10"/>
  <c r="K19" i="10"/>
  <c r="L19" i="10"/>
  <c r="D20" i="10"/>
  <c r="E20" i="10"/>
  <c r="F20" i="10"/>
  <c r="G20" i="10"/>
  <c r="H20" i="10"/>
  <c r="I20" i="10"/>
  <c r="J20" i="10"/>
  <c r="K20" i="10"/>
  <c r="L20" i="10"/>
  <c r="D21" i="10"/>
  <c r="E21" i="10"/>
  <c r="F21" i="10"/>
  <c r="G21" i="10"/>
  <c r="H21" i="10"/>
  <c r="I21" i="10"/>
  <c r="J21" i="10"/>
  <c r="K21" i="10"/>
  <c r="L21" i="10"/>
  <c r="C21" i="10"/>
  <c r="C13" i="10"/>
  <c r="C14" i="10"/>
  <c r="C15" i="10"/>
  <c r="C16" i="10"/>
  <c r="C17" i="10"/>
  <c r="C18" i="10"/>
  <c r="C19" i="10"/>
  <c r="C20" i="10"/>
  <c r="C10" i="10"/>
  <c r="C11" i="10"/>
  <c r="C12" i="10"/>
  <c r="C9" i="10"/>
  <c r="C8" i="10"/>
  <c r="C7" i="10"/>
  <c r="D6" i="10"/>
  <c r="E6" i="10"/>
  <c r="F6" i="10"/>
  <c r="G6" i="10"/>
  <c r="H6" i="10"/>
  <c r="I6" i="10"/>
  <c r="J6" i="10"/>
  <c r="K6" i="10"/>
  <c r="L6" i="10"/>
  <c r="C6" i="10"/>
  <c r="B21" i="10"/>
  <c r="K33" i="1"/>
  <c r="C33" i="1"/>
  <c r="D33" i="1"/>
  <c r="E33" i="1"/>
  <c r="F33" i="1"/>
  <c r="G33" i="1"/>
  <c r="H33" i="1"/>
  <c r="I33" i="1"/>
  <c r="J33" i="1"/>
  <c r="B20" i="10"/>
  <c r="B19" i="10"/>
  <c r="B7" i="10"/>
  <c r="B8" i="10"/>
  <c r="B9" i="10"/>
  <c r="B10" i="10"/>
  <c r="B11" i="10"/>
  <c r="B12" i="10"/>
  <c r="B13" i="10"/>
  <c r="B14" i="10"/>
  <c r="B15" i="10"/>
  <c r="B16" i="10"/>
  <c r="B17" i="10"/>
  <c r="B18" i="10"/>
  <c r="B6" i="10"/>
  <c r="K4" i="10"/>
  <c r="L4" i="10"/>
  <c r="D4" i="10"/>
  <c r="E4" i="10"/>
  <c r="F4" i="10"/>
  <c r="G4" i="10"/>
  <c r="H4" i="10"/>
  <c r="I4" i="10"/>
  <c r="J4" i="10"/>
  <c r="C4" i="10"/>
  <c r="B2" i="10"/>
  <c r="S15" i="9"/>
  <c r="S16" i="9"/>
  <c r="S17" i="9"/>
  <c r="S18" i="9"/>
  <c r="S14" i="9"/>
  <c r="S4" i="9" a="1"/>
  <c r="S4" i="9" s="1"/>
  <c r="Q2" i="9"/>
  <c r="Q6" i="9"/>
  <c r="Q7" i="9" s="1"/>
  <c r="Q8" i="9" s="1"/>
  <c r="Q9" i="9" s="1"/>
  <c r="Q10" i="9" s="1"/>
  <c r="Q11" i="9" s="1"/>
  <c r="Q12" i="9" s="1"/>
  <c r="Q13" i="9" s="1"/>
  <c r="Q14" i="9" s="1"/>
  <c r="Q5" i="9"/>
  <c r="R4" i="9"/>
  <c r="R5" i="9" s="1"/>
  <c r="R6" i="9" s="1"/>
  <c r="R7" i="9" s="1"/>
  <c r="R8" i="9" s="1"/>
  <c r="R9" i="9" s="1"/>
  <c r="R10" i="9" s="1"/>
  <c r="R11" i="9" s="1"/>
  <c r="R12" i="9" s="1"/>
  <c r="R13" i="9" s="1"/>
  <c r="R14" i="9" s="1"/>
  <c r="R15" i="9" s="1"/>
  <c r="R16" i="9" s="1"/>
  <c r="R17" i="9" s="1"/>
  <c r="R18" i="9" s="1"/>
  <c r="M4" i="9"/>
  <c r="M5" i="9" s="1"/>
  <c r="M6" i="9" s="1"/>
  <c r="M7" i="9" s="1"/>
  <c r="M8" i="9" s="1"/>
  <c r="M9" i="9" s="1"/>
  <c r="M10" i="9" s="1"/>
  <c r="M11" i="9" s="1"/>
  <c r="M12" i="9" s="1"/>
  <c r="M13" i="9" s="1"/>
  <c r="M14" i="9" s="1"/>
  <c r="M15" i="9" s="1"/>
  <c r="M16" i="9" s="1"/>
  <c r="M17" i="9" s="1"/>
  <c r="M18" i="9" s="1"/>
  <c r="H4" i="9"/>
  <c r="H5" i="9" s="1"/>
  <c r="H6" i="9" s="1"/>
  <c r="H7" i="9" s="1"/>
  <c r="H8" i="9" s="1"/>
  <c r="H9" i="9" s="1"/>
  <c r="H10" i="9" s="1"/>
  <c r="H11" i="9" s="1"/>
  <c r="H12" i="9" s="1"/>
  <c r="H13" i="9" s="1"/>
  <c r="H14" i="9" s="1"/>
  <c r="H15" i="9" s="1"/>
  <c r="H16" i="9" s="1"/>
  <c r="H17" i="9" s="1"/>
  <c r="H18" i="9" s="1"/>
  <c r="N15" i="9"/>
  <c r="N16" i="9"/>
  <c r="N17" i="9"/>
  <c r="N18" i="9"/>
  <c r="N14" i="9"/>
  <c r="O5" i="9"/>
  <c r="N4" i="9" a="1"/>
  <c r="N4" i="9" s="1"/>
  <c r="L2" i="9"/>
  <c r="L6" i="9"/>
  <c r="L7" i="9" s="1"/>
  <c r="L8" i="9" s="1"/>
  <c r="L9" i="9" s="1"/>
  <c r="L10" i="9" s="1"/>
  <c r="L11" i="9" s="1"/>
  <c r="L12" i="9" s="1"/>
  <c r="L13" i="9" s="1"/>
  <c r="L14" i="9" s="1"/>
  <c r="L5" i="9"/>
  <c r="G2" i="9"/>
  <c r="B2" i="9"/>
  <c r="J14" i="9"/>
  <c r="J15" i="9"/>
  <c r="J16" i="9"/>
  <c r="J17" i="9"/>
  <c r="J18" i="9"/>
  <c r="I15" i="9"/>
  <c r="I16" i="9"/>
  <c r="I17" i="9"/>
  <c r="I18" i="9"/>
  <c r="I14" i="9"/>
  <c r="J6" i="9"/>
  <c r="J7" i="9"/>
  <c r="J8" i="9"/>
  <c r="J9" i="9"/>
  <c r="J10" i="9"/>
  <c r="J11" i="9"/>
  <c r="J12" i="9"/>
  <c r="J13" i="9"/>
  <c r="J5" i="9"/>
  <c r="I4" i="9" a="1"/>
  <c r="I4" i="9" s="1"/>
  <c r="I6" i="9"/>
  <c r="I7" i="9"/>
  <c r="I11" i="9"/>
  <c r="G5" i="9"/>
  <c r="G6" i="9"/>
  <c r="G7" i="9" s="1"/>
  <c r="G8" i="9" s="1"/>
  <c r="G9" i="9" s="1"/>
  <c r="G10" i="9" s="1"/>
  <c r="G11" i="9" s="1"/>
  <c r="G12" i="9" s="1"/>
  <c r="G13" i="9" s="1"/>
  <c r="G14" i="9" s="1"/>
  <c r="G15" i="9" s="1"/>
  <c r="G16" i="9" s="1"/>
  <c r="G17" i="9" s="1"/>
  <c r="G18" i="9" s="1"/>
  <c r="C6" i="9"/>
  <c r="C7" i="9" s="1"/>
  <c r="C8" i="9" s="1"/>
  <c r="C9" i="9" s="1"/>
  <c r="C10" i="9" s="1"/>
  <c r="C11" i="9" s="1"/>
  <c r="C12" i="9" s="1"/>
  <c r="C13" i="9" s="1"/>
  <c r="C14" i="9" s="1"/>
  <c r="C15" i="9" s="1"/>
  <c r="C16" i="9" s="1"/>
  <c r="C17" i="9" s="1"/>
  <c r="C18" i="9" s="1"/>
  <c r="C5" i="9"/>
  <c r="C4" i="9"/>
  <c r="E6" i="9"/>
  <c r="E7" i="9"/>
  <c r="E8" i="9"/>
  <c r="E9" i="9"/>
  <c r="E10" i="9"/>
  <c r="E11" i="9"/>
  <c r="E12" i="9"/>
  <c r="E13" i="9"/>
  <c r="E14" i="9"/>
  <c r="E15" i="9"/>
  <c r="E16" i="9"/>
  <c r="E17" i="9"/>
  <c r="E18" i="9"/>
  <c r="E5" i="9"/>
  <c r="D15" i="9"/>
  <c r="D16" i="9"/>
  <c r="D17" i="9"/>
  <c r="D18" i="9"/>
  <c r="D14" i="9"/>
  <c r="D4" i="9" a="1"/>
  <c r="D4" i="9" s="1"/>
  <c r="B6" i="9"/>
  <c r="B7" i="9" s="1"/>
  <c r="B8" i="9" s="1"/>
  <c r="B9" i="9" s="1"/>
  <c r="B10" i="9" s="1"/>
  <c r="B11" i="9" s="1"/>
  <c r="B12" i="9" s="1"/>
  <c r="B13" i="9" s="1"/>
  <c r="B14" i="9" s="1"/>
  <c r="B15" i="9" s="1"/>
  <c r="B16" i="9" s="1"/>
  <c r="B17" i="9" s="1"/>
  <c r="B18" i="9" s="1"/>
  <c r="B5" i="9"/>
  <c r="F6" i="17" l="1"/>
  <c r="F8" i="17" s="1"/>
  <c r="F12" i="17" s="1"/>
  <c r="G4" i="17"/>
  <c r="H54" i="12"/>
  <c r="D2" i="17"/>
  <c r="E2" i="17" s="1"/>
  <c r="F2" i="17" s="1"/>
  <c r="G2" i="17" s="1"/>
  <c r="H2" i="17" s="1"/>
  <c r="I2" i="17" s="1"/>
  <c r="F38" i="12"/>
  <c r="D38" i="12"/>
  <c r="E38" i="12"/>
  <c r="H38" i="12"/>
  <c r="G38" i="12"/>
  <c r="H52" i="12"/>
  <c r="G31" i="12"/>
  <c r="H31" i="12"/>
  <c r="F14" i="12"/>
  <c r="E14" i="12"/>
  <c r="H14" i="12"/>
  <c r="D14" i="12"/>
  <c r="G14" i="12"/>
  <c r="H8" i="12"/>
  <c r="D8" i="12"/>
  <c r="E8" i="12"/>
  <c r="E16" i="12" s="1"/>
  <c r="F8" i="12"/>
  <c r="F16" i="12" s="1"/>
  <c r="G8" i="12"/>
  <c r="S6" i="9"/>
  <c r="T6" i="9" s="1"/>
  <c r="S13" i="9"/>
  <c r="S9" i="9"/>
  <c r="T9" i="9" s="1"/>
  <c r="S5" i="9"/>
  <c r="T14" i="9" s="1"/>
  <c r="S11" i="9"/>
  <c r="T11" i="9" s="1"/>
  <c r="S7" i="9"/>
  <c r="S10" i="9"/>
  <c r="T10" i="9" s="1"/>
  <c r="S12" i="9"/>
  <c r="S8" i="9"/>
  <c r="T5" i="9"/>
  <c r="T13" i="9"/>
  <c r="Q15" i="9"/>
  <c r="T7" i="9"/>
  <c r="N11" i="9"/>
  <c r="N7" i="9"/>
  <c r="N10" i="9"/>
  <c r="O10" i="9" s="1"/>
  <c r="N13" i="9"/>
  <c r="N9" i="9"/>
  <c r="N5" i="9"/>
  <c r="N6" i="9"/>
  <c r="N12" i="9"/>
  <c r="N8" i="9"/>
  <c r="L15" i="9"/>
  <c r="O13" i="9"/>
  <c r="O8" i="9"/>
  <c r="I10" i="9"/>
  <c r="I13" i="9"/>
  <c r="I9" i="9"/>
  <c r="I5" i="9"/>
  <c r="I12" i="9"/>
  <c r="I8" i="9"/>
  <c r="D6" i="9"/>
  <c r="D5" i="9"/>
  <c r="D11" i="9"/>
  <c r="D7" i="9"/>
  <c r="D10" i="9"/>
  <c r="D13" i="9"/>
  <c r="D9" i="9"/>
  <c r="D12" i="9"/>
  <c r="D8" i="9"/>
  <c r="O40" i="8"/>
  <c r="N40" i="8"/>
  <c r="N41" i="8"/>
  <c r="O41" i="8"/>
  <c r="O39" i="8"/>
  <c r="N39" i="8"/>
  <c r="D39" i="8"/>
  <c r="E39" i="8"/>
  <c r="F39" i="8"/>
  <c r="G39" i="8"/>
  <c r="H39" i="8"/>
  <c r="I39" i="8"/>
  <c r="J39" i="8"/>
  <c r="K39" i="8"/>
  <c r="L39" i="8"/>
  <c r="D40" i="8"/>
  <c r="E40" i="8"/>
  <c r="F40" i="8"/>
  <c r="G40" i="8"/>
  <c r="H40" i="8"/>
  <c r="I40" i="8"/>
  <c r="J40" i="8"/>
  <c r="K40" i="8"/>
  <c r="L40" i="8"/>
  <c r="D41" i="8"/>
  <c r="E41" i="8"/>
  <c r="F41" i="8"/>
  <c r="G41" i="8"/>
  <c r="H41" i="8"/>
  <c r="I41" i="8"/>
  <c r="J41" i="8"/>
  <c r="K41" i="8"/>
  <c r="L41" i="8"/>
  <c r="C41" i="8"/>
  <c r="C40" i="8"/>
  <c r="C39" i="8"/>
  <c r="O35" i="8"/>
  <c r="O36" i="8"/>
  <c r="O37" i="8"/>
  <c r="N35" i="8"/>
  <c r="N36" i="8"/>
  <c r="N37" i="8"/>
  <c r="N34" i="8"/>
  <c r="O34" i="8"/>
  <c r="D34" i="8"/>
  <c r="D37" i="8" s="1"/>
  <c r="E34" i="8"/>
  <c r="F34" i="8"/>
  <c r="G34" i="8"/>
  <c r="G37" i="8" s="1"/>
  <c r="H34" i="8"/>
  <c r="H37" i="8" s="1"/>
  <c r="I34" i="8"/>
  <c r="J34" i="8"/>
  <c r="K34" i="8"/>
  <c r="K37" i="8" s="1"/>
  <c r="L34" i="8"/>
  <c r="L37" i="8" s="1"/>
  <c r="D35" i="8"/>
  <c r="E35" i="8"/>
  <c r="F35" i="8"/>
  <c r="G35" i="8"/>
  <c r="H35" i="8"/>
  <c r="I35" i="8"/>
  <c r="J35" i="8"/>
  <c r="K35" i="8"/>
  <c r="L35" i="8"/>
  <c r="D36" i="8"/>
  <c r="E36" i="8"/>
  <c r="F36" i="8"/>
  <c r="F37" i="8" s="1"/>
  <c r="G36" i="8"/>
  <c r="H36" i="8"/>
  <c r="I36" i="8"/>
  <c r="J36" i="8"/>
  <c r="J37" i="8" s="1"/>
  <c r="K36" i="8"/>
  <c r="L36" i="8"/>
  <c r="E37" i="8"/>
  <c r="I37" i="8"/>
  <c r="C37" i="8"/>
  <c r="C36" i="8"/>
  <c r="C35" i="8"/>
  <c r="C34" i="8"/>
  <c r="O28" i="8"/>
  <c r="O29" i="8"/>
  <c r="O30" i="8"/>
  <c r="O31" i="8"/>
  <c r="N30" i="8"/>
  <c r="N27" i="8"/>
  <c r="N28" i="8"/>
  <c r="N29" i="8"/>
  <c r="N31" i="8"/>
  <c r="O27" i="8"/>
  <c r="D31" i="8"/>
  <c r="E31" i="8"/>
  <c r="F31" i="8"/>
  <c r="G31" i="8"/>
  <c r="H31" i="8"/>
  <c r="I31" i="8"/>
  <c r="J31" i="8"/>
  <c r="K31" i="8"/>
  <c r="L31" i="8"/>
  <c r="C31" i="8"/>
  <c r="D30" i="8"/>
  <c r="E30" i="8"/>
  <c r="F30" i="8"/>
  <c r="G30" i="8"/>
  <c r="H30" i="8"/>
  <c r="I30" i="8"/>
  <c r="J30" i="8"/>
  <c r="K30" i="8"/>
  <c r="L30" i="8"/>
  <c r="C30" i="8"/>
  <c r="D29" i="8"/>
  <c r="E29" i="8"/>
  <c r="F29" i="8"/>
  <c r="G29" i="8"/>
  <c r="H29" i="8"/>
  <c r="I29" i="8"/>
  <c r="J29" i="8"/>
  <c r="K29" i="8"/>
  <c r="L29" i="8"/>
  <c r="D27" i="8"/>
  <c r="E27" i="8"/>
  <c r="F27" i="8"/>
  <c r="G27" i="8"/>
  <c r="H27" i="8"/>
  <c r="I27" i="8"/>
  <c r="J27" i="8"/>
  <c r="K27" i="8"/>
  <c r="L27" i="8"/>
  <c r="D28" i="8"/>
  <c r="E28" i="8"/>
  <c r="F28" i="8"/>
  <c r="G28" i="8"/>
  <c r="H28" i="8"/>
  <c r="I28" i="8"/>
  <c r="J28" i="8"/>
  <c r="K28" i="8"/>
  <c r="L28" i="8"/>
  <c r="C28" i="8"/>
  <c r="C29" i="8"/>
  <c r="C27" i="8"/>
  <c r="O23" i="8"/>
  <c r="O25" i="8"/>
  <c r="N23" i="8"/>
  <c r="N25" i="8"/>
  <c r="O21" i="8"/>
  <c r="N21" i="8"/>
  <c r="D25" i="8"/>
  <c r="E25" i="8"/>
  <c r="F25" i="8"/>
  <c r="G25" i="8"/>
  <c r="H25" i="8"/>
  <c r="I25" i="8"/>
  <c r="J25" i="8"/>
  <c r="K25" i="8"/>
  <c r="L25" i="8"/>
  <c r="C25" i="8"/>
  <c r="D24" i="8"/>
  <c r="E24" i="8"/>
  <c r="H24" i="8"/>
  <c r="I24" i="8"/>
  <c r="J24" i="8"/>
  <c r="K24" i="8"/>
  <c r="L24" i="8"/>
  <c r="C24" i="8"/>
  <c r="D23" i="8"/>
  <c r="E23" i="8"/>
  <c r="F23" i="8"/>
  <c r="G23" i="8"/>
  <c r="H23" i="8"/>
  <c r="I23" i="8"/>
  <c r="J23" i="8"/>
  <c r="K23" i="8"/>
  <c r="L23" i="8"/>
  <c r="C23" i="8"/>
  <c r="D22" i="8"/>
  <c r="E22" i="8"/>
  <c r="F22" i="8"/>
  <c r="F24" i="8" s="1"/>
  <c r="G22" i="8"/>
  <c r="G24" i="8" s="1"/>
  <c r="H22" i="8"/>
  <c r="I22" i="8"/>
  <c r="J22" i="8"/>
  <c r="K22" i="8"/>
  <c r="L22" i="8"/>
  <c r="C22" i="8"/>
  <c r="D21" i="8"/>
  <c r="E21" i="8"/>
  <c r="F21" i="8"/>
  <c r="G21" i="8"/>
  <c r="H21" i="8"/>
  <c r="I21" i="8"/>
  <c r="J21" i="8"/>
  <c r="K21" i="8"/>
  <c r="L21" i="8"/>
  <c r="C21" i="8"/>
  <c r="O19" i="8"/>
  <c r="O18" i="8"/>
  <c r="N18" i="8"/>
  <c r="N19" i="8"/>
  <c r="O17" i="8"/>
  <c r="N17" i="8"/>
  <c r="O13" i="8"/>
  <c r="O12" i="8"/>
  <c r="O14" i="8"/>
  <c r="O15" i="8"/>
  <c r="N12" i="8"/>
  <c r="N13" i="8"/>
  <c r="N14" i="8"/>
  <c r="N15" i="8"/>
  <c r="N11" i="8"/>
  <c r="O11" i="8"/>
  <c r="O6" i="8"/>
  <c r="O7" i="8"/>
  <c r="O8" i="8"/>
  <c r="O9" i="8"/>
  <c r="O5" i="8"/>
  <c r="N9" i="8"/>
  <c r="N6" i="8"/>
  <c r="N7" i="8"/>
  <c r="N8" i="8"/>
  <c r="N5" i="8"/>
  <c r="D18" i="8"/>
  <c r="E18" i="8"/>
  <c r="F18" i="8"/>
  <c r="G18" i="8"/>
  <c r="H18" i="8"/>
  <c r="I18" i="8"/>
  <c r="J18" i="8"/>
  <c r="K18" i="8"/>
  <c r="L18" i="8"/>
  <c r="D19" i="8"/>
  <c r="E19" i="8"/>
  <c r="F19" i="8"/>
  <c r="G19" i="8"/>
  <c r="H19" i="8"/>
  <c r="I19" i="8"/>
  <c r="J19" i="8"/>
  <c r="K19" i="8"/>
  <c r="L19" i="8"/>
  <c r="D17" i="8"/>
  <c r="E17" i="8"/>
  <c r="F17" i="8"/>
  <c r="G17" i="8"/>
  <c r="H17" i="8"/>
  <c r="I17" i="8"/>
  <c r="J17" i="8"/>
  <c r="K17" i="8"/>
  <c r="L17" i="8"/>
  <c r="C19" i="8"/>
  <c r="C18" i="8"/>
  <c r="C17" i="8"/>
  <c r="D15" i="8"/>
  <c r="E15" i="8"/>
  <c r="F15" i="8"/>
  <c r="G15" i="8"/>
  <c r="H15" i="8"/>
  <c r="I15" i="8"/>
  <c r="J15" i="8"/>
  <c r="K15" i="8"/>
  <c r="L15" i="8"/>
  <c r="C15" i="8"/>
  <c r="D14" i="8"/>
  <c r="E14" i="8"/>
  <c r="F14" i="8"/>
  <c r="G14" i="8"/>
  <c r="H14" i="8"/>
  <c r="I14" i="8"/>
  <c r="J14" i="8"/>
  <c r="K14" i="8"/>
  <c r="L14" i="8"/>
  <c r="C14" i="8"/>
  <c r="D13" i="8"/>
  <c r="E13" i="8"/>
  <c r="F13" i="8"/>
  <c r="G13" i="8"/>
  <c r="H13" i="8"/>
  <c r="I13" i="8"/>
  <c r="J13" i="8"/>
  <c r="K13" i="8"/>
  <c r="L13" i="8"/>
  <c r="C13" i="8"/>
  <c r="D12" i="8"/>
  <c r="E12" i="8"/>
  <c r="F12" i="8"/>
  <c r="G12" i="8"/>
  <c r="H12" i="8"/>
  <c r="I12" i="8"/>
  <c r="J12" i="8"/>
  <c r="K12" i="8"/>
  <c r="L12" i="8"/>
  <c r="C12" i="8"/>
  <c r="D11" i="8"/>
  <c r="E11" i="8"/>
  <c r="F11" i="8"/>
  <c r="G11" i="8"/>
  <c r="H11" i="8"/>
  <c r="I11" i="8"/>
  <c r="J11" i="8"/>
  <c r="K11" i="8"/>
  <c r="L11" i="8"/>
  <c r="C11" i="8"/>
  <c r="E9" i="8"/>
  <c r="F9" i="8"/>
  <c r="G9" i="8"/>
  <c r="H9" i="8"/>
  <c r="I9" i="8"/>
  <c r="J9" i="8"/>
  <c r="K9" i="8"/>
  <c r="L9" i="8"/>
  <c r="D9" i="8"/>
  <c r="E8" i="8"/>
  <c r="F8" i="8"/>
  <c r="G8" i="8"/>
  <c r="H8" i="8"/>
  <c r="I8" i="8"/>
  <c r="J8" i="8"/>
  <c r="K8" i="8"/>
  <c r="L8" i="8"/>
  <c r="D8" i="8"/>
  <c r="E7" i="8"/>
  <c r="F7" i="8"/>
  <c r="G7" i="8"/>
  <c r="H7" i="8"/>
  <c r="I7" i="8"/>
  <c r="J7" i="8"/>
  <c r="K7" i="8"/>
  <c r="L7" i="8"/>
  <c r="D7" i="8"/>
  <c r="E6" i="8"/>
  <c r="F6" i="8"/>
  <c r="G6" i="8"/>
  <c r="H6" i="8"/>
  <c r="I6" i="8"/>
  <c r="J6" i="8"/>
  <c r="K6" i="8"/>
  <c r="L6" i="8"/>
  <c r="D6" i="8"/>
  <c r="E5" i="8"/>
  <c r="F5" i="8"/>
  <c r="G5" i="8"/>
  <c r="H5" i="8"/>
  <c r="I5" i="8"/>
  <c r="J5" i="8"/>
  <c r="K5" i="8"/>
  <c r="L5" i="8"/>
  <c r="D5" i="8"/>
  <c r="B2" i="8"/>
  <c r="L3" i="8"/>
  <c r="K3" i="8"/>
  <c r="J3" i="8"/>
  <c r="I3" i="8"/>
  <c r="H3" i="8"/>
  <c r="G3" i="8"/>
  <c r="F3" i="8"/>
  <c r="E3" i="8"/>
  <c r="D3" i="8"/>
  <c r="C3" i="8"/>
  <c r="C52" i="1"/>
  <c r="D52" i="1"/>
  <c r="E52" i="1"/>
  <c r="F52" i="1"/>
  <c r="G52" i="1"/>
  <c r="H52" i="1"/>
  <c r="I52" i="1"/>
  <c r="J52" i="1"/>
  <c r="K52" i="1"/>
  <c r="B52" i="1"/>
  <c r="N22" i="8" l="1"/>
  <c r="N24" i="8"/>
  <c r="O24" i="8"/>
  <c r="O22" i="8"/>
  <c r="H4" i="17"/>
  <c r="G6" i="17"/>
  <c r="G8" i="17" s="1"/>
  <c r="G12" i="17" s="1"/>
  <c r="G16" i="12"/>
  <c r="H16" i="12"/>
  <c r="T8" i="9"/>
  <c r="T15" i="9"/>
  <c r="Q16" i="9"/>
  <c r="T12" i="9"/>
  <c r="O6" i="9"/>
  <c r="O15" i="9"/>
  <c r="L16" i="9"/>
  <c r="O11" i="9"/>
  <c r="O14" i="9"/>
  <c r="O7" i="9"/>
  <c r="O9" i="9"/>
  <c r="O12" i="9"/>
  <c r="C70" i="3"/>
  <c r="H6" i="17" l="1"/>
  <c r="H8" i="17" s="1"/>
  <c r="H12" i="17" s="1"/>
  <c r="I4" i="17"/>
  <c r="I6" i="17" s="1"/>
  <c r="I8" i="17" s="1"/>
  <c r="T16" i="9"/>
  <c r="Q17" i="9"/>
  <c r="O16" i="9"/>
  <c r="L17" i="9"/>
  <c r="L103" i="3"/>
  <c r="K103" i="3"/>
  <c r="J103" i="3"/>
  <c r="I103" i="3"/>
  <c r="H103" i="3"/>
  <c r="G103" i="3"/>
  <c r="F103" i="3"/>
  <c r="E103" i="3"/>
  <c r="D103" i="3"/>
  <c r="C103" i="3"/>
  <c r="L102" i="3"/>
  <c r="K102" i="3"/>
  <c r="J102" i="3"/>
  <c r="I102" i="3"/>
  <c r="H102" i="3"/>
  <c r="G102" i="3"/>
  <c r="F102" i="3"/>
  <c r="E102" i="3"/>
  <c r="D102" i="3"/>
  <c r="C102" i="3"/>
  <c r="L101" i="3"/>
  <c r="K101" i="3"/>
  <c r="J101" i="3"/>
  <c r="I101" i="3"/>
  <c r="H101" i="3"/>
  <c r="G101" i="3"/>
  <c r="F101" i="3"/>
  <c r="E101" i="3"/>
  <c r="D101" i="3"/>
  <c r="C101" i="3"/>
  <c r="L99" i="3"/>
  <c r="K99" i="3"/>
  <c r="J99" i="3"/>
  <c r="I99" i="3"/>
  <c r="H99" i="3"/>
  <c r="G99" i="3"/>
  <c r="F99" i="3"/>
  <c r="E99" i="3"/>
  <c r="D99" i="3"/>
  <c r="C99" i="3"/>
  <c r="L97" i="3"/>
  <c r="K97" i="3"/>
  <c r="J97" i="3"/>
  <c r="I97" i="3"/>
  <c r="H97" i="3"/>
  <c r="G97" i="3"/>
  <c r="F97" i="3"/>
  <c r="E97" i="3"/>
  <c r="D97" i="3"/>
  <c r="C97" i="3"/>
  <c r="L93" i="3"/>
  <c r="K93" i="3"/>
  <c r="J93" i="3"/>
  <c r="I93" i="3"/>
  <c r="H93" i="3"/>
  <c r="G93" i="3"/>
  <c r="F93" i="3"/>
  <c r="E93" i="3"/>
  <c r="D93" i="3"/>
  <c r="C93" i="3"/>
  <c r="L92" i="3"/>
  <c r="K92" i="3"/>
  <c r="J92" i="3"/>
  <c r="I92" i="3"/>
  <c r="H92" i="3"/>
  <c r="G92" i="3"/>
  <c r="F92" i="3"/>
  <c r="E92" i="3"/>
  <c r="D92" i="3"/>
  <c r="C92" i="3"/>
  <c r="L89" i="3"/>
  <c r="K89" i="3"/>
  <c r="J89" i="3"/>
  <c r="I89" i="3"/>
  <c r="H89" i="3"/>
  <c r="G89" i="3"/>
  <c r="F89" i="3"/>
  <c r="E89" i="3"/>
  <c r="D89" i="3"/>
  <c r="C89" i="3"/>
  <c r="L88" i="3"/>
  <c r="K88" i="3"/>
  <c r="J88" i="3"/>
  <c r="I88" i="3"/>
  <c r="H88" i="3"/>
  <c r="G88" i="3"/>
  <c r="F88" i="3"/>
  <c r="E88" i="3"/>
  <c r="D88" i="3"/>
  <c r="C88" i="3"/>
  <c r="L87" i="3"/>
  <c r="K87" i="3"/>
  <c r="J87" i="3"/>
  <c r="I87" i="3"/>
  <c r="H87" i="3"/>
  <c r="G87" i="3"/>
  <c r="F87" i="3"/>
  <c r="E87" i="3"/>
  <c r="D87" i="3"/>
  <c r="C87" i="3"/>
  <c r="C86" i="3"/>
  <c r="L86" i="3"/>
  <c r="K86" i="3"/>
  <c r="J86" i="3"/>
  <c r="I86" i="3"/>
  <c r="H86" i="3"/>
  <c r="G86" i="3"/>
  <c r="F86" i="3"/>
  <c r="E86" i="3"/>
  <c r="D86" i="3"/>
  <c r="L85" i="3"/>
  <c r="K85" i="3"/>
  <c r="J85" i="3"/>
  <c r="I85" i="3"/>
  <c r="H85" i="3"/>
  <c r="G85" i="3"/>
  <c r="F85" i="3"/>
  <c r="E85" i="3"/>
  <c r="D85" i="3"/>
  <c r="C85" i="3"/>
  <c r="L84" i="3"/>
  <c r="K84" i="3"/>
  <c r="J84" i="3"/>
  <c r="I84" i="3"/>
  <c r="H84" i="3"/>
  <c r="G84" i="3"/>
  <c r="F84" i="3"/>
  <c r="E84" i="3"/>
  <c r="D84" i="3"/>
  <c r="C84" i="3"/>
  <c r="L83" i="3"/>
  <c r="K83" i="3"/>
  <c r="J83" i="3"/>
  <c r="I83" i="3"/>
  <c r="H83" i="3"/>
  <c r="G83" i="3"/>
  <c r="F83" i="3"/>
  <c r="E83" i="3"/>
  <c r="D83" i="3"/>
  <c r="C83" i="3"/>
  <c r="L79" i="3"/>
  <c r="K79" i="3"/>
  <c r="J79" i="3"/>
  <c r="I79" i="3"/>
  <c r="H79" i="3"/>
  <c r="G79" i="3"/>
  <c r="F79" i="3"/>
  <c r="E79" i="3"/>
  <c r="D79" i="3"/>
  <c r="C79" i="3"/>
  <c r="L78" i="3"/>
  <c r="K78" i="3"/>
  <c r="J78" i="3"/>
  <c r="I78" i="3"/>
  <c r="H78" i="3"/>
  <c r="G78" i="3"/>
  <c r="F78" i="3"/>
  <c r="E78" i="3"/>
  <c r="D78" i="3"/>
  <c r="C78" i="3"/>
  <c r="L77" i="3"/>
  <c r="K77" i="3"/>
  <c r="J77" i="3"/>
  <c r="I77" i="3"/>
  <c r="H77" i="3"/>
  <c r="G77" i="3"/>
  <c r="F77" i="3"/>
  <c r="E77" i="3"/>
  <c r="D77" i="3"/>
  <c r="C77" i="3"/>
  <c r="L74" i="3"/>
  <c r="K74" i="3"/>
  <c r="J74" i="3"/>
  <c r="I74" i="3"/>
  <c r="H74" i="3"/>
  <c r="G74" i="3"/>
  <c r="F74" i="3"/>
  <c r="E74" i="3"/>
  <c r="D74" i="3"/>
  <c r="C74" i="3"/>
  <c r="L73" i="3"/>
  <c r="K73" i="3"/>
  <c r="J73" i="3"/>
  <c r="I73" i="3"/>
  <c r="H73" i="3"/>
  <c r="G73" i="3"/>
  <c r="F73" i="3"/>
  <c r="E73" i="3"/>
  <c r="D73" i="3"/>
  <c r="C73" i="3"/>
  <c r="I12" i="17" l="1"/>
  <c r="C28" i="17" s="1"/>
  <c r="C20" i="17"/>
  <c r="C24" i="17" s="1"/>
  <c r="C29" i="17" s="1"/>
  <c r="C30" i="17" s="1"/>
  <c r="C34" i="17" s="1"/>
  <c r="C37" i="17" s="1"/>
  <c r="T17" i="9"/>
  <c r="Q18" i="9"/>
  <c r="T18" i="9" s="1"/>
  <c r="O17" i="9"/>
  <c r="L18" i="9"/>
  <c r="F104" i="3"/>
  <c r="J104" i="3"/>
  <c r="D104" i="3"/>
  <c r="H104" i="3"/>
  <c r="L104" i="3"/>
  <c r="E104" i="3"/>
  <c r="I104" i="3"/>
  <c r="C104" i="3"/>
  <c r="G104" i="3"/>
  <c r="K104" i="3"/>
  <c r="E94" i="3"/>
  <c r="J94" i="3"/>
  <c r="H94" i="3"/>
  <c r="L94" i="3"/>
  <c r="K94" i="3"/>
  <c r="I94" i="3"/>
  <c r="C94" i="3"/>
  <c r="F94" i="3"/>
  <c r="D94" i="3"/>
  <c r="G94" i="3"/>
  <c r="L71" i="3"/>
  <c r="K71" i="3"/>
  <c r="J71" i="3"/>
  <c r="I71" i="3"/>
  <c r="H71" i="3"/>
  <c r="G71" i="3"/>
  <c r="F71" i="3"/>
  <c r="E71" i="3"/>
  <c r="D71" i="3"/>
  <c r="L70" i="3"/>
  <c r="K70" i="3"/>
  <c r="J70" i="3"/>
  <c r="I70" i="3"/>
  <c r="H70" i="3"/>
  <c r="G70" i="3"/>
  <c r="F70" i="3"/>
  <c r="E70" i="3"/>
  <c r="D70" i="3"/>
  <c r="C71" i="3"/>
  <c r="C80" i="3" s="1"/>
  <c r="L56" i="3"/>
  <c r="K56" i="3"/>
  <c r="J56" i="3"/>
  <c r="I56" i="3"/>
  <c r="H56" i="3"/>
  <c r="G56" i="3"/>
  <c r="F56" i="3"/>
  <c r="E56" i="3"/>
  <c r="D56" i="3"/>
  <c r="C56" i="3"/>
  <c r="L61" i="3"/>
  <c r="K61" i="3"/>
  <c r="J61" i="3"/>
  <c r="I61" i="3"/>
  <c r="H61" i="3"/>
  <c r="G61" i="3"/>
  <c r="F61" i="3"/>
  <c r="E61" i="3"/>
  <c r="D61" i="3"/>
  <c r="C61" i="3"/>
  <c r="L60" i="3"/>
  <c r="L62" i="3" s="1"/>
  <c r="K60" i="3"/>
  <c r="J60" i="3"/>
  <c r="I60" i="3"/>
  <c r="H60" i="3"/>
  <c r="H62" i="3" s="1"/>
  <c r="G60" i="3"/>
  <c r="F60" i="3"/>
  <c r="E60" i="3"/>
  <c r="D60" i="3"/>
  <c r="D62" i="3" s="1"/>
  <c r="C60" i="3"/>
  <c r="L59" i="3"/>
  <c r="K59" i="3"/>
  <c r="J59" i="3"/>
  <c r="J62" i="3" s="1"/>
  <c r="I59" i="3"/>
  <c r="H59" i="3"/>
  <c r="G59" i="3"/>
  <c r="F59" i="3"/>
  <c r="F62" i="3" s="1"/>
  <c r="E59" i="3"/>
  <c r="D59" i="3"/>
  <c r="C59" i="3"/>
  <c r="D53" i="3"/>
  <c r="E53" i="3"/>
  <c r="F53" i="3"/>
  <c r="G53" i="3"/>
  <c r="H53" i="3"/>
  <c r="I53" i="3"/>
  <c r="J53" i="3"/>
  <c r="K53" i="3"/>
  <c r="L53" i="3"/>
  <c r="D54" i="3"/>
  <c r="E54" i="3"/>
  <c r="F54" i="3"/>
  <c r="G54" i="3"/>
  <c r="H54" i="3"/>
  <c r="I54" i="3"/>
  <c r="J54" i="3"/>
  <c r="K54" i="3"/>
  <c r="L54" i="3"/>
  <c r="D55" i="3"/>
  <c r="E55" i="3"/>
  <c r="F55" i="3"/>
  <c r="F57" i="3" s="1"/>
  <c r="F64" i="3" s="1"/>
  <c r="G55" i="3"/>
  <c r="H55" i="3"/>
  <c r="I55" i="3"/>
  <c r="J55" i="3"/>
  <c r="J57" i="3" s="1"/>
  <c r="J64" i="3" s="1"/>
  <c r="K55" i="3"/>
  <c r="L55" i="3"/>
  <c r="C54" i="3"/>
  <c r="C55" i="3"/>
  <c r="C53" i="3"/>
  <c r="D50" i="3"/>
  <c r="E50" i="3"/>
  <c r="F50" i="3"/>
  <c r="G50" i="3"/>
  <c r="H50" i="3"/>
  <c r="I50" i="3"/>
  <c r="J50" i="3"/>
  <c r="K50" i="3"/>
  <c r="L50" i="3"/>
  <c r="D51" i="3"/>
  <c r="E51" i="3"/>
  <c r="F51" i="3"/>
  <c r="G51" i="3"/>
  <c r="H51" i="3"/>
  <c r="I51" i="3"/>
  <c r="J51" i="3"/>
  <c r="K51" i="3"/>
  <c r="L51" i="3"/>
  <c r="C51" i="3"/>
  <c r="L49" i="3"/>
  <c r="K49" i="3"/>
  <c r="J49" i="3"/>
  <c r="I49" i="3"/>
  <c r="H49" i="3"/>
  <c r="G49" i="3"/>
  <c r="F49" i="3"/>
  <c r="E49" i="3"/>
  <c r="D49" i="3"/>
  <c r="L48" i="3"/>
  <c r="K48" i="3"/>
  <c r="J48" i="3"/>
  <c r="I48" i="3"/>
  <c r="H48" i="3"/>
  <c r="G48" i="3"/>
  <c r="F48" i="3"/>
  <c r="E48" i="3"/>
  <c r="D48" i="3"/>
  <c r="L47" i="3"/>
  <c r="K47" i="3"/>
  <c r="J47" i="3"/>
  <c r="I47" i="3"/>
  <c r="H47" i="3"/>
  <c r="G47" i="3"/>
  <c r="F47" i="3"/>
  <c r="E47" i="3"/>
  <c r="D47" i="3"/>
  <c r="C48" i="3"/>
  <c r="C49" i="3"/>
  <c r="C50" i="3"/>
  <c r="C47" i="3"/>
  <c r="F19" i="17" l="1"/>
  <c r="C40" i="17"/>
  <c r="O18" i="9"/>
  <c r="C57" i="3"/>
  <c r="I57" i="3"/>
  <c r="I64" i="3" s="1"/>
  <c r="I66" i="3" s="1"/>
  <c r="E57" i="3"/>
  <c r="E62" i="3"/>
  <c r="I62" i="3"/>
  <c r="C62" i="3"/>
  <c r="G62" i="3"/>
  <c r="K62" i="3"/>
  <c r="J66" i="3"/>
  <c r="F66" i="3"/>
  <c r="L57" i="3"/>
  <c r="L64" i="3" s="1"/>
  <c r="L66" i="3" s="1"/>
  <c r="H57" i="3"/>
  <c r="H64" i="3" s="1"/>
  <c r="H66" i="3" s="1"/>
  <c r="D57" i="3"/>
  <c r="D64" i="3" s="1"/>
  <c r="D66" i="3" s="1"/>
  <c r="K57" i="3"/>
  <c r="G57" i="3"/>
  <c r="G64" i="3" s="1"/>
  <c r="G66" i="3" s="1"/>
  <c r="D80" i="3"/>
  <c r="D106" i="3" s="1"/>
  <c r="H80" i="3"/>
  <c r="H106" i="3" s="1"/>
  <c r="L80" i="3"/>
  <c r="L106" i="3" s="1"/>
  <c r="F80" i="3"/>
  <c r="F106" i="3" s="1"/>
  <c r="J80" i="3"/>
  <c r="J106" i="3" s="1"/>
  <c r="E80" i="3"/>
  <c r="E106" i="3" s="1"/>
  <c r="I80" i="3"/>
  <c r="I106" i="3" s="1"/>
  <c r="C106" i="3"/>
  <c r="G80" i="3"/>
  <c r="G106" i="3" s="1"/>
  <c r="K80" i="3"/>
  <c r="K106" i="3" s="1"/>
  <c r="C36" i="3"/>
  <c r="C41" i="3" s="1"/>
  <c r="E64" i="3" l="1"/>
  <c r="E66" i="3" s="1"/>
  <c r="K64" i="3"/>
  <c r="K66" i="3" s="1"/>
  <c r="C64" i="3"/>
  <c r="C66" i="3" s="1"/>
  <c r="L36" i="3"/>
  <c r="L41" i="3" s="1"/>
  <c r="K36" i="3"/>
  <c r="K41" i="3" s="1"/>
  <c r="J36" i="3"/>
  <c r="J41" i="3" s="1"/>
  <c r="I36" i="3"/>
  <c r="I41" i="3" s="1"/>
  <c r="H36" i="3"/>
  <c r="H41" i="3" s="1"/>
  <c r="G36" i="3"/>
  <c r="G41" i="3" s="1"/>
  <c r="F36" i="3"/>
  <c r="F41" i="3" s="1"/>
  <c r="E36" i="3"/>
  <c r="E41" i="3" s="1"/>
  <c r="D36" i="3"/>
  <c r="D41" i="3" s="1"/>
  <c r="M33" i="3"/>
  <c r="M30" i="3"/>
  <c r="L30" i="3" l="1"/>
  <c r="K30" i="3"/>
  <c r="J30" i="3"/>
  <c r="I30" i="3"/>
  <c r="H30" i="3"/>
  <c r="G30" i="3"/>
  <c r="F30" i="3"/>
  <c r="E30" i="3"/>
  <c r="D30" i="3"/>
  <c r="C30" i="3"/>
  <c r="M24" i="3"/>
  <c r="L24" i="3"/>
  <c r="K24" i="3"/>
  <c r="J24" i="3"/>
  <c r="I24" i="3"/>
  <c r="H24" i="3"/>
  <c r="G24" i="3"/>
  <c r="F24" i="3"/>
  <c r="E24" i="3"/>
  <c r="D24" i="3"/>
  <c r="C24" i="3"/>
  <c r="M21" i="3"/>
  <c r="L21" i="3"/>
  <c r="K21" i="3"/>
  <c r="J21" i="3"/>
  <c r="I21" i="3"/>
  <c r="H21" i="3"/>
  <c r="G21" i="3"/>
  <c r="F21" i="3"/>
  <c r="E21" i="3"/>
  <c r="D21" i="3"/>
  <c r="C21" i="3"/>
  <c r="L15" i="3"/>
  <c r="K15" i="3"/>
  <c r="J15" i="3"/>
  <c r="I15" i="3"/>
  <c r="H15" i="3"/>
  <c r="G15" i="3"/>
  <c r="F15" i="3"/>
  <c r="E15" i="3"/>
  <c r="D15" i="3"/>
  <c r="C15" i="3"/>
  <c r="M9" i="3"/>
  <c r="M27" i="3" l="1"/>
  <c r="M31" i="3" s="1"/>
  <c r="M6" i="3"/>
  <c r="M28" i="3" s="1"/>
  <c r="L9" i="3"/>
  <c r="K9" i="3"/>
  <c r="J9" i="3"/>
  <c r="I9" i="3"/>
  <c r="H9" i="3"/>
  <c r="G9" i="3"/>
  <c r="F9" i="3"/>
  <c r="E9" i="3"/>
  <c r="D9" i="3"/>
  <c r="L6" i="3"/>
  <c r="K6" i="3"/>
  <c r="J6" i="3"/>
  <c r="J22" i="3" s="1"/>
  <c r="I6" i="3"/>
  <c r="H6" i="3"/>
  <c r="G6" i="3"/>
  <c r="G16" i="3" s="1"/>
  <c r="F6" i="3"/>
  <c r="E6" i="3"/>
  <c r="E22" i="3" s="1"/>
  <c r="D6" i="3"/>
  <c r="C9" i="3"/>
  <c r="M22" i="3" l="1"/>
  <c r="M34" i="3"/>
  <c r="G25" i="3"/>
  <c r="G10" i="3"/>
  <c r="K10" i="3"/>
  <c r="H12" i="3"/>
  <c r="H25" i="3"/>
  <c r="H16" i="3"/>
  <c r="L16" i="3"/>
  <c r="L12" i="3"/>
  <c r="D10" i="3"/>
  <c r="M16" i="3"/>
  <c r="M12" i="3"/>
  <c r="M13" i="3" s="1"/>
  <c r="M25" i="3"/>
  <c r="M19" i="3"/>
  <c r="E16" i="3"/>
  <c r="L22" i="3"/>
  <c r="D25" i="3"/>
  <c r="D16" i="3"/>
  <c r="D12" i="3"/>
  <c r="L25" i="3"/>
  <c r="D22" i="3"/>
  <c r="E12" i="3"/>
  <c r="E25" i="3"/>
  <c r="I12" i="3"/>
  <c r="I25" i="3"/>
  <c r="H10" i="3"/>
  <c r="L10" i="3"/>
  <c r="I16" i="3"/>
  <c r="I22" i="3"/>
  <c r="F25" i="3"/>
  <c r="F16" i="3"/>
  <c r="F12" i="3"/>
  <c r="J12" i="3"/>
  <c r="J16" i="3"/>
  <c r="J25" i="3"/>
  <c r="E10" i="3"/>
  <c r="I10" i="3"/>
  <c r="G12" i="3"/>
  <c r="G22" i="3"/>
  <c r="K22" i="3"/>
  <c r="K12" i="3"/>
  <c r="F10" i="3"/>
  <c r="J10" i="3"/>
  <c r="M10" i="3"/>
  <c r="K25" i="3"/>
  <c r="F22" i="3"/>
  <c r="K16" i="3"/>
  <c r="H22" i="3"/>
  <c r="M7" i="3"/>
  <c r="L7" i="3"/>
  <c r="K7" i="3"/>
  <c r="J7" i="3"/>
  <c r="I7" i="3"/>
  <c r="H7" i="3"/>
  <c r="G7" i="3"/>
  <c r="F7" i="3"/>
  <c r="E7" i="3"/>
  <c r="C6" i="3"/>
  <c r="D18" i="3" l="1"/>
  <c r="D13" i="3"/>
  <c r="E18" i="3"/>
  <c r="E13" i="3"/>
  <c r="K18" i="3"/>
  <c r="K13" i="3"/>
  <c r="J18" i="3"/>
  <c r="J13" i="3"/>
  <c r="L18" i="3"/>
  <c r="L13" i="3"/>
  <c r="H18" i="3"/>
  <c r="H13" i="3"/>
  <c r="G18" i="3"/>
  <c r="G13" i="3"/>
  <c r="F18" i="3"/>
  <c r="F13" i="3"/>
  <c r="I18" i="3"/>
  <c r="I13" i="3"/>
  <c r="C12" i="3"/>
  <c r="C22" i="3"/>
  <c r="C16" i="3"/>
  <c r="C25" i="3"/>
  <c r="D7" i="3"/>
  <c r="C10" i="3"/>
  <c r="L3" i="3"/>
  <c r="D3" i="3"/>
  <c r="E3" i="3"/>
  <c r="F3" i="3"/>
  <c r="G3" i="3"/>
  <c r="H3" i="3"/>
  <c r="I3" i="3"/>
  <c r="J3" i="3"/>
  <c r="K3" i="3"/>
  <c r="C3" i="3"/>
  <c r="B2" i="3"/>
  <c r="I19" i="3" l="1"/>
  <c r="I27" i="3"/>
  <c r="L19" i="3"/>
  <c r="L27" i="3"/>
  <c r="K19" i="3"/>
  <c r="K27" i="3"/>
  <c r="D19" i="3"/>
  <c r="D27" i="3"/>
  <c r="C18" i="3"/>
  <c r="C13" i="3"/>
  <c r="G19" i="3"/>
  <c r="G27" i="3"/>
  <c r="F19" i="3"/>
  <c r="F27" i="3"/>
  <c r="H19" i="3"/>
  <c r="H27" i="3"/>
  <c r="J19" i="3"/>
  <c r="J27" i="3"/>
  <c r="J33" i="3" s="1"/>
  <c r="E19" i="3"/>
  <c r="E27" i="3"/>
  <c r="B6" i="1"/>
  <c r="C19" i="3" l="1"/>
  <c r="C27" i="3"/>
  <c r="D33" i="3"/>
  <c r="D28" i="3"/>
  <c r="D31" i="3"/>
  <c r="E33" i="3"/>
  <c r="E28" i="3"/>
  <c r="E31" i="3"/>
  <c r="H33" i="3"/>
  <c r="H28" i="3"/>
  <c r="H31" i="3"/>
  <c r="G33" i="3"/>
  <c r="G28" i="3"/>
  <c r="G31" i="3"/>
  <c r="L33" i="3"/>
  <c r="L28" i="3"/>
  <c r="L31" i="3"/>
  <c r="J28" i="3"/>
  <c r="J31" i="3"/>
  <c r="F33" i="3"/>
  <c r="F28" i="3"/>
  <c r="F31" i="3"/>
  <c r="K33" i="3"/>
  <c r="K28" i="3"/>
  <c r="K31" i="3"/>
  <c r="I33" i="3"/>
  <c r="I28" i="3"/>
  <c r="I31" i="3"/>
  <c r="I38" i="3" l="1"/>
  <c r="I44" i="3" s="1"/>
  <c r="I34" i="3"/>
  <c r="L38" i="3"/>
  <c r="L44" i="3" s="1"/>
  <c r="L34" i="3"/>
  <c r="D38" i="3"/>
  <c r="D44" i="3" s="1"/>
  <c r="D34" i="3"/>
  <c r="G34" i="3"/>
  <c r="G38" i="3"/>
  <c r="J34" i="3"/>
  <c r="J38" i="3"/>
  <c r="J44" i="3" s="1"/>
  <c r="E34" i="3"/>
  <c r="E38" i="3"/>
  <c r="E44" i="3" s="1"/>
  <c r="C33" i="3"/>
  <c r="C28" i="3"/>
  <c r="C31" i="3"/>
  <c r="K34" i="3"/>
  <c r="K38" i="3"/>
  <c r="K44" i="3" s="1"/>
  <c r="F34" i="3"/>
  <c r="F38" i="3"/>
  <c r="H38" i="3"/>
  <c r="H44" i="3" s="1"/>
  <c r="H34" i="3"/>
  <c r="H39" i="3" l="1"/>
  <c r="H42" i="3"/>
  <c r="G39" i="3"/>
  <c r="G42" i="3"/>
  <c r="E39" i="3"/>
  <c r="E42" i="3"/>
  <c r="F39" i="3"/>
  <c r="F42" i="3"/>
  <c r="L39" i="3"/>
  <c r="L42" i="3"/>
  <c r="J39" i="3"/>
  <c r="J42" i="3"/>
  <c r="K39" i="3"/>
  <c r="K42" i="3"/>
  <c r="D42" i="3"/>
  <c r="I39" i="3"/>
  <c r="I42" i="3"/>
  <c r="C38" i="3"/>
  <c r="C44" i="3" s="1"/>
  <c r="C34" i="3"/>
  <c r="C42" i="3" l="1"/>
  <c r="D39" i="3"/>
</calcChain>
</file>

<file path=xl/sharedStrings.xml><?xml version="1.0" encoding="utf-8"?>
<sst xmlns="http://schemas.openxmlformats.org/spreadsheetml/2006/main" count="17386" uniqueCount="8657">
  <si>
    <t>COMPANY NAME</t>
  </si>
  <si>
    <t>INFOSYS LTD</t>
  </si>
  <si>
    <t>LATEST VERSION</t>
  </si>
  <si>
    <t>PLEASE DO NOT MAKE ANY CHANGES TO THIS SHEET</t>
  </si>
  <si>
    <t>CURRENT VERSION</t>
  </si>
  <si>
    <t>META</t>
  </si>
  <si>
    <t>Number of shares</t>
  </si>
  <si>
    <t>Face Value</t>
  </si>
  <si>
    <t>Current Price</t>
  </si>
  <si>
    <t>Market Capitalization</t>
  </si>
  <si>
    <t>PROFIT &amp; LOSS</t>
  </si>
  <si>
    <t>Report Date</t>
  </si>
  <si>
    <t>Sales</t>
  </si>
  <si>
    <t>Raw Material Cost</t>
  </si>
  <si>
    <t>Change in Inventory</t>
  </si>
  <si>
    <t>Power and Fuel</t>
  </si>
  <si>
    <t>Other Mfr. Exp</t>
  </si>
  <si>
    <t>Employee Cost</t>
  </si>
  <si>
    <t>Selling and admin</t>
  </si>
  <si>
    <t>Other Expenses</t>
  </si>
  <si>
    <t>Other Income</t>
  </si>
  <si>
    <t>Depreciation</t>
  </si>
  <si>
    <t>Interest</t>
  </si>
  <si>
    <t>Profit before tax</t>
  </si>
  <si>
    <t>Tax</t>
  </si>
  <si>
    <t>Net profit</t>
  </si>
  <si>
    <t>Dividend Amount</t>
  </si>
  <si>
    <t>Quarters</t>
  </si>
  <si>
    <t>Expenses</t>
  </si>
  <si>
    <t>Operating Profit</t>
  </si>
  <si>
    <t>BALANCE SHEET</t>
  </si>
  <si>
    <t>Equity Share Capital</t>
  </si>
  <si>
    <t>Reserves</t>
  </si>
  <si>
    <t>Borrowings</t>
  </si>
  <si>
    <t>Other Liabilities</t>
  </si>
  <si>
    <t>Total</t>
  </si>
  <si>
    <t>Net Block</t>
  </si>
  <si>
    <t>Capital Work in Progress</t>
  </si>
  <si>
    <t>Investments</t>
  </si>
  <si>
    <t>Other Assets</t>
  </si>
  <si>
    <t>Receivables</t>
  </si>
  <si>
    <t>Inventory</t>
  </si>
  <si>
    <t>Cash &amp; Bank</t>
  </si>
  <si>
    <t>No. of Equity Shares</t>
  </si>
  <si>
    <t>New Bonus Shares</t>
  </si>
  <si>
    <t>Face value</t>
  </si>
  <si>
    <t>CASH FLOW:</t>
  </si>
  <si>
    <t>Cash from Operating Activity</t>
  </si>
  <si>
    <t>Cash from Investing Activity</t>
  </si>
  <si>
    <t>Cash from Financing Activity</t>
  </si>
  <si>
    <t>Net Cash Flow</t>
  </si>
  <si>
    <t>PRICE:</t>
  </si>
  <si>
    <t>DERIVED:</t>
  </si>
  <si>
    <t>Adjusted Equity Shares in Cr</t>
  </si>
  <si>
    <t>Years</t>
  </si>
  <si>
    <t>LTM</t>
  </si>
  <si>
    <t>#</t>
  </si>
  <si>
    <t>Income Statement</t>
  </si>
  <si>
    <t>Sales Growth</t>
  </si>
  <si>
    <t>COGS</t>
  </si>
  <si>
    <t>COGS % Sales</t>
  </si>
  <si>
    <t>Gross Profit</t>
  </si>
  <si>
    <t xml:space="preserve">Selling and General Expenses </t>
  </si>
  <si>
    <t>S&amp;G Exp % Sales</t>
  </si>
  <si>
    <t>EBITDA</t>
  </si>
  <si>
    <t>EBITDA Margin</t>
  </si>
  <si>
    <t>Interest % Sales</t>
  </si>
  <si>
    <t>Depreciation % Sales</t>
  </si>
  <si>
    <t>Gross Margin</t>
  </si>
  <si>
    <t>Earning Before Tax</t>
  </si>
  <si>
    <t>EBT % Sales</t>
  </si>
  <si>
    <t>Effective Tax Rate</t>
  </si>
  <si>
    <t>Net Profit</t>
  </si>
  <si>
    <t>Net Margin</t>
  </si>
  <si>
    <t>No of Equity Share</t>
  </si>
  <si>
    <t>Earning per Share</t>
  </si>
  <si>
    <t>Dividend per Share</t>
  </si>
  <si>
    <t>EPS Growth %</t>
  </si>
  <si>
    <t>Dividend Payout Ratio</t>
  </si>
  <si>
    <t>Retained Earnings</t>
  </si>
  <si>
    <t>Balance Sheet</t>
  </si>
  <si>
    <t>Total Liabilities</t>
  </si>
  <si>
    <t>Fixed Assets Net Block</t>
  </si>
  <si>
    <t>Total Non Current Assets</t>
  </si>
  <si>
    <t>Total Current Assets</t>
  </si>
  <si>
    <t>Total Assets</t>
  </si>
  <si>
    <t>Check</t>
  </si>
  <si>
    <t>Profit from operations</t>
  </si>
  <si>
    <t>Payables</t>
  </si>
  <si>
    <t>Loans Advances</t>
  </si>
  <si>
    <t>Operating investments</t>
  </si>
  <si>
    <t>Operating Deposits</t>
  </si>
  <si>
    <t>Other WC items</t>
  </si>
  <si>
    <t>Working capital changes</t>
  </si>
  <si>
    <t>Direct taxes</t>
  </si>
  <si>
    <t>Fixed assets purchased</t>
  </si>
  <si>
    <t>Fixed assets sold</t>
  </si>
  <si>
    <t>Investments purchased</t>
  </si>
  <si>
    <t>Investments sold</t>
  </si>
  <si>
    <t>Interest received</t>
  </si>
  <si>
    <t>Dividends received</t>
  </si>
  <si>
    <t>Investment in group cos</t>
  </si>
  <si>
    <t>Redemp n Canc of Shares</t>
  </si>
  <si>
    <t>Inter corporate deposits</t>
  </si>
  <si>
    <t>Other investing items</t>
  </si>
  <si>
    <t>Proceeds from shares</t>
  </si>
  <si>
    <t>Proceeds from borrowings</t>
  </si>
  <si>
    <t>Repayment of borrowings</t>
  </si>
  <si>
    <t>Interest paid fin</t>
  </si>
  <si>
    <t>Dividends paid</t>
  </si>
  <si>
    <t>Financial liabilities</t>
  </si>
  <si>
    <t>Other financing items</t>
  </si>
  <si>
    <t>Cash from Operating Activity -</t>
  </si>
  <si>
    <t>Cash from Investing Activity -</t>
  </si>
  <si>
    <t>Cash from Financing Activity -</t>
  </si>
  <si>
    <t>Cash Flow Statement</t>
  </si>
  <si>
    <t xml:space="preserve">Cash from Operating Activity </t>
  </si>
  <si>
    <t xml:space="preserve">Operating Activity </t>
  </si>
  <si>
    <t xml:space="preserve">Cash from Investing  Activities </t>
  </si>
  <si>
    <t>Investing Activities</t>
  </si>
  <si>
    <t>Financing Activities</t>
  </si>
  <si>
    <t xml:space="preserve">Cash from Financing  Activities </t>
  </si>
  <si>
    <t>Acquisition of companies</t>
  </si>
  <si>
    <t>Year</t>
  </si>
  <si>
    <t>Trend</t>
  </si>
  <si>
    <t>Mean</t>
  </si>
  <si>
    <t>Median</t>
  </si>
  <si>
    <t>EBITDA Growth</t>
  </si>
  <si>
    <t>EBIT Growth</t>
  </si>
  <si>
    <t>Dividend Growth</t>
  </si>
  <si>
    <t>EBIT Margin</t>
  </si>
  <si>
    <t>EBT Margin</t>
  </si>
  <si>
    <t>Net profit Margin</t>
  </si>
  <si>
    <t>SalesExpenses%Sales</t>
  </si>
  <si>
    <t>Depreciation%Sales</t>
  </si>
  <si>
    <t>OperatingIncome%Sales</t>
  </si>
  <si>
    <t>Return on Capital Employed</t>
  </si>
  <si>
    <t>Retain Earnings%</t>
  </si>
  <si>
    <t>Return on Equity%</t>
  </si>
  <si>
    <t>Self Sustained Growth Rate</t>
  </si>
  <si>
    <t>Interest Coverage Ratio</t>
  </si>
  <si>
    <t>Debtor Turnover Ratio</t>
  </si>
  <si>
    <t>Creditor Turnover Ratio</t>
  </si>
  <si>
    <t xml:space="preserve">Inventory Turnover </t>
  </si>
  <si>
    <t>Fixed Asset Turnover</t>
  </si>
  <si>
    <t>Capital Turnover Ratio</t>
  </si>
  <si>
    <t>Debtor Days</t>
  </si>
  <si>
    <t>Payable Days</t>
  </si>
  <si>
    <t>Inventory Days</t>
  </si>
  <si>
    <t>Cash Conversion Cycle (in Days)</t>
  </si>
  <si>
    <t>CFO/ Sales</t>
  </si>
  <si>
    <t>CFO/Total Assets</t>
  </si>
  <si>
    <t>CFO/Total Debt</t>
  </si>
  <si>
    <t>Year Weight</t>
  </si>
  <si>
    <t xml:space="preserve">Net Profit </t>
  </si>
  <si>
    <t>Net Profit  Growth</t>
  </si>
  <si>
    <t>Earning per Share Growth</t>
  </si>
  <si>
    <t>Particulars</t>
  </si>
  <si>
    <t>Total Asset</t>
  </si>
  <si>
    <t>Equity Capital</t>
  </si>
  <si>
    <t>Borrowings -</t>
  </si>
  <si>
    <t>Lease Liabilities</t>
  </si>
  <si>
    <t>Other Liabilities -</t>
  </si>
  <si>
    <t>Non controlling int</t>
  </si>
  <si>
    <t>Trade Payables</t>
  </si>
  <si>
    <t>Advance from Customers</t>
  </si>
  <si>
    <t>Other liability items</t>
  </si>
  <si>
    <t>Fixed Assets -</t>
  </si>
  <si>
    <t>Land</t>
  </si>
  <si>
    <t>Building</t>
  </si>
  <si>
    <t>Plant Machinery</t>
  </si>
  <si>
    <t>Equipments</t>
  </si>
  <si>
    <t>Computers</t>
  </si>
  <si>
    <t>Furniture n fittings</t>
  </si>
  <si>
    <t>Vehicles</t>
  </si>
  <si>
    <t>Intangible Assets</t>
  </si>
  <si>
    <t>Other fixed assets</t>
  </si>
  <si>
    <t>Gross Block</t>
  </si>
  <si>
    <t>Accumulated Depreciation</t>
  </si>
  <si>
    <t>CWIP</t>
  </si>
  <si>
    <t>Other Assets -</t>
  </si>
  <si>
    <t>Trade receivables</t>
  </si>
  <si>
    <t>Cash Equivalents</t>
  </si>
  <si>
    <t>Loans n Advances</t>
  </si>
  <si>
    <t>Other asset items</t>
  </si>
  <si>
    <t xml:space="preserve"> </t>
  </si>
  <si>
    <t>Calculating of ROIC</t>
  </si>
  <si>
    <t>Current Assets</t>
  </si>
  <si>
    <t>Current Liabilities</t>
  </si>
  <si>
    <t>Net Working Capital</t>
  </si>
  <si>
    <t>Non Current Assets</t>
  </si>
  <si>
    <t>Net Non Current Assets</t>
  </si>
  <si>
    <t>Invested Capital</t>
  </si>
  <si>
    <t>EBIT</t>
  </si>
  <si>
    <t>ROIC</t>
  </si>
  <si>
    <t>Calculating of Renivestement Rate</t>
  </si>
  <si>
    <t>Net Capex</t>
  </si>
  <si>
    <t>Change in Working Capital</t>
  </si>
  <si>
    <t>Marginal Tax Rate</t>
  </si>
  <si>
    <t>EBIT(1-T)</t>
  </si>
  <si>
    <t>Reinvestment</t>
  </si>
  <si>
    <t>Reinvestment Rate</t>
  </si>
  <si>
    <t>4 Years Average</t>
  </si>
  <si>
    <t>4 Years Median</t>
  </si>
  <si>
    <t>Calculating of Growth Rate</t>
  </si>
  <si>
    <t>Intrinsic Growth</t>
  </si>
  <si>
    <t>Comparable Beta</t>
  </si>
  <si>
    <t>SL.No</t>
  </si>
  <si>
    <t>Name</t>
  </si>
  <si>
    <t>CMP Rs.</t>
  </si>
  <si>
    <t xml:space="preserve">Mar Cap Rs.Cr. </t>
  </si>
  <si>
    <t>Debt Rs.Cr.</t>
  </si>
  <si>
    <t>Debt / Eq</t>
  </si>
  <si>
    <t>TCS</t>
  </si>
  <si>
    <t>Infosys</t>
  </si>
  <si>
    <t>HCL Technologies</t>
  </si>
  <si>
    <t>Wipro</t>
  </si>
  <si>
    <t>LTIMindtree</t>
  </si>
  <si>
    <t xml:space="preserve">Regression Beta -1 Years </t>
  </si>
  <si>
    <t>Nifty Returns</t>
  </si>
  <si>
    <t>Date</t>
  </si>
  <si>
    <t>Closing Price</t>
  </si>
  <si>
    <t>Return</t>
  </si>
  <si>
    <t>Beta Drifting</t>
  </si>
  <si>
    <t>Levered Raw Beta</t>
  </si>
  <si>
    <t>Raw Beta Weight</t>
  </si>
  <si>
    <t>Market Beta</t>
  </si>
  <si>
    <t>Market Beta Weight</t>
  </si>
  <si>
    <t>Adjusted Beta</t>
  </si>
  <si>
    <t xml:space="preserve">Beta </t>
  </si>
  <si>
    <t>SUMMARY OUTPUT</t>
  </si>
  <si>
    <t>Regression Statistics</t>
  </si>
  <si>
    <t>Multiple R</t>
  </si>
  <si>
    <t>R Square</t>
  </si>
  <si>
    <t>Adjusted R Square</t>
  </si>
  <si>
    <t>Standard Error</t>
  </si>
  <si>
    <t>Observations</t>
  </si>
  <si>
    <t>ANOVA</t>
  </si>
  <si>
    <t>Regression</t>
  </si>
  <si>
    <t>Residual</t>
  </si>
  <si>
    <t>Intercept</t>
  </si>
  <si>
    <t>df</t>
  </si>
  <si>
    <t>SS</t>
  </si>
  <si>
    <t>MS</t>
  </si>
  <si>
    <t>F</t>
  </si>
  <si>
    <t>Significance F</t>
  </si>
  <si>
    <t>Coefficients</t>
  </si>
  <si>
    <t>t Stat</t>
  </si>
  <si>
    <t>P-value</t>
  </si>
  <si>
    <t>Lower 95%</t>
  </si>
  <si>
    <t>Upper 95%</t>
  </si>
  <si>
    <t>Lower 95.0%</t>
  </si>
  <si>
    <t>Upper 95.0%</t>
  </si>
  <si>
    <t>X Variable 1</t>
  </si>
  <si>
    <t>Tata Consultancy Services Ltd</t>
  </si>
  <si>
    <t>Infosys Ltd</t>
  </si>
  <si>
    <t>HCL Technologies Ltd</t>
  </si>
  <si>
    <t>Wipro Ltd</t>
  </si>
  <si>
    <t>LTIMindtree Limited</t>
  </si>
  <si>
    <t>Annual</t>
  </si>
  <si>
    <t>Returns on Markets</t>
  </si>
  <si>
    <t>Average Return</t>
  </si>
  <si>
    <t>Dividend Yield</t>
  </si>
  <si>
    <t>Total Market Return</t>
  </si>
  <si>
    <r>
      <t xml:space="preserve">1.35 </t>
    </r>
    <r>
      <rPr>
        <vertAlign val="superscript"/>
        <sz val="11"/>
        <color theme="1"/>
        <rFont val="Calibri"/>
        <family val="2"/>
        <scheme val="minor"/>
      </rPr>
      <t>1</t>
    </r>
  </si>
  <si>
    <t>Peer Comps</t>
  </si>
  <si>
    <t>Debt/</t>
  </si>
  <si>
    <t>Levered</t>
  </si>
  <si>
    <t xml:space="preserve">Unlevered </t>
  </si>
  <si>
    <t>Name of the Comp</t>
  </si>
  <si>
    <t xml:space="preserve">Country </t>
  </si>
  <si>
    <t>Total Debt</t>
  </si>
  <si>
    <t>Total Equity</t>
  </si>
  <si>
    <r>
      <t xml:space="preserve">Tax Rate </t>
    </r>
    <r>
      <rPr>
        <vertAlign val="superscript"/>
        <sz val="11"/>
        <color theme="1"/>
        <rFont val="Calibri"/>
        <family val="2"/>
        <scheme val="minor"/>
      </rPr>
      <t>1</t>
    </r>
  </si>
  <si>
    <t>Equity</t>
  </si>
  <si>
    <t>Capital</t>
  </si>
  <si>
    <r>
      <t xml:space="preserve">Beta </t>
    </r>
    <r>
      <rPr>
        <vertAlign val="superscript"/>
        <sz val="11"/>
        <color theme="1"/>
        <rFont val="Calibri"/>
        <family val="2"/>
        <scheme val="minor"/>
      </rPr>
      <t>2</t>
    </r>
  </si>
  <si>
    <r>
      <t>Beta</t>
    </r>
    <r>
      <rPr>
        <vertAlign val="superscript"/>
        <sz val="11"/>
        <color theme="1"/>
        <rFont val="Calibri"/>
        <family val="2"/>
        <scheme val="minor"/>
      </rPr>
      <t xml:space="preserve"> 3</t>
    </r>
  </si>
  <si>
    <t>India</t>
  </si>
  <si>
    <t>Average</t>
  </si>
  <si>
    <t>Cost of Debt</t>
  </si>
  <si>
    <t>Pre -Tax Cost of Debt</t>
  </si>
  <si>
    <t>Tax Rate</t>
  </si>
  <si>
    <t>Post Tax Cost of Debt</t>
  </si>
  <si>
    <t>Cost of Equity</t>
  </si>
  <si>
    <t>Risk Free Rate</t>
  </si>
  <si>
    <t>Equity Risk Premium</t>
  </si>
  <si>
    <r>
      <t>Levered Beta</t>
    </r>
    <r>
      <rPr>
        <vertAlign val="superscript"/>
        <sz val="11"/>
        <color theme="1"/>
        <rFont val="Calibri"/>
        <family val="2"/>
        <scheme val="minor"/>
      </rPr>
      <t xml:space="preserve"> 4</t>
    </r>
  </si>
  <si>
    <t>Capital Structure</t>
  </si>
  <si>
    <t>Current</t>
  </si>
  <si>
    <t>Target</t>
  </si>
  <si>
    <t>Market Capitalization (Total Equity)</t>
  </si>
  <si>
    <t>Total Capital</t>
  </si>
  <si>
    <t>Debt/Equity</t>
  </si>
  <si>
    <t>Levered Beta</t>
  </si>
  <si>
    <t>Comps Median Unlevered Beta</t>
  </si>
  <si>
    <t>Target Debt/Equity</t>
  </si>
  <si>
    <t>Weighted Average Cost of Capital</t>
  </si>
  <si>
    <t>Equity Weight</t>
  </si>
  <si>
    <r>
      <t>C</t>
    </r>
    <r>
      <rPr>
        <sz val="11"/>
        <color theme="1"/>
        <rFont val="Calibri"/>
        <family val="2"/>
        <scheme val="minor"/>
      </rPr>
      <t>ost of Debt</t>
    </r>
  </si>
  <si>
    <t>Debt Weight</t>
  </si>
  <si>
    <t>WACC</t>
  </si>
  <si>
    <t>Calculation of PV of FCFF</t>
  </si>
  <si>
    <t>less: Reinvestment Rate</t>
  </si>
  <si>
    <t>Free Cash Flow to Firm (FCFF)</t>
  </si>
  <si>
    <t>Mid Year Convention</t>
  </si>
  <si>
    <t>Discount Factor</t>
  </si>
  <si>
    <t>PV of FCFF</t>
  </si>
  <si>
    <t>.</t>
  </si>
  <si>
    <t>Expected Growth</t>
  </si>
  <si>
    <t>Terminal Growth</t>
  </si>
  <si>
    <t>Calculation of Terminal Value</t>
  </si>
  <si>
    <t>FCFF (n+1)</t>
  </si>
  <si>
    <t>Terminal Growth Rate</t>
  </si>
  <si>
    <t>Terminal Value</t>
  </si>
  <si>
    <t>Calculation of Equity Value per Share</t>
  </si>
  <si>
    <t>PV of Terminal Value</t>
  </si>
  <si>
    <t>Value of Operating Assets</t>
  </si>
  <si>
    <t>Add : Cash</t>
  </si>
  <si>
    <t>Less: Debt</t>
  </si>
  <si>
    <t>Value of Equity</t>
  </si>
  <si>
    <t>No of Share</t>
  </si>
  <si>
    <t>Equity Value per Share</t>
  </si>
  <si>
    <t>Share Price</t>
  </si>
  <si>
    <t>Discount/ Premium</t>
  </si>
  <si>
    <t>S.No.</t>
  </si>
  <si>
    <t>No. Eq. Shares Cr.</t>
  </si>
  <si>
    <t>Cash End Rs.Cr.</t>
  </si>
  <si>
    <t>Sales Rs.Cr.</t>
  </si>
  <si>
    <t>NP 12M Rs.Cr.</t>
  </si>
  <si>
    <t>EV</t>
  </si>
  <si>
    <t>Tech Mahindra</t>
  </si>
  <si>
    <t>Persistent Systems</t>
  </si>
  <si>
    <t>Oracle Fin.Serv.</t>
  </si>
  <si>
    <t>Coforge</t>
  </si>
  <si>
    <t>Mphasis</t>
  </si>
  <si>
    <t>Amount in Crores</t>
  </si>
  <si>
    <t>Comparable Company Valuation</t>
  </si>
  <si>
    <t>Market Data</t>
  </si>
  <si>
    <t>Financials</t>
  </si>
  <si>
    <t>Valuation</t>
  </si>
  <si>
    <t xml:space="preserve">Company </t>
  </si>
  <si>
    <t>Ticker</t>
  </si>
  <si>
    <t>Share Outstanding</t>
  </si>
  <si>
    <t>Net Debt</t>
  </si>
  <si>
    <t>Enterprise Value</t>
  </si>
  <si>
    <t>Revenue</t>
  </si>
  <si>
    <t>Net Income</t>
  </si>
  <si>
    <t>EV/ Revenue</t>
  </si>
  <si>
    <t>EV/ EBITDA</t>
  </si>
  <si>
    <t>P/E</t>
  </si>
  <si>
    <t>TCS.NS</t>
  </si>
  <si>
    <t>INFY</t>
  </si>
  <si>
    <t>HCLTECH.NS</t>
  </si>
  <si>
    <t>WIT</t>
  </si>
  <si>
    <t>LTIM.NS</t>
  </si>
  <si>
    <t>TECHM.BO</t>
  </si>
  <si>
    <t>PERSISTENT.NS</t>
  </si>
  <si>
    <t>OFSS.BO</t>
  </si>
  <si>
    <t>COFORGE.NS</t>
  </si>
  <si>
    <t>MPHASIS.NS</t>
  </si>
  <si>
    <t>Equity Value</t>
  </si>
  <si>
    <t>High</t>
  </si>
  <si>
    <t>75th Percentile</t>
  </si>
  <si>
    <t>25th percentile</t>
  </si>
  <si>
    <t>Low</t>
  </si>
  <si>
    <t>Infosys Comparable Valuation</t>
  </si>
  <si>
    <t>Implied Enterprize Value</t>
  </si>
  <si>
    <t>Implied Market Value</t>
  </si>
  <si>
    <t>Implied value Per Share</t>
  </si>
  <si>
    <t>Sensitivity Analysis</t>
  </si>
  <si>
    <t>Football Field Analysis - Data</t>
  </si>
  <si>
    <t>OpenLow</t>
  </si>
  <si>
    <t>OpenHigh</t>
  </si>
  <si>
    <t>Comps</t>
  </si>
  <si>
    <t>DCF Bear</t>
  </si>
  <si>
    <t>DCF Base</t>
  </si>
  <si>
    <t>DCF Bull</t>
  </si>
  <si>
    <t>52w H/L</t>
  </si>
  <si>
    <t>Close</t>
  </si>
  <si>
    <t>Shorted Return</t>
  </si>
  <si>
    <t>Calculating of Value at Risk- Tata Consultancy Services Ltd (Historical)</t>
  </si>
  <si>
    <t>Standard Diviation</t>
  </si>
  <si>
    <t xml:space="preserve">Min </t>
  </si>
  <si>
    <t>Max</t>
  </si>
  <si>
    <t>CMP</t>
  </si>
  <si>
    <t>Historical Approach</t>
  </si>
  <si>
    <t>Percentile</t>
  </si>
  <si>
    <t>Confidence</t>
  </si>
  <si>
    <t>VAR %</t>
  </si>
  <si>
    <t>Stock Price</t>
  </si>
  <si>
    <t>VAR (INR)</t>
  </si>
  <si>
    <t>Calculating of Value at Risk- INFOSYS (Monte Carlo Stimulation)</t>
  </si>
  <si>
    <t>Replication</t>
  </si>
  <si>
    <t>Stimulation Return</t>
  </si>
  <si>
    <t>Monte Carlo Simulation</t>
  </si>
  <si>
    <t>COMPANY_NAME</t>
  </si>
  <si>
    <t>BSE</t>
  </si>
  <si>
    <t>NSE</t>
  </si>
  <si>
    <t>Industry</t>
  </si>
  <si>
    <t>20 MICRONS LTD</t>
  </si>
  <si>
    <t>20MICRONS</t>
  </si>
  <si>
    <t>Mining</t>
  </si>
  <si>
    <t>21ST CENTURY MANAGEMENT SERVICES LTD</t>
  </si>
  <si>
    <t>21STCENMGM</t>
  </si>
  <si>
    <t>Other Financial Services</t>
  </si>
  <si>
    <t>3I INFOTECH LTD</t>
  </si>
  <si>
    <t>3IINFOTECH</t>
  </si>
  <si>
    <t>IT Consulting &amp; Software</t>
  </si>
  <si>
    <t>3M (INDIA) LTD</t>
  </si>
  <si>
    <t>3M(INDIA)</t>
  </si>
  <si>
    <t>Diversified</t>
  </si>
  <si>
    <t>3M INDIA LTD</t>
  </si>
  <si>
    <t>3MINDIA</t>
  </si>
  <si>
    <t>3P LAND HOLDINGS LTD</t>
  </si>
  <si>
    <t>3PLAND</t>
  </si>
  <si>
    <t>Paper &amp; Paper Products</t>
  </si>
  <si>
    <t>5PAISA CAPITAL LTD</t>
  </si>
  <si>
    <t>5PAISA</t>
  </si>
  <si>
    <t>63 MOONS TECHNOLOGIES LTD</t>
  </si>
  <si>
    <t>63MOONS</t>
  </si>
  <si>
    <t>7NR RETAIL LTD</t>
  </si>
  <si>
    <t>Not Listed</t>
  </si>
  <si>
    <t>Specialty Retail</t>
  </si>
  <si>
    <t>7SEAS ENTERTAINMENT LTD</t>
  </si>
  <si>
    <t>Movies &amp; Entertainment</t>
  </si>
  <si>
    <t>8K MILES SOFTWARE SERVICES LTD</t>
  </si>
  <si>
    <t>8KMILES</t>
  </si>
  <si>
    <t>Internet Software &amp; Services</t>
  </si>
  <si>
    <t>A &amp; M FEBCON LTD</t>
  </si>
  <si>
    <t>Industrial Machinery</t>
  </si>
  <si>
    <t>A AND M JUMBO BAGS LTD</t>
  </si>
  <si>
    <t>AMJUMBO</t>
  </si>
  <si>
    <t>SME</t>
  </si>
  <si>
    <t>A INFRASTRUCTURE LTD</t>
  </si>
  <si>
    <t>Cement &amp; Cement Products</t>
  </si>
  <si>
    <t>A K  SPINTEX LTD</t>
  </si>
  <si>
    <t>Textiles</t>
  </si>
  <si>
    <t>A K CAPITAL SERVICES LTD</t>
  </si>
  <si>
    <t>Finance (including NBFCs)</t>
  </si>
  <si>
    <t>A.F. Enterprises Ltd</t>
  </si>
  <si>
    <t>AFEL</t>
  </si>
  <si>
    <t>Investment Companies</t>
  </si>
  <si>
    <t>A-1 ACID LTD</t>
  </si>
  <si>
    <t>Comm.Trading  &amp; Distribution</t>
  </si>
  <si>
    <t>A2Z INFRA ENGINEERING LTD</t>
  </si>
  <si>
    <t>A2ZINFRA</t>
  </si>
  <si>
    <t>Utilities:Non-Elec.</t>
  </si>
  <si>
    <t>AADHAAR VENTURES (INDIA) LTD</t>
  </si>
  <si>
    <t>AADHAAR VENTURES INDIA LTD</t>
  </si>
  <si>
    <t>AAKASH EXPLORATION SERVICES LTD</t>
  </si>
  <si>
    <t>AAKASH</t>
  </si>
  <si>
    <t>AANANDA LAKSHMI SPINNING MILLS LTD</t>
  </si>
  <si>
    <t>AANCHAL ISPAT LTD</t>
  </si>
  <si>
    <t>Iron &amp; Steel/Interm.Products</t>
  </si>
  <si>
    <t>AAR COMMERCIAL COMPANY LTD</t>
  </si>
  <si>
    <t>Distributors</t>
  </si>
  <si>
    <t>Aar Shyam India Investment Company Ltd</t>
  </si>
  <si>
    <t>AARSHYAM</t>
  </si>
  <si>
    <t>AAREY DRUGS &amp; PHARMACEUTICALS LTD</t>
  </si>
  <si>
    <t>Pharmaceuticals</t>
  </si>
  <si>
    <t>AARON INDUSTRIES LTD</t>
  </si>
  <si>
    <t>AARON</t>
  </si>
  <si>
    <t>Aartech Solonics Ltd</t>
  </si>
  <si>
    <t>AARTECH</t>
  </si>
  <si>
    <t>Heavy Electrical Equipment</t>
  </si>
  <si>
    <t>AARTI DRUGS LTD</t>
  </si>
  <si>
    <t>AARTIDRUGS</t>
  </si>
  <si>
    <t>AARTI INDUSTRIES LTD</t>
  </si>
  <si>
    <t>AARTIIND</t>
  </si>
  <si>
    <t>Commodity Chemicals</t>
  </si>
  <si>
    <t>AARV INFRATEL LTD</t>
  </si>
  <si>
    <t>AARVEE DENIMS &amp; EXPORTS LTD</t>
  </si>
  <si>
    <t>AARVEEDEN</t>
  </si>
  <si>
    <t>AARVI ENCON LTD</t>
  </si>
  <si>
    <t>AARVI</t>
  </si>
  <si>
    <t>AASHEE INFOTECH LTD</t>
  </si>
  <si>
    <t>AASWA TRADING &amp; EXPORTS LTD</t>
  </si>
  <si>
    <t>AAVAS FINANCIERS LTD</t>
  </si>
  <si>
    <t>AAVAS</t>
  </si>
  <si>
    <t xml:space="preserve">Housing Finance </t>
  </si>
  <si>
    <t>AAYUSH FOOD AND HERBS LTD</t>
  </si>
  <si>
    <t>Packaged Foods</t>
  </si>
  <si>
    <t>ABAN OFFSHORE LTD</t>
  </si>
  <si>
    <t>ABAN</t>
  </si>
  <si>
    <t>Exploration &amp; Production</t>
  </si>
  <si>
    <t>ABANS ENTERPRISES LTD</t>
  </si>
  <si>
    <t>ABB INDIA LTD</t>
  </si>
  <si>
    <t>ABB</t>
  </si>
  <si>
    <t>ABBOTT (INDIA) LTD</t>
  </si>
  <si>
    <t>ABBOT(INDIA)</t>
  </si>
  <si>
    <t>ABBOTT INDIA LTD</t>
  </si>
  <si>
    <t>ABBOTINDIA</t>
  </si>
  <si>
    <t>ABC (INDIA) LTD</t>
  </si>
  <si>
    <t>Surface Transportation</t>
  </si>
  <si>
    <t>ABC GAS INTERNATIONAL LTD</t>
  </si>
  <si>
    <t>Copper</t>
  </si>
  <si>
    <t>ABC INDIA LTD</t>
  </si>
  <si>
    <t>ABG SHIPYARD LTD</t>
  </si>
  <si>
    <t>ABGSHIP</t>
  </si>
  <si>
    <t>Commercial Vehicles</t>
  </si>
  <si>
    <t>ABHIJIT TRADING COMPANY LTD</t>
  </si>
  <si>
    <t>Other Food Products</t>
  </si>
  <si>
    <t>ABHINAV CAPITAL SERVICES LTD</t>
  </si>
  <si>
    <t>ABHINAV LEASING &amp; FINANCE LTD</t>
  </si>
  <si>
    <t>ABHISHEK FINLEASE LTD</t>
  </si>
  <si>
    <t>Consulting Services</t>
  </si>
  <si>
    <t>ABHISHEK INFRAVENTURES LTD</t>
  </si>
  <si>
    <t>Realty</t>
  </si>
  <si>
    <t>ABIRAMI FINANCIAL SERVICES (INDIA) LTD</t>
  </si>
  <si>
    <t>ABIRAMI FINANCIAL SERVICES INDIA LTD</t>
  </si>
  <si>
    <t>ABM INTERNATIONAL LTD</t>
  </si>
  <si>
    <t>ABMINTLTD</t>
  </si>
  <si>
    <t>Others</t>
  </si>
  <si>
    <t>ABM KNOWLEDGEWARE LTD</t>
  </si>
  <si>
    <t>IT Software Products</t>
  </si>
  <si>
    <t>ACC LTD</t>
  </si>
  <si>
    <t>ACC</t>
  </si>
  <si>
    <t>ACCEL LTD</t>
  </si>
  <si>
    <t>Storage Media &amp; Peripherals</t>
  </si>
  <si>
    <t>ACCELYA KALE SOLUTIONS LTD</t>
  </si>
  <si>
    <t>ACCELYA</t>
  </si>
  <si>
    <t>ACCORD SYNERGY LTD</t>
  </si>
  <si>
    <t>ACCORD</t>
  </si>
  <si>
    <t>ACCURACY SHIPPING LTD</t>
  </si>
  <si>
    <t>ACCURACY</t>
  </si>
  <si>
    <t>ACE EDUTREND LTD</t>
  </si>
  <si>
    <t>Education</t>
  </si>
  <si>
    <t>ACE INTEGRATED SOLUTIONS LTD</t>
  </si>
  <si>
    <t>ACEINTEG</t>
  </si>
  <si>
    <t>ACE MEN ENGG WORKS LTD</t>
  </si>
  <si>
    <t>ACE SOFTWARE EXPORTS LTD</t>
  </si>
  <si>
    <t>Achal Investments Ltd</t>
  </si>
  <si>
    <t>ACHAL</t>
  </si>
  <si>
    <t>ACI INFOCOM LTD</t>
  </si>
  <si>
    <t>ACKNIT INDUSTRIES LTD</t>
  </si>
  <si>
    <t>Other Apparels &amp; Accessories</t>
  </si>
  <si>
    <t>ACME RESOURCES LTD</t>
  </si>
  <si>
    <t>ACROW INDIA LTD.</t>
  </si>
  <si>
    <t>ACROW</t>
  </si>
  <si>
    <t>Iron &amp;amp; Steel Products</t>
  </si>
  <si>
    <t>ACRYSIL LTD</t>
  </si>
  <si>
    <t>Plastic Products</t>
  </si>
  <si>
    <t>ACTION CONSTRUCTION EQUIPMENT LTD</t>
  </si>
  <si>
    <t>ACE</t>
  </si>
  <si>
    <t>Transport Related Services</t>
  </si>
  <si>
    <t>ACTION FINANCIAL SERVICES (INDIA) LTD</t>
  </si>
  <si>
    <t>ACTION FINANCIAL SERVICES INDIA LTD</t>
  </si>
  <si>
    <t>ACTIVE CLOTHING CO LTD</t>
  </si>
  <si>
    <t>ADANI ENTERPRISES LTD</t>
  </si>
  <si>
    <t>ADANIENT</t>
  </si>
  <si>
    <t>ADANI GAS LTD</t>
  </si>
  <si>
    <t>ADANIGAS</t>
  </si>
  <si>
    <t>Integrated Oil &amp; Gas</t>
  </si>
  <si>
    <t>ADANI GREEN ENERGY LTD</t>
  </si>
  <si>
    <t>ADANIGREEN</t>
  </si>
  <si>
    <t>ADANI PORTS AND SPECIAL ECONOMIC ZONE LTD</t>
  </si>
  <si>
    <t>ADANIPORTS</t>
  </si>
  <si>
    <t>Marine Port &amp; Services</t>
  </si>
  <si>
    <t>ADANI POWER LTD</t>
  </si>
  <si>
    <t>ADANIPOWER</t>
  </si>
  <si>
    <t>Electric Utilities</t>
  </si>
  <si>
    <t>ADANI TRANSMISSION LTD</t>
  </si>
  <si>
    <t>ADANITRANS</t>
  </si>
  <si>
    <t>ADARSH MERCANTILE LTD</t>
  </si>
  <si>
    <t>ADARSH PLANT PROTECT LTD</t>
  </si>
  <si>
    <t>Agrochemicals</t>
  </si>
  <si>
    <t>ADC INDIA COMMUNICATIONS LTD</t>
  </si>
  <si>
    <t>Telecom Equipment</t>
  </si>
  <si>
    <t>ADCON CAPITAL SERVICES LTD</t>
  </si>
  <si>
    <t>ADDI INDUSTRIES LTD</t>
  </si>
  <si>
    <t>ADD-SHOP PROMOTIONS LTD</t>
  </si>
  <si>
    <t>ADF FOODS LTD</t>
  </si>
  <si>
    <t>ADFFOODS</t>
  </si>
  <si>
    <t>ADHARSHILA CAPITAL SERVICES LTD</t>
  </si>
  <si>
    <t>ADHBHUT INFRASTRUCTURE LTD</t>
  </si>
  <si>
    <t>ADHIRAJ DISTRIBUTORS LTD</t>
  </si>
  <si>
    <t>ADHUNIK INDUSTRIES LTD</t>
  </si>
  <si>
    <t>ADHUNIKIND</t>
  </si>
  <si>
    <t>ADHUNIK METALIKS LTD</t>
  </si>
  <si>
    <t>ADHUNIK</t>
  </si>
  <si>
    <t>ADI RASAYAN LTD</t>
  </si>
  <si>
    <t>Specialty Chemicals</t>
  </si>
  <si>
    <t>ADINATH EXIM RESOURCES LTD</t>
  </si>
  <si>
    <t>ADINATH TEXTILES LTD</t>
  </si>
  <si>
    <t>ADITRI INDUSTRIES LTD</t>
  </si>
  <si>
    <t>ADITYA BIRLA CAPITAL LTD</t>
  </si>
  <si>
    <t>ABCAPITAL</t>
  </si>
  <si>
    <t>Holding Companies</t>
  </si>
  <si>
    <t>ADITYA BIRLA FASHION AND RETAIL LTD</t>
  </si>
  <si>
    <t>ABFRL</t>
  </si>
  <si>
    <t>Department Stores</t>
  </si>
  <si>
    <t>ADITYA BIRLA MONEY LTD</t>
  </si>
  <si>
    <t>BIRLAMONEY</t>
  </si>
  <si>
    <t>ADITYA CONSUMER MARKETING LTD</t>
  </si>
  <si>
    <t>ADITYA ISPAT LTD</t>
  </si>
  <si>
    <t>ADITYA SPINNERS LTD</t>
  </si>
  <si>
    <t>ADITYA VISION LTD</t>
  </si>
  <si>
    <t>ADLABS ENTERTAINMENT LTD</t>
  </si>
  <si>
    <t>ADLABS</t>
  </si>
  <si>
    <t>Other Leisure Facilities</t>
  </si>
  <si>
    <t>AD-MANUM FINANCE LTD</t>
  </si>
  <si>
    <t>ADOR FONTECH LTD</t>
  </si>
  <si>
    <t>ADOR MULTIPRODUCTS LTD</t>
  </si>
  <si>
    <t>Personal Products</t>
  </si>
  <si>
    <t>ADOR WELDING LTD</t>
  </si>
  <si>
    <t>ADORWELD</t>
  </si>
  <si>
    <t>Other Industrial Goods</t>
  </si>
  <si>
    <t>ADROIT INFOTECH LTD</t>
  </si>
  <si>
    <t>ADROITINFO</t>
  </si>
  <si>
    <t>ADS DIAGNOSTIC LTD</t>
  </si>
  <si>
    <t>Healthcare Services</t>
  </si>
  <si>
    <t>ADVANCE LIFESTYLES LTD</t>
  </si>
  <si>
    <t>ADVANCE METERING TECHNOLOGY LTD</t>
  </si>
  <si>
    <t>ADVANCE PETROCHEMICALS LTD</t>
  </si>
  <si>
    <t>ADVANCE POWERINFRA TECH LTD</t>
  </si>
  <si>
    <t>ADVANCE SYNTEX LTD</t>
  </si>
  <si>
    <t>Containers &amp; Packaging</t>
  </si>
  <si>
    <t>ADVANCED ENZYME TECHNOLOGIES LTD</t>
  </si>
  <si>
    <t>ADVENZYMES</t>
  </si>
  <si>
    <t>Other Agricultural Products</t>
  </si>
  <si>
    <t>ADVANI HOTELS &amp; RESORTS (INDIA) LTD</t>
  </si>
  <si>
    <t>ADVANIHOTR</t>
  </si>
  <si>
    <t>Hotels</t>
  </si>
  <si>
    <t>ADVANI HOTELS &amp; RESORTS INDIA LTD</t>
  </si>
  <si>
    <t>ADVENT COMPUTER SERVICES LTD</t>
  </si>
  <si>
    <t>ADVIK CAPITAL LTD</t>
  </si>
  <si>
    <t>ADVIK LABORATORIES LTD</t>
  </si>
  <si>
    <t>ADVITIYA TRADE (INDIA) LTD</t>
  </si>
  <si>
    <t>ADVITIYA TRADE INDIA LTD</t>
  </si>
  <si>
    <t>AEGIS LOGISTICS LTD</t>
  </si>
  <si>
    <t>AEGISCHEM</t>
  </si>
  <si>
    <t>Oil Marketing &amp; Distribution</t>
  </si>
  <si>
    <t>AFFORDABLE ROBOTIC &amp; AUTOMATION LTD</t>
  </si>
  <si>
    <t>AGARWAL INDUSTRIAL CORPORATION LTD</t>
  </si>
  <si>
    <t>AGARIND</t>
  </si>
  <si>
    <t>Petrochemicals</t>
  </si>
  <si>
    <t>AGC NETWORKS LTD</t>
  </si>
  <si>
    <t>AGCNET</t>
  </si>
  <si>
    <t>AGI INFRA LTD</t>
  </si>
  <si>
    <t>AGIO PAPER &amp; INDUSTRIES LTD</t>
  </si>
  <si>
    <t>AGRIMONY COMMODITIES LTD</t>
  </si>
  <si>
    <t>AGRI-TECH (INDIA) LTD</t>
  </si>
  <si>
    <t>AGRITECH</t>
  </si>
  <si>
    <t>AGRI-TECH INDIA LTD</t>
  </si>
  <si>
    <t>AGRO PHOS (INDIA) LTD</t>
  </si>
  <si>
    <t>AGROPHOS</t>
  </si>
  <si>
    <t>AGRO PHOS INDIA LTD</t>
  </si>
  <si>
    <t>AGRO TECH FOODS LTD</t>
  </si>
  <si>
    <t>ATFL</t>
  </si>
  <si>
    <t>AHIMSA INDUSTRIES LTD</t>
  </si>
  <si>
    <t>AHIMSA</t>
  </si>
  <si>
    <t>AHLADA ENGINEERS LTD</t>
  </si>
  <si>
    <t>AHLADA</t>
  </si>
  <si>
    <t>AHLUWALIA CONTRACTS (INDIA) LTD</t>
  </si>
  <si>
    <t>AHLUCONT</t>
  </si>
  <si>
    <t>AHLUWALIA CONTRACTS INDIA LTD</t>
  </si>
  <si>
    <t>AHMEDABAD STEELCRAFT LTD</t>
  </si>
  <si>
    <t>AI CHAMPDANY INDUSTRIES LTD</t>
  </si>
  <si>
    <t>Jute &amp; Jute Products</t>
  </si>
  <si>
    <t>AIA ENGINEERING LTD</t>
  </si>
  <si>
    <t>AIAENG</t>
  </si>
  <si>
    <t>AIMCO PESTICIDES LTD</t>
  </si>
  <si>
    <t>AIRAN LTD</t>
  </si>
  <si>
    <t>AIRAN</t>
  </si>
  <si>
    <t>AIRO LAM LTD</t>
  </si>
  <si>
    <t>AIROLAM</t>
  </si>
  <si>
    <t>AISHWARYA TELECOM LTD</t>
  </si>
  <si>
    <t>AJANTA PHARMA LTD</t>
  </si>
  <si>
    <t>AJANTPHARM</t>
  </si>
  <si>
    <t>AJANTA SOYA LTD</t>
  </si>
  <si>
    <t>Edible Oils</t>
  </si>
  <si>
    <t>AJCON GLOBAL SERVICES LTD</t>
  </si>
  <si>
    <t>AJEL LTD</t>
  </si>
  <si>
    <t>AJMERA REALTY &amp; INFRA (INDIA) LTD</t>
  </si>
  <si>
    <t>AJMERA</t>
  </si>
  <si>
    <t>AJMERA REALTY &amp; INFRA INDIA LTD</t>
  </si>
  <si>
    <t>AJOONI BIOTECH LTD</t>
  </si>
  <si>
    <t>AJOONI</t>
  </si>
  <si>
    <t>AJWA FUN WORLD &amp; RESORT LTD</t>
  </si>
  <si>
    <t>AKAR AUTO INDUSTRIES LTD</t>
  </si>
  <si>
    <t>AKASH INFRA PROJECTS LTD</t>
  </si>
  <si>
    <t>AKASH</t>
  </si>
  <si>
    <t>AKASHDEEP METAL INDUSTRIES LTD</t>
  </si>
  <si>
    <t>AKG EXIM LTD</t>
  </si>
  <si>
    <t>AKG</t>
  </si>
  <si>
    <t>AKI (INDIA) LTD</t>
  </si>
  <si>
    <t>AKI INDIA LTD</t>
  </si>
  <si>
    <t>AKM LACE AND EMBROTEX LTD</t>
  </si>
  <si>
    <t>AKME STAR HOUSING FINANCE LTD</t>
  </si>
  <si>
    <t>AKSH OPTIFIBRE LTD</t>
  </si>
  <si>
    <t>AKSHOPTFBR</t>
  </si>
  <si>
    <t>Telecom Cables</t>
  </si>
  <si>
    <t>AKSHAR SPINTEX LTD</t>
  </si>
  <si>
    <t>AKSHARCHEM (INDIA) LTD</t>
  </si>
  <si>
    <t>AKSHARCHEM</t>
  </si>
  <si>
    <t>AKSHARCHEM INDIA LTD</t>
  </si>
  <si>
    <t>AKZO NOBEL (INDIA) LTD</t>
  </si>
  <si>
    <t>AKZO(INDIA)</t>
  </si>
  <si>
    <t>Furniture-Furnishing-Paints</t>
  </si>
  <si>
    <t>AKZO NOBEL INDIA LTD</t>
  </si>
  <si>
    <t>AKZOINDIA</t>
  </si>
  <si>
    <t>ALACRITY SECURITIES LTD</t>
  </si>
  <si>
    <t>ALAN SCOTT INDUSTRIES LTD</t>
  </si>
  <si>
    <t>ALANKIT LTD</t>
  </si>
  <si>
    <t>ALANKIT</t>
  </si>
  <si>
    <t>ALBERT DAVID LTD</t>
  </si>
  <si>
    <t>ALBERTDAVD</t>
  </si>
  <si>
    <t>ALCHEMIST CORPORATION LTD</t>
  </si>
  <si>
    <t>ALCHEMIST LTD</t>
  </si>
  <si>
    <t>ALCHEM</t>
  </si>
  <si>
    <t>ALCHEMIST REALTY LTD</t>
  </si>
  <si>
    <t>ALEMBIC LTD</t>
  </si>
  <si>
    <t>ALEMBICLTD</t>
  </si>
  <si>
    <t>ALEMBIC PHARMACEUTICALS LTD</t>
  </si>
  <si>
    <t>APLLTD</t>
  </si>
  <si>
    <t>ALEXANDER STAMPS AND COIN LTD</t>
  </si>
  <si>
    <t>ALFA ICA (INDIA) LTD</t>
  </si>
  <si>
    <t>ALFA ICA INDIA LTD</t>
  </si>
  <si>
    <t>ALFA TRANSFORMERS LTD</t>
  </si>
  <si>
    <t>Other Elect.Equip./ Prod.</t>
  </si>
  <si>
    <t>ALFAVISION OVERSEAS (INDIA) LTD</t>
  </si>
  <si>
    <t>ALFAVISION OVERSEAS INDIA LTD</t>
  </si>
  <si>
    <t>ALFRED HERBERT (INDIA) LTD</t>
  </si>
  <si>
    <t>ALFRED HERBERT INDIA LTD</t>
  </si>
  <si>
    <t>ALICON CASTALLOY LTD</t>
  </si>
  <si>
    <t>ALICON</t>
  </si>
  <si>
    <t>Aluminium</t>
  </si>
  <si>
    <t>ALKA (INDIA) LTD</t>
  </si>
  <si>
    <t>ALKA DIAMOND INDUSTRIES LTD</t>
  </si>
  <si>
    <t>ALKA INDIA LTD</t>
  </si>
  <si>
    <t>ALKA SECURITIES LTD</t>
  </si>
  <si>
    <t>ALKALI METALS LTD</t>
  </si>
  <si>
    <t>ALKALI</t>
  </si>
  <si>
    <t>ALKEM LABORATORIES LTD</t>
  </si>
  <si>
    <t>ALKEM</t>
  </si>
  <si>
    <t>ALKYL AMINES CHEMICALS LTD</t>
  </si>
  <si>
    <t>ALKYLAMINE</t>
  </si>
  <si>
    <t>ALLAHABAD BANK</t>
  </si>
  <si>
    <t>ALBK</t>
  </si>
  <si>
    <t>Banks</t>
  </si>
  <si>
    <t>ALLCARGO LOGISTICS LTD</t>
  </si>
  <si>
    <t>ALLCARGO</t>
  </si>
  <si>
    <t>Transportation - Logistics</t>
  </si>
  <si>
    <t>ALLIANCE INTEGRATED METALIKS LTD</t>
  </si>
  <si>
    <t>Iron &amp; Steel Products</t>
  </si>
  <si>
    <t>ALLIED COMPUTERS INTERNATIONAL ASIA LTD</t>
  </si>
  <si>
    <t>Computer Hardware</t>
  </si>
  <si>
    <t>ALLIED DIGITAL SERVICES LTD</t>
  </si>
  <si>
    <t>ADSL</t>
  </si>
  <si>
    <t>ALLSEC TECHNOLOGIES LTD</t>
  </si>
  <si>
    <t>ALLSEC</t>
  </si>
  <si>
    <t>BPO/KPO</t>
  </si>
  <si>
    <t>ALMONDZ GLOBAL SECURITIES LTD</t>
  </si>
  <si>
    <t>ALMONDZ</t>
  </si>
  <si>
    <t>ALNA TRADING &amp; EXPORTS LTD</t>
  </si>
  <si>
    <t>ALOK INDUSTRIES LTD</t>
  </si>
  <si>
    <t>ALOKTEXT</t>
  </si>
  <si>
    <t>ALPA LABORATORIES LTD</t>
  </si>
  <si>
    <t>ALPA</t>
  </si>
  <si>
    <t>Biotechnology</t>
  </si>
  <si>
    <t>ALPHAGEO (INDIA) LTD</t>
  </si>
  <si>
    <t>ALPHAGEO</t>
  </si>
  <si>
    <t>Oil Equipment &amp; Services</t>
  </si>
  <si>
    <t>ALPHAGEO INDIA LTD</t>
  </si>
  <si>
    <t>ALPINE HOUSING DEVELOPMENT CORPORATION LTD</t>
  </si>
  <si>
    <t>ALPS INDUSTRIES LTD</t>
  </si>
  <si>
    <t>ALPSINDUS</t>
  </si>
  <si>
    <t>Alps Motor Finance Ltd</t>
  </si>
  <si>
    <t>ALPSMOTOR</t>
  </si>
  <si>
    <t>ALSTONE TEXTILES (INDIA) LTD</t>
  </si>
  <si>
    <t>ALSTONE TEXTILES INDIA LTD</t>
  </si>
  <si>
    <t>ALUFLUORIDE LTD</t>
  </si>
  <si>
    <t>AMAL LTD</t>
  </si>
  <si>
    <t>AMANI TRADING &amp; EXPORTS LTD</t>
  </si>
  <si>
    <t>AMARA RAJA BATTERIES LTD</t>
  </si>
  <si>
    <t>AMARAJABAT</t>
  </si>
  <si>
    <t>Auto Parts &amp; Equipment</t>
  </si>
  <si>
    <t>AMARJOTHI SPINNING MILLS LTD</t>
  </si>
  <si>
    <t>AMARNATH SECURITIES LTD</t>
  </si>
  <si>
    <t>AMAZE ENTERTECH LTD</t>
  </si>
  <si>
    <t>AMBA ENTERPRISES LTD</t>
  </si>
  <si>
    <t>AMBALAL SARABHAI ENTERPRISES LTD</t>
  </si>
  <si>
    <t>AMBANI ORGANICS LTD</t>
  </si>
  <si>
    <t>AMBANIORG</t>
  </si>
  <si>
    <t>AMBAR PROTEIN INDUSTRIES LTD</t>
  </si>
  <si>
    <t>Ambassador Intra Holdings Ltd</t>
  </si>
  <si>
    <t>AIHL</t>
  </si>
  <si>
    <t>Comm.Trading  &amp;amp; Distribution</t>
  </si>
  <si>
    <t>AMBER ENTERPRISES (INDIA) LTD</t>
  </si>
  <si>
    <t>AMBER</t>
  </si>
  <si>
    <t>Consumer Electronics</t>
  </si>
  <si>
    <t>AMBER ENTERPRISES INDIA LTD</t>
  </si>
  <si>
    <t>AMBIKA COTTON MILLS LTD</t>
  </si>
  <si>
    <t>AMBIKCO</t>
  </si>
  <si>
    <t>AMBITION MICA LTD</t>
  </si>
  <si>
    <t>AMBUJA CEMENTS LTD</t>
  </si>
  <si>
    <t>AMBUJACEM</t>
  </si>
  <si>
    <t>AMCO (INDIA) LTD</t>
  </si>
  <si>
    <t>Fibres &amp; Plastics</t>
  </si>
  <si>
    <t>AMCO INDIA LTD</t>
  </si>
  <si>
    <t>AMD INDUSTRIES LTD</t>
  </si>
  <si>
    <t>AMDIND</t>
  </si>
  <si>
    <t>AMFORGE INDUSTRIES LTD</t>
  </si>
  <si>
    <t>AMIN TANNERY LTD</t>
  </si>
  <si>
    <t>AMINES &amp; PLASTICIZERS LTD</t>
  </si>
  <si>
    <t>AMIT INTERNATIONAL LTD</t>
  </si>
  <si>
    <t>AMIT SECURITIES LTD</t>
  </si>
  <si>
    <t>AMJ LAND HOLDINGS LTD</t>
  </si>
  <si>
    <t>AMJLAND</t>
  </si>
  <si>
    <t>AMRADEEP INDUSTRIES LTD</t>
  </si>
  <si>
    <t>AMRAPALI CAPITAL AND FINANCE SERVICES LTD</t>
  </si>
  <si>
    <t>AMRAPALI FINCAP LTD</t>
  </si>
  <si>
    <t>AMRAPALI INDUSTRIES LTD</t>
  </si>
  <si>
    <t>AMRAWORLD AGRICO LTD</t>
  </si>
  <si>
    <t>AMRIT CORP LTD</t>
  </si>
  <si>
    <t>AMRUTANJAN HEALTH CARE LTD</t>
  </si>
  <si>
    <t>AMRUTANJAN</t>
  </si>
  <si>
    <t>AMSONS APPARELS LTD</t>
  </si>
  <si>
    <t>ANAND PROJECTS LTD</t>
  </si>
  <si>
    <t>Construction &amp; Engineering</t>
  </si>
  <si>
    <t>ANANT RAJ LTD</t>
  </si>
  <si>
    <t>ANANTRAJ</t>
  </si>
  <si>
    <t>ANDHRA BANK</t>
  </si>
  <si>
    <t>ANDHRABANK</t>
  </si>
  <si>
    <t>ANDHRA CEMENTS LTD</t>
  </si>
  <si>
    <t>ANDHRACEMT</t>
  </si>
  <si>
    <t>ANDHRA PETROCHEMICALS LTD</t>
  </si>
  <si>
    <t>ANDREW YULE &amp; COMPANY LTD</t>
  </si>
  <si>
    <t>Tea &amp; Coffee</t>
  </si>
  <si>
    <t>ANERI FINCAP LTD</t>
  </si>
  <si>
    <t>ANG INDUSTRIES LTD</t>
  </si>
  <si>
    <t>ANGIND</t>
  </si>
  <si>
    <t>ANG LIFESCIENCES (INDIA) LTD</t>
  </si>
  <si>
    <t>ANG LIFESCIENCES INDIA LTD</t>
  </si>
  <si>
    <t>ANGEL FIBERS LTD</t>
  </si>
  <si>
    <t>ANI INTEGRATED SERVICES LTD</t>
  </si>
  <si>
    <t>AISL</t>
  </si>
  <si>
    <t>ANIK INDUSTRIES LTD</t>
  </si>
  <si>
    <t>ANIKINDS</t>
  </si>
  <si>
    <t>ANISHA IMPEX LTD</t>
  </si>
  <si>
    <t>ANJANI FINANCE LTD</t>
  </si>
  <si>
    <t>ANJANI FOODS LTD</t>
  </si>
  <si>
    <t>Misc.Commercial Services</t>
  </si>
  <si>
    <t>ANJANI PORTLAND CEMENT LTD</t>
  </si>
  <si>
    <t>APCL</t>
  </si>
  <si>
    <t>ANJANI SYNTHETICS LTD</t>
  </si>
  <si>
    <t>ANKA (INDIA) LTD</t>
  </si>
  <si>
    <t>Footwear</t>
  </si>
  <si>
    <t>ANKA INDIA LTD</t>
  </si>
  <si>
    <t>ANKIT METAL &amp; POWER LTD</t>
  </si>
  <si>
    <t>ANKITMETAL</t>
  </si>
  <si>
    <t>ANKUSH FINSTOCK LTD</t>
  </si>
  <si>
    <t>Anmol India Ltd</t>
  </si>
  <si>
    <t>ANMOL</t>
  </si>
  <si>
    <t>ANNA INFRASTRUCTURES LTD</t>
  </si>
  <si>
    <t>ANS INDUSTRIES LTD</t>
  </si>
  <si>
    <t>Non-alcoholic Beverages</t>
  </si>
  <si>
    <t>ANSAL BUILDWELL LTD</t>
  </si>
  <si>
    <t>ANSAL HOUSING AND CONSTRUCTION LTD</t>
  </si>
  <si>
    <t>ANSALHSG</t>
  </si>
  <si>
    <t>ANSAL PROPERTIES &amp; INFRASTRUCTURE LTD</t>
  </si>
  <si>
    <t>ANSALAPI</t>
  </si>
  <si>
    <t>ANSHUNI COMMERCIALS LTD</t>
  </si>
  <si>
    <t>ANTARCTICA LTD</t>
  </si>
  <si>
    <t>ANTGRAPHIC</t>
  </si>
  <si>
    <t>ANTARIKSH INDUSTRIES LTD</t>
  </si>
  <si>
    <t>ANUBHAV INDUSTRIAL RESOURCES LTD</t>
  </si>
  <si>
    <t>Real Estate Investment</t>
  </si>
  <si>
    <t>ANUBHAV INFRASTRUCTURE LTD</t>
  </si>
  <si>
    <t>ANUH PHARMA LTD</t>
  </si>
  <si>
    <t>ANUP MALLEABLE LTD</t>
  </si>
  <si>
    <t>ANUPAM FINSERV LTD</t>
  </si>
  <si>
    <t>APAR INDUSTRIES LTD</t>
  </si>
  <si>
    <t>APARINDS</t>
  </si>
  <si>
    <t>APCOTEX INDUSTRIES LTD</t>
  </si>
  <si>
    <t>APCOTEXIND</t>
  </si>
  <si>
    <t>APEX FROZEN FOODS LTD</t>
  </si>
  <si>
    <t>APEX</t>
  </si>
  <si>
    <t>APEX HOME FINANCE LTD</t>
  </si>
  <si>
    <t>APIS (INDIA) LTD</t>
  </si>
  <si>
    <t>APIS INDIA LTD</t>
  </si>
  <si>
    <t>APL APOLLO TUBES LTD</t>
  </si>
  <si>
    <t>APLAPOLLO</t>
  </si>
  <si>
    <t>APLAB LTD</t>
  </si>
  <si>
    <t>Aplaya Creations Ltd</t>
  </si>
  <si>
    <t>APLAYA</t>
  </si>
  <si>
    <t>APM INDUSTRIES LTD</t>
  </si>
  <si>
    <t>APOLLO FINVEST (INDIA) LTD</t>
  </si>
  <si>
    <t>APOLLO FINVEST INDIA LTD</t>
  </si>
  <si>
    <t>APOLLO HOSPITALS ENTERPRISE LTD</t>
  </si>
  <si>
    <t>APOLLOHOSP</t>
  </si>
  <si>
    <t>Healthcare Facilities</t>
  </si>
  <si>
    <t>APOLLO MICRO SYSTEMS LTD</t>
  </si>
  <si>
    <t>APOLLO</t>
  </si>
  <si>
    <t>Defence</t>
  </si>
  <si>
    <t>APOLLO PIPES LTD</t>
  </si>
  <si>
    <t>APOLLO SINDOORI HOTELS LTD</t>
  </si>
  <si>
    <t>APOLSINHOT</t>
  </si>
  <si>
    <t>APOLLO TRICOAT TUBES LTD</t>
  </si>
  <si>
    <t>APOLLO TYRES LTD</t>
  </si>
  <si>
    <t>APOLLOTYRE</t>
  </si>
  <si>
    <t>Auto Tyres &amp; Rubber Products</t>
  </si>
  <si>
    <t>APOORVA LEASING FINANCE AND INVESTMENT COMPANY LTD</t>
  </si>
  <si>
    <t>APPLE FINANCE LTD</t>
  </si>
  <si>
    <t>APTECH LTD</t>
  </si>
  <si>
    <t>APTECHT</t>
  </si>
  <si>
    <t>IT Training Services</t>
  </si>
  <si>
    <t>APUNKA INVEST COMMERCIAL LTD</t>
  </si>
  <si>
    <t>AQUA PUMPS INFRA VENTURES LTD</t>
  </si>
  <si>
    <t>ARAMBHAN HOSPITALITY SERVICES LTD</t>
  </si>
  <si>
    <t>Restaurants</t>
  </si>
  <si>
    <t>ARC FINANCE LTD</t>
  </si>
  <si>
    <t>ARCEE INDUSTRIES LTD</t>
  </si>
  <si>
    <t>ARCHANA SOFTWARE LTD</t>
  </si>
  <si>
    <t>ARCHIDPLY INDUSTRIES LTD</t>
  </si>
  <si>
    <t>ARCHIDPLY</t>
  </si>
  <si>
    <t>Forest Products</t>
  </si>
  <si>
    <t>ARCHIES LTD</t>
  </si>
  <si>
    <t>ARCHIES</t>
  </si>
  <si>
    <t xml:space="preserve">Gift Articles-Toys &amp; Cards </t>
  </si>
  <si>
    <t>ARCHIT ORGANOSYS LTD</t>
  </si>
  <si>
    <t>ARCOTECH LTD</t>
  </si>
  <si>
    <t>ARCOTECH</t>
  </si>
  <si>
    <t>ARDI INVESTMENT &amp; TRADING LTD</t>
  </si>
  <si>
    <t>AREX INDUSTRIES LTD</t>
  </si>
  <si>
    <t>ARFIN (INDIA) LTD</t>
  </si>
  <si>
    <t>ARFIN INDIA LTD</t>
  </si>
  <si>
    <t>ARIES AGRO LTD</t>
  </si>
  <si>
    <t>ARIES</t>
  </si>
  <si>
    <t>Fertilizers</t>
  </si>
  <si>
    <t>ARIHANT CAPITAL MARKETS LTD</t>
  </si>
  <si>
    <t>ARIHANT FOUNDATIONS &amp; HOUSING LTD</t>
  </si>
  <si>
    <t>ARIHANT</t>
  </si>
  <si>
    <t>ARIHANT INSTITUTE LTD</t>
  </si>
  <si>
    <t>ARIHANT SUPERSTRUCTURES LTD</t>
  </si>
  <si>
    <t>ARIHANTSUP</t>
  </si>
  <si>
    <t>ARIHANT TOURNESOL LTD</t>
  </si>
  <si>
    <t>ARIHANT'S SECURITIES LTD</t>
  </si>
  <si>
    <t>ARIS INTERNATIONAL LTD</t>
  </si>
  <si>
    <t>ARMAN FINANCIAL SERVICES LTD</t>
  </si>
  <si>
    <t>ARMANFIN</t>
  </si>
  <si>
    <t>Arman Holdings Ltd</t>
  </si>
  <si>
    <t>ARMAN</t>
  </si>
  <si>
    <t>ARMS PAPER LTD</t>
  </si>
  <si>
    <t>ARNAV CORPORATION LTD</t>
  </si>
  <si>
    <t>Publishing</t>
  </si>
  <si>
    <t>ARNOLD HOLDINGS LTD</t>
  </si>
  <si>
    <t>ARO GRANITE INDUSTRIES LTD</t>
  </si>
  <si>
    <t>AROGRANITE</t>
  </si>
  <si>
    <t>Construction Materials</t>
  </si>
  <si>
    <t>AROMA ENTERPRISES (INDIA) LTD</t>
  </si>
  <si>
    <t>AROMA ENTERPRISES INDIA LTD</t>
  </si>
  <si>
    <t>ARROW GREENTECH LTD</t>
  </si>
  <si>
    <t>ARROWGREEN</t>
  </si>
  <si>
    <t>ARROW TEXTILES LTD</t>
  </si>
  <si>
    <t>ARROWTEX</t>
  </si>
  <si>
    <t>ARSHIYA LTD</t>
  </si>
  <si>
    <t>ARSHIYA</t>
  </si>
  <si>
    <t>ARSS INFRASTRUCTURE PROJECTS LTD</t>
  </si>
  <si>
    <t>ARSSINFRA</t>
  </si>
  <si>
    <t>ART NIRMAN LTD</t>
  </si>
  <si>
    <t>ARTNIRMAN</t>
  </si>
  <si>
    <t>ARTECH POWER &amp; TRADING LTD</t>
  </si>
  <si>
    <t>Electronic Components</t>
  </si>
  <si>
    <t>ARTEFACT PROJECTS LTD</t>
  </si>
  <si>
    <t>Artemis Electricals Ltd</t>
  </si>
  <si>
    <t>ARTEMISELC</t>
  </si>
  <si>
    <t>Non-Durable Household Prod.</t>
  </si>
  <si>
    <t>ARTEMIS GLOBAL LIFE SCIENCES LTD</t>
  </si>
  <si>
    <t>AGLSL</t>
  </si>
  <si>
    <t>ARTSON ENGINEERING LTD</t>
  </si>
  <si>
    <t>ARUNA HOTELS LTD</t>
  </si>
  <si>
    <t>ARVEE LABORATORIES (INDIA) LTD</t>
  </si>
  <si>
    <t>ARVEE</t>
  </si>
  <si>
    <t>ARVEE LABORATORIES INDIA LTD</t>
  </si>
  <si>
    <t>Arvind Fashions Ltd</t>
  </si>
  <si>
    <t>ARVINDFASN</t>
  </si>
  <si>
    <t>Other Apparels &amp;amp; Accessories</t>
  </si>
  <si>
    <t>ARVIND LTD</t>
  </si>
  <si>
    <t>ARVIND</t>
  </si>
  <si>
    <t>ARVIND SMARTSPACES LTD</t>
  </si>
  <si>
    <t>ARVSMART</t>
  </si>
  <si>
    <t>ARYAMAN CAPITAL MARKETS LTD</t>
  </si>
  <si>
    <t>ARYAMAN FINANCIAL SERVICES LTD</t>
  </si>
  <si>
    <t>Aryan Share and Stock Brokers Ltd</t>
  </si>
  <si>
    <t>ARYAN</t>
  </si>
  <si>
    <t>ASAHI INDIA GLASS LTD</t>
  </si>
  <si>
    <t>ASAHIINDIA</t>
  </si>
  <si>
    <t>ASAHI INDUSTRIES LTD</t>
  </si>
  <si>
    <t>ASAHI SONGWON COLORS LTD</t>
  </si>
  <si>
    <t>ASAHISONG</t>
  </si>
  <si>
    <t>ASHAPURA INTIMATES FASHION LTD</t>
  </si>
  <si>
    <t>AIFL</t>
  </si>
  <si>
    <t>ASHAPURA MINECHEM LTD</t>
  </si>
  <si>
    <t>ASHAPURMIN</t>
  </si>
  <si>
    <t>Ashapuri Gold Ornament Ltd</t>
  </si>
  <si>
    <t>AGOL</t>
  </si>
  <si>
    <t>ASHARI AGENCIES LTD</t>
  </si>
  <si>
    <t>ASHIANA AGRO INDUSTRIES LTD</t>
  </si>
  <si>
    <t>ASHIANA HOUSING LTD</t>
  </si>
  <si>
    <t>ASHIANA</t>
  </si>
  <si>
    <t>ASHIANA ISPAT LTD</t>
  </si>
  <si>
    <t>ASHIKA CREDIT CAPITAL LTD.</t>
  </si>
  <si>
    <t>ASHIKACR</t>
  </si>
  <si>
    <t>ASHIMA LTD</t>
  </si>
  <si>
    <t>ASHIMASYN</t>
  </si>
  <si>
    <t>ASHIRWAD CAPITAL LTD</t>
  </si>
  <si>
    <t>ASHIRWAD STEELS &amp; INDUSTRIES LTD</t>
  </si>
  <si>
    <t>ASHISH POLYPLAST LTD</t>
  </si>
  <si>
    <t>ASHNISHA INDUSTRIES LTD</t>
  </si>
  <si>
    <t>ASHNOOR TEXTILE MILLS LTD</t>
  </si>
  <si>
    <t>ASHOK ALCO-CHEM LTD</t>
  </si>
  <si>
    <t>ASHOK LEYLAND LTD</t>
  </si>
  <si>
    <t>ASHOKLEY</t>
  </si>
  <si>
    <t>ASHOKA BUILDCON LTD</t>
  </si>
  <si>
    <t>ASHOKA</t>
  </si>
  <si>
    <t>Roads &amp; Highways</t>
  </si>
  <si>
    <t>ASHOKA METCAST LTD</t>
  </si>
  <si>
    <t>ASHOKA REFINERIES LTD</t>
  </si>
  <si>
    <t>ASHRAM ONLINE COM LTD</t>
  </si>
  <si>
    <t>ASHUTOSH PAPER MILLS LTD</t>
  </si>
  <si>
    <t>ASI INDUSTRIES LTD</t>
  </si>
  <si>
    <t>ASIA CAPITAL LTD</t>
  </si>
  <si>
    <t>ASIA PACK LTD</t>
  </si>
  <si>
    <t>ASIAN FLORA LTD</t>
  </si>
  <si>
    <t>ASIAN GRANITO (INDIA) LTD</t>
  </si>
  <si>
    <t>ASIANTILES</t>
  </si>
  <si>
    <t>ASIAN GRANITO INDIA LTD</t>
  </si>
  <si>
    <t>ASIAN HOTELS EAST LTD</t>
  </si>
  <si>
    <t>AHLEAST</t>
  </si>
  <si>
    <t>ASIAN HOTELS NORTH LTD</t>
  </si>
  <si>
    <t>ASIANHOTNR</t>
  </si>
  <si>
    <t>ASIAN HOTELS WEST LTD</t>
  </si>
  <si>
    <t>AHLWEST</t>
  </si>
  <si>
    <t>ASIAN OILFIELD SERVICES LTD</t>
  </si>
  <si>
    <t>ASIAN PAINTS LTD</t>
  </si>
  <si>
    <t>ASIANPAINT</t>
  </si>
  <si>
    <t>ASIAN PETROPRODUCTS &amp; EXPORTS LTD</t>
  </si>
  <si>
    <t>ASIAN STAR CO LTD</t>
  </si>
  <si>
    <t>ASIAN TEA &amp; EXPORTS LTD</t>
  </si>
  <si>
    <t>ASIS LOGISTICS LTD</t>
  </si>
  <si>
    <t>ASISL</t>
  </si>
  <si>
    <t>ASIT C MEHTA FINANCIAL SERVICES LTD</t>
  </si>
  <si>
    <t>ASL INDUSTRIES LTD</t>
  </si>
  <si>
    <t>ASLIND</t>
  </si>
  <si>
    <t>ASM TECHNOLOGIES LTD</t>
  </si>
  <si>
    <t>ASPINWALL AND COMPANY LTD</t>
  </si>
  <si>
    <t>ASPINWALL</t>
  </si>
  <si>
    <t>ASPIRA PATHLAB &amp; DIAGNOSTICS LTD</t>
  </si>
  <si>
    <t>ASSAM COMPANY (INDIA) LTD</t>
  </si>
  <si>
    <t>ASSAMCO</t>
  </si>
  <si>
    <t>ASSAM COMPANY INDIA LTD</t>
  </si>
  <si>
    <t>ASSOCIATED ALCOHOLS &amp; BREWERIES LTD</t>
  </si>
  <si>
    <t>Breweries &amp; Distilleries</t>
  </si>
  <si>
    <t>ASTEC LIFESCIENCES LTD</t>
  </si>
  <si>
    <t>ASTEC</t>
  </si>
  <si>
    <t>ASTER DM HEALTHCARE LTD</t>
  </si>
  <si>
    <t>ASTERDM</t>
  </si>
  <si>
    <t>ASTRA MICROWAVE PRODUCTS LTD</t>
  </si>
  <si>
    <t>ASTRAMICRO</t>
  </si>
  <si>
    <t>ASTRAL POLY TECHNIK LTD</t>
  </si>
  <si>
    <t>ASTRAL</t>
  </si>
  <si>
    <t>ASTRAZENECA PHARMA (INDIA) LTD</t>
  </si>
  <si>
    <t>ASTRAZEN</t>
  </si>
  <si>
    <t>ASTRAZENECA PHARMA INDIA LTD</t>
  </si>
  <si>
    <t>ASTRON PAPER &amp; BOARD MILL LTD</t>
  </si>
  <si>
    <t>ASTRON</t>
  </si>
  <si>
    <t>ASUTOSH ENTERPRISES LTD</t>
  </si>
  <si>
    <t>ASYA INFOSOFT LTD</t>
  </si>
  <si>
    <t>ATHARV ENTERPRISES LTD</t>
  </si>
  <si>
    <t>ATHENA CONSTRUCTIONS LTD</t>
  </si>
  <si>
    <t>Athena Global Technologies Ltd-$</t>
  </si>
  <si>
    <t>ATHENAGLO</t>
  </si>
  <si>
    <t>ATISHAY LTD</t>
  </si>
  <si>
    <t>ATLANTA DEVCON LTD</t>
  </si>
  <si>
    <t>ATLANTA LTD</t>
  </si>
  <si>
    <t>ATLANTA</t>
  </si>
  <si>
    <t>ATLAS CYCLES HARYANA LTD</t>
  </si>
  <si>
    <t>ATLASCYCLE</t>
  </si>
  <si>
    <t>2/3 Wheelers</t>
  </si>
  <si>
    <t>ATLAS JEWELLERY (INDIA) LTD</t>
  </si>
  <si>
    <t>ATLAS JEWELLERY INDIA LTD</t>
  </si>
  <si>
    <t>ATUL AUTO LTD</t>
  </si>
  <si>
    <t>ATULAUTO</t>
  </si>
  <si>
    <t>ATUL LTD</t>
  </si>
  <si>
    <t>ATUL</t>
  </si>
  <si>
    <t>ATV PROJECTS (INDIA) LTD</t>
  </si>
  <si>
    <t>ATV PROJECTS INDIA LTD</t>
  </si>
  <si>
    <t>AU SMALL FINANCE BANK LTD</t>
  </si>
  <si>
    <t>AUBANK</t>
  </si>
  <si>
    <t>AUNDE FAZE THREE AUTOFAB LTD</t>
  </si>
  <si>
    <t>AURANGABAD DISTILLERY LTD</t>
  </si>
  <si>
    <t>AURDIS</t>
  </si>
  <si>
    <t>AURIONPRO SOLUTIONS LTD</t>
  </si>
  <si>
    <t>AURIONPRO</t>
  </si>
  <si>
    <t>AURO LABORATORIES LTD</t>
  </si>
  <si>
    <t>AUROBINDO PHARMA LTD</t>
  </si>
  <si>
    <t>AUROPHARMA</t>
  </si>
  <si>
    <t>AUROMA COKE LTD</t>
  </si>
  <si>
    <t>Coal</t>
  </si>
  <si>
    <t>AUSOM ENTERPRISE LTD</t>
  </si>
  <si>
    <t>AUSOMENT</t>
  </si>
  <si>
    <t>AUSTIN ENGINEERING CO LTD</t>
  </si>
  <si>
    <t>AUTHUM INVESTMENT &amp; INFRASTRUCTURE LTD</t>
  </si>
  <si>
    <t>AUTO PINS (INDIA) LTD</t>
  </si>
  <si>
    <t>AUTO PINS INDIA LTD</t>
  </si>
  <si>
    <t>AUTOLINE INDUSTRIES LTD</t>
  </si>
  <si>
    <t>AUTOIND</t>
  </si>
  <si>
    <t>AUTOLITE (INDIA) LTD</t>
  </si>
  <si>
    <t>AUTOLITIND</t>
  </si>
  <si>
    <t>AUTOLITE INDIA LTD</t>
  </si>
  <si>
    <t>AUTOMOBILE CORPORATION OF GOA LTD</t>
  </si>
  <si>
    <t>AUTOMOTIVE AXLES LTD</t>
  </si>
  <si>
    <t>AUTOAXLES</t>
  </si>
  <si>
    <t>AUTOMOTIVE STAMPINGS AND ASSEMBLIES LTD</t>
  </si>
  <si>
    <t>ASAL</t>
  </si>
  <si>
    <t>AUTORIDERS INTERNATIONAL LTD</t>
  </si>
  <si>
    <t>AUTUMN BUILDERS LTD</t>
  </si>
  <si>
    <t>AVADH SUGAR &amp; ENERGY LTD</t>
  </si>
  <si>
    <t>AVADHSUGAR</t>
  </si>
  <si>
    <t>Sugar</t>
  </si>
  <si>
    <t>AVAILABLE FINANCE LTD</t>
  </si>
  <si>
    <t>AVANCE TECHNOLOGIES LTD</t>
  </si>
  <si>
    <t>AVANTEL LTD</t>
  </si>
  <si>
    <t>AVANTI FEEDS LTD</t>
  </si>
  <si>
    <t>AVANTIFEED</t>
  </si>
  <si>
    <t>ITC LTD</t>
  </si>
  <si>
    <t>ITC</t>
  </si>
  <si>
    <t>AVG LOGISTICS LTD</t>
  </si>
  <si>
    <t>AVG</t>
  </si>
  <si>
    <t>AVI POLYMERS LTD</t>
  </si>
  <si>
    <t>AVI PRODUCTS (INDIA) LTD</t>
  </si>
  <si>
    <t>AVI PRODUCTS INDIA LTD</t>
  </si>
  <si>
    <t>AVIVA INDUSTRIES LTD</t>
  </si>
  <si>
    <t>AVON LIFESCIENCES LTD</t>
  </si>
  <si>
    <t>AVON MOLDPLAST LTD</t>
  </si>
  <si>
    <t>AVONMPL</t>
  </si>
  <si>
    <t>AVONMORE CAPITAL &amp; MANAGEMENT SERVICES LTD</t>
  </si>
  <si>
    <t>AVSL INDUSTRIES LTD</t>
  </si>
  <si>
    <t>AVSL</t>
  </si>
  <si>
    <t>AVT NATURAL PRODUCTS LTD</t>
  </si>
  <si>
    <t>AVTNPL</t>
  </si>
  <si>
    <t>AVTIL ENTERPRISE LTD</t>
  </si>
  <si>
    <t>AXEL POLYMERS LTD</t>
  </si>
  <si>
    <t>AXIS BANK LTD</t>
  </si>
  <si>
    <t>AXISBANK</t>
  </si>
  <si>
    <t>AXISCADES ENGINEERING TECHNOLOGIES LTD</t>
  </si>
  <si>
    <t>AXISCADES</t>
  </si>
  <si>
    <t>Axita Cotton Ltd</t>
  </si>
  <si>
    <t>AXITA</t>
  </si>
  <si>
    <t>AXON VENTURES LTD</t>
  </si>
  <si>
    <t>AXTEL INDUSTRIES LTD</t>
  </si>
  <si>
    <t>AYEPEE LAMITUBES LTD</t>
  </si>
  <si>
    <t>AYM SYNTEX LTD</t>
  </si>
  <si>
    <t>AYMSYNTEX</t>
  </si>
  <si>
    <t>AYOKI MERCANTILE LTD</t>
  </si>
  <si>
    <t>B  P  CAPITAL LTD</t>
  </si>
  <si>
    <t>B &amp; A LTD</t>
  </si>
  <si>
    <t>B A G FILMS AND MEDIA LTD</t>
  </si>
  <si>
    <t>BAGFILMS</t>
  </si>
  <si>
    <t>Broadcasting &amp; Cable TV</t>
  </si>
  <si>
    <t>B C  POWER CONTROLS LTD</t>
  </si>
  <si>
    <t>B L KASHYAP AND SONS LTD</t>
  </si>
  <si>
    <t>BLKASHYAP</t>
  </si>
  <si>
    <t>B N RATHI SECURITIES LTD</t>
  </si>
  <si>
    <t>B&amp;A PACKAGING (INDIA) LTD</t>
  </si>
  <si>
    <t>B&amp;A PACKAGING INDIA LTD</t>
  </si>
  <si>
    <t>B&amp;B TRIPLEWALL CONTAINERS LTD</t>
  </si>
  <si>
    <t>BBTCL</t>
  </si>
  <si>
    <t>B.T. Syndicate Ltd</t>
  </si>
  <si>
    <t>BTSYN</t>
  </si>
  <si>
    <t>B2B SOFTWARE TECHNOLOGIES LTD</t>
  </si>
  <si>
    <t>BABA ARTS LTD</t>
  </si>
  <si>
    <t>BACIL PHARMA LTD</t>
  </si>
  <si>
    <t>BAFNA PHARMACEUTICALS LTD</t>
  </si>
  <si>
    <t>BAFNAPHARM</t>
  </si>
  <si>
    <t>BAGADIA COLOURCHEM LTD</t>
  </si>
  <si>
    <t>BAID LEASING AND FINANCE CO LTD</t>
  </si>
  <si>
    <t>BAJAJ AUTO LTD</t>
  </si>
  <si>
    <t>BAJAJ-AUTO</t>
  </si>
  <si>
    <t>Bajaj Consumer Care LTD</t>
  </si>
  <si>
    <t>BAJAJCON</t>
  </si>
  <si>
    <t>BAJAJ CORP LTD</t>
  </si>
  <si>
    <t>BAJAJCORP</t>
  </si>
  <si>
    <t>BAJAJ ELECTRICALS LTD</t>
  </si>
  <si>
    <t>BAJAJELEC</t>
  </si>
  <si>
    <t>Household Appliances</t>
  </si>
  <si>
    <t>BAJAJ FINANCE LTD</t>
  </si>
  <si>
    <t>BAJFINANCE</t>
  </si>
  <si>
    <t>BAJAJ FINSERV LTD</t>
  </si>
  <si>
    <t>BAJAJFINSV</t>
  </si>
  <si>
    <t>BAJAJ GLOBAL LTD</t>
  </si>
  <si>
    <t>BAJAJ HEALTHCARE LTD</t>
  </si>
  <si>
    <t>BAJAJ HINDUSTHAN SUGAR LTD</t>
  </si>
  <si>
    <t>BAJAJHIND</t>
  </si>
  <si>
    <t>BAJAJ HOLDINGS &amp; INVESTMENT LTD</t>
  </si>
  <si>
    <t>BAJAJHLDNG</t>
  </si>
  <si>
    <t>BAJAJ STEEL INDUSTRIES LTD</t>
  </si>
  <si>
    <t>BAJRANG FINANCE LTD</t>
  </si>
  <si>
    <t>BAL PHARMA LTD</t>
  </si>
  <si>
    <t>BALPHARMA</t>
  </si>
  <si>
    <t>BALAJI AMINES LTD</t>
  </si>
  <si>
    <t>BALAMINES</t>
  </si>
  <si>
    <t>BALAJI TELEFILMS LTD</t>
  </si>
  <si>
    <t>BALAJITELE</t>
  </si>
  <si>
    <t>BALASORE ALLOYS LTD</t>
  </si>
  <si>
    <t>Balaxi Ventures LTD</t>
  </si>
  <si>
    <t>BALAXI</t>
  </si>
  <si>
    <t>Unknown</t>
  </si>
  <si>
    <t>BALGOPAL COMMERCIAL LTD</t>
  </si>
  <si>
    <t>BALKRISHNA INDUSTRIES LTD</t>
  </si>
  <si>
    <t>BALKRISIND</t>
  </si>
  <si>
    <t>BALKRISHNA PAPER MILLS LTD</t>
  </si>
  <si>
    <t>BALKRISHNA</t>
  </si>
  <si>
    <t>BALLARPUR INDUSTRIES LTD</t>
  </si>
  <si>
    <t>BALLARPUR</t>
  </si>
  <si>
    <t>BALMER LAWRIE &amp; COMPANY LTD</t>
  </si>
  <si>
    <t>BALMLAWRIE</t>
  </si>
  <si>
    <t>BALMER LAWRIE INVESTMENTS LTD</t>
  </si>
  <si>
    <t>BALRAMPUR CHINI MILLS LTD</t>
  </si>
  <si>
    <t>BALRAMCHIN</t>
  </si>
  <si>
    <t>BALURGHAT TECHNOLOGIES LTD</t>
  </si>
  <si>
    <t>BAMBINO AGRO INDUSTRIES LTD</t>
  </si>
  <si>
    <t>BAMPSL SECURITIES LTD</t>
  </si>
  <si>
    <t>BANARAS BEADS LTD</t>
  </si>
  <si>
    <t>BANARBEADS</t>
  </si>
  <si>
    <t>BANAS FINANCE LTD</t>
  </si>
  <si>
    <t>BANCO PRODUCTS I LTD</t>
  </si>
  <si>
    <t>BANCOINDIA</t>
  </si>
  <si>
    <t>BANDHAN BANK LTD</t>
  </si>
  <si>
    <t>BANDHANBNK</t>
  </si>
  <si>
    <t>BANG OVERSEAS LTD</t>
  </si>
  <si>
    <t>BANG</t>
  </si>
  <si>
    <t>BANGALORE FORT FARMS LTD</t>
  </si>
  <si>
    <t>BANK OF BARODA</t>
  </si>
  <si>
    <t>BANKBARODA</t>
  </si>
  <si>
    <t>BANK OF INDIA</t>
  </si>
  <si>
    <t>BANKINDIA</t>
  </si>
  <si>
    <t>BANK OF MAHARASHTRA</t>
  </si>
  <si>
    <t>MAHABANK</t>
  </si>
  <si>
    <t>BANKA BIOLOO LTD</t>
  </si>
  <si>
    <t>BANKA</t>
  </si>
  <si>
    <t>BANNARI AMMAN SPINNING MILLS LTD</t>
  </si>
  <si>
    <t>BASML</t>
  </si>
  <si>
    <t>BANNARI AMMAN SUGARS LTD</t>
  </si>
  <si>
    <t>BANARISUG</t>
  </si>
  <si>
    <t>BANSAL MULTIFLEX LTD</t>
  </si>
  <si>
    <t>BANSAL</t>
  </si>
  <si>
    <t>BANSAL ROOFING PRODUCTS LTD</t>
  </si>
  <si>
    <t>BANSISONS TEA INDUSTRIES LTD</t>
  </si>
  <si>
    <t>BANSWARA SYNTEX LTD</t>
  </si>
  <si>
    <t>BANSWRAS</t>
  </si>
  <si>
    <t>BARAK VALLEY CEMENTS LTD</t>
  </si>
  <si>
    <t>BVCL</t>
  </si>
  <si>
    <t>BARODA EXTRUSION LTD</t>
  </si>
  <si>
    <t>BARON INFOTECH LTD</t>
  </si>
  <si>
    <t>BARTRONICS (INDIA) LTD</t>
  </si>
  <si>
    <t>BARTRONICS</t>
  </si>
  <si>
    <t>BARTRONICS INDIA LTD</t>
  </si>
  <si>
    <t>BASANT AGRO TECH (INDIA) LTD</t>
  </si>
  <si>
    <t>BASANT AGRO TECH INDIA LTD</t>
  </si>
  <si>
    <t>BASF (INDIA) LTD</t>
  </si>
  <si>
    <t>BASF</t>
  </si>
  <si>
    <t>BASF INDIA LTD</t>
  </si>
  <si>
    <t>BATA (INDIA) LTD</t>
  </si>
  <si>
    <t>BATA(INDIA)</t>
  </si>
  <si>
    <t>BATA INDIA LTD</t>
  </si>
  <si>
    <t>BATAINDIA</t>
  </si>
  <si>
    <t>BATLIBOI LTD</t>
  </si>
  <si>
    <t>BAYER CROPSCIENCE LTD</t>
  </si>
  <si>
    <t>BAYERCROP</t>
  </si>
  <si>
    <t>BAZEL INTERNATIONAL LTD</t>
  </si>
  <si>
    <t>BCC FUBA (INDIA) LTD</t>
  </si>
  <si>
    <t>BCC FUBA INDIA LTD</t>
  </si>
  <si>
    <t>BCL ENTERPRISES LTD</t>
  </si>
  <si>
    <t>BCL INDUSTRIES LTD</t>
  </si>
  <si>
    <t>BCPL RAILWAY INFRASTRUCTURE LTD</t>
  </si>
  <si>
    <t>BDH INDUSTRIES LTD</t>
  </si>
  <si>
    <t>BEARDSELL LTD</t>
  </si>
  <si>
    <t>BEARDSELL</t>
  </si>
  <si>
    <t>BEDMUTHA INDUSTRIES LTD</t>
  </si>
  <si>
    <t>BEDMUTHA</t>
  </si>
  <si>
    <t>BEEKAY NIRYAT LTD</t>
  </si>
  <si>
    <t>BEEKAY STEEL INDUSTRIES LTD</t>
  </si>
  <si>
    <t>BEEYU OVERSEAS LTD</t>
  </si>
  <si>
    <t>BELLA CASA FASHION &amp; RETAIL LTD</t>
  </si>
  <si>
    <t>BEMCO HYDRAULICS LTD</t>
  </si>
  <si>
    <t>BEML LTD</t>
  </si>
  <si>
    <t>BEML</t>
  </si>
  <si>
    <t>BENARA BEARINGS AND PISTONS LTD</t>
  </si>
  <si>
    <t>BENARES HOTELS LTD</t>
  </si>
  <si>
    <t>BENGAL &amp; ASSAM COMPANY LTD</t>
  </si>
  <si>
    <t>BENGAL STEEL INDUSTRIES LTD</t>
  </si>
  <si>
    <t>BENGAL TEA &amp; FABRICS LTD</t>
  </si>
  <si>
    <t>BENTLEY COMMERCIAL ENTERPRISES LTD</t>
  </si>
  <si>
    <t>BERGER PAINTS I LTD</t>
  </si>
  <si>
    <t>BERGEPAINT</t>
  </si>
  <si>
    <t>BERVIN INVESTMENT &amp; LEASING LTD</t>
  </si>
  <si>
    <t>BERYL DRUGS LTD</t>
  </si>
  <si>
    <t>BERYL SECURITIES LTD</t>
  </si>
  <si>
    <t>BEST EASTERN HOTELS LTD</t>
  </si>
  <si>
    <t>BETA DRUGS LTD</t>
  </si>
  <si>
    <t>BETA</t>
  </si>
  <si>
    <t>BETEX (INDIA) LTD</t>
  </si>
  <si>
    <t>BETEX INDIA LTD</t>
  </si>
  <si>
    <t>BF INVESTMENT LTD</t>
  </si>
  <si>
    <t>BFINVEST</t>
  </si>
  <si>
    <t>BF UTILITIES LTD</t>
  </si>
  <si>
    <t>BFUTILITIE</t>
  </si>
  <si>
    <t>BFL ASSET FINVEST LTD</t>
  </si>
  <si>
    <t>BGIL FILMS &amp; TECHNOLOGIES LTD</t>
  </si>
  <si>
    <t>BGR ENERGY SYSTEMS LTD</t>
  </si>
  <si>
    <t>BGRENERGY</t>
  </si>
  <si>
    <t>BHAGERIA INDUSTRIES LTD</t>
  </si>
  <si>
    <t>BHAGERIA</t>
  </si>
  <si>
    <t>BHAGIRADHA CHEMICALS &amp; INDUSTRIES LTD</t>
  </si>
  <si>
    <t>BHAGWATI AUTOCAST LTD</t>
  </si>
  <si>
    <t>BHAGWATI OXYGEN LTD</t>
  </si>
  <si>
    <t>BHAGYANAGAR (INDIA) LTD</t>
  </si>
  <si>
    <t>BHAGYANGR</t>
  </si>
  <si>
    <t>BHAGYANAGAR INDIA LTD</t>
  </si>
  <si>
    <t>BHAGYANAGAR PROPERTIES LTD</t>
  </si>
  <si>
    <t>BHAGYAPROP</t>
  </si>
  <si>
    <t>BHAKTI GEMS AND JEWELLERY LTD</t>
  </si>
  <si>
    <t>BHANDARI HOSIERY EXPORTS LTD</t>
  </si>
  <si>
    <t>BHANDARI</t>
  </si>
  <si>
    <t>BHANDERI INFRACON LTD</t>
  </si>
  <si>
    <t>BHANSALI ENGINEERING POLYMERS LTD</t>
  </si>
  <si>
    <t>BEPL</t>
  </si>
  <si>
    <t>BHARAT AGRI FERT &amp; REALTY LTD</t>
  </si>
  <si>
    <t>BHARAT BHUSHAN SHARE &amp; COMMODITY BROKERS LTD</t>
  </si>
  <si>
    <t>BHARAT BIJLEE LTD</t>
  </si>
  <si>
    <t>BBL</t>
  </si>
  <si>
    <t>BHARAT DYNAMICS LTD</t>
  </si>
  <si>
    <t>BDL</t>
  </si>
  <si>
    <t>BHARAT ELECTRONICS LTD</t>
  </si>
  <si>
    <t>BEL</t>
  </si>
  <si>
    <t>BHARAT FINANCIAL INCLUSION LTD</t>
  </si>
  <si>
    <t>BHARATFIN</t>
  </si>
  <si>
    <t>BHARAT FORGE LTD</t>
  </si>
  <si>
    <t>BHARATFORG</t>
  </si>
  <si>
    <t>Other Industrial Products</t>
  </si>
  <si>
    <t>BHARAT GEARS LTD</t>
  </si>
  <si>
    <t>BHARATGEAR</t>
  </si>
  <si>
    <t>BHARAT HEAVY ELECTRICALS LTD</t>
  </si>
  <si>
    <t>BHEL</t>
  </si>
  <si>
    <t>BHARAT IMMUNOLOGICALS &amp; BIOLOGICALS CORPORATION LTD</t>
  </si>
  <si>
    <t>BHARAT PARENTERALS LTD</t>
  </si>
  <si>
    <t>BHARAT PETROLEUM CORPORATION LTD</t>
  </si>
  <si>
    <t>BPCL</t>
  </si>
  <si>
    <t>Refineries/ Petro-Products</t>
  </si>
  <si>
    <t>BHARAT RASAYAN LTD</t>
  </si>
  <si>
    <t>BHARATRAS</t>
  </si>
  <si>
    <t>BHARAT ROAD NETWORK LTD</t>
  </si>
  <si>
    <t>BRNL</t>
  </si>
  <si>
    <t>BHARAT SEATS LTD</t>
  </si>
  <si>
    <t>BHARAT TEXTILES &amp; PROOFING INDUSTRIES LTD</t>
  </si>
  <si>
    <t>BHARAT WIRE ROPES LTD</t>
  </si>
  <si>
    <t>BHARATWIRE</t>
  </si>
  <si>
    <t>BHARATI DEFENCE AND INFRASTRUCTURE LTD</t>
  </si>
  <si>
    <t>BHARATIDIL</t>
  </si>
  <si>
    <t>BHARATIYA GLOBAL INFOMEDIA LTD</t>
  </si>
  <si>
    <t>BGLOBAL</t>
  </si>
  <si>
    <t>BHARTI AIRTEL LTD</t>
  </si>
  <si>
    <t>BHARTIARTL</t>
  </si>
  <si>
    <t>Telecom Services</t>
  </si>
  <si>
    <t>BHARTI INFRATEL LTD</t>
  </si>
  <si>
    <t>INFRATEL</t>
  </si>
  <si>
    <t>Other Telecom Services</t>
  </si>
  <si>
    <t>BHARTIYA INTERNATIONAL LTD</t>
  </si>
  <si>
    <t>BIL</t>
  </si>
  <si>
    <t>BHASKAR AGROCHEMICALS LTD</t>
  </si>
  <si>
    <t>BHATIA COMMUNICATIONS &amp; RETAIL (INDIA) LTD</t>
  </si>
  <si>
    <t>BHATIA COMMUNICATIONS &amp; RETAIL INDIA LTD</t>
  </si>
  <si>
    <t>BHILWARA SPINNERS LTD</t>
  </si>
  <si>
    <t>BHILWARA TECHNICAL TEXTILES LTD</t>
  </si>
  <si>
    <t>BHORUKA ALUMINIUM LTD</t>
  </si>
  <si>
    <t>BHUSHAN STEEL LTD</t>
  </si>
  <si>
    <t>BHUSANSTL</t>
  </si>
  <si>
    <t>BIGBLOC CONSTRUCTION LTD</t>
  </si>
  <si>
    <t>BIGBLOC</t>
  </si>
  <si>
    <t>BIHAR SPONGE IRON LTD</t>
  </si>
  <si>
    <t>BIJOY HANS LTD</t>
  </si>
  <si>
    <t>BIL ENERGY SYSTEMS LTD</t>
  </si>
  <si>
    <t>BILENERGY</t>
  </si>
  <si>
    <t>BILCARE LTD</t>
  </si>
  <si>
    <t>Healthcare Supplies</t>
  </si>
  <si>
    <t>BIMETAL BEARINGS LTD</t>
  </si>
  <si>
    <t>BINANI INDUSTRIES LTD</t>
  </si>
  <si>
    <t>BINANIIND</t>
  </si>
  <si>
    <t>BINAYAK TEX PROCESSORS LTD</t>
  </si>
  <si>
    <t>BINDAL EXPORTS LTD</t>
  </si>
  <si>
    <t>BINNY LTD</t>
  </si>
  <si>
    <t>BINNY MILLS LTD</t>
  </si>
  <si>
    <t>BIO GREEN PAPERS LTD</t>
  </si>
  <si>
    <t>BIOCON LTD</t>
  </si>
  <si>
    <t>BIOCON</t>
  </si>
  <si>
    <t>BIOFIL CHEMICALS &amp; PHARMACEUTICALS LTD</t>
  </si>
  <si>
    <t>BIOFILCHEM</t>
  </si>
  <si>
    <t>BIOPAC INDIA CORPORATION LTD</t>
  </si>
  <si>
    <t>BIRDHI CHAND PANNALAL AGENCIES LTD</t>
  </si>
  <si>
    <t>BIRLA CABLE LTD</t>
  </si>
  <si>
    <t>BIRLACABLE</t>
  </si>
  <si>
    <t>BIRLA CORPORATION LTD</t>
  </si>
  <si>
    <t>BIRLACORPN</t>
  </si>
  <si>
    <t>BIRLA COTSYN (INDIA) LTD</t>
  </si>
  <si>
    <t>BIRLA COTSYN INDIA LTD</t>
  </si>
  <si>
    <t>BIRLA PRECISION TECHNOLOGIES LTD</t>
  </si>
  <si>
    <t>Birla Sun Life Mutual Fund - Birla Sun Life Gold ETF</t>
  </si>
  <si>
    <t>BSLGOLDETF</t>
  </si>
  <si>
    <t>BIRLASOFT LTD</t>
  </si>
  <si>
    <t>BSOFT</t>
  </si>
  <si>
    <t>BKM INDUSTRIES LTD</t>
  </si>
  <si>
    <t>BKMINDST</t>
  </si>
  <si>
    <t>BLACK ROSE INDUSTRIES LTD</t>
  </si>
  <si>
    <t>BLB LTD</t>
  </si>
  <si>
    <t>BLBLIMITED</t>
  </si>
  <si>
    <t>BLISS GVS PHARMA LTD</t>
  </si>
  <si>
    <t>BLISSGVS</t>
  </si>
  <si>
    <t>BLOOM DEKOR LTD</t>
  </si>
  <si>
    <t>BLOOM INDUSTRIES LTD</t>
  </si>
  <si>
    <t>BLS INFOTECH LTD</t>
  </si>
  <si>
    <t>BLS INTERNATIONAL SERVICES LTD</t>
  </si>
  <si>
    <t>BLS</t>
  </si>
  <si>
    <t>Travel Support Services</t>
  </si>
  <si>
    <t>BLUE BLENDS (INDIA) LTD</t>
  </si>
  <si>
    <t>BLUE BLENDS I LTD</t>
  </si>
  <si>
    <t>BLUEBLENDS</t>
  </si>
  <si>
    <t>BLUE BLENDS INDIA LTD</t>
  </si>
  <si>
    <t>BLUE CHIP TEX INDUSTRIES LTD</t>
  </si>
  <si>
    <t>BLUE CIRCLE SERVICES LTD</t>
  </si>
  <si>
    <t>BLUE CLOUD SOFTECH SOLUTIONS LTD</t>
  </si>
  <si>
    <t>BLUE COAST HOTELS LTD</t>
  </si>
  <si>
    <t>BLUECOAST</t>
  </si>
  <si>
    <t>BLUE DART EXPRESS LTD</t>
  </si>
  <si>
    <t>BLUEDART</t>
  </si>
  <si>
    <t>BLUE PEARL TEXSPIN LTD</t>
  </si>
  <si>
    <t>BLUE STAR LTD</t>
  </si>
  <si>
    <t>BLUESTARCO</t>
  </si>
  <si>
    <t>BLUEBLOOD VENTURES LTD</t>
  </si>
  <si>
    <t>BLUECHIP STOCKSPIN LTD</t>
  </si>
  <si>
    <t>BMB MUSIC &amp; MAGNETICS LTD</t>
  </si>
  <si>
    <t>BMW Industries Ltd</t>
  </si>
  <si>
    <t>BMW</t>
  </si>
  <si>
    <t>BNK CAPITAL MARKETS LTD</t>
  </si>
  <si>
    <t>BNR UDYOG LTD</t>
  </si>
  <si>
    <t>BODAL CHEMICALS LTD</t>
  </si>
  <si>
    <t>BODALCHEM</t>
  </si>
  <si>
    <t>BODHTREE CONSULTING LTD</t>
  </si>
  <si>
    <t>BOHRA INDUSTRIES LTD</t>
  </si>
  <si>
    <t>BOHRA</t>
  </si>
  <si>
    <t>BOMBAY BURMAH TRADING CORPORATION LTD</t>
  </si>
  <si>
    <t>BBTC</t>
  </si>
  <si>
    <t>BOMBAY CYCLE &amp; MOTOR AGENCY LTD</t>
  </si>
  <si>
    <t>BOMBAY DYEING &amp; MFG COMPANY LTD</t>
  </si>
  <si>
    <t>BOMDYEING</t>
  </si>
  <si>
    <t>BOMBAY OXYGEN INVESTMENTS LTD</t>
  </si>
  <si>
    <t>Industrial Gases</t>
  </si>
  <si>
    <t>BOMBAY POTTERIES &amp; TILES LTD</t>
  </si>
  <si>
    <t>BOMBAY RAYON FASHIONS LTD</t>
  </si>
  <si>
    <t>BRFL</t>
  </si>
  <si>
    <t>BOMBAY SUPER HYBRID SEEDS LTD</t>
  </si>
  <si>
    <t>BSHSL</t>
  </si>
  <si>
    <t>BOMBAY WIRE ROPES LTD</t>
  </si>
  <si>
    <t>BONANZA INDUSTRIES LTD</t>
  </si>
  <si>
    <t>BOROSIL GLASS WORKS LTD</t>
  </si>
  <si>
    <t>BOROSIL</t>
  </si>
  <si>
    <t>Houseware</t>
  </si>
  <si>
    <t>BOSCH LTD</t>
  </si>
  <si>
    <t>BOSCHLTD</t>
  </si>
  <si>
    <t>BOSTON TEKNOWSYS (INDIA) LTD</t>
  </si>
  <si>
    <t>BOSTON TEKNOWSYS INDIA LTD</t>
  </si>
  <si>
    <t>BOTHRA METALS &amp; ALLOYS LTD</t>
  </si>
  <si>
    <t>BPL LTD</t>
  </si>
  <si>
    <t>BPL</t>
  </si>
  <si>
    <t>BRADY &amp; MORRIS ENGINEERING CO LTD</t>
  </si>
  <si>
    <t>BRAHMAPUTRA INFRASTRUCTURE LTD</t>
  </si>
  <si>
    <t>BRAND CONCEPTS LTD</t>
  </si>
  <si>
    <t>BCONCEPTS</t>
  </si>
  <si>
    <t>BRAND REALTY SERVICES LTD</t>
  </si>
  <si>
    <t>BRAWN BIOTECH LTD</t>
  </si>
  <si>
    <t>BRIDGE SECURITIES LTD</t>
  </si>
  <si>
    <t>BRIGADE ENTERPRISES LTD</t>
  </si>
  <si>
    <t>BRIGADE</t>
  </si>
  <si>
    <t>BRIGHT BROTHERS LTD</t>
  </si>
  <si>
    <t>BRIGHT SOLAR LTD</t>
  </si>
  <si>
    <t>BRIGHT</t>
  </si>
  <si>
    <t>BRIGHTCOM GROUP LTD</t>
  </si>
  <si>
    <t>BCG</t>
  </si>
  <si>
    <t>BRIJLAXMI LEASING &amp;amp; FINANCE LTD.</t>
  </si>
  <si>
    <t>BRIJLEAS</t>
  </si>
  <si>
    <t>BRILLIANT PORTFOLIOS LTD</t>
  </si>
  <si>
    <t>BRITANNIA INDUSTRIES LTD</t>
  </si>
  <si>
    <t>BRITANNIA</t>
  </si>
  <si>
    <t>BRONZE INFRA-TECH LTD</t>
  </si>
  <si>
    <t>BROOKS LABORATORIES LTD</t>
  </si>
  <si>
    <t>BROOKS</t>
  </si>
  <si>
    <t>BSE LTD</t>
  </si>
  <si>
    <t>BSEL INFRASTRUCTURE REALTY LTD</t>
  </si>
  <si>
    <t>BSELINFRA</t>
  </si>
  <si>
    <t>BSL LTD</t>
  </si>
  <si>
    <t>BSL</t>
  </si>
  <si>
    <t>BUDGE BUDGE COMPANY LTD</t>
  </si>
  <si>
    <t>BULLISH BONDS &amp; HOLDINGS LTD</t>
  </si>
  <si>
    <t>BURNPUR CEMENT LTD</t>
  </si>
  <si>
    <t>BURNPUR</t>
  </si>
  <si>
    <t>BUTTERFLY GANDHIMATHI APPLIANCES LTD</t>
  </si>
  <si>
    <t>BUTTERFLY</t>
  </si>
  <si>
    <t>BWL LTD</t>
  </si>
  <si>
    <t>C &amp; C CONSTRUCTIONS LTD</t>
  </si>
  <si>
    <t>CANDC</t>
  </si>
  <si>
    <t>C J GELATINE PRODUCTS LTD</t>
  </si>
  <si>
    <t>CADILA HEALTHCARE LTD</t>
  </si>
  <si>
    <t>CADILAHC</t>
  </si>
  <si>
    <t>CADSYS (INDIA) LTD</t>
  </si>
  <si>
    <t>CADSYS</t>
  </si>
  <si>
    <t>CADSYS INDIA LTD</t>
  </si>
  <si>
    <t>CALCOM VISION LTD</t>
  </si>
  <si>
    <t>CALIFORNIA SOFTWARE COMPANY LTD</t>
  </si>
  <si>
    <t>CALSOFT</t>
  </si>
  <si>
    <t>CAMBRIDGE TECHNOLOGY ENTERPRISES LTD</t>
  </si>
  <si>
    <t>CTE</t>
  </si>
  <si>
    <t>CAMEX LTD</t>
  </si>
  <si>
    <t>CAMLIN FINE SCIENCES LTD</t>
  </si>
  <si>
    <t>CAMLINFINE</t>
  </si>
  <si>
    <t>CAMSON BIO TECHNOLOGIES LTD</t>
  </si>
  <si>
    <t>CAMSON SEEDS LTD</t>
  </si>
  <si>
    <t>CAN FIN HOMES LTD</t>
  </si>
  <si>
    <t>CANFINHOME</t>
  </si>
  <si>
    <t>CANARA BANK</t>
  </si>
  <si>
    <t>CANBK</t>
  </si>
  <si>
    <t>CANOPY FINANCE LTD</t>
  </si>
  <si>
    <t>CANTABIL RETAIL (INDIA) LTD</t>
  </si>
  <si>
    <t>CANTABIL</t>
  </si>
  <si>
    <t>CANTABIL RETAIL INDIA LTD</t>
  </si>
  <si>
    <t>CAPACIT'E INFRAPROJECTS LTD</t>
  </si>
  <si>
    <t>CAPACITE</t>
  </si>
  <si>
    <t>CAPFIN (INDIA) LTD</t>
  </si>
  <si>
    <t>CAPFIN INDIA LTD</t>
  </si>
  <si>
    <t>CAPITAL FIRST LTD</t>
  </si>
  <si>
    <t>CAPF</t>
  </si>
  <si>
    <t>CAPITAL INDIA FINANCE LTD</t>
  </si>
  <si>
    <t>CAPITAL TRADE LINKS LTD</t>
  </si>
  <si>
    <t>CAPITAL TRUST LTD</t>
  </si>
  <si>
    <t>CAPTRUST</t>
  </si>
  <si>
    <t>CAPLIN POINT LABORATORIES LTD</t>
  </si>
  <si>
    <t>CAPLIPOINT</t>
  </si>
  <si>
    <t>CAPRI GLOBAL CAPITAL LTD</t>
  </si>
  <si>
    <t>CGCL</t>
  </si>
  <si>
    <t>CAPRICORN SYSTEMS GLOBAL SOLUTIONS LTD</t>
  </si>
  <si>
    <t>CAPRIHANS (INDIA) LTD</t>
  </si>
  <si>
    <t>CAPRIHANS INDIA LTD</t>
  </si>
  <si>
    <t>CAPROLACTAM CHEMICALS LTD</t>
  </si>
  <si>
    <t>CAPTAIN PIPES LTD</t>
  </si>
  <si>
    <t>CAPTAIN POLYPLAST LTD</t>
  </si>
  <si>
    <t>CAPTAIN TECHNOCAST LTD</t>
  </si>
  <si>
    <t>CARBORUNDUM UNIVERSAL LTD</t>
  </si>
  <si>
    <t>CARBORUNIV</t>
  </si>
  <si>
    <t>CARE RATINGS LTD</t>
  </si>
  <si>
    <t>CARERATING</t>
  </si>
  <si>
    <t>CAREER POINT LTD</t>
  </si>
  <si>
    <t>CAREERP</t>
  </si>
  <si>
    <t>CARNATION INDUSTRIES LTD</t>
  </si>
  <si>
    <t>CASTEX TECHNOLOGIES LTD</t>
  </si>
  <si>
    <t>CASTEXTECH</t>
  </si>
  <si>
    <t>CASTROL (INDIA) LTD</t>
  </si>
  <si>
    <t>CASTROLIND</t>
  </si>
  <si>
    <t>CASTROL INDIA LTD</t>
  </si>
  <si>
    <t>CAT TECHNOLOGIES LTD</t>
  </si>
  <si>
    <t>CATVISION LTD</t>
  </si>
  <si>
    <t>CCL INTERNATIONAL LTD</t>
  </si>
  <si>
    <t>CCL PRODUCTS (INDIA) LTD</t>
  </si>
  <si>
    <t>CCL</t>
  </si>
  <si>
    <t>CCL PRODUCTS INDIA LTD</t>
  </si>
  <si>
    <t>CEAT LTD</t>
  </si>
  <si>
    <t>CEATLTD</t>
  </si>
  <si>
    <t>CEEJAY FINANCE LTD</t>
  </si>
  <si>
    <t>CEENIK EXPORTS (INDIA) LTD</t>
  </si>
  <si>
    <t>CEENIK EXPORTS INDIA LTD</t>
  </si>
  <si>
    <t>CEETA INDUSTRIES LTD</t>
  </si>
  <si>
    <t>CEINSYS TECH LTD</t>
  </si>
  <si>
    <t>CELEBRITY FASHIONS LTD</t>
  </si>
  <si>
    <t>CELEBRITY</t>
  </si>
  <si>
    <t>CELESTIAL BIOLABS LTD</t>
  </si>
  <si>
    <t>CELESTIAL</t>
  </si>
  <si>
    <t>CELLA SPACE LTD</t>
  </si>
  <si>
    <t>CENLUB INDUSTRIES LTD</t>
  </si>
  <si>
    <t>CENTENIAL SURGICAL SUTURE LTD</t>
  </si>
  <si>
    <t>Medical Equipment</t>
  </si>
  <si>
    <t>CENTRAL BANK OF INDIA</t>
  </si>
  <si>
    <t>CENTRALBK</t>
  </si>
  <si>
    <t>CENTRAL DEPOSITORY SERVICES (INDIA) LTD</t>
  </si>
  <si>
    <t>CDSL</t>
  </si>
  <si>
    <t>CENTRAL DEPOSITORY SERVICES INDIA LTD</t>
  </si>
  <si>
    <t>CENTRAL PROVINCES RAILWAYS CO LTD</t>
  </si>
  <si>
    <t>CENTRUM CAPITAL LTD</t>
  </si>
  <si>
    <t>CENTRUM</t>
  </si>
  <si>
    <t>CENTUM ELECTRONICS LTD</t>
  </si>
  <si>
    <t>CENTUM</t>
  </si>
  <si>
    <t>CENTURY ENKA LTD</t>
  </si>
  <si>
    <t>CENTENKA</t>
  </si>
  <si>
    <t>CENTURY EXTRUSIONS LTD</t>
  </si>
  <si>
    <t>CENTEXT</t>
  </si>
  <si>
    <t>CENTURY PLYBOARDS (INDIA) LTD</t>
  </si>
  <si>
    <t>CENTURYPLY</t>
  </si>
  <si>
    <t>CENTURY PLYBOARDS INDIA LTD</t>
  </si>
  <si>
    <t>CENTURY TEXTILES &amp; INDUSTRIES LTD</t>
  </si>
  <si>
    <t>CENTURYTEX</t>
  </si>
  <si>
    <t>CENTURY TWENTYFIRST PORTFOLIO LTD</t>
  </si>
  <si>
    <t>CERA SANITARYWARE LTD</t>
  </si>
  <si>
    <t>CERA</t>
  </si>
  <si>
    <t>CEREBRA INTEGRATED TECHNOLOGIES LTD</t>
  </si>
  <si>
    <t>CEREBRAINT</t>
  </si>
  <si>
    <t>CES LTD</t>
  </si>
  <si>
    <t>CESC LTD</t>
  </si>
  <si>
    <t>CESC</t>
  </si>
  <si>
    <t>CESC Ventures LTD</t>
  </si>
  <si>
    <t>CESCVENT</t>
  </si>
  <si>
    <t>IT Consulting &amp;amp; Software</t>
  </si>
  <si>
    <t>CESC Ventures Ltd</t>
  </si>
  <si>
    <t>CESCVENTURE</t>
  </si>
  <si>
    <t>CG POWER AND INDUSTRIAL SOLUTIONS LTD</t>
  </si>
  <si>
    <t>CGPOWER</t>
  </si>
  <si>
    <t>CG-VAK SOFTWARE &amp; EXPORTS LTD</t>
  </si>
  <si>
    <t>CHADHA PAPERS LTD</t>
  </si>
  <si>
    <t>Chalet Hotels Ltd</t>
  </si>
  <si>
    <t>CHALET</t>
  </si>
  <si>
    <t>CHAMAK HOLDINGS LTD</t>
  </si>
  <si>
    <t>CHAMAN LAL SETIA EXPORTS LTD</t>
  </si>
  <si>
    <t>CHAMBAL BREWERIES &amp; DISTILLERIES LTD</t>
  </si>
  <si>
    <t>CHAMBAL FERTILIZERS &amp; CHEMICALS LTD</t>
  </si>
  <si>
    <t>CHAMBLFERT</t>
  </si>
  <si>
    <t>Chandni Machines Ltd</t>
  </si>
  <si>
    <t>CHANDNIMACH</t>
  </si>
  <si>
    <t>CHANDNI TEXTILES ENGINEERING IND  LTD</t>
  </si>
  <si>
    <t>CHANDRA PRABHU INTERNATIONAL LTD</t>
  </si>
  <si>
    <t>CHANDRIMA MERCANTILES LTD</t>
  </si>
  <si>
    <t>CHANNEL NINE ENTERTAINMENT LTD</t>
  </si>
  <si>
    <t>CHARMS INDUSTRIES LTD</t>
  </si>
  <si>
    <t>CHARTERED CAPITAL &amp; INVESTMENT LTD</t>
  </si>
  <si>
    <t>CHARTERED LOGISTICS LTD</t>
  </si>
  <si>
    <t>CHASE BRIGHT STEEL LTD</t>
  </si>
  <si>
    <t>CHD CHEMICALS LTD</t>
  </si>
  <si>
    <t>CHD DEVELOPERS LTD</t>
  </si>
  <si>
    <t>CHEMBOND CHEMICALS LTD</t>
  </si>
  <si>
    <t>CHEMCRUX ENTERPRISES LTD</t>
  </si>
  <si>
    <t>CHEMFAB ALKALIS LTD</t>
  </si>
  <si>
    <t>CHEMFAB</t>
  </si>
  <si>
    <t>CHEMIESYNTH VAPI LTD</t>
  </si>
  <si>
    <t>CHEMO PHARMA LABORATORIES LTD</t>
  </si>
  <si>
    <t>CHEMTECH INDUSTRIAL VALVES LTD</t>
  </si>
  <si>
    <t>CHENNAI FERROUS INDUSTRIES LTD</t>
  </si>
  <si>
    <t>CHENNAI MEENAKSHI MULTISPECIALITY HOSPITAL LTD</t>
  </si>
  <si>
    <t>CHENNAI PETROLEUM CORPORATION LTD</t>
  </si>
  <si>
    <t>CHENNPETRO</t>
  </si>
  <si>
    <t>CHEVIOT CO LTD</t>
  </si>
  <si>
    <t>CHITRADURGA SPINTEX LTD</t>
  </si>
  <si>
    <t>CHL LTD</t>
  </si>
  <si>
    <t>CHOICE INTERNATIONAL LTD</t>
  </si>
  <si>
    <t>CHOKSI IMAGING LTD</t>
  </si>
  <si>
    <t>Photographic Products</t>
  </si>
  <si>
    <t>CHOKSI LABORATORIES LTD</t>
  </si>
  <si>
    <t>Cholamandalam Financial Holdings LTD</t>
  </si>
  <si>
    <t>CHOLAHLDNG</t>
  </si>
  <si>
    <t>CHOLAMANDALAM INVESTMENT AND FINANCE COMPANY LTD</t>
  </si>
  <si>
    <t>CHOLAFIN</t>
  </si>
  <si>
    <t>CHORDIA FOOD PRODUCTS LTD</t>
  </si>
  <si>
    <t>CHOTHANI FOODS LTD</t>
  </si>
  <si>
    <t>CHOWGULE STEAMSHIPS LTD</t>
  </si>
  <si>
    <t>Shipping</t>
  </si>
  <si>
    <t>CHPL INDUSTRIES LTD</t>
  </si>
  <si>
    <t>CHROMATIC (INDIA) LTD</t>
  </si>
  <si>
    <t>CHROMATIC</t>
  </si>
  <si>
    <t>CHROMATIC INDIA LTD</t>
  </si>
  <si>
    <t>CIAN AGRO INDUSTRIES &amp; INFRASTRUCTURE LTD</t>
  </si>
  <si>
    <t>Cian Healthcare Ltd</t>
  </si>
  <si>
    <t>CHCL</t>
  </si>
  <si>
    <t>CIGNITI TECHNOLOGIES LTD</t>
  </si>
  <si>
    <t>CIGNITITEC</t>
  </si>
  <si>
    <t>CIL NOVA PETROCHEMICALS LTD</t>
  </si>
  <si>
    <t>CNOVAPETRO</t>
  </si>
  <si>
    <t>CIL SECURITIES LTD</t>
  </si>
  <si>
    <t>CIMMCO LTD</t>
  </si>
  <si>
    <t>CIMMCO</t>
  </si>
  <si>
    <t>CINDRELLA FINANCIAL SERVICES LTD</t>
  </si>
  <si>
    <t>CINDRELLA HOTELS LTD</t>
  </si>
  <si>
    <t>CINELINE (INDIA) LTD</t>
  </si>
  <si>
    <t>CINELINE</t>
  </si>
  <si>
    <t>CINELINE INDIA LTD</t>
  </si>
  <si>
    <t>CINERAD COMMUNICATIONS LTD</t>
  </si>
  <si>
    <t>CINEVISTA LTD</t>
  </si>
  <si>
    <t>CINEVISTA</t>
  </si>
  <si>
    <t>CIPLA LTD</t>
  </si>
  <si>
    <t>CIPLA</t>
  </si>
  <si>
    <t>CISTRO TELELINK LTD</t>
  </si>
  <si>
    <t>CITADEL REALTY AND DEVELOPERS LTD</t>
  </si>
  <si>
    <t>CITIPORT FINANCIAL SERVICES LTD</t>
  </si>
  <si>
    <t>CITIZEN INFOLINE LTD</t>
  </si>
  <si>
    <t>CITY ONLINE SERVICES LTD</t>
  </si>
  <si>
    <t>CITY UNION BANK LTD</t>
  </si>
  <si>
    <t>CUB</t>
  </si>
  <si>
    <t>CITYMAN LTD</t>
  </si>
  <si>
    <t>CITYON SYSTEMS (INDIA) LTD</t>
  </si>
  <si>
    <t>CITYON SYSTEMS INDIA LTD</t>
  </si>
  <si>
    <t>CKP LEISURE LTD</t>
  </si>
  <si>
    <t>CKPLEISURE</t>
  </si>
  <si>
    <t>CKP PRODUCTS LTD</t>
  </si>
  <si>
    <t>CKPPRODUCT</t>
  </si>
  <si>
    <t>CL EDUCATE LTD</t>
  </si>
  <si>
    <t>CLEDUCATE</t>
  </si>
  <si>
    <t>CLARIANT CHEMICALS (INDIA) LTD</t>
  </si>
  <si>
    <t>CLN(INDIA)</t>
  </si>
  <si>
    <t>CLARIANT CHEMICALS INDIA LTD</t>
  </si>
  <si>
    <t>CLNINDIA</t>
  </si>
  <si>
    <t>CLASSIC ELECTRICALS LTD</t>
  </si>
  <si>
    <t>CLASSIC FILAMENTS LTD</t>
  </si>
  <si>
    <t>CLASSIC GLOBAL FINANCE &amp; CAPITAL LTD</t>
  </si>
  <si>
    <t>CLASSIC LEASING &amp; FINANCE LTD</t>
  </si>
  <si>
    <t>CLIO INFOTECH LTD</t>
  </si>
  <si>
    <t>CMI FPE LTD</t>
  </si>
  <si>
    <t>CMI LTD</t>
  </si>
  <si>
    <t>CMICABLES</t>
  </si>
  <si>
    <t>CMM INFRAPROJECTS LTD</t>
  </si>
  <si>
    <t>CMMIPL</t>
  </si>
  <si>
    <t>CNI RESEARCH LTD</t>
  </si>
  <si>
    <t>COAL (INDIA) LTD</t>
  </si>
  <si>
    <t>COAL(INDIA)</t>
  </si>
  <si>
    <t>COAL INDIA LTD</t>
  </si>
  <si>
    <t>COALINDIA</t>
  </si>
  <si>
    <t>COASTAL CORPORATION LTD</t>
  </si>
  <si>
    <t>COASTAL ROADWAYS LTD</t>
  </si>
  <si>
    <t>COCHIN MALABAR ESTATES &amp; INDUSTRIES LTD</t>
  </si>
  <si>
    <t>COCHIN MINERALS &amp; RUTILE LTD</t>
  </si>
  <si>
    <t>COCHIN SHIPYARD LTD</t>
  </si>
  <si>
    <t>COCHINSHIP</t>
  </si>
  <si>
    <t>COFFEE DAY ENTERPRISES LTD</t>
  </si>
  <si>
    <t>COFFEEDAY</t>
  </si>
  <si>
    <t>COLGATE PALMOLIVE (INDIA) LTD</t>
  </si>
  <si>
    <t>COLPAL</t>
  </si>
  <si>
    <t>COLGATE PALMOLIVE INDIA LTD</t>
  </si>
  <si>
    <t>COLINZ LABORATORIES LTD</t>
  </si>
  <si>
    <t>COLORCHIPS NEW MEDIA LTD</t>
  </si>
  <si>
    <t>COMBAT DRUGS LTD</t>
  </si>
  <si>
    <t>COMFORT COMMOTRADE LTD</t>
  </si>
  <si>
    <t>COMFORT FINCAP LTD</t>
  </si>
  <si>
    <t>COMFORT INTECH LTD</t>
  </si>
  <si>
    <t>COMMERCIAL ENGINEERS &amp; BODY BUILDERS CO LTD</t>
  </si>
  <si>
    <t>CEBBCO</t>
  </si>
  <si>
    <t>COMMERCIAL SYN BAGS LTD</t>
  </si>
  <si>
    <t>COMMEX TECHNOLOGY LTD</t>
  </si>
  <si>
    <t>COMPETENT AUTOMOBILES CO LTD</t>
  </si>
  <si>
    <t>COMPUAGE INFOCOM LTD</t>
  </si>
  <si>
    <t>COMPINFO</t>
  </si>
  <si>
    <t>COMPUCOM SOFTWARE LTD</t>
  </si>
  <si>
    <t>COMPUSOFT</t>
  </si>
  <si>
    <t>COMPUTER POINT LTD</t>
  </si>
  <si>
    <t>CONART ENGINEERS LTD</t>
  </si>
  <si>
    <t>CONCORD DRUGS LTD</t>
  </si>
  <si>
    <t>CONCRETE CREDIT LTD</t>
  </si>
  <si>
    <t>CONFIDENCE FINANCE AND TRADING LTD</t>
  </si>
  <si>
    <t>Confidence Futuristic Energetech Ltd</t>
  </si>
  <si>
    <t>CFEL</t>
  </si>
  <si>
    <t>CONFIDENCE PETROLEUM (INDIA) LTD</t>
  </si>
  <si>
    <t>Confidence Petroleum India LTD</t>
  </si>
  <si>
    <t>CONFIPET</t>
  </si>
  <si>
    <t>CONFIDENCE PETROLEUM INDIA LTD</t>
  </si>
  <si>
    <t>CONSECUTIVE INVESTMENT &amp; TRADING COMPANY LTD</t>
  </si>
  <si>
    <t>CONSOLIDATED CONSTRUCTION CONSORTIUM LTD</t>
  </si>
  <si>
    <t>CCCL</t>
  </si>
  <si>
    <t>CONSOLIDATED FINVEST &amp; HOLDINGS LTD</t>
  </si>
  <si>
    <t>CONSOFINVT</t>
  </si>
  <si>
    <t>CONTAINER CORPORATION OF (INDIA) LTD</t>
  </si>
  <si>
    <t>CONCOR</t>
  </si>
  <si>
    <t>CONTAINER CORPORATION OF INDIA LTD</t>
  </si>
  <si>
    <t>CONTAINERWAY INTERNATIONAL LTD</t>
  </si>
  <si>
    <t>CONTIL (INDIA) LTD</t>
  </si>
  <si>
    <t>CONTIL INDIA LTD</t>
  </si>
  <si>
    <t>CONTINENTAL CHEMICALS LTD</t>
  </si>
  <si>
    <t>CONTINENTAL CONTROLS LTD</t>
  </si>
  <si>
    <t>CONTINENTAL PETROLEUMS LTD</t>
  </si>
  <si>
    <t>CONTINENTAL SECURITIES LTD</t>
  </si>
  <si>
    <t>CONTINENTAL SEEDS AND CHEMICALS LTD</t>
  </si>
  <si>
    <t>CONTI</t>
  </si>
  <si>
    <t>CONTROL PRINT LTD</t>
  </si>
  <si>
    <t>CONTROLPR</t>
  </si>
  <si>
    <t>CORAL INDIA FINANCE &amp; HOUSING LTD</t>
  </si>
  <si>
    <t>CORALFINAC</t>
  </si>
  <si>
    <t>CORAL LABORATORIES LTD</t>
  </si>
  <si>
    <t>CORAL NEWSPRINTS LTD.</t>
  </si>
  <si>
    <t>CORNE</t>
  </si>
  <si>
    <t>Paper &amp;amp; Paper Products</t>
  </si>
  <si>
    <t>CORDS CABLE INDUSTRIES LTD</t>
  </si>
  <si>
    <t>CORDSCABLE</t>
  </si>
  <si>
    <t>COROMANDEL AGRO PRODUCTS &amp; OILS LTD</t>
  </si>
  <si>
    <t>COROMANDEL ENGINEERING COMPANY LTD</t>
  </si>
  <si>
    <t>COROMANDEL INTERNATIONAL LTD</t>
  </si>
  <si>
    <t>COROMANDEL</t>
  </si>
  <si>
    <t>CORPORATE COURIER AND CARGO LTD</t>
  </si>
  <si>
    <t>CORPORATE MERCHANT BANKERS LTD</t>
  </si>
  <si>
    <t>CORPORATION BANK</t>
  </si>
  <si>
    <t>CORPBANK</t>
  </si>
  <si>
    <t>COSBOARD INDUSTRIES LTD</t>
  </si>
  <si>
    <t>COSCO (INDIA) LTD</t>
  </si>
  <si>
    <t>COSCO INDIA LTD</t>
  </si>
  <si>
    <t>COSMO FERRITES LTD</t>
  </si>
  <si>
    <t>COSMO FILMS LTD</t>
  </si>
  <si>
    <t>COSMOFILMS</t>
  </si>
  <si>
    <t>COSYN LTD</t>
  </si>
  <si>
    <t>COUNTRY CLUB HOSPITALITY &amp; HOLIDAYS LTD</t>
  </si>
  <si>
    <t>CCHHL</t>
  </si>
  <si>
    <t>COUNTRY CONDO'S LTD</t>
  </si>
  <si>
    <t>COUNCODOS</t>
  </si>
  <si>
    <t>COVENTRY COIL-O-MATIC HARYANA LTD</t>
  </si>
  <si>
    <t>COVIDH TECHNOLOGIES LTD</t>
  </si>
  <si>
    <t>COX &amp; KINGS LTD</t>
  </si>
  <si>
    <t>COX&amp;KINGS</t>
  </si>
  <si>
    <t>Cox &amp;amp; Kings Financial Service Ltd</t>
  </si>
  <si>
    <t>CKFSL</t>
  </si>
  <si>
    <t>CRANE INFRASTRUCTURE LTD</t>
  </si>
  <si>
    <t>CRANES SOFTWARE INTERNATIONAL LTD</t>
  </si>
  <si>
    <t>CRANEX LTD</t>
  </si>
  <si>
    <t>CRAVATEX LTD</t>
  </si>
  <si>
    <t>CRAZY INFOTECH LTD</t>
  </si>
  <si>
    <t>CREATIVE CASTINGS LTD</t>
  </si>
  <si>
    <t>CREATIVE EYE LTD</t>
  </si>
  <si>
    <t>CREATIVEYE</t>
  </si>
  <si>
    <t>CREATIVE PERIPHERALS AND DISTRIBUTION LTD</t>
  </si>
  <si>
    <t>CREATIVE</t>
  </si>
  <si>
    <t>CREDITACCESS GRAMEEN LTD</t>
  </si>
  <si>
    <t>CREDITACC</t>
  </si>
  <si>
    <t>CRESCENT LEASING LTD</t>
  </si>
  <si>
    <t>CRESSANDA SOLUTIONS LTD</t>
  </si>
  <si>
    <t>CREST VENTURES LTD</t>
  </si>
  <si>
    <t>CREST</t>
  </si>
  <si>
    <t>CRESTCHEM LTD</t>
  </si>
  <si>
    <t>CRIMSON METAL ENGINEERING COMPANY LTD</t>
  </si>
  <si>
    <t>CRISIL LTD</t>
  </si>
  <si>
    <t>CRISIL</t>
  </si>
  <si>
    <t>CROMPTON GREAVES CONSUMER ELECTRICALS LTD</t>
  </si>
  <si>
    <t>CROMPTON</t>
  </si>
  <si>
    <t>CROWN LIFTERS LTD</t>
  </si>
  <si>
    <t>CROWN</t>
  </si>
  <si>
    <t>CROWN TOURS LTD</t>
  </si>
  <si>
    <t>CRP RISK MANAGEMENT LTD</t>
  </si>
  <si>
    <t>CSL FINANCE LTD</t>
  </si>
  <si>
    <t>CUBEX TUBINGS LTD</t>
  </si>
  <si>
    <t>CUBEXTUB</t>
  </si>
  <si>
    <t>CUBICAL FINANCIAL SERVICES LTD</t>
  </si>
  <si>
    <t>CUMMINS (INDIA) LTD</t>
  </si>
  <si>
    <t>CUMMINSIND</t>
  </si>
  <si>
    <t>CUMMINS INDIA LTD</t>
  </si>
  <si>
    <t>CUPID LTD</t>
  </si>
  <si>
    <t>CUPID</t>
  </si>
  <si>
    <t>CURA TECHNOLOGIES LTD</t>
  </si>
  <si>
    <t>CURATECH</t>
  </si>
  <si>
    <t>CYBELE INDUSTRIES LTD</t>
  </si>
  <si>
    <t>CYBER MEDIA (INDIA) LTD</t>
  </si>
  <si>
    <t>CYBERMEDIA</t>
  </si>
  <si>
    <t>CYBER MEDIA INDIA LTD</t>
  </si>
  <si>
    <t>CYBERMATE INFOTEK LTD</t>
  </si>
  <si>
    <t>CYBERTECH SYSTEMS AND SOFTWARE LTD</t>
  </si>
  <si>
    <t>CYBERTECH</t>
  </si>
  <si>
    <t>CYIENT LTD</t>
  </si>
  <si>
    <t>CYIENT</t>
  </si>
  <si>
    <t>D B CORP LTD</t>
  </si>
  <si>
    <t>DBCORP</t>
  </si>
  <si>
    <t>D B REALTY LTD</t>
  </si>
  <si>
    <t>DBREALTY</t>
  </si>
  <si>
    <t>D P ABHUSHAN LTD</t>
  </si>
  <si>
    <t>DPABHUSHAN</t>
  </si>
  <si>
    <t>D P WIRES LTD</t>
  </si>
  <si>
    <t>DPWIRES</t>
  </si>
  <si>
    <t>D&amp;H (INDIA) LTD</t>
  </si>
  <si>
    <t>D&amp;H INDIA LTD</t>
  </si>
  <si>
    <t>DABUR (INDIA) LTD</t>
  </si>
  <si>
    <t>DABUR</t>
  </si>
  <si>
    <t>DABUR INDIA LTD</t>
  </si>
  <si>
    <t>DAI-ICHI KARKARIA LTD</t>
  </si>
  <si>
    <t>DAIKAFFIL CHEMICALS (INDIA) LTD</t>
  </si>
  <si>
    <t>DAIKAFFIL CHEMICALS INDIA LTD</t>
  </si>
  <si>
    <t>DALAL STREET INVESTMENTS LTD</t>
  </si>
  <si>
    <t>Dalmia Bharat Ltd</t>
  </si>
  <si>
    <t>DALBHARAT</t>
  </si>
  <si>
    <t>Cement &amp;amp; Cement Products</t>
  </si>
  <si>
    <t>DALMIA BHARAT SUGAR AND INDUSTRIES LTD</t>
  </si>
  <si>
    <t>DALMIASUG</t>
  </si>
  <si>
    <t>DALMIA INDUSTRIAL DEVELOPMENT LTD</t>
  </si>
  <si>
    <t>DAMODAR INDUSTRIES LTD</t>
  </si>
  <si>
    <t>DAMODARIND</t>
  </si>
  <si>
    <t>DANGEE DUMS LTD</t>
  </si>
  <si>
    <t>DANGEE</t>
  </si>
  <si>
    <t>DANLAW TECHNOLOGIES (INDIA) LTD</t>
  </si>
  <si>
    <t>DANLAW TECHNOLOGIES INDIA LTD</t>
  </si>
  <si>
    <t>DANUBE INDUSTRIES LTD</t>
  </si>
  <si>
    <t>DARJEELING ROPEWAY COMPANY LTD</t>
  </si>
  <si>
    <t>DARSHAN ORNA LTD</t>
  </si>
  <si>
    <t>DATAMATICS GLOBAL SERVICES LTD</t>
  </si>
  <si>
    <t>DATAMATICS</t>
  </si>
  <si>
    <t>DAULAT SECURITIES LTD</t>
  </si>
  <si>
    <t>DB INTERNATIONAL STOCK BROKERS LTD</t>
  </si>
  <si>
    <t>DBSTOCKBRO</t>
  </si>
  <si>
    <t>DCB BANK LTD</t>
  </si>
  <si>
    <t>DCBBANK</t>
  </si>
  <si>
    <t>DCM FINANCIAL SERVICES LTD</t>
  </si>
  <si>
    <t>DCMFINSERV</t>
  </si>
  <si>
    <t>DCM LTD</t>
  </si>
  <si>
    <t>DCM</t>
  </si>
  <si>
    <t>DCM SHRIRAM INDUSTRIES LTD</t>
  </si>
  <si>
    <t>DCM SHRIRAM LTD</t>
  </si>
  <si>
    <t>DCMSHRIRAM</t>
  </si>
  <si>
    <t>DCW LTD</t>
  </si>
  <si>
    <t>DCW</t>
  </si>
  <si>
    <t>DE NORA (INDIA) LTD</t>
  </si>
  <si>
    <t>DENORA</t>
  </si>
  <si>
    <t>DE NORA INDIA LTD</t>
  </si>
  <si>
    <t>DEBOCK SALES AND MARKETING LTD</t>
  </si>
  <si>
    <t>DSML</t>
  </si>
  <si>
    <t>DECCAN BEARINGS LTD</t>
  </si>
  <si>
    <t>DECCAN CEMENTS LTD</t>
  </si>
  <si>
    <t>DECCANCE</t>
  </si>
  <si>
    <t>DECCAN GOLD MINES LTD</t>
  </si>
  <si>
    <t>Deccan Health Care Ltd</t>
  </si>
  <si>
    <t>DECCAN</t>
  </si>
  <si>
    <t>DECCAN POLYPACKS LTD</t>
  </si>
  <si>
    <t>DECILLION FINANCE LTD</t>
  </si>
  <si>
    <t>DECO-MICA LTD</t>
  </si>
  <si>
    <t>DECOROUS INVESTMENT &amp; TRADING CO LTD</t>
  </si>
  <si>
    <t>DEEP DIAMOND (INDIA) LTD</t>
  </si>
  <si>
    <t>DEEP DIAMOND INDIA LTD</t>
  </si>
  <si>
    <t>DEEP INDUSTRIES LTD</t>
  </si>
  <si>
    <t>DEEPIND</t>
  </si>
  <si>
    <t>DEEP POLYMERS LTD</t>
  </si>
  <si>
    <t>DEEPAK FERTILIZERS AND PETROCHEMICALS CORPORATION LTD</t>
  </si>
  <si>
    <t>DEEPAKFERT</t>
  </si>
  <si>
    <t>DEEPAK NITRITE LTD</t>
  </si>
  <si>
    <t>DEEPAKNTR</t>
  </si>
  <si>
    <t>DEEPAK SPINNERS LTD</t>
  </si>
  <si>
    <t>DEEPTI ALLOY STEEL LTD</t>
  </si>
  <si>
    <t>DEKSON CASTINGS LTD</t>
  </si>
  <si>
    <t>DELTA CORP LTD</t>
  </si>
  <si>
    <t>DELTACORP</t>
  </si>
  <si>
    <t>DELTA INDUSTRIAL RESOURCES LTD</t>
  </si>
  <si>
    <t>DELTA MAGNETS LTD</t>
  </si>
  <si>
    <t>DELTAMAGNT</t>
  </si>
  <si>
    <t>DELTON CABLES LTD</t>
  </si>
  <si>
    <t>DELTRON LTD</t>
  </si>
  <si>
    <t>DEN NETWORKS LTD</t>
  </si>
  <si>
    <t>DEN</t>
  </si>
  <si>
    <t>DENA BANK</t>
  </si>
  <si>
    <t>DENABANK</t>
  </si>
  <si>
    <t>DENIS CHEM LAB LTD</t>
  </si>
  <si>
    <t>DESH RAKSHAK AUSHDHALAYA LTD</t>
  </si>
  <si>
    <t>DEV INFORMATION TECHNOLOGY LTD</t>
  </si>
  <si>
    <t>DEVIT</t>
  </si>
  <si>
    <t>DEVHARI EXPORTS (INDIA) LTD</t>
  </si>
  <si>
    <t>DEVHARI EXPORTS INDIA LTD</t>
  </si>
  <si>
    <t>DEVINE IMPEX LTD</t>
  </si>
  <si>
    <t>DEVINSU TRADING LTD</t>
  </si>
  <si>
    <t>DEVKI LEASING &amp; FINANCE LTD</t>
  </si>
  <si>
    <t>DEVOTED CONSTRUCTION LTD</t>
  </si>
  <si>
    <t>DEWAN HOUSING FINANCE CORPORATION LTD</t>
  </si>
  <si>
    <t>DHFL</t>
  </si>
  <si>
    <t>DFM FOODS LTD</t>
  </si>
  <si>
    <t>DFMFOODS</t>
  </si>
  <si>
    <t>DHABRIYA POLYWOOD LTD</t>
  </si>
  <si>
    <t>DHAMPUR SUGAR MILLS LTD</t>
  </si>
  <si>
    <t>DHAMPURSUG</t>
  </si>
  <si>
    <t>DHAMPURE SPECIALITY SUGARS LTD</t>
  </si>
  <si>
    <t>DHANADA CORPORATION LTD</t>
  </si>
  <si>
    <t>DHANALAXMI ROTO SPINNERS LTD</t>
  </si>
  <si>
    <t>Dhanashree Electronics Ltd</t>
  </si>
  <si>
    <t>DEL</t>
  </si>
  <si>
    <t>DHANLAXMI BANK LTD</t>
  </si>
  <si>
    <t>DHANBANK</t>
  </si>
  <si>
    <t>DHANLAXMI COTEX LTD</t>
  </si>
  <si>
    <t>DHANLAXMI FABRICS LTD</t>
  </si>
  <si>
    <t>DHANLEELA INVESTMENTS &amp; TRADING COMPANY LTD</t>
  </si>
  <si>
    <t>DHANUKA AGRITECH LTD</t>
  </si>
  <si>
    <t>DHANUKA</t>
  </si>
  <si>
    <t>DHANUKA COMMERCIAL LTD</t>
  </si>
  <si>
    <t>DHANUKA REALTY LTD</t>
  </si>
  <si>
    <t>DRL</t>
  </si>
  <si>
    <t>DHANVANTRI JEEVAN REKHA LTD</t>
  </si>
  <si>
    <t>DHANVARSHA FINVEST LTD</t>
  </si>
  <si>
    <t>DHARAMSI MORARJI CHEMICAL CO LTD</t>
  </si>
  <si>
    <t>DHARANI FINANCE LTD</t>
  </si>
  <si>
    <t>DHARANI SUGARS &amp; CHEMICALS LTD</t>
  </si>
  <si>
    <t>DHARSUGAR</t>
  </si>
  <si>
    <t>DHENU BUILDCON INFRA LTD</t>
  </si>
  <si>
    <t>DHOOT INDUSTRIAL FINANCE LTD</t>
  </si>
  <si>
    <t>DHP (INDIA) LTD</t>
  </si>
  <si>
    <t>DHP INDIA LTD</t>
  </si>
  <si>
    <t>DHRUV CONSULTANCY SERVICES LTD</t>
  </si>
  <si>
    <t>DHRUV ESTATES LTD</t>
  </si>
  <si>
    <t>DHRUV WELLNESS LTD</t>
  </si>
  <si>
    <t>DHRUVA CAPITAL SERVICES LTD</t>
  </si>
  <si>
    <t>DHUNSERI INVESTMENTS LTD</t>
  </si>
  <si>
    <t>DHUNINV</t>
  </si>
  <si>
    <t>DHUNSERI PETROCHEM LTD</t>
  </si>
  <si>
    <t>DPL</t>
  </si>
  <si>
    <t>DHUNSERI TEA &amp; INDUSTRIES LTD</t>
  </si>
  <si>
    <t>DTIL</t>
  </si>
  <si>
    <t>Dhunseri Ventures LTD</t>
  </si>
  <si>
    <t>DVL</t>
  </si>
  <si>
    <t>DIAMANT INFRASTRUCTURE LTD</t>
  </si>
  <si>
    <t>DIAMINES &amp; CHEMICALS LTD</t>
  </si>
  <si>
    <t>DIAMOND POWER INFRA LTD</t>
  </si>
  <si>
    <t>DIAPOWER</t>
  </si>
  <si>
    <t>DIANA TEA CO LTD</t>
  </si>
  <si>
    <t>DIC (INDIA) LTD</t>
  </si>
  <si>
    <t>DICIND</t>
  </si>
  <si>
    <t>DIC INDIA LTD</t>
  </si>
  <si>
    <t>DIGGI MULTITRADE LTD</t>
  </si>
  <si>
    <t>Digicontent Ltd</t>
  </si>
  <si>
    <t>DGCONTENT</t>
  </si>
  <si>
    <t>DIGJAM LTD</t>
  </si>
  <si>
    <t>DIGJAMLTD</t>
  </si>
  <si>
    <t>DIKSAT TRANSWORLD LTD</t>
  </si>
  <si>
    <t>Diksha Greens Ltd</t>
  </si>
  <si>
    <t>DGL</t>
  </si>
  <si>
    <t>DIL LTD</t>
  </si>
  <si>
    <t>DILIGENT INDUSTRIES LTD</t>
  </si>
  <si>
    <t>DILIGENT MEDIA CORPORATION LTD</t>
  </si>
  <si>
    <t>DNAMEDIA</t>
  </si>
  <si>
    <t>Advertising &amp; Media</t>
  </si>
  <si>
    <t>DILIP BUILDCON LTD</t>
  </si>
  <si>
    <t>DBL</t>
  </si>
  <si>
    <t>DION GLOBAL SOLUTIONS LTD</t>
  </si>
  <si>
    <t>DISA (INDIA) LTD</t>
  </si>
  <si>
    <t>DISA INDIA LTD</t>
  </si>
  <si>
    <t>DISH TV (INDIA) LTD</t>
  </si>
  <si>
    <t>DISHTV</t>
  </si>
  <si>
    <t>DISH TV INDIA LTD</t>
  </si>
  <si>
    <t>DISHA RESOURCES LTD</t>
  </si>
  <si>
    <t>DISHMAN CARBOGEN AMCIS LTD</t>
  </si>
  <si>
    <t>DCAL</t>
  </si>
  <si>
    <t>DIVINUS FABRICS LTD</t>
  </si>
  <si>
    <t>DIVI'S LABORATORIES LTD</t>
  </si>
  <si>
    <t>DIVISLAB</t>
  </si>
  <si>
    <t>DIVYA JYOTI INDUSTRIES LTD</t>
  </si>
  <si>
    <t>DIVYASHAKTI GRANITES LTD</t>
  </si>
  <si>
    <t>DIXON TECHNOLOGIES (INDIA) LTD</t>
  </si>
  <si>
    <t>DIXON</t>
  </si>
  <si>
    <t>DIXON TECHNOLOGIES INDIA LTD</t>
  </si>
  <si>
    <t>DLF LTD</t>
  </si>
  <si>
    <t>DLF</t>
  </si>
  <si>
    <t>D-LINK (INDIA) LTD</t>
  </si>
  <si>
    <t>DLINK(INDIA)</t>
  </si>
  <si>
    <t>IT Networking Equipment</t>
  </si>
  <si>
    <t>D-LINK INDIA LTD</t>
  </si>
  <si>
    <t>DLINKINDIA</t>
  </si>
  <si>
    <t>DOLAT INVESTMENTS LTD</t>
  </si>
  <si>
    <t>DOLFIN RUBBERS LTD</t>
  </si>
  <si>
    <t>DOLLAR INDUSTRIES LTD</t>
  </si>
  <si>
    <t>DOLLAR</t>
  </si>
  <si>
    <t>DOLPHIN MEDICAL SERVICES LTD</t>
  </si>
  <si>
    <t>DOLPHIN OFFSHORE ENTERPRISES (INDIA) LTD</t>
  </si>
  <si>
    <t>DOLPHINOFF</t>
  </si>
  <si>
    <t>DOLPHIN OFFSHORE ENTERPRISES INDIA LTD</t>
  </si>
  <si>
    <t>DONEAR INDUSTRIES LTD</t>
  </si>
  <si>
    <t>DONEAR</t>
  </si>
  <si>
    <t>DPSC LTD</t>
  </si>
  <si>
    <t>DPSCLTD</t>
  </si>
  <si>
    <t>DQ ENTERTAINMENT INTERNATIONAL LTD</t>
  </si>
  <si>
    <t>DQE</t>
  </si>
  <si>
    <t>DR AGARWALS EYE HOSPITAL LTD</t>
  </si>
  <si>
    <t>DR HABEEBULLAH LIFE SCIENCES LTD</t>
  </si>
  <si>
    <t>DR LAL PATH LABS LTD</t>
  </si>
  <si>
    <t>LALPATHLAB</t>
  </si>
  <si>
    <t>DR LALCHANDANI LABS LTD</t>
  </si>
  <si>
    <t>DR REDDY'S LABORATORIES LTD</t>
  </si>
  <si>
    <t>DRREDDY</t>
  </si>
  <si>
    <t>DRA CONSULTANTS LTD</t>
  </si>
  <si>
    <t>DREDGING CORPORATION OF (INDIA) LTD</t>
  </si>
  <si>
    <t>DREDGECORP</t>
  </si>
  <si>
    <t>DREDGING CORPORATION OF INDIA LTD</t>
  </si>
  <si>
    <t>DUCON INFRATECHNOLOGIES LTD</t>
  </si>
  <si>
    <t>DUCON</t>
  </si>
  <si>
    <t>DUGAR HOUSING DEVELOPMENTS LTD</t>
  </si>
  <si>
    <t>DUKE OFFSHORE LTD</t>
  </si>
  <si>
    <t>DUNCAN ENGINEERING LTD</t>
  </si>
  <si>
    <t>DUROPACK LTD</t>
  </si>
  <si>
    <t>DUTRON POLYMERS LTD</t>
  </si>
  <si>
    <t>DWARIKESH SUGAR INDUSTRIES LTD</t>
  </si>
  <si>
    <t>DWARKESH</t>
  </si>
  <si>
    <t>Dwitiya Trading Ltd</t>
  </si>
  <si>
    <t>DWITIYA</t>
  </si>
  <si>
    <t>DYNACONS SYSTEMS &amp; SOLUTIONS LTD</t>
  </si>
  <si>
    <t>DSSL</t>
  </si>
  <si>
    <t>DYNAMATIC TECHNOLOGIES LTD</t>
  </si>
  <si>
    <t>DYNAMATECH</t>
  </si>
  <si>
    <t>DYNAMIC ARCHISTRUCTURES LTD</t>
  </si>
  <si>
    <t>DYNAMIC CABLES LTD</t>
  </si>
  <si>
    <t>DYNAMIC INDUSTRIES LTD</t>
  </si>
  <si>
    <t>DYNAMIC PORTFOLIO MANAGEMENT &amp; SERVICES LTD</t>
  </si>
  <si>
    <t>DYNAVISION LTD</t>
  </si>
  <si>
    <t>DYNEMIC PRODUCTS LTD</t>
  </si>
  <si>
    <t>DYNPRO</t>
  </si>
  <si>
    <t>E COM INFOTECH I LTD</t>
  </si>
  <si>
    <t>E2E NETWORKS LTD</t>
  </si>
  <si>
    <t>E2E</t>
  </si>
  <si>
    <t>EAST BUILDTECH LTD</t>
  </si>
  <si>
    <t>EAST COAST STEEL LTD</t>
  </si>
  <si>
    <t>EAST INDIA SECURITIES LTD</t>
  </si>
  <si>
    <t>EASTERN SILK INDUSTRIES LTD</t>
  </si>
  <si>
    <t>EASTSILK</t>
  </si>
  <si>
    <t>EASTERN TREADS LTD</t>
  </si>
  <si>
    <t>EASUN REYROLLE LTD</t>
  </si>
  <si>
    <t>EASUNREYRL</t>
  </si>
  <si>
    <t>ECE INDUSTRIES LTD</t>
  </si>
  <si>
    <t>ECEIND</t>
  </si>
  <si>
    <t>ECLERX SERVICES LTD</t>
  </si>
  <si>
    <t>ECLERX</t>
  </si>
  <si>
    <t>ECO FRIENDLY FOOD PROCESSING PARK LTD</t>
  </si>
  <si>
    <t>ECO RECYCLING LTD</t>
  </si>
  <si>
    <t>ECOBOARD INDUSTRIES LTD</t>
  </si>
  <si>
    <t>ECONO TRADE (INDIA) LTD</t>
  </si>
  <si>
    <t>ECONO TRADE INDIA LTD</t>
  </si>
  <si>
    <t>ECOPLAST LTD</t>
  </si>
  <si>
    <t>ECS BIZTECH LTD</t>
  </si>
  <si>
    <t>EDELWEISS FINANCIAL SERVICES LTD</t>
  </si>
  <si>
    <t>EDELWEISS</t>
  </si>
  <si>
    <t>EDUCOMP SOLUTIONS LTD</t>
  </si>
  <si>
    <t>EDUCOMP</t>
  </si>
  <si>
    <t>EDUEXEL INFOTAINMENT LTD</t>
  </si>
  <si>
    <t>EDYNAMICS SOLUTIONS LTD</t>
  </si>
  <si>
    <t>EICHER MOTORS LTD</t>
  </si>
  <si>
    <t>EICHERMOT</t>
  </si>
  <si>
    <t>EID PARRY (INDIA) LTD</t>
  </si>
  <si>
    <t>EIDPARRY</t>
  </si>
  <si>
    <t>EID PARRY INDIA LTD</t>
  </si>
  <si>
    <t>EIH ASSOCIATED HOTELS LTD</t>
  </si>
  <si>
    <t>EIHAHOTELS</t>
  </si>
  <si>
    <t>EIH LTD</t>
  </si>
  <si>
    <t>EIHOTEL</t>
  </si>
  <si>
    <t>EIMCO ELECON (INDIA) LTD</t>
  </si>
  <si>
    <t>EIMCOELECO</t>
  </si>
  <si>
    <t>EIMCO ELECON INDIA LTD</t>
  </si>
  <si>
    <t>Ejecta Marketing Ltd</t>
  </si>
  <si>
    <t>EML</t>
  </si>
  <si>
    <t>EKAM LEASING &amp; FINANCE CO LTD</t>
  </si>
  <si>
    <t>E-LAND APPAREL LTD</t>
  </si>
  <si>
    <t>ELAND</t>
  </si>
  <si>
    <t>ELANGO INDUSTRIES LTD</t>
  </si>
  <si>
    <t>ELANTAS BECK (INDIA) LTD</t>
  </si>
  <si>
    <t>ELANTAS BECK INDIA LTD</t>
  </si>
  <si>
    <t>ELCID INVESTMENTS LTD</t>
  </si>
  <si>
    <t>ELDECO HOUSING &amp; INDUSTRIES LTD</t>
  </si>
  <si>
    <t>ELECON ENGINEERING COMPANY LTD</t>
  </si>
  <si>
    <t>ELECON</t>
  </si>
  <si>
    <t>ELECTROSTEEL CASTINGS LTD</t>
  </si>
  <si>
    <t>ELECTCAST</t>
  </si>
  <si>
    <t>ELECTROSTEEL STEELS LTD</t>
  </si>
  <si>
    <t>ELECTROSL</t>
  </si>
  <si>
    <t>ELECTROTHERM (INDIA) LTD</t>
  </si>
  <si>
    <t>ELECTHERM</t>
  </si>
  <si>
    <t>ELECTROTHERM INDIA LTD</t>
  </si>
  <si>
    <t>ELEGANT FLORICULTURE &amp; AGROTECH (INDIA) LTD</t>
  </si>
  <si>
    <t>ELEGANT FLORICULTURE &amp; AGROTECH INDIA LTD</t>
  </si>
  <si>
    <t>ELEGANT MARBLES &amp; GRANI INDUSTRIES LTD</t>
  </si>
  <si>
    <t>ELGI EQUIPMENTS LTD</t>
  </si>
  <si>
    <t>ELGIEQUIP</t>
  </si>
  <si>
    <t>ELGI RUBBER COMPANY LTD</t>
  </si>
  <si>
    <t>ELGIRUBCO</t>
  </si>
  <si>
    <t>ELIXIR CAPITAL LTD</t>
  </si>
  <si>
    <t>ELNET TECHNOLOGIES LTD</t>
  </si>
  <si>
    <t>ELPRO INTERNATIONAL LTD</t>
  </si>
  <si>
    <t>EMA (INDIA) LTD</t>
  </si>
  <si>
    <t>EMA INDIA LTD</t>
  </si>
  <si>
    <t>EMAMI LTD</t>
  </si>
  <si>
    <t>EMAMILTD</t>
  </si>
  <si>
    <t>Emami Paper Mills LTD</t>
  </si>
  <si>
    <t>EMAMIPAP</t>
  </si>
  <si>
    <t>EMAMI PAPER MILLS LTD</t>
  </si>
  <si>
    <t>EMAMI REALTY LTD</t>
  </si>
  <si>
    <t>EMAMIREAL</t>
  </si>
  <si>
    <t>Embassy Office Parks REIT</t>
  </si>
  <si>
    <t>EMBASSY</t>
  </si>
  <si>
    <t>EMCO LTD</t>
  </si>
  <si>
    <t>EMCO</t>
  </si>
  <si>
    <t>EMERALD LEASING FINANCE &amp; INVESTMENT COMPANY LTD</t>
  </si>
  <si>
    <t>EMERALD LEISURES LTD</t>
  </si>
  <si>
    <t>EMGEE CABLES &amp; COMMUNICATIONS LTD</t>
  </si>
  <si>
    <t>EMKAY GLOBAL FINANCIAL SERVICES LTD</t>
  </si>
  <si>
    <t>EMKAY</t>
  </si>
  <si>
    <t>EMKAY TAPS AND CUTTING TOOLS LTD</t>
  </si>
  <si>
    <t>EMKAYTOOLS</t>
  </si>
  <si>
    <t>EMMBI INDUSTRIES LTD</t>
  </si>
  <si>
    <t>EMMBI</t>
  </si>
  <si>
    <t>EMMESSAR BIOTECH &amp; NUTRITION LTD</t>
  </si>
  <si>
    <t>EMMSONS INTERNATIONAL LTD</t>
  </si>
  <si>
    <t>EMPEE DISTILLERIES LTD</t>
  </si>
  <si>
    <t>EDL</t>
  </si>
  <si>
    <t>EMPEE SUGARS &amp; CHEMICALS LTD</t>
  </si>
  <si>
    <t>EMPIRE INDUSTRIES LTD</t>
  </si>
  <si>
    <t>EMPOWER (INDIA) LTD</t>
  </si>
  <si>
    <t>EMPOWER INDIA LTD</t>
  </si>
  <si>
    <t>ENBEE TRADE &amp; FINANCE LTD</t>
  </si>
  <si>
    <t>ENCASH ENTERTAINMENT LTD</t>
  </si>
  <si>
    <t>ENDURANCE TECHNOLOGIES LTD</t>
  </si>
  <si>
    <t>ENDURANCE</t>
  </si>
  <si>
    <t>ENERGY DEVELOPMENT COMPANY LTD</t>
  </si>
  <si>
    <t>ENERGYDEV</t>
  </si>
  <si>
    <t>ENGINEERS (INDIA) LTD</t>
  </si>
  <si>
    <t>ENGINERSIN</t>
  </si>
  <si>
    <t>ENGINEERS INDIA LTD</t>
  </si>
  <si>
    <t>ENKEI WHEELS (INDIA) LTD</t>
  </si>
  <si>
    <t>ENKEI WHEELS INDIA LTD</t>
  </si>
  <si>
    <t>ENTERPRISE INTERNATIONAL LTD</t>
  </si>
  <si>
    <t>ENTERTAINMENT NETWORK (INDIA) LTD</t>
  </si>
  <si>
    <t>ENIL</t>
  </si>
  <si>
    <t>ENTERTAINMENT NETWORK INDIA LTD</t>
  </si>
  <si>
    <t>ENVAIR ELECTRODYNE LTD</t>
  </si>
  <si>
    <t>EON ELECTRIC LTD</t>
  </si>
  <si>
    <t>EON</t>
  </si>
  <si>
    <t>EPC INDUSTRIE LTD</t>
  </si>
  <si>
    <t>EPIC ENERGY LTD</t>
  </si>
  <si>
    <t>EPSOM PROPERTIES LTD</t>
  </si>
  <si>
    <t>EQUITAS HOLDINGS LTD</t>
  </si>
  <si>
    <t>EQUITAS</t>
  </si>
  <si>
    <t>ERIS LIFESCIENCES LTD</t>
  </si>
  <si>
    <t>ERIS</t>
  </si>
  <si>
    <t>EROS INTERNATIONAL MEDIA LTD</t>
  </si>
  <si>
    <t>EROSMEDIA</t>
  </si>
  <si>
    <t>ERP SOFT SYSTEMS LTD</t>
  </si>
  <si>
    <t>ESAAR (INDIA) LTD</t>
  </si>
  <si>
    <t>ESAAR INDIA LTD</t>
  </si>
  <si>
    <t>ESAB (INDIA) LTD</t>
  </si>
  <si>
    <t>ESAB(INDIA)</t>
  </si>
  <si>
    <t>ESAB INDIA LTD</t>
  </si>
  <si>
    <t>ESABINDIA</t>
  </si>
  <si>
    <t>ESCORP ASSET MANAGEMENT LTD</t>
  </si>
  <si>
    <t>ESCORTS FINANCE LTD</t>
  </si>
  <si>
    <t>ESCORTS LTD</t>
  </si>
  <si>
    <t>ESCORTS</t>
  </si>
  <si>
    <t>ESHA MEDIA RESEARCH LTD</t>
  </si>
  <si>
    <t>ESKAY K'N'IT (INDIA) LTD</t>
  </si>
  <si>
    <t>ESKAY K'N'IT INDIA LTD</t>
  </si>
  <si>
    <t>ESS DEE ALUMINIUM LTD</t>
  </si>
  <si>
    <t>ESSDEE</t>
  </si>
  <si>
    <t>Household Products</t>
  </si>
  <si>
    <t>ESSAR SECURITIES LTD</t>
  </si>
  <si>
    <t>ESSAR SHIPPING LTD</t>
  </si>
  <si>
    <t>ESSARSHPNG</t>
  </si>
  <si>
    <t>ESSEL PROPACK LTD</t>
  </si>
  <si>
    <t>ESSELPACK</t>
  </si>
  <si>
    <t>ESTEEM BIO ORGANIC FOOD PROCESSING  LTD</t>
  </si>
  <si>
    <t>ESTER INDUSTRIES LTD</t>
  </si>
  <si>
    <t>ESTER</t>
  </si>
  <si>
    <t>ETT LTD</t>
  </si>
  <si>
    <t>EUREKA INDUSTRIES LTD</t>
  </si>
  <si>
    <t>EURO ASIA EXPORTS LTD</t>
  </si>
  <si>
    <t>EURO CERAMICS LTD</t>
  </si>
  <si>
    <t>EUROCERA</t>
  </si>
  <si>
    <t>EURO INDIA FRESH FOODS LTD</t>
  </si>
  <si>
    <t>EIFFL</t>
  </si>
  <si>
    <t>EURO MULTIVISION LTD</t>
  </si>
  <si>
    <t>EUROMULTI</t>
  </si>
  <si>
    <t>EUROTEX INDUSTRIES &amp; EXPORTS LTD</t>
  </si>
  <si>
    <t>Eurotex Industries and Exports LTD</t>
  </si>
  <si>
    <t>EUROTEXIND</t>
  </si>
  <si>
    <t>Evans Electric Ltd</t>
  </si>
  <si>
    <t>EVANS</t>
  </si>
  <si>
    <t>EVEREADY INDUSTRIES (INDIA) LTD</t>
  </si>
  <si>
    <t>EVEREADY</t>
  </si>
  <si>
    <t>EVEREADY INDUSTRIES INDIA LTD</t>
  </si>
  <si>
    <t>EVEREST INDUSTRIES LTD</t>
  </si>
  <si>
    <t>EVERESTIND</t>
  </si>
  <si>
    <t>EVEREST KANTO CYLINDER LTD</t>
  </si>
  <si>
    <t>EKC</t>
  </si>
  <si>
    <t>EVEREST ORGANICS LTD</t>
  </si>
  <si>
    <t>EVERGREEN TEXTILES LTD</t>
  </si>
  <si>
    <t>EVERLON SYNTHETICS LTD</t>
  </si>
  <si>
    <t>EXCEL CROP CARE LTD</t>
  </si>
  <si>
    <t>EXCELCROP</t>
  </si>
  <si>
    <t>EXCEL INDUSTRIES LTD</t>
  </si>
  <si>
    <t>EXCELINDUS</t>
  </si>
  <si>
    <t>EXCEL REALTY N INFRA LTD</t>
  </si>
  <si>
    <t>EXCEL</t>
  </si>
  <si>
    <t>EXIDE INDUSTRIES LTD</t>
  </si>
  <si>
    <t>EXIDEIND</t>
  </si>
  <si>
    <t>Expleo Solutions LTD</t>
  </si>
  <si>
    <t>EXPLEOSOL</t>
  </si>
  <si>
    <t>EXPLICIT FINANCE LTD</t>
  </si>
  <si>
    <t>EXPO GAS CONTAINERS LTD</t>
  </si>
  <si>
    <t>F MEC INTERNATIONAL FINANCIAL SERVICES LTD</t>
  </si>
  <si>
    <t>FACOR ALLOYS LTD</t>
  </si>
  <si>
    <t>FAIR DEAL FILAMENTS LTD</t>
  </si>
  <si>
    <t>FAIRCHEM SPECIALITY LTD</t>
  </si>
  <si>
    <t>FAIRCHEM</t>
  </si>
  <si>
    <t>FAZE THREE LTD</t>
  </si>
  <si>
    <t>FCS SOFTWARE SOLUTIONS LTD</t>
  </si>
  <si>
    <t>FCSSOFT</t>
  </si>
  <si>
    <t>FDC LTD</t>
  </si>
  <si>
    <t>FDC</t>
  </si>
  <si>
    <t>FEDERAL-MOGUL GOETZE (INDIA) LTD</t>
  </si>
  <si>
    <t>FMGOETZE</t>
  </si>
  <si>
    <t>FEDERAL-MOGUL GOETZE INDIA LTD</t>
  </si>
  <si>
    <t>FELIX INDUSTRIES LTD</t>
  </si>
  <si>
    <t>FELIX</t>
  </si>
  <si>
    <t>FENOPLAST LTD</t>
  </si>
  <si>
    <t>FERRO ALLOYS CORPORATION LTD</t>
  </si>
  <si>
    <t>FERTILIZERS AND CHEMICALS TRAVANCORE LTD</t>
  </si>
  <si>
    <t>FACT</t>
  </si>
  <si>
    <t>FERVENT SYNERGIES LTD</t>
  </si>
  <si>
    <t>FGP LTD</t>
  </si>
  <si>
    <t>FIBERWEB (INDIA) LTD</t>
  </si>
  <si>
    <t>FIBERWEB INDIA LTD</t>
  </si>
  <si>
    <t>FIEM INDUSTRIES LTD</t>
  </si>
  <si>
    <t>FIEMIND</t>
  </si>
  <si>
    <t>FILATEX (INDIA) LTD</t>
  </si>
  <si>
    <t>FILATEX</t>
  </si>
  <si>
    <t>FILATEX FASHIONS LTD</t>
  </si>
  <si>
    <t>FILATEX INDIA LTD</t>
  </si>
  <si>
    <t>FILTRA CONSULTANTS AND ENGINEERS LTD</t>
  </si>
  <si>
    <t>FINE ORGANIC INDUSTRIES LTD</t>
  </si>
  <si>
    <t>FINEORG</t>
  </si>
  <si>
    <t>FINE-LINE CIRCUITS LTD.</t>
  </si>
  <si>
    <t>FINELINE</t>
  </si>
  <si>
    <t>FINEOTEX CHEMICAL LTD</t>
  </si>
  <si>
    <t>FCL</t>
  </si>
  <si>
    <t>FINKURVE FINANCIAL SERVICES LTD</t>
  </si>
  <si>
    <t>FINOLEX CABLES LTD</t>
  </si>
  <si>
    <t>FINCABLES</t>
  </si>
  <si>
    <t>FINOLEX INDUSTRIES LTD</t>
  </si>
  <si>
    <t>FINPIPE</t>
  </si>
  <si>
    <t>FIRST CUSTODIAN FUND (INDIA) LTD</t>
  </si>
  <si>
    <t>FIRST CUSTODIAN FUND INDIA LTD</t>
  </si>
  <si>
    <t>FIRSTOBJECT TECHNOLOGIES LTD</t>
  </si>
  <si>
    <t>FIRSTSOURCE SOLUTIONS LTD</t>
  </si>
  <si>
    <t>FSL</t>
  </si>
  <si>
    <t>FISCHER CHEMIC LTD</t>
  </si>
  <si>
    <t>FIVE CORE ELECTRONICS LTD</t>
  </si>
  <si>
    <t>FIVECORE</t>
  </si>
  <si>
    <t>FIVE CORE EXIM LTD</t>
  </si>
  <si>
    <t>FIVE X TRADECOM LTD</t>
  </si>
  <si>
    <t>FLEX FOODS LTD</t>
  </si>
  <si>
    <t>FLEXITUFF VENTURES INTERNATIONAL LTD</t>
  </si>
  <si>
    <t>FLEXITUFF</t>
  </si>
  <si>
    <t>FLORA CORPORATION LTD</t>
  </si>
  <si>
    <t>FLORA TEXTILES LTD</t>
  </si>
  <si>
    <t>FLORENCE INVESTECH LTD</t>
  </si>
  <si>
    <t>FLUIDOMAT LTD</t>
  </si>
  <si>
    <t>FOCUS INDUSTRIAL RESOURCES LTD</t>
  </si>
  <si>
    <t>FOCUS LIGHTING AND FIXTURES LTD</t>
  </si>
  <si>
    <t>FOCUS</t>
  </si>
  <si>
    <t>FOCUS SUITES SOLUTIONS &amp; SERVICES LTD</t>
  </si>
  <si>
    <t>FOMENTO RESORTS &amp; HOTELS LTD</t>
  </si>
  <si>
    <t>FOODS &amp; INNS LTD</t>
  </si>
  <si>
    <t>FORBES &amp; COMPANY LTD</t>
  </si>
  <si>
    <t>FORCE MOTORS LTD</t>
  </si>
  <si>
    <t>Cars &amp; Utility Vehicles</t>
  </si>
  <si>
    <t>FORTIS HEALTHCARE LTD</t>
  </si>
  <si>
    <t>FORTIS</t>
  </si>
  <si>
    <t>FORTIS MALAR HOSPITALS LTD</t>
  </si>
  <si>
    <t>FORTUNE INTERNATIONAL LTD</t>
  </si>
  <si>
    <t>FOSECO (INDIA) LTD</t>
  </si>
  <si>
    <t>FOSECOIND</t>
  </si>
  <si>
    <t>FOSECO INDIA LTD</t>
  </si>
  <si>
    <t>FOUNDRY FUEL PRODUCTS LTD</t>
  </si>
  <si>
    <t>FOURTH DIMENSION SOLUTIONS LTD</t>
  </si>
  <si>
    <t>FOURTHDIM</t>
  </si>
  <si>
    <t>FOURTH GENERATION INFORMATION SYSTEMS LTD</t>
  </si>
  <si>
    <t>FRANKLIN INDUSTRIES LTD</t>
  </si>
  <si>
    <t>FRANKLIN LEASING AND FINANCE LTD</t>
  </si>
  <si>
    <t>Fraser and Company Ltd</t>
  </si>
  <si>
    <t>FRASER</t>
  </si>
  <si>
    <t>FREDUN PHARMACEUTICALS LTD</t>
  </si>
  <si>
    <t>FRESHTROP FRUITS LTD</t>
  </si>
  <si>
    <t>FRONTIER CAPITAL LTD</t>
  </si>
  <si>
    <t>FRONTIER SPRINGS LTD</t>
  </si>
  <si>
    <t>FRONTLINE BUSINESS SOLUTIONS LTD.</t>
  </si>
  <si>
    <t>FRONTBUSS</t>
  </si>
  <si>
    <t>FRONTLINE CORPORATION LTD</t>
  </si>
  <si>
    <t>FRONTLINE SECURITIES LTD</t>
  </si>
  <si>
    <t>FRUITION VENTURE LTD</t>
  </si>
  <si>
    <t>FUNNY SOFTWARE LTD</t>
  </si>
  <si>
    <t>FUTURE CONSUMER LTD</t>
  </si>
  <si>
    <t>FCONSUMER</t>
  </si>
  <si>
    <t>FUTURE ENTERPRISES LTD</t>
  </si>
  <si>
    <t>FEL</t>
  </si>
  <si>
    <t>FELDVR</t>
  </si>
  <si>
    <t>FUTURE LIFESTYLE FASHIONS LTD</t>
  </si>
  <si>
    <t>FLFL</t>
  </si>
  <si>
    <t>FUTURE MARKET NETWORKS LTD</t>
  </si>
  <si>
    <t>FMNL</t>
  </si>
  <si>
    <t>FUTURE RETAIL LTD</t>
  </si>
  <si>
    <t>FRETAIL</t>
  </si>
  <si>
    <t>FUTURE SUPPLY CHAIN SOLUTIONS LTD</t>
  </si>
  <si>
    <t>FSC</t>
  </si>
  <si>
    <t>FUTURISTIC SECURITIES LTD</t>
  </si>
  <si>
    <t>FUTURISTIC SOLUTIONS LTD</t>
  </si>
  <si>
    <t>G D TRADING &amp; AGENCIES LTD</t>
  </si>
  <si>
    <t>G G DANDEKAR MACHINE WORKS LTD</t>
  </si>
  <si>
    <t>G G ENGINEERING LTD</t>
  </si>
  <si>
    <t>G K CONSULTANTS LTD</t>
  </si>
  <si>
    <t>G S AUTO INTERNATIONAL LTD</t>
  </si>
  <si>
    <t>G. K. P. Printing &amp;amp; Packaging Ltd</t>
  </si>
  <si>
    <t>GKP</t>
  </si>
  <si>
    <t>Containers &amp;amp; Packaging</t>
  </si>
  <si>
    <t>GABRIEL (INDIA) LTD</t>
  </si>
  <si>
    <t>GABRIEL</t>
  </si>
  <si>
    <t>GABRIEL INDIA LTD</t>
  </si>
  <si>
    <t>GAGAN GASES LTD.</t>
  </si>
  <si>
    <t>GAGAN</t>
  </si>
  <si>
    <t>Integrated Oil &amp;amp; Gas</t>
  </si>
  <si>
    <t>GAGAN POLYCOT (INDIA) LTD</t>
  </si>
  <si>
    <t>GAGAN POLYCOT INDIA LTD</t>
  </si>
  <si>
    <t>GAIL (INDIA) LTD</t>
  </si>
  <si>
    <t>GAIL</t>
  </si>
  <si>
    <t>GAIL INDIA LTD</t>
  </si>
  <si>
    <t>GAJANAN SECURITIES SERVICES LTD</t>
  </si>
  <si>
    <t>GAJRA BEVEL GEARS LTD</t>
  </si>
  <si>
    <t>GALA GLOBAL PRODUCTS LTD</t>
  </si>
  <si>
    <t>Comm.Printing/Stationery</t>
  </si>
  <si>
    <t>GALADA FINANCE LTD</t>
  </si>
  <si>
    <t>GALADA POWER &amp; TELECOMMUNICATION LTD</t>
  </si>
  <si>
    <t>GALAXY AGRICO EXPORTS LTD</t>
  </si>
  <si>
    <t>GALAXY BEARINGS LTD</t>
  </si>
  <si>
    <t>GALAXY ENTERTAINMENT CORPORATION LTD</t>
  </si>
  <si>
    <t>GALAXY SURFACTANTS LTD</t>
  </si>
  <si>
    <t>GALAXYSURF</t>
  </si>
  <si>
    <t>GALLANTT ISPAT LTD</t>
  </si>
  <si>
    <t>GALLISPAT</t>
  </si>
  <si>
    <t>GALLANTT METAL LTD</t>
  </si>
  <si>
    <t>GALLANTT</t>
  </si>
  <si>
    <t>GALLOPS ENTERPRISE LTD.</t>
  </si>
  <si>
    <t>GALLOPENT</t>
  </si>
  <si>
    <t>GAMMON INFRASTRUCTURE PROJECTS LTD</t>
  </si>
  <si>
    <t>GAMMNINFRA</t>
  </si>
  <si>
    <t>GANDHI SPECIAL TUBES LTD</t>
  </si>
  <si>
    <t>GANDHITUBE</t>
  </si>
  <si>
    <t>GANESH BENZOPLAST LTD</t>
  </si>
  <si>
    <t>GANESH FILMS (INDIA) LTD</t>
  </si>
  <si>
    <t>GANESH FILMS INDIA LTD</t>
  </si>
  <si>
    <t>GANESH HOLDINGS LTD</t>
  </si>
  <si>
    <t>GANESH HOUSING CORPORATION LTD</t>
  </si>
  <si>
    <t>GANESHHOUC</t>
  </si>
  <si>
    <t>GANESHA ECOSPHERE LTD</t>
  </si>
  <si>
    <t>GANECOS</t>
  </si>
  <si>
    <t>GANGA FORGING LTD</t>
  </si>
  <si>
    <t>GANGAFORGE</t>
  </si>
  <si>
    <t>GANGA PAPERS (INDIA) LTD</t>
  </si>
  <si>
    <t>GANGA PAPERS INDIA LTD</t>
  </si>
  <si>
    <t>GANGA PHARMACEUTICALS LTD</t>
  </si>
  <si>
    <t>GANGES SECURITIES LTD</t>
  </si>
  <si>
    <t>GANGESSECU</t>
  </si>
  <si>
    <t>GANGOTRI TEXTILES LTD</t>
  </si>
  <si>
    <t>GANGOTRI</t>
  </si>
  <si>
    <t>GANON PRODUCTS LTD</t>
  </si>
  <si>
    <t>GARBI FINVEST LTD</t>
  </si>
  <si>
    <t>GARDEN REACH SHIPBUILDERS &amp; ENGINEERS LTD</t>
  </si>
  <si>
    <t>GRSE</t>
  </si>
  <si>
    <t>GARDEN SILK MILLS LTD</t>
  </si>
  <si>
    <t>GARDENSILK</t>
  </si>
  <si>
    <t>GARG FURNACE LTD</t>
  </si>
  <si>
    <t>GARNET CONSTRUCTION LTD</t>
  </si>
  <si>
    <t>GARNET INTERNATIONAL LTD</t>
  </si>
  <si>
    <t>GARODIA CHEMICALS LTD</t>
  </si>
  <si>
    <t>GARV INDUSTRIES LTD</t>
  </si>
  <si>
    <t>GARWARE MARINE INDUSTRIES LTD</t>
  </si>
  <si>
    <t>GARWARE POLYESTER LTD</t>
  </si>
  <si>
    <t>GARWARE SYNTHETICS LTD</t>
  </si>
  <si>
    <t>GARWARE TECHNICAL FIBRES LTD</t>
  </si>
  <si>
    <t>GARFIBRES</t>
  </si>
  <si>
    <t>GATEWAY DISTRIPARKS LTD</t>
  </si>
  <si>
    <t>GDL</t>
  </si>
  <si>
    <t>GATI LTD</t>
  </si>
  <si>
    <t>GATI</t>
  </si>
  <si>
    <t>GAURAV MERCANTILES LTD</t>
  </si>
  <si>
    <t>GAUTAM EXIM LTD</t>
  </si>
  <si>
    <t>GAUTAM GEMS LTD</t>
  </si>
  <si>
    <t>GAYATRI BIOORGANICS LTD</t>
  </si>
  <si>
    <t>GAYATRI HIGHWAYS LTD</t>
  </si>
  <si>
    <t>GAYAHWS</t>
  </si>
  <si>
    <t>GAYATRI PROJECTS LTD</t>
  </si>
  <si>
    <t>GAYAPROJ</t>
  </si>
  <si>
    <t>GAYATRI SUGARS LTD</t>
  </si>
  <si>
    <t>GBL INDUSTRIES LTD</t>
  </si>
  <si>
    <t>GCM CAPITAL ADVISORS LTD</t>
  </si>
  <si>
    <t>GCM COMMODITY &amp; DERIVATIVES LTD</t>
  </si>
  <si>
    <t>GCM SECURITIES LTD</t>
  </si>
  <si>
    <t>GDL LEASING &amp; FINANCE LTD</t>
  </si>
  <si>
    <t>GE POWER (INDIA) LTD</t>
  </si>
  <si>
    <t>GEPIL</t>
  </si>
  <si>
    <t>GE POWER INDIA LTD</t>
  </si>
  <si>
    <t>GE T&amp;D (INDIA) LTD</t>
  </si>
  <si>
    <t>GET&amp;D</t>
  </si>
  <si>
    <t>GE T&amp;D INDIA LTD</t>
  </si>
  <si>
    <t>GEE LTD</t>
  </si>
  <si>
    <t>GEECEE VENTURES LTD</t>
  </si>
  <si>
    <t>GEECEE</t>
  </si>
  <si>
    <t>GEEFCEE FINANCE LTD</t>
  </si>
  <si>
    <t>GEEKAY WIRES LTD</t>
  </si>
  <si>
    <t>GEEKAYWIRE</t>
  </si>
  <si>
    <t>GEETANJALI CREDIT AND CAPITAL LTD</t>
  </si>
  <si>
    <t>GEM SPINNERS (INDIA) LTD</t>
  </si>
  <si>
    <t>GEM SPINNERS INDIA LTD</t>
  </si>
  <si>
    <t>GEMINI COMMUNICATION LTD</t>
  </si>
  <si>
    <t>GEMINI</t>
  </si>
  <si>
    <t>GEMSTONE INVESTMENTS LTD</t>
  </si>
  <si>
    <t>GENERA AGRI CORP LTD</t>
  </si>
  <si>
    <t>GENERAL INSURANCE CORPORATION OF INDIA</t>
  </si>
  <si>
    <t>GICRE</t>
  </si>
  <si>
    <t>General Insurance</t>
  </si>
  <si>
    <t>GENERIC ENGINEERING CONSTRUCTION AND PROJECTS LTD</t>
  </si>
  <si>
    <t>GENESIS IBRC (INDIA) LTD</t>
  </si>
  <si>
    <t>GENESIS IBRC INDIA LTD</t>
  </si>
  <si>
    <t>GENESYS INTERNATIONAL CORPORATION LTD</t>
  </si>
  <si>
    <t>GENESYS</t>
  </si>
  <si>
    <t>GENNEX LABORATORIES LTD</t>
  </si>
  <si>
    <t>GENOMIC VALLEY BIOTECH LTD</t>
  </si>
  <si>
    <t>GENUS PAPER &amp; BOARDS LTD</t>
  </si>
  <si>
    <t>GENUSPAPER</t>
  </si>
  <si>
    <t>GENUS POWER INFRASTRUCTURES LTD</t>
  </si>
  <si>
    <t>GENUSPOWER</t>
  </si>
  <si>
    <t>GEOJIT FINANCIAL SERVICES LTD</t>
  </si>
  <si>
    <t>GEOJITFSL</t>
  </si>
  <si>
    <t>GHCL LTD</t>
  </si>
  <si>
    <t>GHCL</t>
  </si>
  <si>
    <t>GI ENGINEERING SOLUTIONS LTD</t>
  </si>
  <si>
    <t>GISOLUTION</t>
  </si>
  <si>
    <t>GIC HOUSING FINANCE LTD</t>
  </si>
  <si>
    <t>GICHSGFIN</t>
  </si>
  <si>
    <t>GILADA FINANCE &amp; INVESTMENTS LTD</t>
  </si>
  <si>
    <t>GILLANDERS ARBUTHNOT &amp; COMPANY LTD</t>
  </si>
  <si>
    <t>GILLANDERS</t>
  </si>
  <si>
    <t>GILLETTE (INDIA) LTD</t>
  </si>
  <si>
    <t>GILLETTE</t>
  </si>
  <si>
    <t>GILLETTE INDIA LTD</t>
  </si>
  <si>
    <t>GINI SILK MILLS LTD</t>
  </si>
  <si>
    <t>GINNI FILAMENTS LTD</t>
  </si>
  <si>
    <t>GINNIFILA</t>
  </si>
  <si>
    <t>GIRDHARILAL SUGAR &amp; ALLIED INDUSTRIES LTD</t>
  </si>
  <si>
    <t>GIRIRAJ CIVIL DEVELOPERS LTD</t>
  </si>
  <si>
    <t>GIRIRAJ</t>
  </si>
  <si>
    <t>GITA RENEWABLE ENERGY LTD</t>
  </si>
  <si>
    <t>GKB OPHTHALMICS LTD</t>
  </si>
  <si>
    <t>GKW LTD</t>
  </si>
  <si>
    <t>GKWLIMITED</t>
  </si>
  <si>
    <t>GLANCE FINANCE LTD</t>
  </si>
  <si>
    <t>GLAXOSMITHKLINE CONSUMER HEALTHCARE LTD</t>
  </si>
  <si>
    <t>GSKCONS</t>
  </si>
  <si>
    <t>GLAXOSMITHKLINE PHARMACEUTICALS LTD</t>
  </si>
  <si>
    <t>GLAXO</t>
  </si>
  <si>
    <t>Gleam Fabmat Ltd</t>
  </si>
  <si>
    <t>GLEAM</t>
  </si>
  <si>
    <t>GLENMARK PHARMACEUTICALS LTD</t>
  </si>
  <si>
    <t>GLENMARK</t>
  </si>
  <si>
    <t>GLITTEK GRANITES LTD</t>
  </si>
  <si>
    <t>GLOBAL CAPITAL MARKETS LTD</t>
  </si>
  <si>
    <t>GLOBAL EDUCATION LTD</t>
  </si>
  <si>
    <t>GLOBAL</t>
  </si>
  <si>
    <t>GLOBAL INFRATECH &amp; FINANCE LTD</t>
  </si>
  <si>
    <t>GLOBAL LAND MASTERS CORPORATION LTD</t>
  </si>
  <si>
    <t>GLOBAL OFFSHORE SERVICES LTD</t>
  </si>
  <si>
    <t>GLOBOFFS</t>
  </si>
  <si>
    <t>GLOBAL VECTRA HELICORP LTD</t>
  </si>
  <si>
    <t>GLOBALVECT</t>
  </si>
  <si>
    <t>Airlines</t>
  </si>
  <si>
    <t>GLOBALSPACE TECHNOLOGIES LTD</t>
  </si>
  <si>
    <t>GLOBE COMMERCIALS LTD</t>
  </si>
  <si>
    <t>GLOBE INTERNATIONAL CARRIERS LTD</t>
  </si>
  <si>
    <t>GICL</t>
  </si>
  <si>
    <t>GLOBE TEXTILES (INDIA) LTD</t>
  </si>
  <si>
    <t>GLOBE</t>
  </si>
  <si>
    <t>GLOBE TEXTILES INDIA LTD</t>
  </si>
  <si>
    <t>GLOBUS CONSTRUCTORS &amp; DEVELOPERS LTD</t>
  </si>
  <si>
    <t>GLOBUS CORPORATION LTD.-$</t>
  </si>
  <si>
    <t>GLOBUSCOR</t>
  </si>
  <si>
    <t>GLOBUS SPIRITS LTD</t>
  </si>
  <si>
    <t>GLOBUSSPR</t>
  </si>
  <si>
    <t>Gloster Ltd</t>
  </si>
  <si>
    <t>GLOSTERLTD</t>
  </si>
  <si>
    <t>Jute &amp;amp; Jute Products</t>
  </si>
  <si>
    <t>GM BREWERIES LTD</t>
  </si>
  <si>
    <t>GMBREW</t>
  </si>
  <si>
    <t>GMM PFAUDLER LTD</t>
  </si>
  <si>
    <t>GMMPFAUDLR</t>
  </si>
  <si>
    <t>GMR INFRASTRUCTURE LTD</t>
  </si>
  <si>
    <t>GMRINFRA</t>
  </si>
  <si>
    <t>GNA AXLES LTD</t>
  </si>
  <si>
    <t>GNA</t>
  </si>
  <si>
    <t>GOA CARBON LTD</t>
  </si>
  <si>
    <t>GOACARBON</t>
  </si>
  <si>
    <t>GOCL CORPORATION LTD</t>
  </si>
  <si>
    <t>GOCLCORP</t>
  </si>
  <si>
    <t>GODAVARI DRUGS LTD</t>
  </si>
  <si>
    <t>GODAWARI POWER AND ISPAT LTD</t>
  </si>
  <si>
    <t>GPIL</t>
  </si>
  <si>
    <t>GODFREY PHILLIPS (INDIA) LTD</t>
  </si>
  <si>
    <t>GODFRYPHLP</t>
  </si>
  <si>
    <t>Cigarettes-Tobacco Products</t>
  </si>
  <si>
    <t>GODFREY PHILLIPS INDIA LTD</t>
  </si>
  <si>
    <t>GODHA CABCON &amp; INSULATION LTD</t>
  </si>
  <si>
    <t>GODHA</t>
  </si>
  <si>
    <t>GODREJ AGROVET LTD</t>
  </si>
  <si>
    <t>GODREJAGRO</t>
  </si>
  <si>
    <t>GODREJ CONSUMER PRODUCTS LTD</t>
  </si>
  <si>
    <t>GODREJCP</t>
  </si>
  <si>
    <t>GODREJ INDUSTRIES LTD</t>
  </si>
  <si>
    <t>GODREJIND</t>
  </si>
  <si>
    <t>GODREJ PROPERTIES LTD</t>
  </si>
  <si>
    <t>GODREJPROP</t>
  </si>
  <si>
    <t>GOENKA BUSINESS &amp; FINANCE LTD</t>
  </si>
  <si>
    <t>GOENKA DIAMOND AND JEWELS LTD</t>
  </si>
  <si>
    <t>GOENKA</t>
  </si>
  <si>
    <t>GOGIA CAPITAL SERVICES LTD</t>
  </si>
  <si>
    <t>GOKAK TEXTILES LTD</t>
  </si>
  <si>
    <t>GOKALDAS EXPORTS LTD</t>
  </si>
  <si>
    <t>GOKEX</t>
  </si>
  <si>
    <t>GOKUL AGRO RESOURCES LTD</t>
  </si>
  <si>
    <t>GOKULAGRO</t>
  </si>
  <si>
    <t>GOKUL REFOILS AND SOLVENT LTD</t>
  </si>
  <si>
    <t>GOKUL</t>
  </si>
  <si>
    <t>GOKUL SOLUTIONS LTD</t>
  </si>
  <si>
    <t>GOLD COIN HEALTH FOODS LTD</t>
  </si>
  <si>
    <t>Gold Line International Finvest Ltd</t>
  </si>
  <si>
    <t>GOLDLINE</t>
  </si>
  <si>
    <t>GOLDCREST CORPORATION LTD</t>
  </si>
  <si>
    <t>GOLDEN CARPETS LTD</t>
  </si>
  <si>
    <t>GOLDEN CREST EDUCATION &amp; SERVICES LTD</t>
  </si>
  <si>
    <t>GOLDEN GOENKA FINCORP LTD</t>
  </si>
  <si>
    <t>GOLDEN TOBACCO LTD</t>
  </si>
  <si>
    <t>GOLDENTOBC</t>
  </si>
  <si>
    <t>GOLDIAM INTERNATIONAL LTD</t>
  </si>
  <si>
    <t>GOLDIAM</t>
  </si>
  <si>
    <t>GOLDSTAR POWER LTD</t>
  </si>
  <si>
    <t>GOLDSTAR</t>
  </si>
  <si>
    <t>GOLDSTONE TECHNOLOGIES LTD</t>
  </si>
  <si>
    <t>GOLDTECH</t>
  </si>
  <si>
    <t>GOLECHHA GLOBAL FINANCE LTD</t>
  </si>
  <si>
    <t>GOLKONDA ALUMINIUM EXTRUSIONS LTD</t>
  </si>
  <si>
    <t>GOLKUNDA DIAMONDS &amp; JEWELLERY LTD</t>
  </si>
  <si>
    <t>GOODLUCK (INDIA) LTD</t>
  </si>
  <si>
    <t>GOODLUCK</t>
  </si>
  <si>
    <t>GOODLUCK INDIA LTD</t>
  </si>
  <si>
    <t>GOODRICKE GROUP LTD</t>
  </si>
  <si>
    <t>GOODYEAR (INDIA) LTD</t>
  </si>
  <si>
    <t>GOODYEAR INDIA LTD</t>
  </si>
  <si>
    <t>GOPAL IRON &amp; STEELS CO GUJARAT LTD</t>
  </si>
  <si>
    <t>GOPALA POLYPLAST LTD</t>
  </si>
  <si>
    <t>GORANI INDUSTRIES LTD</t>
  </si>
  <si>
    <t>GOTHI PLASCON (INDIA) LTD</t>
  </si>
  <si>
    <t>GOTHI PLASCON INDIA LTD</t>
  </si>
  <si>
    <t>GOVIND RUBBER LTD</t>
  </si>
  <si>
    <t>GOWRA LEASING &amp; FINANCE LTD</t>
  </si>
  <si>
    <t>GOYAL ASSOCIATES LTD</t>
  </si>
  <si>
    <t>GP PETROLEUMS LTD</t>
  </si>
  <si>
    <t>GULFPETRO</t>
  </si>
  <si>
    <t>GPT INFRAPROJECTS LTD</t>
  </si>
  <si>
    <t>GPTINFRA</t>
  </si>
  <si>
    <t>GRACIOUS SOFTWARE LTD</t>
  </si>
  <si>
    <t>GRADIENTE INFOTAINMENT LTD</t>
  </si>
  <si>
    <t>GRANDEUR PRODUCTS LTD</t>
  </si>
  <si>
    <t>GRANULES (INDIA) LTD</t>
  </si>
  <si>
    <t>GRANULES</t>
  </si>
  <si>
    <t>GRANULES INDIA LTD</t>
  </si>
  <si>
    <t>GRAPHITE (INDIA) LTD</t>
  </si>
  <si>
    <t>GRAPHITE</t>
  </si>
  <si>
    <t>GRAPHITE INDIA LTD</t>
  </si>
  <si>
    <t>GRASIM INDUSTRIES LTD</t>
  </si>
  <si>
    <t>GRASIM</t>
  </si>
  <si>
    <t>GRATEX INDUSTRIES LTD</t>
  </si>
  <si>
    <t>GRAUER &amp; WEIL (INDIA) LTD</t>
  </si>
  <si>
    <t>GRAUER &amp; WEIL INDIA LTD</t>
  </si>
  <si>
    <t>GRAVISS HOSPITALITY LTD</t>
  </si>
  <si>
    <t>GRAVITA (INDIA) LTD</t>
  </si>
  <si>
    <t>GRAVITA</t>
  </si>
  <si>
    <t>Other Non-Ferrous Metals</t>
  </si>
  <si>
    <t>GRAVITA INDIA LTD</t>
  </si>
  <si>
    <t>GRAVITY (INDIA) LTD</t>
  </si>
  <si>
    <t>GRAVITY INDIA LTD</t>
  </si>
  <si>
    <t>GREAVES COTTON LTD</t>
  </si>
  <si>
    <t>GREAVESCOT</t>
  </si>
  <si>
    <t>GREENCREST FINANCIAL SERVICES LTD</t>
  </si>
  <si>
    <t>GREENLAM INDUSTRIES LTD</t>
  </si>
  <si>
    <t>GREENLAM</t>
  </si>
  <si>
    <t>GREENPLY INDUSTRIES LTD</t>
  </si>
  <si>
    <t>GREENPLY</t>
  </si>
  <si>
    <t>GRETEX INDUSTRIES LTD</t>
  </si>
  <si>
    <t>GRETEX</t>
  </si>
  <si>
    <t>GREYCELLS EDUCATION LTD</t>
  </si>
  <si>
    <t>GRINDWELL NORTON LTD</t>
  </si>
  <si>
    <t>GRINDWELL</t>
  </si>
  <si>
    <t>GRM OVERSEAS LTD</t>
  </si>
  <si>
    <t>GROMO TRADE &amp; CONSULTANCY LTD</t>
  </si>
  <si>
    <t>GROVY (INDIA) LTD</t>
  </si>
  <si>
    <t>GROVY INDIA LTD</t>
  </si>
  <si>
    <t>GRP LTD</t>
  </si>
  <si>
    <t>GRPLTD</t>
  </si>
  <si>
    <t>GRUH FINANCE LTD</t>
  </si>
  <si>
    <t>GRUH</t>
  </si>
  <si>
    <t>GSB FINANCE LTD</t>
  </si>
  <si>
    <t>GSL NOVA PETROCHEMICALS LTD</t>
  </si>
  <si>
    <t>GSL SECURITIES LTD</t>
  </si>
  <si>
    <t>GSS INFOTECH LTD</t>
  </si>
  <si>
    <t>GSS</t>
  </si>
  <si>
    <t>G-TECH INFO-TRAINING LTD</t>
  </si>
  <si>
    <t>GTL INFRASTRUCTURE LTD</t>
  </si>
  <si>
    <t>GTLINFRA</t>
  </si>
  <si>
    <t>GTL LTD</t>
  </si>
  <si>
    <t>GTL</t>
  </si>
  <si>
    <t>GTN INDUSTRIES LTD</t>
  </si>
  <si>
    <t>GTNIND</t>
  </si>
  <si>
    <t>GTN TEXTILES LTD</t>
  </si>
  <si>
    <t>GTNTEX</t>
  </si>
  <si>
    <t>GTPL HATHWAY LTD</t>
  </si>
  <si>
    <t>GTPL</t>
  </si>
  <si>
    <t>GTV ENGINEERING LTD</t>
  </si>
  <si>
    <t>GUFIC BIOSCIENCES LTD</t>
  </si>
  <si>
    <t>GUFICBIO</t>
  </si>
  <si>
    <t>GUJARAT ALKALIES AND CHEMICALS LTD</t>
  </si>
  <si>
    <t>GUJALKALI</t>
  </si>
  <si>
    <t>GUJARAT AMBUJA EXPORTS LTD</t>
  </si>
  <si>
    <t>GAEL</t>
  </si>
  <si>
    <t>GUJARAT APOLLO INDUSTRIES LTD</t>
  </si>
  <si>
    <t>GUJAPOLLO</t>
  </si>
  <si>
    <t>GUJARAT BOROSIL LTD</t>
  </si>
  <si>
    <t>GUJARAT CONTAINERS LTD</t>
  </si>
  <si>
    <t>GUJARAT COTEX LTD</t>
  </si>
  <si>
    <t>GUJARAT CRAFT INDUSTRIES LTD</t>
  </si>
  <si>
    <t>GUJARAT CREDIT CORPORATION LTD</t>
  </si>
  <si>
    <t>GUJARAT FLUOROCHEMICALS LTD</t>
  </si>
  <si>
    <t>GUJFLUORO</t>
  </si>
  <si>
    <t>GUJARAT FOILS LTD</t>
  </si>
  <si>
    <t>GUJARAT GAS LTD</t>
  </si>
  <si>
    <t>GUJGASLTD</t>
  </si>
  <si>
    <t>GUJARAT HOTELS LTD</t>
  </si>
  <si>
    <t>GUJARAT HY-SPIN LTD</t>
  </si>
  <si>
    <t>GUJARAT INDUSTRIES POWER COMPANY LTD</t>
  </si>
  <si>
    <t>GIPCL</t>
  </si>
  <si>
    <t>GUJARAT INTRUX LTD</t>
  </si>
  <si>
    <t>GUJARAT INVESTA LTD</t>
  </si>
  <si>
    <t>GUJARAT LEASE FINANCING LTD</t>
  </si>
  <si>
    <t>GLFL</t>
  </si>
  <si>
    <t>GUJARAT MEDITECH LTD</t>
  </si>
  <si>
    <t>GUJARAT METALLIC COAL &amp; COKE LTD</t>
  </si>
  <si>
    <t>GUJARAT MINERAL DEVELOPMENT CORPORATION LTD</t>
  </si>
  <si>
    <t>GMDCLTD</t>
  </si>
  <si>
    <t>GUJARAT NARMADA VALLEY FERTILIZERS AND CHEMICALS LTD</t>
  </si>
  <si>
    <t>GNFC</t>
  </si>
  <si>
    <t>GUJARAT NATURAL RESOURCES LTD</t>
  </si>
  <si>
    <t>GUJARAT PETROSYNTHESE LTD</t>
  </si>
  <si>
    <t>GUJARAT PIPAVAV PORT LTD</t>
  </si>
  <si>
    <t>GPPL</t>
  </si>
  <si>
    <t>GUJARAT POLY ELECTRONICS LTD</t>
  </si>
  <si>
    <t>GUJARAT RAFFIA INDUSTRIES LTD</t>
  </si>
  <si>
    <t>GUJRAFFIA</t>
  </si>
  <si>
    <t>GUJARAT SIDHEE CEMENT LTD</t>
  </si>
  <si>
    <t>GSCLCEMENT</t>
  </si>
  <si>
    <t>GUJARAT STATE FERTILIZERS &amp; CHEMICALS LTD</t>
  </si>
  <si>
    <t>GSFC</t>
  </si>
  <si>
    <t>GUJARAT STATE FINANCIAL CORPORATION LTD</t>
  </si>
  <si>
    <t>Financial Institutions</t>
  </si>
  <si>
    <t>GUJARAT STATE PETRONET LTD</t>
  </si>
  <si>
    <t>GSPL</t>
  </si>
  <si>
    <t>GUJARAT TERCE LABORATORIES LTD</t>
  </si>
  <si>
    <t>GUJARAT THEMIS BIOSYN LTD</t>
  </si>
  <si>
    <t>GUJARAT TOOLROOM LTD</t>
  </si>
  <si>
    <t>GUJCHEM DISTILLERS (INDIA) LTD</t>
  </si>
  <si>
    <t>GUJCHEM DISTILLERS INDIA LTD</t>
  </si>
  <si>
    <t>GULF OIL LUBRICANTS (INDIA) LTD</t>
  </si>
  <si>
    <t>GULFOILLUB</t>
  </si>
  <si>
    <t>GULF OIL LUBRICANTS INDIA LTD</t>
  </si>
  <si>
    <t>GULSHAN CHEMFILL LTD</t>
  </si>
  <si>
    <t>GULSHAN POLYOLS LTD</t>
  </si>
  <si>
    <t>GULPOLY</t>
  </si>
  <si>
    <t>GV FILMS LTD</t>
  </si>
  <si>
    <t>GVK POWER &amp; INFRASTRUCTURE LTD</t>
  </si>
  <si>
    <t>GVKPIL</t>
  </si>
  <si>
    <t>GYAN DEVELOPERS &amp; BUILDERS LTD</t>
  </si>
  <si>
    <t>GYSCOAL ALLOYS LTD</t>
  </si>
  <si>
    <t>GAL</t>
  </si>
  <si>
    <t>H G INFRA ENGINEERING LTD</t>
  </si>
  <si>
    <t>HGINFRA</t>
  </si>
  <si>
    <t>H K  TRADE INTERNATIONAL LTD</t>
  </si>
  <si>
    <t>H P COTTON TEXTILE MILLS LTD</t>
  </si>
  <si>
    <t>H S (INDIA) LTD</t>
  </si>
  <si>
    <t>H S INDIA LTD</t>
  </si>
  <si>
    <t>HALDER VENTURE LTD</t>
  </si>
  <si>
    <t>HALDYN GLASS LTD</t>
  </si>
  <si>
    <t>HARDCASTLE &amp; WAUD MFG CO LTD</t>
  </si>
  <si>
    <t>HARI GOVIND INTERNATIONAL LTD</t>
  </si>
  <si>
    <t>HARIA APPARELS LTD</t>
  </si>
  <si>
    <t>HARIA EXPORTS LTD</t>
  </si>
  <si>
    <t>Harish Textile Engineers Ltd</t>
  </si>
  <si>
    <t>HARISH</t>
  </si>
  <si>
    <t>HARITA SEATING SYSTEMS LTD</t>
  </si>
  <si>
    <t>HARITASEAT</t>
  </si>
  <si>
    <t>HARIYANA METALS LTD</t>
  </si>
  <si>
    <t>HARIYANA SHIP BREAKERS LTD</t>
  </si>
  <si>
    <t>HARMONY CAPITAL SERVICES LTD</t>
  </si>
  <si>
    <t>HARRISONS MALAYALAM LTD</t>
  </si>
  <si>
    <t>HARRMALAYA</t>
  </si>
  <si>
    <t>HARYANA CAPFIN LTD</t>
  </si>
  <si>
    <t>HARYANA FINANCIAL CORPORATION LTD</t>
  </si>
  <si>
    <t>HARYANA LEATHER CHEMICALS LTD</t>
  </si>
  <si>
    <t>HAS LIFESTYLE LTD</t>
  </si>
  <si>
    <t>HASTI FINANCE LTD</t>
  </si>
  <si>
    <t>HATHWAY BHAWANI CABLETEL &amp;amp; DATACOM LTD.</t>
  </si>
  <si>
    <t>HATHWAYB</t>
  </si>
  <si>
    <t>Broadcasting &amp;amp; Cable TV</t>
  </si>
  <si>
    <t>HATHWAY CABLE &amp; DATACOM LTD</t>
  </si>
  <si>
    <t>HATHWAY</t>
  </si>
  <si>
    <t>HATSUN AGRO PRODUCT LTD</t>
  </si>
  <si>
    <t>HATSUN</t>
  </si>
  <si>
    <t>HAVELLS (INDIA) LTD</t>
  </si>
  <si>
    <t>HAVELLS</t>
  </si>
  <si>
    <t>HAVELLS INDIA LTD</t>
  </si>
  <si>
    <t>HAWA ENGINEERS LTD</t>
  </si>
  <si>
    <t>HAWKINS COOKERS LTD</t>
  </si>
  <si>
    <t>HAZOOR MULTI PROJECTS LTD</t>
  </si>
  <si>
    <t>HB ESTATE DEVELOPERS LTD</t>
  </si>
  <si>
    <t>HB LEASING &amp; FINANCE CO LTD</t>
  </si>
  <si>
    <t>HB PORTFOLIO LTD</t>
  </si>
  <si>
    <t>HB STOCKHOLDINGS LTD</t>
  </si>
  <si>
    <t>HBSL</t>
  </si>
  <si>
    <t>HBL POWER SYSTEMS LTD</t>
  </si>
  <si>
    <t>HBLPOWER</t>
  </si>
  <si>
    <t>HCKK VENTURES LTD</t>
  </si>
  <si>
    <t>HCL INFOSYSTEMS LTD</t>
  </si>
  <si>
    <t>HCL-INSYS</t>
  </si>
  <si>
    <t>HCL TECHNOLOGIES LTD</t>
  </si>
  <si>
    <t>HCLTECH</t>
  </si>
  <si>
    <t>HDFC ASSET MANAGEMENT COMPANY LTD</t>
  </si>
  <si>
    <t>HDFCAMC</t>
  </si>
  <si>
    <t>Asset Management Cos.</t>
  </si>
  <si>
    <t>HDFC BANK LTD</t>
  </si>
  <si>
    <t>HDFCBANK</t>
  </si>
  <si>
    <t>HDFC Mutual Fund - HDFC Gold Exchange Traded Fund</t>
  </si>
  <si>
    <t>HDFCMFGETF</t>
  </si>
  <si>
    <t>HDFC STANDARD LIFE INSURANCE COMPANY LTD</t>
  </si>
  <si>
    <t>HDFCLIFE</t>
  </si>
  <si>
    <t>Life Insurance</t>
  </si>
  <si>
    <t>HEALTHCARE GLOBAL ENTERPRISES LTD</t>
  </si>
  <si>
    <t>HCG</t>
  </si>
  <si>
    <t>HEALTHY INVESTMENTS LTD</t>
  </si>
  <si>
    <t>HEC INFRA PROJECTS LTD</t>
  </si>
  <si>
    <t>HECPROJECT</t>
  </si>
  <si>
    <t>HEERA ISPAT LTD</t>
  </si>
  <si>
    <t>HEG LTD</t>
  </si>
  <si>
    <t>HEG</t>
  </si>
  <si>
    <t>HEIDELBERGCEMENT (INDIA) LTD</t>
  </si>
  <si>
    <t>HEIDELBERG</t>
  </si>
  <si>
    <t>HEIDELBERGCEMENT INDIA LTD</t>
  </si>
  <si>
    <t>Helpage Finlease Ltd</t>
  </si>
  <si>
    <t>HELPAGE</t>
  </si>
  <si>
    <t>HEM HOLDINGS &amp; TRADING LTD</t>
  </si>
  <si>
    <t>HEMANG RESOURCES LTD</t>
  </si>
  <si>
    <t>HEMO ORGANIC LTD</t>
  </si>
  <si>
    <t>HERCULES HOISTS LTD</t>
  </si>
  <si>
    <t>HERCULES</t>
  </si>
  <si>
    <t>HERITAGE FOODS LTD</t>
  </si>
  <si>
    <t>HERITGFOOD</t>
  </si>
  <si>
    <t>HERO MOTOCORP LTD</t>
  </si>
  <si>
    <t>HEROMOTOCO</t>
  </si>
  <si>
    <t>HESTER BIOSCIENCES LTD</t>
  </si>
  <si>
    <t>HESTERBIO</t>
  </si>
  <si>
    <t>HEXA TRADEX LTD</t>
  </si>
  <si>
    <t>HEXATRADEX</t>
  </si>
  <si>
    <t>HEXAWARE TECHNOLOGIES LTD</t>
  </si>
  <si>
    <t>HEXAWARE</t>
  </si>
  <si>
    <t>HIGH ENERGY BATTERIES (INDIA) LTD</t>
  </si>
  <si>
    <t>HIGH ENERGY BATTERIES INDIA LTD</t>
  </si>
  <si>
    <t>HIGH GROUND ENTERPRISE LTD</t>
  </si>
  <si>
    <t>HIGHGROUND</t>
  </si>
  <si>
    <t>HIGH STREET FILATEX LTD</t>
  </si>
  <si>
    <t>HIKAL LTD</t>
  </si>
  <si>
    <t>HIKAL</t>
  </si>
  <si>
    <t>Hi-Klass Trading and Investment Ltd</t>
  </si>
  <si>
    <t>HIKLASS</t>
  </si>
  <si>
    <t>HIL LTD</t>
  </si>
  <si>
    <t>HIL</t>
  </si>
  <si>
    <t>HILTON METAL FORGING LTD</t>
  </si>
  <si>
    <t>HILTON</t>
  </si>
  <si>
    <t>HIM TEKNOFORGE LTD</t>
  </si>
  <si>
    <t>HIMACHAL FIBRES LTD</t>
  </si>
  <si>
    <t>HIMACHAL FUTURISTIC COMMUNICATIONS LTD</t>
  </si>
  <si>
    <t>HFCL</t>
  </si>
  <si>
    <t>HIMADRI SPECIALITY CHEMICAL LTD</t>
  </si>
  <si>
    <t>HSCL</t>
  </si>
  <si>
    <t>HIMALAYA FOOD INTERNATIONAL LTD</t>
  </si>
  <si>
    <t>HIMALAYA GRANITES LTD</t>
  </si>
  <si>
    <t>HIMALCHULI FOOD PRODUCTS LTD</t>
  </si>
  <si>
    <t>HIMATSINGKA SEIDE LTD</t>
  </si>
  <si>
    <t>HIMATSEIDE</t>
  </si>
  <si>
    <t>HIND ALUMINIUM INDUSTRIES LTD</t>
  </si>
  <si>
    <t>HIND COMMERCE LTD</t>
  </si>
  <si>
    <t>HIND RECTIFIERS LTD</t>
  </si>
  <si>
    <t>HIRECT</t>
  </si>
  <si>
    <t>HIND SECURITIES &amp; CREDITS LTD</t>
  </si>
  <si>
    <t>HIND SYNTEX LTD</t>
  </si>
  <si>
    <t>HINDSYNTEX</t>
  </si>
  <si>
    <t>HINDALCO INDUSTRIES LTD</t>
  </si>
  <si>
    <t>HINDALCO</t>
  </si>
  <si>
    <t>HINDCON CHEMICALS LTD</t>
  </si>
  <si>
    <t>HINDCON</t>
  </si>
  <si>
    <t>HINDOOSTAN MILLS LTD</t>
  </si>
  <si>
    <t>HINDUJA GLOBAL SOLUTIONS LTD</t>
  </si>
  <si>
    <t>HGS</t>
  </si>
  <si>
    <t>HINDUJA VENTURES LTD</t>
  </si>
  <si>
    <t>HINDUJAVEN</t>
  </si>
  <si>
    <t>HINDUSTAN ADHESIVES LTD</t>
  </si>
  <si>
    <t>HINDUSTAN AERONAUTICS LTD</t>
  </si>
  <si>
    <t>HAL</t>
  </si>
  <si>
    <t>Aerospace</t>
  </si>
  <si>
    <t>HINDUSTAN APPLIANCES LTD</t>
  </si>
  <si>
    <t>HINDUSTAN BIO SCIENCES LTD.</t>
  </si>
  <si>
    <t>HINDBIO</t>
  </si>
  <si>
    <t>HINDUSTAN COMPOSITES LTD</t>
  </si>
  <si>
    <t>HINDCOMPOS</t>
  </si>
  <si>
    <t>HINDUSTAN CONSTRUCTION COMPANY LTD</t>
  </si>
  <si>
    <t>HCC</t>
  </si>
  <si>
    <t>HINDUSTAN COPPER LTD</t>
  </si>
  <si>
    <t>HINDCOPPER</t>
  </si>
  <si>
    <t>HINDUSTAN EVEREST TOOLS LTD.</t>
  </si>
  <si>
    <t>HINDEVER</t>
  </si>
  <si>
    <t>HINDUSTAN FLUOROCARBONS LTD</t>
  </si>
  <si>
    <t>HINDUSTAN FOODS LTD</t>
  </si>
  <si>
    <t>HINDUSTAN HARDY SPICER LTD</t>
  </si>
  <si>
    <t>HINDUSTAN HOUSING CO LTD</t>
  </si>
  <si>
    <t>HINDUSTAN MEDIA VENTURES LTD</t>
  </si>
  <si>
    <t>HMVL</t>
  </si>
  <si>
    <t>HINDUSTAN MOTORS LTD</t>
  </si>
  <si>
    <t>HINDMOTORS</t>
  </si>
  <si>
    <t>HINDUSTAN OIL EXPLORATION COMPANY LTD</t>
  </si>
  <si>
    <t>HINDOILEXP</t>
  </si>
  <si>
    <t>HINDUSTAN ORGANIC CHEMICALS LTD</t>
  </si>
  <si>
    <t>HINDUSTAN PETROLEUM CORPORATION LTD</t>
  </si>
  <si>
    <t>HINDPETRO</t>
  </si>
  <si>
    <t>HINDUSTAN TIN WORKS LTD</t>
  </si>
  <si>
    <t>HINDUSTAN UNILEVER LTD</t>
  </si>
  <si>
    <t>HINDUNILVR</t>
  </si>
  <si>
    <t>HINDUSTAN WIRES LTD</t>
  </si>
  <si>
    <t>HINDUSTAN ZINC LTD</t>
  </si>
  <si>
    <t>HINDZINC</t>
  </si>
  <si>
    <t>Zinc</t>
  </si>
  <si>
    <t>HINDUSTHAN NATIONAL GLASS &amp; INDUSTRIES LTD</t>
  </si>
  <si>
    <t>HINDNATGLS</t>
  </si>
  <si>
    <t>HINDUSTHAN UDYOG LTD</t>
  </si>
  <si>
    <t>HINDUSTHAN URBAN INFRASTRUCTURE LTD</t>
  </si>
  <si>
    <t>HIPOLIN LTD</t>
  </si>
  <si>
    <t>HIRA AUTOMOBILES LTD</t>
  </si>
  <si>
    <t>HISAR METAL INDUSTRIES LTD</t>
  </si>
  <si>
    <t>HISARMETAL</t>
  </si>
  <si>
    <t>HISAR SPINNING MILLS LTD</t>
  </si>
  <si>
    <t>HIT KIT GLOBAL SOLUTIONS LTD</t>
  </si>
  <si>
    <t>HITECH CORPORATION LTD</t>
  </si>
  <si>
    <t>HITECHCORP</t>
  </si>
  <si>
    <t>HI-TECH PIPES LTD</t>
  </si>
  <si>
    <t>HITECH</t>
  </si>
  <si>
    <t>Hi-Tech Winding Systems Ltd</t>
  </si>
  <si>
    <t>HITECHWIND</t>
  </si>
  <si>
    <t>HITTCO TOOLS LTD</t>
  </si>
  <si>
    <t>HMT LTD</t>
  </si>
  <si>
    <t>HMT</t>
  </si>
  <si>
    <t>HONDA SIEL POWER PRODUCTS LTD</t>
  </si>
  <si>
    <t>HONDAPOWER</t>
  </si>
  <si>
    <t>HONEYWELL AUTOMATION (INDIA) LTD</t>
  </si>
  <si>
    <t>HONAUT</t>
  </si>
  <si>
    <t>HONEYWELL AUTOMATION INDIA LTD</t>
  </si>
  <si>
    <t>HOTEL LEELA VENTURE LTD</t>
  </si>
  <si>
    <t>HOTELEELA</t>
  </si>
  <si>
    <t>HOTEL RUGBY LTD</t>
  </si>
  <si>
    <t>HOTELRUGBY</t>
  </si>
  <si>
    <t>HOUSING &amp; URBAN DEVELOPMENT CORPORATION LTD</t>
  </si>
  <si>
    <t>HUDCO</t>
  </si>
  <si>
    <t>HOUSING DEVELOPMENT AND INFRASTRUCTURE LTD</t>
  </si>
  <si>
    <t>HDIL</t>
  </si>
  <si>
    <t>HOUSING DEVELOPMENT FINANCE CORPORATION LTD</t>
  </si>
  <si>
    <t>HDFC</t>
  </si>
  <si>
    <t>HOV SERVICES LTD</t>
  </si>
  <si>
    <t>HOVS</t>
  </si>
  <si>
    <t>HOWARD HOTELS LTD</t>
  </si>
  <si>
    <t>HPC BIOSCIENCES LTD</t>
  </si>
  <si>
    <t>HPL ELECTRIC &amp; POWER LTD</t>
  </si>
  <si>
    <t>HPL</t>
  </si>
  <si>
    <t>HRB FLORICULTURE LTD</t>
  </si>
  <si>
    <t>HSIL LTD</t>
  </si>
  <si>
    <t>HSIL</t>
  </si>
  <si>
    <t>HT MEDIA LTD</t>
  </si>
  <si>
    <t>HTMEDIA</t>
  </si>
  <si>
    <t>HUBTOWN LTD</t>
  </si>
  <si>
    <t>HUBTOWN</t>
  </si>
  <si>
    <t>HUHTAMAKI PPL LTD</t>
  </si>
  <si>
    <t>PAPERPROD</t>
  </si>
  <si>
    <t>Humming Bird Education Ltd</t>
  </si>
  <si>
    <t>HBEL</t>
  </si>
  <si>
    <t>HUSYS CONSULTING LTD</t>
  </si>
  <si>
    <t>HUSYSLTD</t>
  </si>
  <si>
    <t>HYPERSOFT TECHNOLOGIES LTD</t>
  </si>
  <si>
    <t>IB INFOTECH ENTERPRISES LTD</t>
  </si>
  <si>
    <t>ICE MAKE REFRIGERATION LTD</t>
  </si>
  <si>
    <t>ICEMAKE</t>
  </si>
  <si>
    <t>ICICI BANK LTD</t>
  </si>
  <si>
    <t>ICICIBANK</t>
  </si>
  <si>
    <t>ICICI LOMBARD GENERAL INSURANCE COMPANY LTD</t>
  </si>
  <si>
    <t>ICICIGI</t>
  </si>
  <si>
    <t>ICICI Prudential Gold ETF</t>
  </si>
  <si>
    <t>ICICIGOLD</t>
  </si>
  <si>
    <t>ICICI PRUDENTIAL LIFE INSURANCE COMPANY LTD</t>
  </si>
  <si>
    <t>ICICIPRULI</t>
  </si>
  <si>
    <t>ICICI Prudential Sensex ETF</t>
  </si>
  <si>
    <t>ICICISENSX</t>
  </si>
  <si>
    <t>ICICI SECURITIES LTD</t>
  </si>
  <si>
    <t>ISEC</t>
  </si>
  <si>
    <t>ICRA LTD</t>
  </si>
  <si>
    <t>ICRA</t>
  </si>
  <si>
    <t>ICSA (INDIA) LTD</t>
  </si>
  <si>
    <t>ICSA</t>
  </si>
  <si>
    <t>ICSA INDIA LTD</t>
  </si>
  <si>
    <t>IDBI BANK LTD</t>
  </si>
  <si>
    <t>IDBI</t>
  </si>
  <si>
    <t>IDFC BANK LTD</t>
  </si>
  <si>
    <t>IDFCBANK</t>
  </si>
  <si>
    <t>IDFC First Bank LTD</t>
  </si>
  <si>
    <t>IDFCFIRSTB</t>
  </si>
  <si>
    <t>IDFC LTD</t>
  </si>
  <si>
    <t>IDFC</t>
  </si>
  <si>
    <t>IFB AGRO INDUSTRIES LTD</t>
  </si>
  <si>
    <t>IFBAGRO</t>
  </si>
  <si>
    <t>IFB INDUSTRIES LTD</t>
  </si>
  <si>
    <t>IFBIND</t>
  </si>
  <si>
    <t>IFCI LTD</t>
  </si>
  <si>
    <t>IFCI</t>
  </si>
  <si>
    <t>IFGL REFRACTORIES LTD</t>
  </si>
  <si>
    <t>IFGLEXPOR</t>
  </si>
  <si>
    <t>IFL ENTERPRISES LTD</t>
  </si>
  <si>
    <t>IFM IMPEX GLOBAL LTD</t>
  </si>
  <si>
    <t>IG PETROCHEMICALS LTD</t>
  </si>
  <si>
    <t>IGPL</t>
  </si>
  <si>
    <t>IGARASHI MOTORS (INDIA) LTD</t>
  </si>
  <si>
    <t>IGARASHI</t>
  </si>
  <si>
    <t>IGARASHI MOTORS INDIA LTD</t>
  </si>
  <si>
    <t>IGC INDUSTRIES LTD</t>
  </si>
  <si>
    <t>IIFL HOLDINGS LTD</t>
  </si>
  <si>
    <t>IIFL</t>
  </si>
  <si>
    <t>IITL PROJECTS LTD</t>
  </si>
  <si>
    <t>IITLPROJ</t>
  </si>
  <si>
    <t>IKAB SECURITIES &amp; INVESTMENT LTD</t>
  </si>
  <si>
    <t>IKF TECHNOLOGIES LTD</t>
  </si>
  <si>
    <t>IL&amp;FS ENGINEERING AND CONSTRUCTION COMPANY LTD</t>
  </si>
  <si>
    <t>IL&amp;FSENGG</t>
  </si>
  <si>
    <t>IL&amp;FS INVESTMENT MANAGERS LTD</t>
  </si>
  <si>
    <t>IVC</t>
  </si>
  <si>
    <t>IL&amp;FS TRANSPORTATION NETWORKS LTD</t>
  </si>
  <si>
    <t>IL&amp;FSTRANS</t>
  </si>
  <si>
    <t>IM+ CAPITALS LTD</t>
  </si>
  <si>
    <t>IMC FINANCE LTD</t>
  </si>
  <si>
    <t>IMEC SERVICES LTD</t>
  </si>
  <si>
    <t>IMP POWERS LTD</t>
  </si>
  <si>
    <t>INDLMETER</t>
  </si>
  <si>
    <t>IMPEX FERRO TECH LTD</t>
  </si>
  <si>
    <t>IMPEXFERRO</t>
  </si>
  <si>
    <t>INANI MARBLES &amp; INDUSTRIES LTD</t>
  </si>
  <si>
    <t>INANI SECURITIES LTD</t>
  </si>
  <si>
    <t>INCAP LTD</t>
  </si>
  <si>
    <t>INCEPTUM ENTERPRISES LTD</t>
  </si>
  <si>
    <t>INCON ENGINEERS LTD</t>
  </si>
  <si>
    <t>IND BANK HOUSING LTD</t>
  </si>
  <si>
    <t>IND RENEWABLE ENERGY LTD</t>
  </si>
  <si>
    <t>INDAG RUBBER LTD</t>
  </si>
  <si>
    <t>IND-AGIV COMMERCE LTD</t>
  </si>
  <si>
    <t>INDBANK MERCHANT BANKING SERVICES LTD</t>
  </si>
  <si>
    <t>INDBANK</t>
  </si>
  <si>
    <t>INDERGIRI FINANCE LTD</t>
  </si>
  <si>
    <t>INDIA CEMENTS CAPITAL LTD</t>
  </si>
  <si>
    <t>INDIA FINSEC LTD</t>
  </si>
  <si>
    <t>INDIA GELATINE &amp; CHEMICALS LTD</t>
  </si>
  <si>
    <t>INDIA GLYCOLS LTD</t>
  </si>
  <si>
    <t>INDIAGLYCO</t>
  </si>
  <si>
    <t>INDIA GREEN REALITY LTD</t>
  </si>
  <si>
    <t>India Grid Trust</t>
  </si>
  <si>
    <t>INDIGRID</t>
  </si>
  <si>
    <t>INDIA HOME LOAN LTD</t>
  </si>
  <si>
    <t>INDIA INFRASPACE LTD</t>
  </si>
  <si>
    <t>INDIA MOTOR PARTS AND ACCESSORIES LTD</t>
  </si>
  <si>
    <t>IMPAL</t>
  </si>
  <si>
    <t>INDIA NIPPON ELECTRICALS LTD</t>
  </si>
  <si>
    <t>INDNIPPON</t>
  </si>
  <si>
    <t>INDIA STEEL WORKS LTD</t>
  </si>
  <si>
    <t>INDIA TOURISM DEVELOPMENT CORPORATION LTD</t>
  </si>
  <si>
    <t>ITDC</t>
  </si>
  <si>
    <t>INDIABULLS HOUSING FINANCE LTD</t>
  </si>
  <si>
    <t>IBULHSGFIN</t>
  </si>
  <si>
    <t>INDIABULLS INTEGRATED SERVICES LTD</t>
  </si>
  <si>
    <t>IBULISL</t>
  </si>
  <si>
    <t>INDIABULLS REAL ESTATE LTD</t>
  </si>
  <si>
    <t>IBREALEST</t>
  </si>
  <si>
    <t>INDIABULLS VENTURES LTD</t>
  </si>
  <si>
    <t>IBVENTURES</t>
  </si>
  <si>
    <t>INDIAN ACRYLICS LTD</t>
  </si>
  <si>
    <t>INDIAN BANK</t>
  </si>
  <si>
    <t>INDIANB</t>
  </si>
  <si>
    <t>INDIAN BRIGHT STEEL CO LTD</t>
  </si>
  <si>
    <t>INDIAN CARD CLOTHING COMPANY LTD</t>
  </si>
  <si>
    <t>INDIANCARD</t>
  </si>
  <si>
    <t>INDIAN ENERGY EXCHANGE LTD</t>
  </si>
  <si>
    <t>IEX</t>
  </si>
  <si>
    <t>INDIAN EXTRACTIONS LTD</t>
  </si>
  <si>
    <t>INDIAN HUME PIPE COMPANY LTD</t>
  </si>
  <si>
    <t>INDIANHUME</t>
  </si>
  <si>
    <t>INDIAN INFOTECH &amp; SOFTWARE LTD</t>
  </si>
  <si>
    <t>INDIAN LINK CHAIN MANUFACTURES LTD</t>
  </si>
  <si>
    <t>INDIAN METALS &amp; FERRO ALLOYS LTD</t>
  </si>
  <si>
    <t>IMFA</t>
  </si>
  <si>
    <t>INDIAN OIL CORPORATION LTD</t>
  </si>
  <si>
    <t>IOC</t>
  </si>
  <si>
    <t>INDIAN OVERSEAS BANK</t>
  </si>
  <si>
    <t>IOB</t>
  </si>
  <si>
    <t>INDIAN SUCROSE LTD</t>
  </si>
  <si>
    <t>INDIAN TERRAIN FASHIONS LTD</t>
  </si>
  <si>
    <t>INDTERRAIN</t>
  </si>
  <si>
    <t>INDIAN TONERS &amp; DEVELOPERS LTD</t>
  </si>
  <si>
    <t>INDIANIVESH LTD</t>
  </si>
  <si>
    <t>INDITRADE CAPITAL LTD</t>
  </si>
  <si>
    <t>INDO AMINES LTD</t>
  </si>
  <si>
    <t>INDO ASIAN FINANCE LTD</t>
  </si>
  <si>
    <t>INDO BORAX &amp; CHEMICALS LTD</t>
  </si>
  <si>
    <t>INDO COTSPIN LTD</t>
  </si>
  <si>
    <t>INDO COUNT INDUSTRIES LTD</t>
  </si>
  <si>
    <t>ICIL</t>
  </si>
  <si>
    <t>INDO CREDIT CAPITAL LTD</t>
  </si>
  <si>
    <t>INDO EURO INDCHEM LTD</t>
  </si>
  <si>
    <t>INDO GULF INDUSTRIES LTD</t>
  </si>
  <si>
    <t>INDO PACIFIC PROJECTS LTD</t>
  </si>
  <si>
    <t>INDO RAMA SYNTHETICS (INDIA) LTD</t>
  </si>
  <si>
    <t>INDORAMA</t>
  </si>
  <si>
    <t>INDO RAMA SYNTHETICS INDIA LTD</t>
  </si>
  <si>
    <t>INDO TECH TRANSFORMERS LTD</t>
  </si>
  <si>
    <t>INDOTECH</t>
  </si>
  <si>
    <t>INDO THAI SECURITIES LTD</t>
  </si>
  <si>
    <t>INDOTHAI</t>
  </si>
  <si>
    <t>INDO US BIO-TECH LTD</t>
  </si>
  <si>
    <t>INDO-CITY INFOTECH LTD</t>
  </si>
  <si>
    <t>INDOCO REMEDIES LTD</t>
  </si>
  <si>
    <t>INDOCO</t>
  </si>
  <si>
    <t>INDO-GLOBAL ENTERPRISES LTD</t>
  </si>
  <si>
    <t>INDOKEM LTD</t>
  </si>
  <si>
    <t>INDO-NATIONAL LTD</t>
  </si>
  <si>
    <t>NIPPOBATRY</t>
  </si>
  <si>
    <t>INDOSOLAR LTD</t>
  </si>
  <si>
    <t>INDOSOLAR</t>
  </si>
  <si>
    <t>INDOSTAR CAPITAL FINANCE LTD</t>
  </si>
  <si>
    <t>INDOSTAR</t>
  </si>
  <si>
    <t>INDOVATION TECHNOLOGIES LTD</t>
  </si>
  <si>
    <t>INDOWIND ENERGY LTD</t>
  </si>
  <si>
    <t>INDOWIND</t>
  </si>
  <si>
    <t>INDRA INDUSTRIES LTD</t>
  </si>
  <si>
    <t>INDRAPRASTHA GAS LTD</t>
  </si>
  <si>
    <t>IGL</t>
  </si>
  <si>
    <t>INDRAPRASTHA MEDICAL CORPORATION LTD</t>
  </si>
  <si>
    <t>INDRAMEDCO</t>
  </si>
  <si>
    <t>INDRAYANI BIOTECH LTD.</t>
  </si>
  <si>
    <t>INDRANIB</t>
  </si>
  <si>
    <t>INDSIL HYDRO POWER AND MANGANESE LTD</t>
  </si>
  <si>
    <t>INDSOYA LTD</t>
  </si>
  <si>
    <t>IND-SWIFT LABORATORIES LTD</t>
  </si>
  <si>
    <t>INDSWFTLAB</t>
  </si>
  <si>
    <t>IND-SWIFT LTD</t>
  </si>
  <si>
    <t>INDSWFTLTD</t>
  </si>
  <si>
    <t>INDUCTO STEEL LTD</t>
  </si>
  <si>
    <t>INDUS FINANCE LTD</t>
  </si>
  <si>
    <t>INDUSIND BANK LTD</t>
  </si>
  <si>
    <t>INDUSINDBK</t>
  </si>
  <si>
    <t>INDUSTRIAL &amp; PRUDENTIAL INVESTMENTS CO LTD</t>
  </si>
  <si>
    <t>INDUSTRIAL INVESTMENT TRUST LTD</t>
  </si>
  <si>
    <t>IITL</t>
  </si>
  <si>
    <t>INEOS STYROLUTION (INDIA) LTD</t>
  </si>
  <si>
    <t>INEOSSTYRO</t>
  </si>
  <si>
    <t>INEOS STYROLUTION INDIA LTD</t>
  </si>
  <si>
    <t>INERTIA STEEL LTD</t>
  </si>
  <si>
    <t>INFIBEAM AVENUES LTD</t>
  </si>
  <si>
    <t>INFIBEAM</t>
  </si>
  <si>
    <t>INFINITE COMPUTER SOLUTIONS (INDIA) LTD</t>
  </si>
  <si>
    <t>INFINITE</t>
  </si>
  <si>
    <t>INFINITE COMPUTER SOLUTIONS INDIA LTD</t>
  </si>
  <si>
    <t>INFLAME APPLIANCES LTD</t>
  </si>
  <si>
    <t>INFO EDGE (INDIA) LTD</t>
  </si>
  <si>
    <t>NAUKRI</t>
  </si>
  <si>
    <t>Internet &amp; Catalogue Retail</t>
  </si>
  <si>
    <t>INFO EDGE INDIA LTD</t>
  </si>
  <si>
    <t>INFOBEANS TECHNOLOGIES LTD</t>
  </si>
  <si>
    <t>INFOBEAN</t>
  </si>
  <si>
    <t>INFORMED TECHNOLOGIES (INDIA) LTD</t>
  </si>
  <si>
    <t>INFORMED TECHNOLOGIES INDIA LTD</t>
  </si>
  <si>
    <t>INFRA INDUSTRIES LTD</t>
  </si>
  <si>
    <t>INFRONICS SYSTEMS LTD</t>
  </si>
  <si>
    <t>INGERSOLL RAND (INDIA) LTD</t>
  </si>
  <si>
    <t>INGERRAND</t>
  </si>
  <si>
    <t>INGERSOLL RAND INDIA LTD</t>
  </si>
  <si>
    <t>INLAND PRINTERS LTD</t>
  </si>
  <si>
    <t>INNOCORP LTD.</t>
  </si>
  <si>
    <t>INNOCORP</t>
  </si>
  <si>
    <t>INNOVANA THINKLABS LTD</t>
  </si>
  <si>
    <t>INNOVANA</t>
  </si>
  <si>
    <t>INNOVASSYNTH INVESTMENTS LTD</t>
  </si>
  <si>
    <t>INNOVATION SOFTWARE EXPORTS LTD</t>
  </si>
  <si>
    <t>INNOVATIVE IDEALS AND SERVICES (INDIA) LTD</t>
  </si>
  <si>
    <t>Sp.Consumer Services</t>
  </si>
  <si>
    <t>INNOVATIVE IDEALS AND SERVICES INDIA LTD</t>
  </si>
  <si>
    <t>INNOVATIVE TECH PACK LTD</t>
  </si>
  <si>
    <t>INNOVATIVE TYRES AND TUBES LTD</t>
  </si>
  <si>
    <t>INNOVATIVE</t>
  </si>
  <si>
    <t>INNOVATORS FACADE SYSTEMS LTD</t>
  </si>
  <si>
    <t>INOX LEISURE LTD</t>
  </si>
  <si>
    <t>INOXLEISUR</t>
  </si>
  <si>
    <t>INOX WIND LTD</t>
  </si>
  <si>
    <t>INOXWIND</t>
  </si>
  <si>
    <t>INSECTICIDES (INDIA) LTD</t>
  </si>
  <si>
    <t>INSECTICID</t>
  </si>
  <si>
    <t>INSECTICIDES INDIA LTD</t>
  </si>
  <si>
    <t>INSILCO LTD</t>
  </si>
  <si>
    <t>INSPIRISYS SOLUTIONS LTD</t>
  </si>
  <si>
    <t>INSPIRISYS</t>
  </si>
  <si>
    <t>INTEC CAPITAL LTD</t>
  </si>
  <si>
    <t>INTEGRA CAPITAL MANAGEMENT LTD.</t>
  </si>
  <si>
    <t>INTCAPM</t>
  </si>
  <si>
    <t>INTEGRA ENGINEERING (INDIA) LTD</t>
  </si>
  <si>
    <t>INTEGRA ENGINEERING INDIA LTD</t>
  </si>
  <si>
    <t>INTEGRA GARMENTS AND TEXTILES LTD</t>
  </si>
  <si>
    <t>INTEGRA</t>
  </si>
  <si>
    <t>INTEGRA SWITCHGEAR LTD</t>
  </si>
  <si>
    <t>INTEGRA TELECOMMUNICATION &amp; SOFTWARE LTD</t>
  </si>
  <si>
    <t>INTEGRATED CAPITAL SERVICES LTD</t>
  </si>
  <si>
    <t>INTEGRATED FINANCIAL SERVICES LTD</t>
  </si>
  <si>
    <t>INTEGRATED PROTEINS LTD</t>
  </si>
  <si>
    <t>INTEGRATED TECHNOLOGIES LTD</t>
  </si>
  <si>
    <t>INTEGRATED THERMOPLASTICS LTD</t>
  </si>
  <si>
    <t>INTELLECT DESIGN ARENA LTD</t>
  </si>
  <si>
    <t>INTELLECT</t>
  </si>
  <si>
    <t>INTELLIVATE CAPITAL ADVISORS LTD</t>
  </si>
  <si>
    <t>INTELLIVATE CAPITAL VENTURES LTD</t>
  </si>
  <si>
    <t>INTENSE TECHNOLOGIES LTD</t>
  </si>
  <si>
    <t>INTENTECH</t>
  </si>
  <si>
    <t>INTER GLOBE FINANCE LTD</t>
  </si>
  <si>
    <t>INTER STATE OIL CARRIER LTD</t>
  </si>
  <si>
    <t>INTERACTIVE FINANCIAL SERVICES LTD</t>
  </si>
  <si>
    <t>INTERGLOBE AVIATION LTD</t>
  </si>
  <si>
    <t>INDIGO</t>
  </si>
  <si>
    <t>INTERLINK PETROLEUM LTD</t>
  </si>
  <si>
    <t>INTERNATIONAL COMBUSTION (INDIA) LTD</t>
  </si>
  <si>
    <t>INTERNATIONAL COMBUSTION INDIA LTD</t>
  </si>
  <si>
    <t>INTERNATIONAL CONSTRUCTIONS LTD</t>
  </si>
  <si>
    <t>SUBCAPCITY</t>
  </si>
  <si>
    <t>INTERNATIONAL CONVEYORS LTD</t>
  </si>
  <si>
    <t>INTERNATIONAL DATA MANAGEMENT LTD</t>
  </si>
  <si>
    <t>INTERNATIONAL HOUSING FINANCE CORPORATION LTD</t>
  </si>
  <si>
    <t>INTERNATIONAL PAPER APPM LTD</t>
  </si>
  <si>
    <t>IPAPPM</t>
  </si>
  <si>
    <t>INTERNATIONAL TRAVEL HOUSE LTD</t>
  </si>
  <si>
    <t>INTERWORLD DIGITAL LTD</t>
  </si>
  <si>
    <t>INTRASOFT TECHNOLOGIES LTD</t>
  </si>
  <si>
    <t>ISFT</t>
  </si>
  <si>
    <t>INVENTURE GROWTH &amp; SECURITIES LTD</t>
  </si>
  <si>
    <t>INVENTURE</t>
  </si>
  <si>
    <t>Invesco India Gold Exchange Traded Fund</t>
  </si>
  <si>
    <t>IVZINGOLD</t>
  </si>
  <si>
    <t>INVESTMENT &amp; PRECISION CASTINGS LTD</t>
  </si>
  <si>
    <t>INVICTA MEDITEK LTD</t>
  </si>
  <si>
    <t>IO SYSTEM LTD</t>
  </si>
  <si>
    <t>IOL CHEMICALS AND PHARMACEUTICALS LTD</t>
  </si>
  <si>
    <t>IOLCP</t>
  </si>
  <si>
    <t>ION EXCHANGE (INDIA) LTD</t>
  </si>
  <si>
    <t>ION EXCHANGE INDIA LTD</t>
  </si>
  <si>
    <t>IP RINGS LTD</t>
  </si>
  <si>
    <t>IPCA LABORATORIES LTD</t>
  </si>
  <si>
    <t>IPCALAB</t>
  </si>
  <si>
    <t>I-POWER SOLUTIONS (INDIA) LTD</t>
  </si>
  <si>
    <t>I-POWER SOLUTIONS INDIA LTD</t>
  </si>
  <si>
    <t>IRB INFRASTRUCTURE DEVELOPERS LTD</t>
  </si>
  <si>
    <t>IRB</t>
  </si>
  <si>
    <t>IRB InvIT Fund</t>
  </si>
  <si>
    <t>IRBINVIT</t>
  </si>
  <si>
    <t>IRCON INTERNATIONAL LTD</t>
  </si>
  <si>
    <t>IRCON</t>
  </si>
  <si>
    <t>IRIS BUSINESS SERVICES LTD</t>
  </si>
  <si>
    <t>IRIS CLOTHINGS LTD</t>
  </si>
  <si>
    <t>IRISDOREME</t>
  </si>
  <si>
    <t>IRIS MEDIAWORKS LTD</t>
  </si>
  <si>
    <t>ISF LTD</t>
  </si>
  <si>
    <t>ISGEC HEAVY ENGINEERING LTD</t>
  </si>
  <si>
    <t>ISHAAN INFRASTRUCTURES AND SHELTERS LTD</t>
  </si>
  <si>
    <t>ISHAN DYES &amp; CHEMICALS LTD</t>
  </si>
  <si>
    <t>ISHITA DRUGS &amp; INDUSTRIES LTD</t>
  </si>
  <si>
    <t>ISHWARSHAKTI HOLDINGS &amp; TRADERS LTD</t>
  </si>
  <si>
    <t>ISL CONSULTING LTD</t>
  </si>
  <si>
    <t>ISMT LTD</t>
  </si>
  <si>
    <t>ISMTLTD</t>
  </si>
  <si>
    <t>IST LTD</t>
  </si>
  <si>
    <t>ISTREET NETWORK LTD</t>
  </si>
  <si>
    <t>ITD CEMENTATION (INDIA) LTD</t>
  </si>
  <si>
    <t>ITDCEM</t>
  </si>
  <si>
    <t>ITD CEMENTATION INDIA LTD</t>
  </si>
  <si>
    <t>ITI LTD</t>
  </si>
  <si>
    <t>ITI</t>
  </si>
  <si>
    <t>ITL INDUSTRIES LTD</t>
  </si>
  <si>
    <t>IVP LTD</t>
  </si>
  <si>
    <t>IVP</t>
  </si>
  <si>
    <t>IVRCL LTD</t>
  </si>
  <si>
    <t>IVRCLINFRA</t>
  </si>
  <si>
    <t>IYKOT HITECH TOOLROOM LTD</t>
  </si>
  <si>
    <t>IZMO LTD</t>
  </si>
  <si>
    <t>IZMO</t>
  </si>
  <si>
    <t>J  TAPARIA PROJECTS LTD</t>
  </si>
  <si>
    <t>J J EXPORTERS LTD</t>
  </si>
  <si>
    <t>J J FINANCE CORPORATION LTD</t>
  </si>
  <si>
    <t>J KUMAR INFRAPROJECTS LTD</t>
  </si>
  <si>
    <t>JKIL</t>
  </si>
  <si>
    <t>J L MORISON (INDIA) LTD</t>
  </si>
  <si>
    <t>J L MORISON INDIA LTD</t>
  </si>
  <si>
    <t>J R FOODS LTD</t>
  </si>
  <si>
    <t>JACKSON INVESTMENTS LTD</t>
  </si>
  <si>
    <t>JAGAN LAMPS LTD</t>
  </si>
  <si>
    <t>JAGATJIT INDUSTRIES LTD</t>
  </si>
  <si>
    <t>JAGJANANI TEXTILES LTD</t>
  </si>
  <si>
    <t>JAGRAN PRAKASHAN LTD</t>
  </si>
  <si>
    <t>JAGRAN</t>
  </si>
  <si>
    <t>JAGSON AIRLINES LTD</t>
  </si>
  <si>
    <t>JAGSONPAL FINANCE &amp; LEASING LTD</t>
  </si>
  <si>
    <t>JAGSONPAL PHARMACEUTICALS LTD</t>
  </si>
  <si>
    <t>JAGSNPHARM</t>
  </si>
  <si>
    <t>JAI BALAJI INDUSTRIES LTD</t>
  </si>
  <si>
    <t>JAIBALAJI</t>
  </si>
  <si>
    <t>JAI CORP LTD</t>
  </si>
  <si>
    <t>JAICORPLTD</t>
  </si>
  <si>
    <t>JAI MATA GLASS LTD</t>
  </si>
  <si>
    <t>JAIHIND PROJECTS LTD</t>
  </si>
  <si>
    <t>JAIHINDPRO</t>
  </si>
  <si>
    <t>JAIHIND SYNTHETICS LTD</t>
  </si>
  <si>
    <t>JAIN IRRIGATION SYSTEMS LTD</t>
  </si>
  <si>
    <t>JISLJALEQS</t>
  </si>
  <si>
    <t>JISLDVREQS</t>
  </si>
  <si>
    <t>JAIN MARMO INDUSTRIES LTD</t>
  </si>
  <si>
    <t>JAIN STUDIOS LTD</t>
  </si>
  <si>
    <t>JAINSTUDIO</t>
  </si>
  <si>
    <t>JAINCO PROJECTS (INDIA) LTD</t>
  </si>
  <si>
    <t>JAINCO PROJECTS INDIA LTD</t>
  </si>
  <si>
    <t>JAINEX AAMCOL LTD</t>
  </si>
  <si>
    <t>JAIPAN INDUSTRIES LTD</t>
  </si>
  <si>
    <t>JAIPRAKASH ASSOCIATES LTD</t>
  </si>
  <si>
    <t>JPASSOCIAT</t>
  </si>
  <si>
    <t>JAIPRAKASH POWER VENTURES LTD</t>
  </si>
  <si>
    <t>JPPOWER</t>
  </si>
  <si>
    <t>JAISUKH DEALERS LTD</t>
  </si>
  <si>
    <t>JAKHARIA FABRIC LTD</t>
  </si>
  <si>
    <t>JAKHARIA</t>
  </si>
  <si>
    <t>JALAN TRANSOLUTIONS (INDIA) LTD</t>
  </si>
  <si>
    <t>JALAN</t>
  </si>
  <si>
    <t>JALAN TRANSOLUTIONS INDIA LTD</t>
  </si>
  <si>
    <t>JAMES WARREN TEA LTD</t>
  </si>
  <si>
    <t>JAMNA AUTO INDUSTRIES LTD</t>
  </si>
  <si>
    <t>JAMNAAUTO</t>
  </si>
  <si>
    <t>JAMSHRI RANJITSINGHJI SPG  &amp; WVG  MILLS CO LTD</t>
  </si>
  <si>
    <t>JASCH INDUSTRIES LTD</t>
  </si>
  <si>
    <t>JASH DEALMARK LTD</t>
  </si>
  <si>
    <t>JASH ENGINEERING LTD</t>
  </si>
  <si>
    <t>JASH</t>
  </si>
  <si>
    <t>JATTASHANKAR INDUSTIES LTD</t>
  </si>
  <si>
    <t>JAUSS POLYMERS LTD</t>
  </si>
  <si>
    <t>JAY BHARAT MARUTI LTD</t>
  </si>
  <si>
    <t>JAYBARMARU</t>
  </si>
  <si>
    <t>JAY SHREE TEA &amp; INDUSTRIES LTD</t>
  </si>
  <si>
    <t>JAY USHIN LTD</t>
  </si>
  <si>
    <t>JAYANT AGRO ORGANICS LTD</t>
  </si>
  <si>
    <t>JAYAGROGN</t>
  </si>
  <si>
    <t>JAYASWAL NECO INDUSTRIES LTD</t>
  </si>
  <si>
    <t>JAYNECOIND</t>
  </si>
  <si>
    <t>JAYATMA ENTERPRISES LTD</t>
  </si>
  <si>
    <t>JAYATMA INDUSTRIES LTD</t>
  </si>
  <si>
    <t>JAYBHARAT TEXTILES &amp; REAL ESTATE LTD</t>
  </si>
  <si>
    <t>JAYKAY ENTERPRISES LTD</t>
  </si>
  <si>
    <t>JAYPEE INFRATECH LTD</t>
  </si>
  <si>
    <t>JPINFRATEC</t>
  </si>
  <si>
    <t>JAYSHREE CHEMICALS LTD</t>
  </si>
  <si>
    <t>JAYSHREE TEA &amp; INDUSTRIES LTD</t>
  </si>
  <si>
    <t>JAYSREETEA</t>
  </si>
  <si>
    <t>JAYSYNTH DYESTUFF (INDIA) LTD</t>
  </si>
  <si>
    <t>JAYSYNTH DYESTUFF INDIA LTD</t>
  </si>
  <si>
    <t>JB CHEMICALS &amp; PHARMACEUTICALS LTD</t>
  </si>
  <si>
    <t>JBCHEPHARM</t>
  </si>
  <si>
    <t>JBF INDUSTRIES LTD</t>
  </si>
  <si>
    <t>JBFIND</t>
  </si>
  <si>
    <t>JBM AUTO LTD</t>
  </si>
  <si>
    <t>JBMA</t>
  </si>
  <si>
    <t>JCT LTD</t>
  </si>
  <si>
    <t>JD ORGOCHEM LTD</t>
  </si>
  <si>
    <t>JEEVAN SCIENTIFIC TECHNOLOGY LTD</t>
  </si>
  <si>
    <t>JENBURKT PHARMACEUTICALS LTD</t>
  </si>
  <si>
    <t>JET AIRWAYS (INDIA) LTD</t>
  </si>
  <si>
    <t>JETAIRWAYS</t>
  </si>
  <si>
    <t>JET AIRWAYS INDIA LTD</t>
  </si>
  <si>
    <t>JET FREIGHT LOGISTICS LTD</t>
  </si>
  <si>
    <t>JETFREIGHT</t>
  </si>
  <si>
    <t>JET INFRAVENTURE LTD</t>
  </si>
  <si>
    <t>JET KNITWEARS LTD</t>
  </si>
  <si>
    <t>JETKNIT</t>
  </si>
  <si>
    <t>JETKING INFOTRAIN LTD</t>
  </si>
  <si>
    <t>JHANDEWALAS FOODS LTD</t>
  </si>
  <si>
    <t>JHAVERI CREDITS &amp; CAPITAL LTD</t>
  </si>
  <si>
    <t>JHS SVENDGAARD LABORATORIES LTD</t>
  </si>
  <si>
    <t>JHS</t>
  </si>
  <si>
    <t>JIGAR CABLES LTD</t>
  </si>
  <si>
    <t>JIGYASA INFRASTRUCTURE LTD</t>
  </si>
  <si>
    <t>JIK INDUSTRIES LTD</t>
  </si>
  <si>
    <t>JIKIND</t>
  </si>
  <si>
    <t>Jinaams Dress Ltd</t>
  </si>
  <si>
    <t>JINAAM</t>
  </si>
  <si>
    <t>JINDAL CAPITAL LTD</t>
  </si>
  <si>
    <t>JINDAL COTEX LTD</t>
  </si>
  <si>
    <t>JINDCOT</t>
  </si>
  <si>
    <t>JINDAL DRILLING AND INDUSTRIES LTD</t>
  </si>
  <si>
    <t>JINDRILL</t>
  </si>
  <si>
    <t>JINDAL HOTELS LTD</t>
  </si>
  <si>
    <t>JINDAL LEASEFIN LTD</t>
  </si>
  <si>
    <t>JINDAL PHOTO LTD</t>
  </si>
  <si>
    <t>JINDALPHOT</t>
  </si>
  <si>
    <t>JINDAL POLY FILMS LTD</t>
  </si>
  <si>
    <t>JINDALPOLY</t>
  </si>
  <si>
    <t>JINDAL POLY INVESTMENT AND FINANCE COMPANY LTD</t>
  </si>
  <si>
    <t>JPOLYINVST</t>
  </si>
  <si>
    <t>JINDAL SAW LTD</t>
  </si>
  <si>
    <t>JINDALSAW</t>
  </si>
  <si>
    <t>JINDAL STAINLESS HISAR LTD</t>
  </si>
  <si>
    <t>JSLHISAR</t>
  </si>
  <si>
    <t>JINDAL STAINLESS LTD</t>
  </si>
  <si>
    <t>JSL</t>
  </si>
  <si>
    <t>JINDAL STEEL &amp; POWER LTD</t>
  </si>
  <si>
    <t>JINDALSTEL</t>
  </si>
  <si>
    <t>JINDAL WORLDWIDE LTD</t>
  </si>
  <si>
    <t>JINDWORLD</t>
  </si>
  <si>
    <t>JITF INFRALOGISTICS LTD</t>
  </si>
  <si>
    <t>JITFINFRA</t>
  </si>
  <si>
    <t>JIYA ECO-PRODUCTS LTD</t>
  </si>
  <si>
    <t>JK AGRI GENETICS LTD</t>
  </si>
  <si>
    <t>JK CEMENT LTD</t>
  </si>
  <si>
    <t>JKCEMENT</t>
  </si>
  <si>
    <t>JK LAKSHMI CEMENT LTD</t>
  </si>
  <si>
    <t>JKLAKSHMI</t>
  </si>
  <si>
    <t>JK PAPER LTD</t>
  </si>
  <si>
    <t>JKPAPER</t>
  </si>
  <si>
    <t>JK TYRE &amp; INDUSTRIES LTD</t>
  </si>
  <si>
    <t>JKTYRE</t>
  </si>
  <si>
    <t>JLA INFRAVILLE SHOPPERS LTD</t>
  </si>
  <si>
    <t>JM FINANCIAL LTD</t>
  </si>
  <si>
    <t>JMFINANCIL</t>
  </si>
  <si>
    <t>JMC PROJECTS (INDIA) LTD</t>
  </si>
  <si>
    <t>JMCPROJECT</t>
  </si>
  <si>
    <t>JMC PROJECTS INDIA LTD</t>
  </si>
  <si>
    <t>JMD VENTURES LTD</t>
  </si>
  <si>
    <t>JMG CORPORATION LTD</t>
  </si>
  <si>
    <t>JMT AUTO LTD</t>
  </si>
  <si>
    <t>JMTAUTOLTD</t>
  </si>
  <si>
    <t>JOCIL LTD</t>
  </si>
  <si>
    <t>JOCIL</t>
  </si>
  <si>
    <t>JOHNSON CONTROLS – HITACHI AIR CONDITIONING (INDIA) LTD</t>
  </si>
  <si>
    <t>JCHAC</t>
  </si>
  <si>
    <t>JOHNSON CONTROLS – HITACHI AIR CONDITIONING INDIA LTD</t>
  </si>
  <si>
    <t>JOINDRE CAPITAL SERVICES LTD</t>
  </si>
  <si>
    <t>JOINTECA EDUCATION SOLUTIONS LTD</t>
  </si>
  <si>
    <t>Jonjua Overseas Ltd</t>
  </si>
  <si>
    <t>JONJUA</t>
  </si>
  <si>
    <t>JOONKTOLLEE TEA &amp; INDUSTRIES LTD</t>
  </si>
  <si>
    <t>JOST'S ENGINEERING CO LTD</t>
  </si>
  <si>
    <t>JOY REALTY LTD</t>
  </si>
  <si>
    <t>JPT SECURITIES LTD</t>
  </si>
  <si>
    <t>JRI INDUSTRIES &amp; INFRASTRUCTURE LTD</t>
  </si>
  <si>
    <t>JSL INDUSTRIES LTD</t>
  </si>
  <si>
    <t>JSW ENERGY LTD</t>
  </si>
  <si>
    <t>JSWENERGY</t>
  </si>
  <si>
    <t>JSW HOLDINGS LTD</t>
  </si>
  <si>
    <t>JSWHL</t>
  </si>
  <si>
    <t>JSW STEEL LTD</t>
  </si>
  <si>
    <t>JSWSTEEL</t>
  </si>
  <si>
    <t>JTEKT (INDIA) LTD</t>
  </si>
  <si>
    <t>JTEKT(INDIA)</t>
  </si>
  <si>
    <t>JTEKT INDIA LTD</t>
  </si>
  <si>
    <t>JTEKTINDIA</t>
  </si>
  <si>
    <t>JTL INFRA LTD</t>
  </si>
  <si>
    <t>JUBILANT FOODWORKS LTD</t>
  </si>
  <si>
    <t>JUBLFOOD</t>
  </si>
  <si>
    <t>JUBILANT INDUSTRIES LTD</t>
  </si>
  <si>
    <t>JUBLINDS</t>
  </si>
  <si>
    <t>JUBILANT LIFE SCIENCES LTD</t>
  </si>
  <si>
    <t>JUBILANT</t>
  </si>
  <si>
    <t>JULLUNDUR MOTOR AGENCY DELHI LTD</t>
  </si>
  <si>
    <t>JMA</t>
  </si>
  <si>
    <t>JUMBO BAG LTD</t>
  </si>
  <si>
    <t>JUMBO FINANCE LTD</t>
  </si>
  <si>
    <t>JUNCTION FABRICS AND APPARELS LTD</t>
  </si>
  <si>
    <t>JUPITER INDUSTRIES &amp; LEASING LTD</t>
  </si>
  <si>
    <t>JUPITER INFOMEDIA LTD</t>
  </si>
  <si>
    <t>JUST DIAL LTD</t>
  </si>
  <si>
    <t>JUSTDIAL</t>
  </si>
  <si>
    <t>JUSTRIDE ENTERPRISES LTD</t>
  </si>
  <si>
    <t>JVL AGRO INDUSTRIES LTD</t>
  </si>
  <si>
    <t>JVLAGRO</t>
  </si>
  <si>
    <t>Jyot International Marketing Ltd</t>
  </si>
  <si>
    <t>JYOTIN</t>
  </si>
  <si>
    <t>JYOTHY LABORATORIES LTD</t>
  </si>
  <si>
    <t>JYOTHYLAB</t>
  </si>
  <si>
    <t>JYOTI LTD</t>
  </si>
  <si>
    <t>JYOTI RESINS &amp; ADHESIVES LTD</t>
  </si>
  <si>
    <t>JYOTI STRUCTURES LTD</t>
  </si>
  <si>
    <t>JYOTISTRUC</t>
  </si>
  <si>
    <t>JYOTIRGAMYA ENTERPRISES LTD</t>
  </si>
  <si>
    <t>K M SUGAR MILLS LTD</t>
  </si>
  <si>
    <t>KMSUGAR</t>
  </si>
  <si>
    <t>K P  ENERGY LTD</t>
  </si>
  <si>
    <t>K P R MILL LTD</t>
  </si>
  <si>
    <t>KPRMILL</t>
  </si>
  <si>
    <t>K Z LEASING &amp; FINANCE LTD</t>
  </si>
  <si>
    <t>K&amp;R RAIL ENGINEERING LTD</t>
  </si>
  <si>
    <t>K.P.I. Global Infrastructure Ltd</t>
  </si>
  <si>
    <t>KPIGLOBAL</t>
  </si>
  <si>
    <t>KAARYA FACILITIES AND SERVICES LTD</t>
  </si>
  <si>
    <t>KABRA COMMERCIAL LTD</t>
  </si>
  <si>
    <t>KABRA DRUGS LTD</t>
  </si>
  <si>
    <t>KABRA EXTRUSION TECHNIK LTD</t>
  </si>
  <si>
    <t>KABRAEXTRU</t>
  </si>
  <si>
    <t>KABSONS INDUSTRIES LTD</t>
  </si>
  <si>
    <t>KACHCHH MINERALS LTD</t>
  </si>
  <si>
    <t>KAIRA CAN CO LTD</t>
  </si>
  <si>
    <t>KAISER CORPORATION LTD</t>
  </si>
  <si>
    <t>KAJARIA CERAMICS LTD</t>
  </si>
  <si>
    <t>KAJARIACER</t>
  </si>
  <si>
    <t>KAKATIYA CEMENT SUGAR &amp; INDUSTRIES LTD</t>
  </si>
  <si>
    <t>KAKATCEM</t>
  </si>
  <si>
    <t>KAKATIYA TEXTILES LTD</t>
  </si>
  <si>
    <t>KALLAM TEXTILES LTD</t>
  </si>
  <si>
    <t>KALPA COMMERCIAL LTD</t>
  </si>
  <si>
    <t>KALPATARU POWER TRANSMISSION LTD</t>
  </si>
  <si>
    <t>KALPATPOWR</t>
  </si>
  <si>
    <t>KALYANI COMMERCIALS LTD</t>
  </si>
  <si>
    <t>KALYANI</t>
  </si>
  <si>
    <t>KALYANI FORGE LTD</t>
  </si>
  <si>
    <t>KALYANIFRG</t>
  </si>
  <si>
    <t>KALYANI INVESTMENT COMPANY LTD</t>
  </si>
  <si>
    <t>KICL</t>
  </si>
  <si>
    <t>KALYANI STEELS LTD</t>
  </si>
  <si>
    <t>KSL</t>
  </si>
  <si>
    <t>KAMA HOLDINGS LTD</t>
  </si>
  <si>
    <t>KAMADGIRI FASHION LTD</t>
  </si>
  <si>
    <t>KAMANWALA HOUSING CONSTRUCTION LTD</t>
  </si>
  <si>
    <t>KAMAT HOTELS I LTD</t>
  </si>
  <si>
    <t>KAMATHOTEL</t>
  </si>
  <si>
    <t>KAMDHENU LTD</t>
  </si>
  <si>
    <t>KAMDHENU</t>
  </si>
  <si>
    <t>KAMRON LABORATORIES LTD</t>
  </si>
  <si>
    <t>KANAK KRISHI IMPLEMENTS LTD</t>
  </si>
  <si>
    <t>KANANI INDUSTRIES LTD</t>
  </si>
  <si>
    <t>KANANIIND</t>
  </si>
  <si>
    <t>KANCHI KARPOORAM LTD</t>
  </si>
  <si>
    <t>KANCO TEA &amp; INDUSTRIES LTD</t>
  </si>
  <si>
    <t>KANDAGIRI SPINNING MILLS LTD</t>
  </si>
  <si>
    <t>Kanel Industries LTD</t>
  </si>
  <si>
    <t>KANELIND</t>
  </si>
  <si>
    <t>KANISHK STEEL INDUSTRIES LTD</t>
  </si>
  <si>
    <t>KANORIA CHEMICALS &amp; INDUSTRIES LTD</t>
  </si>
  <si>
    <t>KANORICHEM</t>
  </si>
  <si>
    <t>KANPUR PLASTIPACK LTD</t>
  </si>
  <si>
    <t>KANSAI NEROLAC PAINTS LTD</t>
  </si>
  <si>
    <t>KANSAINER</t>
  </si>
  <si>
    <t>KANUNGO FINANCIERS LTD</t>
  </si>
  <si>
    <t>KAPASHI COMMERCIALS LTD</t>
  </si>
  <si>
    <t>KAPIL COTEX LTD</t>
  </si>
  <si>
    <t>KAPIL RAJ FINANCE LTD</t>
  </si>
  <si>
    <t>KAPSTON FACILITIES MANAGEMENT LTD</t>
  </si>
  <si>
    <t>KAPSTON</t>
  </si>
  <si>
    <t>KARAN WOO-SIN LTD</t>
  </si>
  <si>
    <t>KARDA CONSTRUCTIONS LTD</t>
  </si>
  <si>
    <t>KARDA</t>
  </si>
  <si>
    <t>KARMA ENERGY LTD</t>
  </si>
  <si>
    <t>KARMAENG</t>
  </si>
  <si>
    <t>KARNAVATI FINANCE LTD</t>
  </si>
  <si>
    <t>KARNIMATA COLD STORAGE LTD</t>
  </si>
  <si>
    <t>KARUR VYSYA BANK LTD</t>
  </si>
  <si>
    <t>KARURVYSYA</t>
  </si>
  <si>
    <t>KARUTURI GLOBAL LTD</t>
  </si>
  <si>
    <t>KGL</t>
  </si>
  <si>
    <t>KASHIRAM JAIN AND COMPANY LTD</t>
  </si>
  <si>
    <t>KATARE SPINNING MILLS LTD</t>
  </si>
  <si>
    <t>KAUSHALYA INFRASTRUCTURE DEVELOPMENT CORPORATION LTD</t>
  </si>
  <si>
    <t>KAUSHALYA</t>
  </si>
  <si>
    <t>KAVERI SEED COMPANY LTD</t>
  </si>
  <si>
    <t>KSCL</t>
  </si>
  <si>
    <t>KAVIT INDUSTRIES LTD</t>
  </si>
  <si>
    <t>KAVITA FABRICS LTD</t>
  </si>
  <si>
    <t>KAVVERI TELECOM PRODUCTS LTD</t>
  </si>
  <si>
    <t>KAVVERITEL</t>
  </si>
  <si>
    <t>KAY POWER AND PAPER LTD</t>
  </si>
  <si>
    <t>KAYA LTD</t>
  </si>
  <si>
    <t>KAYA</t>
  </si>
  <si>
    <t>KAYCEE INDUSTRIES LTD</t>
  </si>
  <si>
    <t>KAYEL SECURITIES LTD</t>
  </si>
  <si>
    <t>KBS (INDIA) LTD</t>
  </si>
  <si>
    <t>KBS INDIA LTD</t>
  </si>
  <si>
    <t>KCCL PLASTIC LTD</t>
  </si>
  <si>
    <t>KCL INFRA PROJECTS LTD</t>
  </si>
  <si>
    <t>KCP LTD</t>
  </si>
  <si>
    <t>KCP</t>
  </si>
  <si>
    <t>KCP SUGAR AND INDUSTRIES CORPORATION LTD</t>
  </si>
  <si>
    <t>KCPSUGIND</t>
  </si>
  <si>
    <t>KD LEISURES LTD</t>
  </si>
  <si>
    <t>KDDL LTD</t>
  </si>
  <si>
    <t>KDDL</t>
  </si>
  <si>
    <t>KEC INTERNATIONAL LTD</t>
  </si>
  <si>
    <t>KEC</t>
  </si>
  <si>
    <t>KEDIA CONSTRUCTION CO LTD</t>
  </si>
  <si>
    <t>KEERTHI INDUSTRIES LTD</t>
  </si>
  <si>
    <t>KEERTI KNOWLEDGE AND SKILLS LTD</t>
  </si>
  <si>
    <t>KEERTI</t>
  </si>
  <si>
    <t>KEI INDUSTRIES LTD</t>
  </si>
  <si>
    <t>KEI</t>
  </si>
  <si>
    <t>KELLTON TECH SOLUTIONS LTD</t>
  </si>
  <si>
    <t>KELLTONTEC</t>
  </si>
  <si>
    <t>KELTECH ENERGIES LTD</t>
  </si>
  <si>
    <t>Kemistar Corporation LTD</t>
  </si>
  <si>
    <t>KEMISTAR</t>
  </si>
  <si>
    <t>KEMP &amp; COMPANY LTD</t>
  </si>
  <si>
    <t>KENNAMETAL (INDIA) LTD</t>
  </si>
  <si>
    <t>KENNAMETAL INDIA LTD</t>
  </si>
  <si>
    <t>KENVI JEWELS LTD</t>
  </si>
  <si>
    <t>KERALA AYURVEDA LTD</t>
  </si>
  <si>
    <t>KERNEX MICROSYSTEMS (INDIA) LTD</t>
  </si>
  <si>
    <t>KERNEX</t>
  </si>
  <si>
    <t>KERNEX MICROSYSTEMS INDIA LTD</t>
  </si>
  <si>
    <t>KESAR ENTERPRISES LTD</t>
  </si>
  <si>
    <t>KESARENT</t>
  </si>
  <si>
    <t>KESAR PETROPRODUCTS LTD</t>
  </si>
  <si>
    <t>KESAR TERMINALS &amp; INFRASTRUCTURE LTD</t>
  </si>
  <si>
    <t>KTIL</t>
  </si>
  <si>
    <t>KESORAM INDUSTRIES LTD</t>
  </si>
  <si>
    <t>KESORAMIND</t>
  </si>
  <si>
    <t>KEWAL KIRAN CLOTHING LTD</t>
  </si>
  <si>
    <t>KKCL</t>
  </si>
  <si>
    <t>KEY CORP LTD</t>
  </si>
  <si>
    <t>KEYNOTE CORPORATE SERVICES LTD</t>
  </si>
  <si>
    <t>KEYCORPSER</t>
  </si>
  <si>
    <t>Keynote Financial Services LTD</t>
  </si>
  <si>
    <t>KEYFINSERV</t>
  </si>
  <si>
    <t>KG DENIM LTD</t>
  </si>
  <si>
    <t>KG PETROCHEM LTD</t>
  </si>
  <si>
    <t>KHADIM (INDIA) LTD</t>
  </si>
  <si>
    <t>KHADIM</t>
  </si>
  <si>
    <t>KHADIM INDIA LTD</t>
  </si>
  <si>
    <t>KHAITAN (INDIA) LTD</t>
  </si>
  <si>
    <t>KHAITANLTD</t>
  </si>
  <si>
    <t>KHAITAN CHEMICALS &amp; FERTILIZERS LTD</t>
  </si>
  <si>
    <t>KHAITAN ELECTRICALS LTD.</t>
  </si>
  <si>
    <t>KHAITANELE</t>
  </si>
  <si>
    <t>KHAITAN INDIA LTD</t>
  </si>
  <si>
    <t>KHANDELWAL EXTRACTION LTD</t>
  </si>
  <si>
    <t>KHANDWALA SECURITIES LTD</t>
  </si>
  <si>
    <t>KHANDSE</t>
  </si>
  <si>
    <t>KHATAU EXIM LTD</t>
  </si>
  <si>
    <t>KHATOR FIBRE &amp; FABRICS LTD</t>
  </si>
  <si>
    <t>KHEMANI DISTRIBUTORS &amp; MARKETING LTD</t>
  </si>
  <si>
    <t>KHODAY (INDIA) LTD</t>
  </si>
  <si>
    <t>KHODAY INDIA LTD</t>
  </si>
  <si>
    <t>KHOOBSURAT LTD</t>
  </si>
  <si>
    <t>KHYATI MULTIMEDIA-ENTERTAINMENT LTD</t>
  </si>
  <si>
    <t>KIC METALIKS LTD</t>
  </si>
  <si>
    <t>KIDS MEDICAL SYSTEMS LTD</t>
  </si>
  <si>
    <t>KIDUJA (INDIA) LTD</t>
  </si>
  <si>
    <t>KIDUJA INDIA LTD</t>
  </si>
  <si>
    <t>KIFS FINANCIAL SERVICES LTD</t>
  </si>
  <si>
    <t>KILBURN CHEMICALS LTD</t>
  </si>
  <si>
    <t>KILBURN ENGINEERING LTD</t>
  </si>
  <si>
    <t>KILBURN OFFICE AUTOMATION LTD.</t>
  </si>
  <si>
    <t>KILBURN</t>
  </si>
  <si>
    <t>KILITCH DRUGS (INDIA) LTD</t>
  </si>
  <si>
    <t>KILITCH</t>
  </si>
  <si>
    <t>KILITCH DRUGS INDIA LTD</t>
  </si>
  <si>
    <t>KILPEST (INDIA) LTD</t>
  </si>
  <si>
    <t>KILPEST INDIA LTD</t>
  </si>
  <si>
    <t>Kimia Biosciences Ltd</t>
  </si>
  <si>
    <t>KIMIABL</t>
  </si>
  <si>
    <t>KINETIC ENGINEERING LTD</t>
  </si>
  <si>
    <t>KINETIC TRUST LTD</t>
  </si>
  <si>
    <t>KINGFA SCIENCE &amp; TECHNOLOGY (INDIA) LTD</t>
  </si>
  <si>
    <t>KINGFA</t>
  </si>
  <si>
    <t>KINGFA SCIENCE &amp; TECHNOLOGY INDIA LTD</t>
  </si>
  <si>
    <t>KINGS INFRA VENTURES LTD</t>
  </si>
  <si>
    <t>KINTECH RENEWABLES LTD</t>
  </si>
  <si>
    <t>KIOCL LTD</t>
  </si>
  <si>
    <t>KIOCL</t>
  </si>
  <si>
    <t>KIRAN PRINT-PACK LTD</t>
  </si>
  <si>
    <t>KIRAN VYAPAR LTD</t>
  </si>
  <si>
    <t>KIRI INDUSTRIES LTD</t>
  </si>
  <si>
    <t>KIRIINDUS</t>
  </si>
  <si>
    <t>KIRLOSKAR BROTHERS LTD</t>
  </si>
  <si>
    <t>KIRLOSBROS</t>
  </si>
  <si>
    <t>KIRLOSKAR ELECTRIC COMPANY LTD</t>
  </si>
  <si>
    <t>KECL</t>
  </si>
  <si>
    <t>KIRLOSKAR FERROUS INDUSTRIES LTD</t>
  </si>
  <si>
    <t>KIRLOSKAR INDUSTRIES LTD</t>
  </si>
  <si>
    <t>KIRLOSIND</t>
  </si>
  <si>
    <t>KIRLOSKAR OIL ENGINES LTD</t>
  </si>
  <si>
    <t>KIRLOSENG</t>
  </si>
  <si>
    <t>KIRLOSKAR PNEUMATIC CO LTD</t>
  </si>
  <si>
    <t>KISAN MOULDINGS LTD</t>
  </si>
  <si>
    <t>KITEX GARMENTS LTD</t>
  </si>
  <si>
    <t>KITEX</t>
  </si>
  <si>
    <t>KJMC CORPORATE ADVISORS (INDIA) LTD</t>
  </si>
  <si>
    <t>KJMC CORPORATE ADVISORS INDIA LTD</t>
  </si>
  <si>
    <t>KJMC FINANCIAL SERVICES LTD</t>
  </si>
  <si>
    <t>KKALPANA INDUSTRIES (INDIA) LTD</t>
  </si>
  <si>
    <t>KKALPANA INDUSTRIES INDIA LTD</t>
  </si>
  <si>
    <t>KKALPANA PLASTICK LTD</t>
  </si>
  <si>
    <t>KKRRAFTON DEVELOPERS LTD</t>
  </si>
  <si>
    <t>KKV AGRO POWERS LTD</t>
  </si>
  <si>
    <t>KKVAPOW</t>
  </si>
  <si>
    <t>KLG CAPITAL SERVICES LTD</t>
  </si>
  <si>
    <t>K-LIFESTYLE &amp; INDUSTRIES LTD</t>
  </si>
  <si>
    <t>KLK Electrical Ltd</t>
  </si>
  <si>
    <t>KLKELEC</t>
  </si>
  <si>
    <t>KMC SPECIALITY HOSPITALS (INDIA) LTD</t>
  </si>
  <si>
    <t>KMC SPECIALITY HOSPITALS INDIA LTD</t>
  </si>
  <si>
    <t>KMF BUILDERS &amp; DEVELOPERS LTD</t>
  </si>
  <si>
    <t>KMG MILK FOOD LTD</t>
  </si>
  <si>
    <t>KMS MEDISURGI LTD</t>
  </si>
  <si>
    <t>KNR CONSTRUCTIONS LTD</t>
  </si>
  <si>
    <t>KNRCON</t>
  </si>
  <si>
    <t>KOHINOOR FOODS LTD</t>
  </si>
  <si>
    <t>KOHINOOR</t>
  </si>
  <si>
    <t>KOKUYO CAMLIN LTD</t>
  </si>
  <si>
    <t>KOKUYOCMLN</t>
  </si>
  <si>
    <t>KOLTE - PATIL DEVELOPERS LTD</t>
  </si>
  <si>
    <t>KOLTEPATIL</t>
  </si>
  <si>
    <t>KOME-ON COMMUNICATION LTD</t>
  </si>
  <si>
    <t>KONARK SYNTHETIC LTD</t>
  </si>
  <si>
    <t>KOPRAN LTD</t>
  </si>
  <si>
    <t>KOPRAN</t>
  </si>
  <si>
    <t>KOTAK MAHINDRA BANK LTD</t>
  </si>
  <si>
    <t>KOTAKBANK</t>
  </si>
  <si>
    <t>KOTAK MAHINDRA MUTUAL FUND - KOTAK GOLD EXCHANGE TRADED FUND</t>
  </si>
  <si>
    <t>KOTAKGOLD</t>
  </si>
  <si>
    <t>KOTAK MAHINDRA MUTUAL FUND - KOTAK PSU BANK ETF</t>
  </si>
  <si>
    <t>KOTAKPSUBK</t>
  </si>
  <si>
    <t>KOTAK SENSEX ETF</t>
  </si>
  <si>
    <t>KTKSENSEX</t>
  </si>
  <si>
    <t>KOTHARI FERMENTATION &amp; BIOCHEM LTD</t>
  </si>
  <si>
    <t>KOTHARI PETROCHEMICALS LTD</t>
  </si>
  <si>
    <t>KOTHARIPET</t>
  </si>
  <si>
    <t>KOTHARI PRODUCTS LTD</t>
  </si>
  <si>
    <t>KOTHARIPRO</t>
  </si>
  <si>
    <t>KOTHARI SUGARS AND CHEMICALS LTD</t>
  </si>
  <si>
    <t>KOTARISUG</t>
  </si>
  <si>
    <t>KOTHARI WORLD FINANCE LTD</t>
  </si>
  <si>
    <t>KOTIA ENTERPRISES LTD</t>
  </si>
  <si>
    <t>KOVAI MEDICAL CENTER &amp; HOSPITAL LTD</t>
  </si>
  <si>
    <t>KOVALAM INVESTMENT &amp; TRADING CO LTD</t>
  </si>
  <si>
    <t>KOVILPATTI LAKSHMI ROLLER FLOUR MILLS LTD</t>
  </si>
  <si>
    <t>KPIT TECHNOLOGIES LTD</t>
  </si>
  <si>
    <t>KPIT</t>
  </si>
  <si>
    <t>KPIT Technologies Ltd</t>
  </si>
  <si>
    <t>KPITTECH</t>
  </si>
  <si>
    <t>Auto Parts &amp;amp; Equipment</t>
  </si>
  <si>
    <t>Kranti Industries Ltd</t>
  </si>
  <si>
    <t>KRANTI</t>
  </si>
  <si>
    <t>KRATOS ENERGY &amp; INFRASTRUCTURE LTD</t>
  </si>
  <si>
    <t>KRBL LTD</t>
  </si>
  <si>
    <t>KRBL</t>
  </si>
  <si>
    <t>KREBS BIOCHEMICALS AND INDUSTRIES LTD</t>
  </si>
  <si>
    <t>KREBSBIO</t>
  </si>
  <si>
    <t>KREON FINNANCIAL SERVICES LTD</t>
  </si>
  <si>
    <t>KRETTO SYSCON LTD</t>
  </si>
  <si>
    <t>KRIDHAN INFRA LTD</t>
  </si>
  <si>
    <t>KRIDHANINF</t>
  </si>
  <si>
    <t>KRISHANA PHOSCHEM LTD</t>
  </si>
  <si>
    <t>KRISHANA</t>
  </si>
  <si>
    <t>KRISHNA CAPITAL AND SECURITIES LTD</t>
  </si>
  <si>
    <t>KRISHNA VENTURES LTD</t>
  </si>
  <si>
    <t>KRITI INDUSTRIES (INDIA) LTD</t>
  </si>
  <si>
    <t>KRITI INDUSTRIES INDIA LTD</t>
  </si>
  <si>
    <t>KRITI NUTRIENTS LTD</t>
  </si>
  <si>
    <t>KRITIKA WIRES LTD</t>
  </si>
  <si>
    <t>KRITIKA</t>
  </si>
  <si>
    <t>KRYPTON INDUSTRIES LTD</t>
  </si>
  <si>
    <t>KSB LTD</t>
  </si>
  <si>
    <t>KSB</t>
  </si>
  <si>
    <t>KSE LTD</t>
  </si>
  <si>
    <t>KSHITIJ POLYLINE LTD</t>
  </si>
  <si>
    <t>KSHITIJPOL</t>
  </si>
  <si>
    <t>KSHITIZ INVESTMENT LTD</t>
  </si>
  <si>
    <t>KSK ENERGY VENTURES LTD</t>
  </si>
  <si>
    <t>KSK</t>
  </si>
  <si>
    <t>KSL AND INDUSTRIES LTD</t>
  </si>
  <si>
    <t>KSS LTD</t>
  </si>
  <si>
    <t>KSERASERA</t>
  </si>
  <si>
    <t>KUANTUM PAPERS LTD</t>
  </si>
  <si>
    <t>KUBER UDYOG LTD</t>
  </si>
  <si>
    <t>KULKARNI POWER &amp; TOOLS LTD</t>
  </si>
  <si>
    <t>KUMAR WIRE CLOTH MANUFACTURING COMPANY LTD</t>
  </si>
  <si>
    <t>KUNSTSTOFFE INDUSTRIES LTD</t>
  </si>
  <si>
    <t>KUSAM ELECTRICAL INDUSTRIES LTD</t>
  </si>
  <si>
    <t>KUSH INDUSTRIES LTD</t>
  </si>
  <si>
    <t>KUSHAL LTD</t>
  </si>
  <si>
    <t>KUWER INDUSTRIES LTD</t>
  </si>
  <si>
    <t>KWALITY CREDIT &amp; LEASING LTD</t>
  </si>
  <si>
    <t>KWALITY LTD</t>
  </si>
  <si>
    <t>KWALITY</t>
  </si>
  <si>
    <t>KWALITY PHARMACEUTICALS LTD</t>
  </si>
  <si>
    <t>L  P  NAVAL AND ENGINEERING LTD</t>
  </si>
  <si>
    <t>L&amp;T FINANCE HOLDINGS LTD</t>
  </si>
  <si>
    <t>L&amp;TFH</t>
  </si>
  <si>
    <t>L&amp;T TECHNOLOGY SERVICES LTD</t>
  </si>
  <si>
    <t>LTTS</t>
  </si>
  <si>
    <t>LA OPALA RG LTD</t>
  </si>
  <si>
    <t>LAOPALA</t>
  </si>
  <si>
    <t>La Tim Metal &amp;amp; Industries Ltd</t>
  </si>
  <si>
    <t>LATIMMETAL</t>
  </si>
  <si>
    <t>LACTOSE (INDIA) LTD</t>
  </si>
  <si>
    <t>LACTOSE INDIA LTD</t>
  </si>
  <si>
    <t>LADAM AFFORDABLE HOUSING LTD</t>
  </si>
  <si>
    <t>LADDERUP FINANCE LTD</t>
  </si>
  <si>
    <t>LAFFANS PETROCHEMICALS LTD</t>
  </si>
  <si>
    <t>LAGNAM SPINTEX LTD</t>
  </si>
  <si>
    <t>LAGNAM</t>
  </si>
  <si>
    <t>LAHOTI OVERSEAS LTD</t>
  </si>
  <si>
    <t>LAKHOTIA POLYESTERS (INDIA) LTD</t>
  </si>
  <si>
    <t>LAKHOTIA POLYESTERS INDIA LTD</t>
  </si>
  <si>
    <t>LAKSHMI AUTOMATIC LOOM WORKS LTD</t>
  </si>
  <si>
    <t>LAKSHMI ELECTRICAL CONTROL SYSTEMS LTD</t>
  </si>
  <si>
    <t>LAKSHMI FINANCE &amp; INDUSTRIAL CORPORATION LTD</t>
  </si>
  <si>
    <t>LFIC</t>
  </si>
  <si>
    <t>LAKSHMI MACHINE WORKS LTD</t>
  </si>
  <si>
    <t>LAXMIMACH</t>
  </si>
  <si>
    <t>LAKSHMI MILLS COMPANY LTD</t>
  </si>
  <si>
    <t>LAKSHMI PRECISION SCREWS LTD</t>
  </si>
  <si>
    <t>LAKPRE</t>
  </si>
  <si>
    <t>LAKSHMI VILAS BANK LTD</t>
  </si>
  <si>
    <t>LAKSHVILAS</t>
  </si>
  <si>
    <t>LAMBODHARA TEXTILES LTD</t>
  </si>
  <si>
    <t>LAMBODHARA</t>
  </si>
  <si>
    <t>LANCER CONTAINER LINES LTD</t>
  </si>
  <si>
    <t>LANCOR HOLDINGS LTD</t>
  </si>
  <si>
    <t>LANDMARC LEISURE CORPORATION LTD</t>
  </si>
  <si>
    <t>LANDMARK PROPERTY DEVELOPMENT COMPANY LTD</t>
  </si>
  <si>
    <t>LPDC</t>
  </si>
  <si>
    <t>LARSEN &amp; TOUBRO INFOTECH LTD</t>
  </si>
  <si>
    <t>LTI</t>
  </si>
  <si>
    <t>LARSEN &amp; TOUBRO LTD</t>
  </si>
  <si>
    <t>LT</t>
  </si>
  <si>
    <t>LASA SUPERGENERICS LTD</t>
  </si>
  <si>
    <t>LASA</t>
  </si>
  <si>
    <t>LASER DIAMONDS LTD</t>
  </si>
  <si>
    <t>LATENT LIGHT FINANCE LTD</t>
  </si>
  <si>
    <t>LATTEYS INDUSTRIES LTD</t>
  </si>
  <si>
    <t>LATTEYS</t>
  </si>
  <si>
    <t>LAURUS LABS LTD</t>
  </si>
  <si>
    <t>LAURUSLABS</t>
  </si>
  <si>
    <t>LAWRESHWAR POLYMERS LTD</t>
  </si>
  <si>
    <t>LAXMI COTSPIN LTD</t>
  </si>
  <si>
    <t>LAXMICOT</t>
  </si>
  <si>
    <t>LEAD FINANCIAL SERVICES LTD</t>
  </si>
  <si>
    <t>LEADING LEASING FINANCE AND INVESTMENT COMPANY LTD</t>
  </si>
  <si>
    <t>LEDO TEA CO LTD</t>
  </si>
  <si>
    <t>LEE &amp; NEE SOFTWARES EXPORTS LTD</t>
  </si>
  <si>
    <t>LEEL ELECTRICALS LTD</t>
  </si>
  <si>
    <t>LEEL</t>
  </si>
  <si>
    <t>LEENA CONSULTANCY LTD</t>
  </si>
  <si>
    <t>LEGACY MERCANTILE LTD</t>
  </si>
  <si>
    <t>LEMON TREE HOTELS LTD</t>
  </si>
  <si>
    <t>LEMONTREE</t>
  </si>
  <si>
    <t>LESHA INDUSTRIES LTD</t>
  </si>
  <si>
    <t>LEX NIMBLE SOLUTIONS LTD</t>
  </si>
  <si>
    <t>LEXUS GRANITO (INDIA) LTD</t>
  </si>
  <si>
    <t>LEXUS</t>
  </si>
  <si>
    <t>LEXUS GRANITO INDIA LTD</t>
  </si>
  <si>
    <t>LG BALAKRISHNAN &amp; BROS LTD</t>
  </si>
  <si>
    <t>LGBBROSLTD</t>
  </si>
  <si>
    <t>LGB FORGE LTD.</t>
  </si>
  <si>
    <t>LGBFORGE</t>
  </si>
  <si>
    <t>LIBAS DESIGNS LTD</t>
  </si>
  <si>
    <t>LIBAS</t>
  </si>
  <si>
    <t>LIBERTY SHOES LTD</t>
  </si>
  <si>
    <t>LIBERTSHOE</t>
  </si>
  <si>
    <t>LIBORD FINANCE LTD</t>
  </si>
  <si>
    <t>LIBORD SECURITIES LTD</t>
  </si>
  <si>
    <t>LIC HOUSING FINANCE LTD</t>
  </si>
  <si>
    <t>LICHSGFIN</t>
  </si>
  <si>
    <t>LIKHAMI CONSULTING LTD</t>
  </si>
  <si>
    <t>LIME CHEMICALS LTD</t>
  </si>
  <si>
    <t>LINAKS MICROELECTRONICS LTD.</t>
  </si>
  <si>
    <t>LINAKS</t>
  </si>
  <si>
    <t>LINC PEN &amp; PLASTICS LTD</t>
  </si>
  <si>
    <t>LINCPEN</t>
  </si>
  <si>
    <t>LINCOLN PHARMACEUTICALS LTD</t>
  </si>
  <si>
    <t>LINCOLN</t>
  </si>
  <si>
    <t>LINDE (INDIA) LTD</t>
  </si>
  <si>
    <t>LINDE(INDIA)</t>
  </si>
  <si>
    <t>LINDE INDIA LTD</t>
  </si>
  <si>
    <t>LINDEINDIA</t>
  </si>
  <si>
    <t>LINK PHARMA CHEM LTD</t>
  </si>
  <si>
    <t>LIPPI SYSTEMS LTD</t>
  </si>
  <si>
    <t>LKP FINANCE LTD</t>
  </si>
  <si>
    <t>LKP SECURITIES LTD</t>
  </si>
  <si>
    <t>LLOYDS METALS AND ENERGY LTD</t>
  </si>
  <si>
    <t>LLOYDS STEELS INDUSTRIES LTD</t>
  </si>
  <si>
    <t>LSIL</t>
  </si>
  <si>
    <t>LOHIA SECURITIES LTD</t>
  </si>
  <si>
    <t>LOKESH MACHINES LTD</t>
  </si>
  <si>
    <t>LOKESHMACH</t>
  </si>
  <si>
    <t>LONGVIEW TEA COMPANY LTD</t>
  </si>
  <si>
    <t>LOOKS HEALTH SERVICES LTD</t>
  </si>
  <si>
    <t>LORDS CHLORO ALKALI LTD</t>
  </si>
  <si>
    <t>LORDS ISHWAR HOTELS LTD</t>
  </si>
  <si>
    <t>LORENZINI APPARELS LTD</t>
  </si>
  <si>
    <t>LOTUS CHOCOLATE CO LTD</t>
  </si>
  <si>
    <t>LOTUS EYE HOSPITAL AND INSTITUTE LTD</t>
  </si>
  <si>
    <t>LOTUSEYE</t>
  </si>
  <si>
    <t>LOVABLE LINGERIE LTD</t>
  </si>
  <si>
    <t>LOVABLE</t>
  </si>
  <si>
    <t>LOYAL EQUIPMENTS LTD</t>
  </si>
  <si>
    <t>LOYAL TEXTILE MILLS LTD</t>
  </si>
  <si>
    <t>LT FOODS LTD</t>
  </si>
  <si>
    <t>DAAWAT</t>
  </si>
  <si>
    <t>LUDLOW JUTE &amp; SPECIALITIES LTD</t>
  </si>
  <si>
    <t>LUHARUKA MEDIA &amp; INFRA LTD</t>
  </si>
  <si>
    <t>LUMAX AUTO TECHNOLOGIES LTD</t>
  </si>
  <si>
    <t>LUMAXTECH</t>
  </si>
  <si>
    <t>LUMAX INDUSTRIES LTD</t>
  </si>
  <si>
    <t>LUMAXIND</t>
  </si>
  <si>
    <t>LUPIN LTD</t>
  </si>
  <si>
    <t>LUPIN</t>
  </si>
  <si>
    <t>LUX INDUSTRIES LTD</t>
  </si>
  <si>
    <t>LUXIND</t>
  </si>
  <si>
    <t>LWS KNITWEAR LTD</t>
  </si>
  <si>
    <t>LYKA LABS LTD</t>
  </si>
  <si>
    <t>LYKALABS</t>
  </si>
  <si>
    <t>LYKIS LTD</t>
  </si>
  <si>
    <t>LYNX MACHINERY &amp; COMMERCIALS LTD</t>
  </si>
  <si>
    <t>LYPSA GEMS &amp; JEWELLERY LTD</t>
  </si>
  <si>
    <t>LYPSAGEMS</t>
  </si>
  <si>
    <t>M B PARIKH FINSTOCKS LTD</t>
  </si>
  <si>
    <t>M K  EXIM (INDIA) LTD</t>
  </si>
  <si>
    <t>M K  EXIM INDIA LTD</t>
  </si>
  <si>
    <t>M K PROTEINS LTD</t>
  </si>
  <si>
    <t>MKPL</t>
  </si>
  <si>
    <t>M P AGRO INDUSTRIES LTD</t>
  </si>
  <si>
    <t>MAAN ALUMINIUM LTD</t>
  </si>
  <si>
    <t>MAANALU</t>
  </si>
  <si>
    <t>MAC CHARLES (INDIA) LTD</t>
  </si>
  <si>
    <t>MAC CHARLES INDIA LTD</t>
  </si>
  <si>
    <t>MAC HOTELS LTD</t>
  </si>
  <si>
    <t>MACHINO PLASTICS LTD</t>
  </si>
  <si>
    <t>MACK TRADING CO LTD</t>
  </si>
  <si>
    <t>MACPOWER CNC MACHINES LTD</t>
  </si>
  <si>
    <t>MACPOWER</t>
  </si>
  <si>
    <t>MACRO INTERNATIONAL EXPORTS LTD</t>
  </si>
  <si>
    <t>MADHAV COPPER LTD</t>
  </si>
  <si>
    <t>MCL</t>
  </si>
  <si>
    <t>MADHAV INFRA PROJECTS LTD</t>
  </si>
  <si>
    <t>MADHAV MARBLES AND GRANITES LTD</t>
  </si>
  <si>
    <t>MADHAV</t>
  </si>
  <si>
    <t>MADHUBAN CONSTRUCTIONS LTD</t>
  </si>
  <si>
    <t>MADHUCON PROJECTS LTD</t>
  </si>
  <si>
    <t>MADHUCON</t>
  </si>
  <si>
    <t>MADHUR INDUSTRIES LTD</t>
  </si>
  <si>
    <t>MADHUSUDAN INDUSTRIES LTD</t>
  </si>
  <si>
    <t>MADHUSUDAN SECURITIES LTD</t>
  </si>
  <si>
    <t>MADHUVEER COM 18 NETWORK LTD</t>
  </si>
  <si>
    <t>MADHYA BHARAT AGRO PRODUCTS LTD</t>
  </si>
  <si>
    <t>MBAPL</t>
  </si>
  <si>
    <t>MADHYA PRADESH TODAY MEDIA LTD</t>
  </si>
  <si>
    <t>MPTODAY</t>
  </si>
  <si>
    <t>MADRAS FERTILIZERS LTD</t>
  </si>
  <si>
    <t>MADRASFERT</t>
  </si>
  <si>
    <t>MAESTROS ELECTRONICS &amp; TELECOMMUNICATIONS SYSTEMS LTD</t>
  </si>
  <si>
    <t>MAFATLAL INDUSTRIES LTD</t>
  </si>
  <si>
    <t>MAGADH SUGAR &amp; ENERGY LTD</t>
  </si>
  <si>
    <t>MAGADSUGAR</t>
  </si>
  <si>
    <t>MAGMA FINCORP LTD</t>
  </si>
  <si>
    <t>MAGMA</t>
  </si>
  <si>
    <t>MAGNA ELECTRO CASTINGS LTD</t>
  </si>
  <si>
    <t>MAGNANIMOUS TRADE &amp; FINANCE LTD</t>
  </si>
  <si>
    <t>MAGNUM VENTURES LTD</t>
  </si>
  <si>
    <t>MAGNUM</t>
  </si>
  <si>
    <t>MAHA RASHTRA APEX CORPORATION LTD</t>
  </si>
  <si>
    <t>MAHAPEXLTD</t>
  </si>
  <si>
    <t>MAHAAN FOODS LTD</t>
  </si>
  <si>
    <t>MAHALAXMI RUBTECH LTD</t>
  </si>
  <si>
    <t>MAHALAXMI SEAMLESS LTD</t>
  </si>
  <si>
    <t>MAHAMAYA STEEL INDUSTRIES LTD</t>
  </si>
  <si>
    <t>MAHASTEEL</t>
  </si>
  <si>
    <t>MAHAN INDUSTRIES LTD</t>
  </si>
  <si>
    <t>MAHANAGAR GAS LTD</t>
  </si>
  <si>
    <t>MGL</t>
  </si>
  <si>
    <t>MAHANAGAR TELEPHONE NIGAM LTD</t>
  </si>
  <si>
    <t>MTNL</t>
  </si>
  <si>
    <t>MAHANIVESH (INDIA) LTD</t>
  </si>
  <si>
    <t>MAHANIVESH INDIA LTD</t>
  </si>
  <si>
    <t>MAHARASHTRA CORPORATION LTD</t>
  </si>
  <si>
    <t>MAHARASHTRA SCOOTERS LTD</t>
  </si>
  <si>
    <t>MAHSCOOTER</t>
  </si>
  <si>
    <t>MAHARASHTRA SEAMLESS LTD</t>
  </si>
  <si>
    <t>MAHSEAMLES</t>
  </si>
  <si>
    <t>MAHASAGAR TRAVELS LTD</t>
  </si>
  <si>
    <t>MAHASHREE TRADING LTD</t>
  </si>
  <si>
    <t>MAHAVEER INFOWAY LTD</t>
  </si>
  <si>
    <t>MAHAVIR INDUSTRIES LTD</t>
  </si>
  <si>
    <t>Mahesh Developers Ltd</t>
  </si>
  <si>
    <t>MAHESH</t>
  </si>
  <si>
    <t>MAHESHWARI LOGISTICS LTD</t>
  </si>
  <si>
    <t>MAHESHWARI</t>
  </si>
  <si>
    <t>MAHICKRA CHEMICALS LTD</t>
  </si>
  <si>
    <t>MAHICKRA</t>
  </si>
  <si>
    <t>MAHINDRA &amp; MAHINDRA FINANCIAL SERVICES LTD</t>
  </si>
  <si>
    <t>M&amp;MFIN</t>
  </si>
  <si>
    <t>MAHINDRA &amp; MAHINDRA LTD</t>
  </si>
  <si>
    <t>M&amp;M</t>
  </si>
  <si>
    <t>MAHINDRA CIE AUTOMOTIVE LTD</t>
  </si>
  <si>
    <t>MAHINDCIE</t>
  </si>
  <si>
    <t>MAHINDRA HOLIDAYS &amp; RESORTS (INDIA) LTD</t>
  </si>
  <si>
    <t>MHRIL</t>
  </si>
  <si>
    <t>MAHINDRA HOLIDAYS &amp; RESORTS INDIA LTD</t>
  </si>
  <si>
    <t>MAHINDRA LIFESPACE DEVELOPERS LTD</t>
  </si>
  <si>
    <t>MAHLIFE</t>
  </si>
  <si>
    <t>MAHINDRA LOGISTICS LTD</t>
  </si>
  <si>
    <t>MAHLOG</t>
  </si>
  <si>
    <t>Mahip Industries Ltd</t>
  </si>
  <si>
    <t>MAHIP</t>
  </si>
  <si>
    <t>MAITHAN ALLOYS LTD</t>
  </si>
  <si>
    <t>MAITHANALL</t>
  </si>
  <si>
    <t>MAITRI ENTERPRISES LTD</t>
  </si>
  <si>
    <t>MAJESCO LTD</t>
  </si>
  <si>
    <t>MAJESCO</t>
  </si>
  <si>
    <t>MAJESTIC AUTO LTD</t>
  </si>
  <si>
    <t>MAJESTIC RESEARCH SERVICES AND SOLUTIONS LTD</t>
  </si>
  <si>
    <t>MAKERS LABORATORIES LTD</t>
  </si>
  <si>
    <t>MALLCOM (INDIA) LTD</t>
  </si>
  <si>
    <t>MALLCOM INDIA LTD</t>
  </si>
  <si>
    <t>MALU PAPER MILLS LTD</t>
  </si>
  <si>
    <t>MALUPAPER</t>
  </si>
  <si>
    <t>MAN INDUSTRIES (INDIA) LTD</t>
  </si>
  <si>
    <t>MANINDS</t>
  </si>
  <si>
    <t>MAN INDUSTRIES INDIA LTD</t>
  </si>
  <si>
    <t>MAN INFRACONSTRUCTION LTD</t>
  </si>
  <si>
    <t>MANINFRA</t>
  </si>
  <si>
    <t>MANAKSIA ALUMINIUM COMPANY LTD</t>
  </si>
  <si>
    <t>MANAKALUCO</t>
  </si>
  <si>
    <t>MANAKSIA COATED METALS &amp; INDUSTRIES LTD</t>
  </si>
  <si>
    <t>MANAKCOAT</t>
  </si>
  <si>
    <t>MANAKSIA LTD</t>
  </si>
  <si>
    <t>MANAKSIA</t>
  </si>
  <si>
    <t>MANAKSIA STEELS LTD</t>
  </si>
  <si>
    <t>MANAKSTEEL</t>
  </si>
  <si>
    <t>MANALI PETROCHEMICALS LTD</t>
  </si>
  <si>
    <t>MANALIPETC</t>
  </si>
  <si>
    <t>MANAPPURAM FINANCE LTD</t>
  </si>
  <si>
    <t>MANAPPURAM</t>
  </si>
  <si>
    <t>MANAS PROPERTIES LTD</t>
  </si>
  <si>
    <t>MANAV INFRA PROJECTS LTD</t>
  </si>
  <si>
    <t>MANAV</t>
  </si>
  <si>
    <t>MANDHANA INDUSTRIES LTD</t>
  </si>
  <si>
    <t>MANDHANA</t>
  </si>
  <si>
    <t>MANGAL CREDIT AND FINCORP LTD.</t>
  </si>
  <si>
    <t>MANCREDIT</t>
  </si>
  <si>
    <t>MANGALAM CEMENT LTD</t>
  </si>
  <si>
    <t>MANGLMCEM</t>
  </si>
  <si>
    <t>MANGALAM DRUGS AND ORGANICS LTD</t>
  </si>
  <si>
    <t>MANGALAM</t>
  </si>
  <si>
    <t>MANGALAM INDUSTRIAL FINANCE LTD</t>
  </si>
  <si>
    <t>MANGALAM ORGANICS LTD</t>
  </si>
  <si>
    <t>MANGALAM SEEDS LTD</t>
  </si>
  <si>
    <t>MANGALAM TIMBER PRODUCTS LTD</t>
  </si>
  <si>
    <t>MANGTIMBER</t>
  </si>
  <si>
    <t>MANGALORE CHEMICALS &amp; FERTILIZERS LTD</t>
  </si>
  <si>
    <t>MANGCHEFER</t>
  </si>
  <si>
    <t>MANGALORE REFINERY AND PETROCHEMICALS LTD</t>
  </si>
  <si>
    <t>MRPL</t>
  </si>
  <si>
    <t>MANGALYA SOFT-TECH LTD</t>
  </si>
  <si>
    <t>MANIPAL FINANCE CORPORATION LTD</t>
  </si>
  <si>
    <t>MANJEERA CONSTRUCTIONS LTD</t>
  </si>
  <si>
    <t>MANOMAY TEX (INDIA) LTD</t>
  </si>
  <si>
    <t>MANOMAY TEX INDIA LTD</t>
  </si>
  <si>
    <t>MANORAMA INDUSTRIES LTD</t>
  </si>
  <si>
    <t>MANPASAND BEVERAGES LTD</t>
  </si>
  <si>
    <t>MANPASAND</t>
  </si>
  <si>
    <t>MANRAJ HOUSING FINANCE LTD</t>
  </si>
  <si>
    <t>MANSI FINANCE CHENNAI LTD</t>
  </si>
  <si>
    <t>MANSOON TRADING CO LTD</t>
  </si>
  <si>
    <t>MANUGRAPH (INDIA) LTD</t>
  </si>
  <si>
    <t>MANUGRAPH</t>
  </si>
  <si>
    <t>MANUGRAPH INDIA LTD</t>
  </si>
  <si>
    <t>MANVIJAY DEVELOPMENT COMPANY LTD</t>
  </si>
  <si>
    <t>MARAL OVERSEAS LTD</t>
  </si>
  <si>
    <t>MARALOVER</t>
  </si>
  <si>
    <t>MARATHON NEXTGEN REALTY LTD</t>
  </si>
  <si>
    <t>MARATHON</t>
  </si>
  <si>
    <t>MARATHWADA REFRACTORIES LTD</t>
  </si>
  <si>
    <t>MARDIA SAMYOUNG CAPILLARY TUBES COMPANY LTD</t>
  </si>
  <si>
    <t>MARG LTD</t>
  </si>
  <si>
    <t>MARG TECHNO PROJECTS LTD</t>
  </si>
  <si>
    <t>MARGO FINANCE LTD</t>
  </si>
  <si>
    <t>MARICO LTD</t>
  </si>
  <si>
    <t>MARICO</t>
  </si>
  <si>
    <t>MARINE ELECTRICALS (INDIA) LTD</t>
  </si>
  <si>
    <t>MARINE</t>
  </si>
  <si>
    <t>MARINE ELECTRICALS INDIA LTD</t>
  </si>
  <si>
    <t>MARIS SPINNERS LTD</t>
  </si>
  <si>
    <t>MARKET CREATORS LTD</t>
  </si>
  <si>
    <t>MARKSANS PHARMA LTD</t>
  </si>
  <si>
    <t>MARKSANS</t>
  </si>
  <si>
    <t>MARSHALL MACHINES LTD</t>
  </si>
  <si>
    <t>MARSHALL</t>
  </si>
  <si>
    <t>MARSONS LTD</t>
  </si>
  <si>
    <t>MARTIN BURN LTD</t>
  </si>
  <si>
    <t>MARUTI INFRASTRUCTURE LTD</t>
  </si>
  <si>
    <t>MARUTI SECURITIES LTD</t>
  </si>
  <si>
    <t>MARUTI SUZUKI (INDIA) LTD</t>
  </si>
  <si>
    <t>MARUTI</t>
  </si>
  <si>
    <t>MARUTI SUZUKI INDIA LTD</t>
  </si>
  <si>
    <t>MARVEL DECOR LTD</t>
  </si>
  <si>
    <t>MDL</t>
  </si>
  <si>
    <t>MAS FINANCIAL SERVICES LTD</t>
  </si>
  <si>
    <t>MASFIN</t>
  </si>
  <si>
    <t>MASK INVESTMENTS LTD</t>
  </si>
  <si>
    <t>MASKINVEST</t>
  </si>
  <si>
    <t>MASTEK LTD</t>
  </si>
  <si>
    <t>MASTEK</t>
  </si>
  <si>
    <t>MASTER CHEMICALS LTD</t>
  </si>
  <si>
    <t>MASTER TRUST LTD</t>
  </si>
  <si>
    <t>MATHEW EASOW RESEARCH SECURITIES LTD</t>
  </si>
  <si>
    <t>MATRIMONY COM LTD</t>
  </si>
  <si>
    <t>MATRIMONY</t>
  </si>
  <si>
    <t>MAURIA UDYOG LTD</t>
  </si>
  <si>
    <t>MAVI INDUSTRIES LTD</t>
  </si>
  <si>
    <t>MAWANA SUGARS LTD</t>
  </si>
  <si>
    <t>MAWANASUG</t>
  </si>
  <si>
    <t>MAX (INDIA) LTD</t>
  </si>
  <si>
    <t>MAX(INDIA)</t>
  </si>
  <si>
    <t>MAX ALERT SYSTEMS LTD.</t>
  </si>
  <si>
    <t>MASL</t>
  </si>
  <si>
    <t>MAX FINANCIAL SERVICES LTD</t>
  </si>
  <si>
    <t>MFSL</t>
  </si>
  <si>
    <t>MAX INDIA LTD</t>
  </si>
  <si>
    <t>MAXINDIA</t>
  </si>
  <si>
    <t>MAX VENTURES AND INDUSTRIES LTD</t>
  </si>
  <si>
    <t>MAXVIL</t>
  </si>
  <si>
    <t>MAXHEIGHTS INFRASTRUCTURE LTD</t>
  </si>
  <si>
    <t>MAXIMAA SYSTEMS LTD</t>
  </si>
  <si>
    <t>MAXIMUS INTERNATIONAL LTD</t>
  </si>
  <si>
    <t>MAYUKH DEALTRADE LTD</t>
  </si>
  <si>
    <t>MAYUR FLOORINGS LTD</t>
  </si>
  <si>
    <t>MAYUR LEATHER PRODUCTS LTD</t>
  </si>
  <si>
    <t>MAYUR UNIQUOTERS LTD</t>
  </si>
  <si>
    <t>MAYURUNIQ</t>
  </si>
  <si>
    <t>MAZDA LTD</t>
  </si>
  <si>
    <t>MAZDA</t>
  </si>
  <si>
    <t>MBL INFRASTRUCTURES LTD</t>
  </si>
  <si>
    <t>MBLINFRA</t>
  </si>
  <si>
    <t>MCDOWELL HOLDINGS LTD</t>
  </si>
  <si>
    <t>MCDHOLDING</t>
  </si>
  <si>
    <t>MCLEOD RUSSEL (INDIA) LTD</t>
  </si>
  <si>
    <t>MCLEODRUSS</t>
  </si>
  <si>
    <t>MCLEOD RUSSEL INDIA LTD</t>
  </si>
  <si>
    <t>MCNALLY BHARAT ENGINEERING COMPANY LTD</t>
  </si>
  <si>
    <t>MBECL</t>
  </si>
  <si>
    <t>MEDIA MATRIX WORLDWIDE LTD</t>
  </si>
  <si>
    <t>MEDICAMEN BIOTECH LTD</t>
  </si>
  <si>
    <t>MEDI-CAPS LTD</t>
  </si>
  <si>
    <t>Medico Intercontinental Ltd</t>
  </si>
  <si>
    <t>MIL</t>
  </si>
  <si>
    <t>MEDICO REMEDIES LTD</t>
  </si>
  <si>
    <t>MEDINOVA DIAGNOSTIC SERVICES LTD</t>
  </si>
  <si>
    <t>MEENAKSHI ENTERPRISES LTD</t>
  </si>
  <si>
    <t>MEENAKSHI STEEL INDUSTRIES LTD</t>
  </si>
  <si>
    <t>MEERA INDUSTRIES LTD</t>
  </si>
  <si>
    <t>MEFCOM AGRO INDUSTRIES LTD</t>
  </si>
  <si>
    <t>MEFCOM CAPITAL MARKETS LTD</t>
  </si>
  <si>
    <t>MEGA CORPORATION LTD</t>
  </si>
  <si>
    <t>MEGA FIN (INDIA) LTD</t>
  </si>
  <si>
    <t>MEGA FIN INDIA LTD</t>
  </si>
  <si>
    <t>MEGA NIRMAN AND INDUSTRIES LTD</t>
  </si>
  <si>
    <t>MEGASOFT LTD</t>
  </si>
  <si>
    <t>MEGASOFT</t>
  </si>
  <si>
    <t>MEGASTAR FOODS LTD</t>
  </si>
  <si>
    <t>MEGHMANI ORGANICS LTD</t>
  </si>
  <si>
    <t>MEGH</t>
  </si>
  <si>
    <t>MEGLON INFRA-REAL (INDIA) LTD</t>
  </si>
  <si>
    <t>MEGLON INFRA-REAL INDIA LTD</t>
  </si>
  <si>
    <t>MEGRI SOFT LTD</t>
  </si>
  <si>
    <t>MEHAI TECHNOLOGY LTD</t>
  </si>
  <si>
    <t>MEHTA HOUSING FINANCE LTD</t>
  </si>
  <si>
    <t>MEHTA INTEGRATED FINANCE LTD</t>
  </si>
  <si>
    <t>MEHTA SECURITIES LTD</t>
  </si>
  <si>
    <t>MELSTAR INFORMATION TECHNOLOGIES LTD</t>
  </si>
  <si>
    <t>MELSTAR</t>
  </si>
  <si>
    <t>MENA MANI INDUSTRIES LTD</t>
  </si>
  <si>
    <t>MENON BEARINGS LTD</t>
  </si>
  <si>
    <t>MENONBE</t>
  </si>
  <si>
    <t>MENON PISTONS LTD</t>
  </si>
  <si>
    <t>MEP INFRASTRUCTURE DEVELOPERS LTD</t>
  </si>
  <si>
    <t>MEP</t>
  </si>
  <si>
    <t>MERCANTILE VENTURES LTD</t>
  </si>
  <si>
    <t>MERCATOR LTD</t>
  </si>
  <si>
    <t>MERCATOR</t>
  </si>
  <si>
    <t>MERCK LTD</t>
  </si>
  <si>
    <t>MERCK</t>
  </si>
  <si>
    <t>MERCURY LABORATORIES LTD</t>
  </si>
  <si>
    <t>MERCURY METALS LTD</t>
  </si>
  <si>
    <t>MERCURY TRADE LINKS LTD</t>
  </si>
  <si>
    <t>MESCO PHARMACEUTICALS LTD</t>
  </si>
  <si>
    <t>METAL COATINGS (INDIA) LTD</t>
  </si>
  <si>
    <t>METAL COATINGS INDIA LTD</t>
  </si>
  <si>
    <t>METALYST FORGINGS LTD</t>
  </si>
  <si>
    <t>METALFORGE</t>
  </si>
  <si>
    <t>METKORE ALLOYS &amp; INDUSTRIES LTD</t>
  </si>
  <si>
    <t>METKORE</t>
  </si>
  <si>
    <t>METROGLOBAL LTD</t>
  </si>
  <si>
    <t>Metropolis Healthcare Ltd</t>
  </si>
  <si>
    <t>METROPOLIS</t>
  </si>
  <si>
    <t>MEWAR HI-TECH ENGINEERING LTD</t>
  </si>
  <si>
    <t>MEWAT ZINC LTD</t>
  </si>
  <si>
    <t>Meyer Apparel Ltd</t>
  </si>
  <si>
    <t>MAL</t>
  </si>
  <si>
    <t>MFL (INDIA) LTD</t>
  </si>
  <si>
    <t>MFL INDIA LTD</t>
  </si>
  <si>
    <t>MFS INTERCORP LTD</t>
  </si>
  <si>
    <t>MIC ELECTRONICS LTD</t>
  </si>
  <si>
    <t>MIC</t>
  </si>
  <si>
    <t>MICROSE (INDIA) LTD</t>
  </si>
  <si>
    <t>MICROSE INDIA LTD</t>
  </si>
  <si>
    <t>MID EAST PORTFOLIO MANAGEMENT LTD</t>
  </si>
  <si>
    <t>MID INDIA INDUSTRIES LTD</t>
  </si>
  <si>
    <t>MIDAS INFRA TRADE LTD</t>
  </si>
  <si>
    <t>MIDEAST INTEGRATED STEELS LTD</t>
  </si>
  <si>
    <t>MIDVALLEY ENTERTAINMENT LTD.</t>
  </si>
  <si>
    <t>MIDVAL</t>
  </si>
  <si>
    <t>Movies &amp;amp; Entertainment</t>
  </si>
  <si>
    <t>MIDWEST GOLD LTD</t>
  </si>
  <si>
    <t>MIHIKA INDUSTRIES LTD</t>
  </si>
  <si>
    <t>MILESTONE FURNITURE LTD</t>
  </si>
  <si>
    <t>MILESTONE GLOBAL LTD</t>
  </si>
  <si>
    <t>MILGREY FINANCE &amp; INVESTMENTS LTD</t>
  </si>
  <si>
    <t>MILKFOOD LTD</t>
  </si>
  <si>
    <t>MILLENNIUM ONLINE SOLUTIONS  INDIA  LTD</t>
  </si>
  <si>
    <t>MILTON INDUSTRIES LTD</t>
  </si>
  <si>
    <t>MILTON</t>
  </si>
  <si>
    <t>MINAXI TEXTILES LTD</t>
  </si>
  <si>
    <t>MINDA CORPORATION LTD</t>
  </si>
  <si>
    <t>MINDACORP</t>
  </si>
  <si>
    <t>MINDA FINANCE LTD</t>
  </si>
  <si>
    <t>MINDA INDUSTRIES LTD</t>
  </si>
  <si>
    <t>MINDAIND</t>
  </si>
  <si>
    <t>MINDTECK (INDIA) LTD</t>
  </si>
  <si>
    <t>MINDTECK</t>
  </si>
  <si>
    <t>MINDTECK INDIA LTD</t>
  </si>
  <si>
    <t>MINDTREE LTD</t>
  </si>
  <si>
    <t>MINDTREE</t>
  </si>
  <si>
    <t>MINI DIAMONDS (INDIA) LTD</t>
  </si>
  <si>
    <t>MINI DIAMONDS INDIA LTD</t>
  </si>
  <si>
    <t>MINOLTA FINANCE LTD</t>
  </si>
  <si>
    <t>MIPCO SEAMLESS RINGS GUJARAT LTD</t>
  </si>
  <si>
    <t>MIRC ELECTRONICS LTD</t>
  </si>
  <si>
    <t>MIRCELECTR</t>
  </si>
  <si>
    <t>MIRCH TECHNOLOGIES (INDIA) LTD</t>
  </si>
  <si>
    <t>MIRCH TECHNOLOGIES INDIA LTD</t>
  </si>
  <si>
    <t>MIRZA INTERNATIONAL LTD</t>
  </si>
  <si>
    <t>MIRZAINT</t>
  </si>
  <si>
    <t>MISHKA EXIM LTD</t>
  </si>
  <si>
    <t>MISHRA DHATU NIGAM LTD</t>
  </si>
  <si>
    <t>MIDHANI</t>
  </si>
  <si>
    <t>MISHTANN FOODS LTD</t>
  </si>
  <si>
    <t>MITCON CONSULTANCY &amp; ENGINEERING SERVICES LTD</t>
  </si>
  <si>
    <t>MITCON</t>
  </si>
  <si>
    <t>MITSHI (INDIA) LTD</t>
  </si>
  <si>
    <t>MITSHI INDIA LTD</t>
  </si>
  <si>
    <t>MITSU CHEM PLAST LTD</t>
  </si>
  <si>
    <t>MITTAL LIFE STYLE LTD</t>
  </si>
  <si>
    <t>MITTAL</t>
  </si>
  <si>
    <t>MIVEN MACHINE TOOLS LTD.</t>
  </si>
  <si>
    <t>MIVENMACH</t>
  </si>
  <si>
    <t>MM FORGINGS LTD</t>
  </si>
  <si>
    <t>MMFL</t>
  </si>
  <si>
    <t>MM RUBBER COMPANY LTD.</t>
  </si>
  <si>
    <t>MMRUBBR-B</t>
  </si>
  <si>
    <t>Auto Tyres &amp;amp; Rubber Products</t>
  </si>
  <si>
    <t>MMP INDUSTRIES LTD</t>
  </si>
  <si>
    <t>MMP</t>
  </si>
  <si>
    <t>MMTC LTD</t>
  </si>
  <si>
    <t>MMTC</t>
  </si>
  <si>
    <t>MODELLA WOOLLENS LTD</t>
  </si>
  <si>
    <t>MODERN (INDIA) LTD</t>
  </si>
  <si>
    <t>MODERN CONVERTERS LTD</t>
  </si>
  <si>
    <t>MODERN DAIRIES LTD</t>
  </si>
  <si>
    <t>MODERN INDIA LTD</t>
  </si>
  <si>
    <t>MODERN SHARES &amp; STOCKBROKERS LTD</t>
  </si>
  <si>
    <t>MODERN STEELS LTD.-$</t>
  </si>
  <si>
    <t>MDRNSTL</t>
  </si>
  <si>
    <t>Iron &amp;amp; Steel/Interm.Products</t>
  </si>
  <si>
    <t>MODEX INTERNATIONAL SECURITIES LTD</t>
  </si>
  <si>
    <t>MODI NATURALS LTD</t>
  </si>
  <si>
    <t>MODI RUBBER LTD</t>
  </si>
  <si>
    <t>MODIRUBBER</t>
  </si>
  <si>
    <t>MODIPON LTD</t>
  </si>
  <si>
    <t>MODISON METALS LTD</t>
  </si>
  <si>
    <t>MOHINI HEALTH &amp; HYGIENE LTD</t>
  </si>
  <si>
    <t>MHHL</t>
  </si>
  <si>
    <t>MOHIT INDUSTRIES LTD</t>
  </si>
  <si>
    <t>MOHITIND</t>
  </si>
  <si>
    <t>MOHIT PAPER MILLS LTD</t>
  </si>
  <si>
    <t>MOHITE INDUSTRIES LTD</t>
  </si>
  <si>
    <t>MOHOTA INDUSTRIES LTD</t>
  </si>
  <si>
    <t>MOHOTAIND</t>
  </si>
  <si>
    <t>MOIL LTD</t>
  </si>
  <si>
    <t>MOIL</t>
  </si>
  <si>
    <t>MOKSH ORNAMENTS LTD</t>
  </si>
  <si>
    <t>MOKSH</t>
  </si>
  <si>
    <t>MOLD-TEK PACKAGING LTD</t>
  </si>
  <si>
    <t>MOLDTKPAC</t>
  </si>
  <si>
    <t>MOLD-TEK TECHNOLOGIES LTD</t>
  </si>
  <si>
    <t>MOLDTECH</t>
  </si>
  <si>
    <t>MONARCH NETWORTH CAPITAL LTD</t>
  </si>
  <si>
    <t>MONEY MASTERS LEASING &amp; FINANCE LTD</t>
  </si>
  <si>
    <t>MONNET INDUSTRIES LTD</t>
  </si>
  <si>
    <t>MONNET ISPAT &amp; ENERGY LTD</t>
  </si>
  <si>
    <t>AIONJSW</t>
  </si>
  <si>
    <t>MONNET PROJECT DEVELOPERS LTD</t>
  </si>
  <si>
    <t>MONOTYPE (INDIA) LTD</t>
  </si>
  <si>
    <t>MONOTYPE INDIA LTD</t>
  </si>
  <si>
    <t>MONSANTO (INDIA) LTD</t>
  </si>
  <si>
    <t>MONSANTO</t>
  </si>
  <si>
    <t>MONSANTO INDIA LTD</t>
  </si>
  <si>
    <t>MONTE CARLO FASHIONS LTD</t>
  </si>
  <si>
    <t>MONTECARLO</t>
  </si>
  <si>
    <t>MOONGIPA CAPITAL FINANCE LTD</t>
  </si>
  <si>
    <t>MOONGIPA SECURITIES LTD</t>
  </si>
  <si>
    <t>MORARJEE TEXTILES LTD</t>
  </si>
  <si>
    <t>MORARJEE</t>
  </si>
  <si>
    <t>MORARKA FINANCE LTD</t>
  </si>
  <si>
    <t>MOREPEN LABORATORIES LTD</t>
  </si>
  <si>
    <t>MOREPENLAB</t>
  </si>
  <si>
    <t>MORGAN VENTURES LTD</t>
  </si>
  <si>
    <t>MORGANITE CRUCIBLE (INDIA) LTD</t>
  </si>
  <si>
    <t>MORGANITE CRUCIBLE INDIA LTD</t>
  </si>
  <si>
    <t>MORYO INDUSTRIES LTD.</t>
  </si>
  <si>
    <t>MORYOIND</t>
  </si>
  <si>
    <t>MOSCHIP SEMICONDUCTOR TECHNOLOGY LTD</t>
  </si>
  <si>
    <t>MOSER-BAER I LTD</t>
  </si>
  <si>
    <t>MOSERBAER</t>
  </si>
  <si>
    <t>MOTHERSON SUMI SYSTEMS LTD</t>
  </si>
  <si>
    <t>MOTHERSUMI</t>
  </si>
  <si>
    <t>MOTILAL OSWAL FINANCIAL SERVICES LTD</t>
  </si>
  <si>
    <t>MOTILALOFS</t>
  </si>
  <si>
    <t>Motilal Oswal MOSt Shares M50 ETF</t>
  </si>
  <si>
    <t>M50</t>
  </si>
  <si>
    <t>Motilal Oswal MOSt Shares NASDAQ-100 ETF</t>
  </si>
  <si>
    <t>N100</t>
  </si>
  <si>
    <t>MOUNT SHIVALIK INDUSTRIES LTD</t>
  </si>
  <si>
    <t>MPHASIS LTD</t>
  </si>
  <si>
    <t>MPHASIS</t>
  </si>
  <si>
    <t>MPIL CORPORATION LTD</t>
  </si>
  <si>
    <t>MPL PLASTICS LTD</t>
  </si>
  <si>
    <t>MPS LTD</t>
  </si>
  <si>
    <t>MPSLTD</t>
  </si>
  <si>
    <t>MRC EXIM LTD</t>
  </si>
  <si>
    <t>MRF LTD</t>
  </si>
  <si>
    <t>MRF</t>
  </si>
  <si>
    <t>MRO-TEK REALTY LTD</t>
  </si>
  <si>
    <t>MRO-TEK</t>
  </si>
  <si>
    <t>MRUGESH TRADING LTD</t>
  </si>
  <si>
    <t>MSP STEEL &amp; POWER LTD</t>
  </si>
  <si>
    <t>MSPL</t>
  </si>
  <si>
    <t>MSR (INDIA) LTD</t>
  </si>
  <si>
    <t>MSR INDIA LTD</t>
  </si>
  <si>
    <t>Mstc LTD</t>
  </si>
  <si>
    <t>MSTCLTD</t>
  </si>
  <si>
    <t>MSTC Ltd</t>
  </si>
  <si>
    <t>MSTC</t>
  </si>
  <si>
    <t>MT EDUCARE LTD</t>
  </si>
  <si>
    <t>MTEDUCARE</t>
  </si>
  <si>
    <t>MUDIT FINLEASE LTD</t>
  </si>
  <si>
    <t>MUDRA FINANCIAL SERVICES LTD</t>
  </si>
  <si>
    <t>MUDUNURU LTD</t>
  </si>
  <si>
    <t>MUKAND ENGINEERS LTD</t>
  </si>
  <si>
    <t>MUKANDENGG</t>
  </si>
  <si>
    <t>MUKAND LTD</t>
  </si>
  <si>
    <t>MUKANDLTD</t>
  </si>
  <si>
    <t>MUKAT PIPES LTD.-$</t>
  </si>
  <si>
    <t>MUKATPIP</t>
  </si>
  <si>
    <t>MUKESH BABU FINANCIAL SERVICES LTD</t>
  </si>
  <si>
    <t>MUKTA AGRICULTURE LTD</t>
  </si>
  <si>
    <t>MUKTA ARTS LTD</t>
  </si>
  <si>
    <t>MUKTAARTS</t>
  </si>
  <si>
    <t>MULLER &amp; PHIPPS (INDIA) LTD</t>
  </si>
  <si>
    <t>MULLER &amp; PHIPPS INDIA LTD</t>
  </si>
  <si>
    <t>MULTI COMMODITY EXCHANGE OF (INDIA) LTD</t>
  </si>
  <si>
    <t>MCX</t>
  </si>
  <si>
    <t>MULTI COMMODITY EXCHANGE OF INDIA LTD</t>
  </si>
  <si>
    <t>MULTIBASE (INDIA) LTD</t>
  </si>
  <si>
    <t>MULTIBASE INDIA LTD</t>
  </si>
  <si>
    <t>MULTIPLUS HOLDINGS LTD</t>
  </si>
  <si>
    <t>MULTIPURPOSE TRADING &amp; AGENCIES LTD</t>
  </si>
  <si>
    <t>MUNJAL AUTO INDUSTRIES LTD</t>
  </si>
  <si>
    <t>MUNJALAU</t>
  </si>
  <si>
    <t>MUNJAL SHOWA LTD</t>
  </si>
  <si>
    <t>MUNJALSHOW</t>
  </si>
  <si>
    <t>MUNOTH CAPITAL MARKET LTD</t>
  </si>
  <si>
    <t>Munoth Communication Ltd</t>
  </si>
  <si>
    <t>MCLTD</t>
  </si>
  <si>
    <t>MUNOTH FINANCIAL SERVICES LTD</t>
  </si>
  <si>
    <t>MURUDESHWAR CERAMICS LTD</t>
  </si>
  <si>
    <t>MURUDCERA</t>
  </si>
  <si>
    <t>MUSIC BROADCAST LTD</t>
  </si>
  <si>
    <t>RADIOCITY</t>
  </si>
  <si>
    <t>MUTHOOT CAPITAL SERVICES LTD</t>
  </si>
  <si>
    <t>MUTHOOTCAP</t>
  </si>
  <si>
    <t>MUTHOOT FINANCE LTD</t>
  </si>
  <si>
    <t>MUTHOOTFIN</t>
  </si>
  <si>
    <t>MVL LTD</t>
  </si>
  <si>
    <t>MVL</t>
  </si>
  <si>
    <t>MY MONEY SECURITIES LTD</t>
  </si>
  <si>
    <t>MYSORE PETRO CHEMICALS LTD</t>
  </si>
  <si>
    <t>MYSTIC ELECTRONICS LTD</t>
  </si>
  <si>
    <t>N B I INDUSTRIAL FINANCE COMPANY LTD</t>
  </si>
  <si>
    <t>NBIFIN</t>
  </si>
  <si>
    <t>N D METAL INDUSTRIES LTD</t>
  </si>
  <si>
    <t>N G INDUSTRIES LTD</t>
  </si>
  <si>
    <t>N R AGARWAL INDUSTRIES LTD</t>
  </si>
  <si>
    <t>NRAIL</t>
  </si>
  <si>
    <t>N R INTERNATIONAL LTD</t>
  </si>
  <si>
    <t>N2N TECHNOLOGIES LTD</t>
  </si>
  <si>
    <t>NACL INDUSTRIES LTD</t>
  </si>
  <si>
    <t>NACLIND</t>
  </si>
  <si>
    <t>NAGA DHUNSERI GROUP LTD</t>
  </si>
  <si>
    <t>NDGL</t>
  </si>
  <si>
    <t>NAGARJUNA AGRI TECH LTD</t>
  </si>
  <si>
    <t>NAGARJUNA FERTILIZERS AND CHEMICALS LTD</t>
  </si>
  <si>
    <t>NAGAFERT</t>
  </si>
  <si>
    <t>NAGARJUNA OIL REFINERY LTD</t>
  </si>
  <si>
    <t>NAGAROIL</t>
  </si>
  <si>
    <t>NAGPUR POWER &amp; INDUSTRIES LTD</t>
  </si>
  <si>
    <t>NAGREEKA CAPITAL &amp; INFRASTRUCTURE LTD</t>
  </si>
  <si>
    <t>NAGREEKCAP</t>
  </si>
  <si>
    <t>NAGREEKA EXPORTS LTD</t>
  </si>
  <si>
    <t>NAGREEKEXP</t>
  </si>
  <si>
    <t>NAHAR CAPITAL AND FINANCIAL SERVICES LTD</t>
  </si>
  <si>
    <t>NAHARCAP</t>
  </si>
  <si>
    <t>NAHAR INDUSTRIAL ENTERPRISES LTD</t>
  </si>
  <si>
    <t>NAHARINDUS</t>
  </si>
  <si>
    <t>NAHAR POLY FILMS LTD</t>
  </si>
  <si>
    <t>NAHARPOLY</t>
  </si>
  <si>
    <t>NAHAR SPINNING MILLS LTD</t>
  </si>
  <si>
    <t>NAHARSPING</t>
  </si>
  <si>
    <t>NAKODA GROUP OF INDUSTRIES LTD</t>
  </si>
  <si>
    <t>NALIN LEASE FINANCE LTD</t>
  </si>
  <si>
    <t>NALWA SONS INVESTMENTS LTD</t>
  </si>
  <si>
    <t>NSIL</t>
  </si>
  <si>
    <t>NAM SECURITIES LTD</t>
  </si>
  <si>
    <t>NANDAN DENIM LTD</t>
  </si>
  <si>
    <t>NDL</t>
  </si>
  <si>
    <t>NANDANI CREATION LTD</t>
  </si>
  <si>
    <t>NANDANI</t>
  </si>
  <si>
    <t>NARAYANA HRUDAYALAYA LTD</t>
  </si>
  <si>
    <t>NH</t>
  </si>
  <si>
    <t>NARAYANI STEELS LTD</t>
  </si>
  <si>
    <t>NARBADA GEMS AND JEWELLERY LTD</t>
  </si>
  <si>
    <t>Narendra Investments (Delhi) Ltd</t>
  </si>
  <si>
    <t>NIDL</t>
  </si>
  <si>
    <t>NARENDRA PROPERTIES LTD</t>
  </si>
  <si>
    <t>NARMADA AGROBASE LTD</t>
  </si>
  <si>
    <t>NARMADA</t>
  </si>
  <si>
    <t>NARMADA GELATINES LTD</t>
  </si>
  <si>
    <t>NARMADA MACPLAST DRIP IRRIGATION SYSTEMS LTD.</t>
  </si>
  <si>
    <t>NARMP</t>
  </si>
  <si>
    <t>NATCO ECONOMICALS LTD</t>
  </si>
  <si>
    <t>NATCO PHARMA LTD</t>
  </si>
  <si>
    <t>NATCOPHARM</t>
  </si>
  <si>
    <t>NATH BIO-GENES (INDIA) LTD</t>
  </si>
  <si>
    <t>NATHBIOGEN</t>
  </si>
  <si>
    <t>NATH BIO-GENES INDIA LTD</t>
  </si>
  <si>
    <t>NATH PULP &amp; PAPER MILLS LTD</t>
  </si>
  <si>
    <t>NATIONAL ALUMINIUM COMPANY LTD</t>
  </si>
  <si>
    <t>NATIONALUM</t>
  </si>
  <si>
    <t>NATIONAL FERTILIZERS LTD</t>
  </si>
  <si>
    <t>NFL</t>
  </si>
  <si>
    <t>NATIONAL FITTINGS LTD</t>
  </si>
  <si>
    <t>NATIONAL GENERAL INDUSTRIES LTD</t>
  </si>
  <si>
    <t>NATIONAL OXYGEN LTD</t>
  </si>
  <si>
    <t>NATIONAL PEROXIDE LTD</t>
  </si>
  <si>
    <t>NATIONAL PLASTIC INDUSTRIES LTD</t>
  </si>
  <si>
    <t>NATIONAL PLASTIC TECHNOLOGIES LTD</t>
  </si>
  <si>
    <t>NATIONAL PLYWOOD INDUSTRIES LTD</t>
  </si>
  <si>
    <t>NATIONAL STANDARD (INDIA) LTD</t>
  </si>
  <si>
    <t>NATIONAL STANDARD INDIA LTD</t>
  </si>
  <si>
    <t>NATIONAL STEEL AND AGRO INDUSTRIES LTD</t>
  </si>
  <si>
    <t>NATNLSTEEL</t>
  </si>
  <si>
    <t>NATRAJ PROTEINS LTD</t>
  </si>
  <si>
    <t>NATURA HUE CHEM LTD</t>
  </si>
  <si>
    <t>NATURAL CAPSULES LTD</t>
  </si>
  <si>
    <t>NATURITE AGRO PRODUCTS LTD</t>
  </si>
  <si>
    <t>NAVA BHARAT VENTURES LTD</t>
  </si>
  <si>
    <t>NBVENTURES</t>
  </si>
  <si>
    <t>NAVIGANT CORPORATE ADVISORS LTD</t>
  </si>
  <si>
    <t>NAVIN FLUORINE INTERNATIONAL LTD</t>
  </si>
  <si>
    <t>NAVINFLUOR</t>
  </si>
  <si>
    <t>NAVKAR BUILDERS LTD</t>
  </si>
  <si>
    <t>NAVKAR CORPORATION LTD</t>
  </si>
  <si>
    <t>NAVKARCORP</t>
  </si>
  <si>
    <t>NAVKETAN MERCHANTS LTD</t>
  </si>
  <si>
    <t>NAVNEET EDUCATION LTD</t>
  </si>
  <si>
    <t>NAVNETEDUL</t>
  </si>
  <si>
    <t>NAYSAA SECURITIES LTD</t>
  </si>
  <si>
    <t>NB FOOTWEAR LTD</t>
  </si>
  <si>
    <t>NBCC (INDIA) LTD</t>
  </si>
  <si>
    <t>NBCC</t>
  </si>
  <si>
    <t>NBCC INDIA LTD</t>
  </si>
  <si>
    <t>NCC BLUE WATER PRODUCTS LTD</t>
  </si>
  <si>
    <t>NCC FINANCE LTD</t>
  </si>
  <si>
    <t>NCC LTD</t>
  </si>
  <si>
    <t>NCC</t>
  </si>
  <si>
    <t>NCL INDUSTRIES LTD</t>
  </si>
  <si>
    <t>NCLIND</t>
  </si>
  <si>
    <t>NCL RESEARCH &amp; FINANCIAL SERVICES LTD</t>
  </si>
  <si>
    <t>NDA SECURITIES LTD</t>
  </si>
  <si>
    <t>NECTAR LIFESCIENCES LTD</t>
  </si>
  <si>
    <t>NECLIFE</t>
  </si>
  <si>
    <t>NEELAMALAI AGRO INDUSTRIES LTD</t>
  </si>
  <si>
    <t>NEELKANTH ROCKMINERALS LTD</t>
  </si>
  <si>
    <t>NEERAJ PAPER MARKETING LTD</t>
  </si>
  <si>
    <t>NEGOTIUM INTERNATIONAL TRADE LTD</t>
  </si>
  <si>
    <t>NEHA INTERNATIONAL LTD</t>
  </si>
  <si>
    <t>NEIL INDUSTRIES LTD</t>
  </si>
  <si>
    <t>NELCAST LTD</t>
  </si>
  <si>
    <t>NELCAST</t>
  </si>
  <si>
    <t>NELCO LTD</t>
  </si>
  <si>
    <t>NELCO</t>
  </si>
  <si>
    <t>NEO INFRACON LTD</t>
  </si>
  <si>
    <t>NEOGEM (INDIA) LTD</t>
  </si>
  <si>
    <t>NEOGEM INDIA LTD</t>
  </si>
  <si>
    <t>Neogen Chemicals Ltd</t>
  </si>
  <si>
    <t>NEOGEN</t>
  </si>
  <si>
    <t>NEPTUNE EXPORTS LTD</t>
  </si>
  <si>
    <t>NESCO LTD</t>
  </si>
  <si>
    <t>NESCO</t>
  </si>
  <si>
    <t>NESTLE (INDIA) LTD</t>
  </si>
  <si>
    <t>NESTLEIND</t>
  </si>
  <si>
    <t>NESTLE INDIA LTD</t>
  </si>
  <si>
    <t>NETLINK SOLUTIONS (INDIA) LTD</t>
  </si>
  <si>
    <t>NETLINK SOLUTIONS INDIA LTD</t>
  </si>
  <si>
    <t>NETRIPPLES SOFTWARE LTD</t>
  </si>
  <si>
    <t>NETTLINX LTD</t>
  </si>
  <si>
    <t>NETWORK LTD</t>
  </si>
  <si>
    <t>NETWORK18 MEDIA &amp; INVESTMENTS LTD</t>
  </si>
  <si>
    <t>NETWORK18</t>
  </si>
  <si>
    <t>NEUEON TOWERS LTD</t>
  </si>
  <si>
    <t>NTL</t>
  </si>
  <si>
    <t>NEULAND LABORATORIES LTD</t>
  </si>
  <si>
    <t>NEULANDLAB</t>
  </si>
  <si>
    <t>NEW DELHI TELEVISION LTD</t>
  </si>
  <si>
    <t>NDTV</t>
  </si>
  <si>
    <t>NEW LIGHT APPARELS LTD</t>
  </si>
  <si>
    <t>NEW MARKETS ADVISORY LTD</t>
  </si>
  <si>
    <t>NEW SAGAR TRADING CO LTD</t>
  </si>
  <si>
    <t>NEWEVER TRADE WINGS LTD</t>
  </si>
  <si>
    <t>NEWGEN SOFTWARE TECHNOLOGIES LTD</t>
  </si>
  <si>
    <t>NEWGEN</t>
  </si>
  <si>
    <t>NEXT MEDIAWORKS LTD</t>
  </si>
  <si>
    <t>NEXTMEDIA</t>
  </si>
  <si>
    <t>NEXUS COMMODITIES AND TECHNOLOGIES LTD</t>
  </si>
  <si>
    <t>NGL FINE-CHEM LTD</t>
  </si>
  <si>
    <t>NHC FOODS LTD</t>
  </si>
  <si>
    <t>NHPC LTD</t>
  </si>
  <si>
    <t>NHPC</t>
  </si>
  <si>
    <t>NICCO PARKS &amp; RESORTS LTD</t>
  </si>
  <si>
    <t>NICCO UCO ALLIANCE CREDIT LTD</t>
  </si>
  <si>
    <t>NIDHI GRANITES LTD</t>
  </si>
  <si>
    <t>NIHAR INFO GLOBAL LTD</t>
  </si>
  <si>
    <t>NIIT LTD</t>
  </si>
  <si>
    <t>NIITLTD</t>
  </si>
  <si>
    <t>NIIT TECHNOLOGIES LTD</t>
  </si>
  <si>
    <t>NIITTECH</t>
  </si>
  <si>
    <t>NIKHIL ADHESIVES LTD</t>
  </si>
  <si>
    <t>NIKKI GLOBAL FINANCE LTD</t>
  </si>
  <si>
    <t>NILA INFRASTRUCTURES LTD</t>
  </si>
  <si>
    <t>NILAINFRA</t>
  </si>
  <si>
    <t>Nila Spaces Ltd</t>
  </si>
  <si>
    <t>NILASPACES</t>
  </si>
  <si>
    <t>NILACHAL REFRACTORIES LTD</t>
  </si>
  <si>
    <t>NILE LTD</t>
  </si>
  <si>
    <t>NILKAMAL LTD</t>
  </si>
  <si>
    <t>NILKAMAL</t>
  </si>
  <si>
    <t>NILKANTH ENGINEERING LTD</t>
  </si>
  <si>
    <t>NIMBUS FOODS INDUSTRIES LTD</t>
  </si>
  <si>
    <t>NIMBUS INDUSTRIES LTD</t>
  </si>
  <si>
    <t>NIMBUS PROJECTS LTD</t>
  </si>
  <si>
    <t>NINTEC SYSTEMS LTD</t>
  </si>
  <si>
    <t>NIRAJ CEMENT STRUCTURALS LTD</t>
  </si>
  <si>
    <t>NIRAJ ISPAT INDUSTRIES LTD</t>
  </si>
  <si>
    <t>NIRAJISPAT</t>
  </si>
  <si>
    <t>NIRAV COMMERCIALS LTD</t>
  </si>
  <si>
    <t>NIRLON LTD</t>
  </si>
  <si>
    <t>NISHTHA FINANCE AND INVESTMENT (INDIA) LTD</t>
  </si>
  <si>
    <t>NISHTHA FINANCE AND INVESTMENT INDIA LTD</t>
  </si>
  <si>
    <t>NITCO LTD</t>
  </si>
  <si>
    <t>NITCO</t>
  </si>
  <si>
    <t>NITESH ESTATES LTD</t>
  </si>
  <si>
    <t>NITESHEST</t>
  </si>
  <si>
    <t>NITIN CASTINGS LTD</t>
  </si>
  <si>
    <t>NITIN FIRE PROTECTION INDUSTRIES LTD</t>
  </si>
  <si>
    <t>NITINFIRE</t>
  </si>
  <si>
    <t>NITIN SPINNERS LTD</t>
  </si>
  <si>
    <t>NITINSPIN</t>
  </si>
  <si>
    <t>NITIRAJ ENGINEERS LTD</t>
  </si>
  <si>
    <t>NITIRAJ</t>
  </si>
  <si>
    <t>NITTA GELATIN (INDIA) LTD</t>
  </si>
  <si>
    <t>NITTA GELATIN INDIA LTD</t>
  </si>
  <si>
    <t>NIVEDITA MERCANTILE &amp; FINANCING LTD</t>
  </si>
  <si>
    <t>NIVI TRADING LTD</t>
  </si>
  <si>
    <t>NIYOGIN FINTECH LTD</t>
  </si>
  <si>
    <t>NK INDUSTRIES LTD</t>
  </si>
  <si>
    <t>NKIND</t>
  </si>
  <si>
    <t>NLC (INDIA) LTD</t>
  </si>
  <si>
    <t>NLC(INDIA)</t>
  </si>
  <si>
    <t>NLC INDIA LTD</t>
  </si>
  <si>
    <t>NLCINDIA</t>
  </si>
  <si>
    <t>NMDC LTD</t>
  </si>
  <si>
    <t>NMDC</t>
  </si>
  <si>
    <t>NOCIL LTD</t>
  </si>
  <si>
    <t>NOCIL</t>
  </si>
  <si>
    <t>NOIDA TOLL BRIDGE COMPANY LTD</t>
  </si>
  <si>
    <t>NOIDATOLL</t>
  </si>
  <si>
    <t>NORBEN TEA &amp; EXPORTS LTD</t>
  </si>
  <si>
    <t>NORBTEAEXP</t>
  </si>
  <si>
    <t>NORRIS MEDICINES LTD</t>
  </si>
  <si>
    <t>NORTH EASTERN CARRYING CORPORATION LTD</t>
  </si>
  <si>
    <t>NECCLTD</t>
  </si>
  <si>
    <t>Northern Spirits Ltd</t>
  </si>
  <si>
    <t>NSL</t>
  </si>
  <si>
    <t>NORTHLINK FISCAL AND CAPITAL SERVICES LTD</t>
  </si>
  <si>
    <t>NOURITRANS EXIM LTD</t>
  </si>
  <si>
    <t>NOUVEAU GLOBAL VENTURES LTD</t>
  </si>
  <si>
    <t>NOVA IRON &amp; STEEL LTD</t>
  </si>
  <si>
    <t>NOVA PUBLICATIONS (INDIA) LTD</t>
  </si>
  <si>
    <t>NOVA PUBLICATIONS INDIA LTD</t>
  </si>
  <si>
    <t>NOVARTIS (INDIA) LTD</t>
  </si>
  <si>
    <t>NOVARTIS INDIA LTD</t>
  </si>
  <si>
    <t>NPR FINANCE LTD</t>
  </si>
  <si>
    <t>NRB BEARING LTD</t>
  </si>
  <si>
    <t>NRBBEARING</t>
  </si>
  <si>
    <t>NRB INDUSTRIAL BEARINGS LTD</t>
  </si>
  <si>
    <t>NIBL</t>
  </si>
  <si>
    <t>NTC INDUSTRIES LTD</t>
  </si>
  <si>
    <t>NTPC LTD</t>
  </si>
  <si>
    <t>NTPC</t>
  </si>
  <si>
    <t>NU TEK (INDIA) LTD</t>
  </si>
  <si>
    <t>NUTEK</t>
  </si>
  <si>
    <t>NU TEK INDIA LTD</t>
  </si>
  <si>
    <t>NUCLEUS SOFTWARE EXPORTS LTD</t>
  </si>
  <si>
    <t>NUCLEUS</t>
  </si>
  <si>
    <t>NUTECH GLOBAL LTD</t>
  </si>
  <si>
    <t>NUTRAPLUS (INDIA) LTD</t>
  </si>
  <si>
    <t>NUTRAPLUS INDIA LTD</t>
  </si>
  <si>
    <t>NUTRICIRCLE LTD</t>
  </si>
  <si>
    <t>NUWAY ORGANIC NATURALS (INDIA) LTD</t>
  </si>
  <si>
    <t>NUWAY ORGANIC NATURALS INDIA LTD</t>
  </si>
  <si>
    <t>NYSSA CORPORATION LTD</t>
  </si>
  <si>
    <t>O  P  CHAINS LTD</t>
  </si>
  <si>
    <t>OASIS SECURITIES LTD</t>
  </si>
  <si>
    <t>OASIS TRADELINK LTD</t>
  </si>
  <si>
    <t>OBEROI REALTY LTD</t>
  </si>
  <si>
    <t>OBEROIRLTY</t>
  </si>
  <si>
    <t>OBJECTONE INFORMATION SYSTEMS LTD</t>
  </si>
  <si>
    <t>OCEAN AGRO (INDIA) LTD</t>
  </si>
  <si>
    <t>OCEAN AGRO INDIA LTD</t>
  </si>
  <si>
    <t>OCEANAA BIOTEK INDUSTRIES LTD</t>
  </si>
  <si>
    <t>OCEANIC FOODS LTD</t>
  </si>
  <si>
    <t>OCL IRON AND STEEL LTD</t>
  </si>
  <si>
    <t>OISL</t>
  </si>
  <si>
    <t>OCTAL CREDIT CAPITAL LTD</t>
  </si>
  <si>
    <t>OCTAWARE TECHNOLOGIES LTD</t>
  </si>
  <si>
    <t>ODYSSEY CORPORATION LTD</t>
  </si>
  <si>
    <t>ODYSSEY TECHNOLOGIES LTD</t>
  </si>
  <si>
    <t>OFS TECHNOLOGIES LTD</t>
  </si>
  <si>
    <t>OIL &amp; NATURAL GAS CORPORATION LTD</t>
  </si>
  <si>
    <t>ONGC</t>
  </si>
  <si>
    <t>OIL (INDIA) LTD</t>
  </si>
  <si>
    <t>OIL</t>
  </si>
  <si>
    <t>OIL COUNTRY TUBULAR LTD</t>
  </si>
  <si>
    <t>OILCOUNTUB</t>
  </si>
  <si>
    <t>OIL INDIA LTD</t>
  </si>
  <si>
    <t>OK PLAY (INDIA) LTD</t>
  </si>
  <si>
    <t>OK PLAY INDIA LTD</t>
  </si>
  <si>
    <t>OLECTRA GREENTECH LTD</t>
  </si>
  <si>
    <t>OLECTRA</t>
  </si>
  <si>
    <t>OLYMPIA INDUSTRIES LTD</t>
  </si>
  <si>
    <t>OLYMPIC CARDS LTD</t>
  </si>
  <si>
    <t>OLYMPIC OIL INDUSTRIES LTD</t>
  </si>
  <si>
    <t>OM METALS INFRAPROJECTS LTD</t>
  </si>
  <si>
    <t>OMMETALS</t>
  </si>
  <si>
    <t>OMANSH ENTERPRISES LTD</t>
  </si>
  <si>
    <t>OMAX AUTOS LTD</t>
  </si>
  <si>
    <t>OMAXAUTO</t>
  </si>
  <si>
    <t>OMAXE LTD</t>
  </si>
  <si>
    <t>OMAXE</t>
  </si>
  <si>
    <t>OMFURN (INDIA) LTD</t>
  </si>
  <si>
    <t>OMFURN</t>
  </si>
  <si>
    <t>OMFURN INDIA LTD</t>
  </si>
  <si>
    <t>OMKAR OVERSEAS LTD</t>
  </si>
  <si>
    <t>OMKAR PHARMACHEM LTD</t>
  </si>
  <si>
    <t>OMKAR SPECIALITY CHEMICALS LTD</t>
  </si>
  <si>
    <t>OMKARCHEM</t>
  </si>
  <si>
    <t>OMNI AXS SOFTWARE LTD</t>
  </si>
  <si>
    <t>OMNITEX INDUSTRIES (INDIA) LTD</t>
  </si>
  <si>
    <t>OMNITEX INDUSTRIES INDIA LTD</t>
  </si>
  <si>
    <t>ONE POINT ONE SOLUTIONS LTD</t>
  </si>
  <si>
    <t>ONEPOINT</t>
  </si>
  <si>
    <t>ONELIFE CAPITAL ADVISORS LTD</t>
  </si>
  <si>
    <t>ONELIFECAP</t>
  </si>
  <si>
    <t>ONESOURCE IDEAS VENTURE LTD</t>
  </si>
  <si>
    <t>ONESOURCE TECHMEDIA LTD</t>
  </si>
  <si>
    <t>ONMOBILE GLOBAL LTD</t>
  </si>
  <si>
    <t>ONMOBILE</t>
  </si>
  <si>
    <t>ONTIC FINSERVE LTD</t>
  </si>
  <si>
    <t>ONWARD TECHNOLOGIES LTD</t>
  </si>
  <si>
    <t>ONWARDTEC</t>
  </si>
  <si>
    <t>OPAL LUXURY TIME PRODUCTS LTD</t>
  </si>
  <si>
    <t>OPAL</t>
  </si>
  <si>
    <t>OPTIEMUS INFRACOM LTD</t>
  </si>
  <si>
    <t>OPTIEMUS</t>
  </si>
  <si>
    <t>OPTIMUS FINANCE LTD</t>
  </si>
  <si>
    <t>OPTO CIRCUITS (INDIA) LTD</t>
  </si>
  <si>
    <t>OPTOCIRCUI</t>
  </si>
  <si>
    <t>OPTO CIRCUITS INDIA LTD</t>
  </si>
  <si>
    <t>ORACLE CREDIT LTD</t>
  </si>
  <si>
    <t>ORACLE FINANCIAL SERVICES SOFTWARE LTD</t>
  </si>
  <si>
    <t>OFSS</t>
  </si>
  <si>
    <t>ORBIT EXPORTS LTD</t>
  </si>
  <si>
    <t>ORBTEXP</t>
  </si>
  <si>
    <t>ORCHID PHARMA LTD</t>
  </si>
  <si>
    <t>ORCHIDPHAR</t>
  </si>
  <si>
    <t>ORGANIC COATINGS LTD</t>
  </si>
  <si>
    <t>ORICON ENTERPRISES LTD</t>
  </si>
  <si>
    <t>ORICONENT</t>
  </si>
  <si>
    <t>ORIENT ABRASIVES LTD</t>
  </si>
  <si>
    <t>ORIENTABRA</t>
  </si>
  <si>
    <t>ORIENT BELL LTD</t>
  </si>
  <si>
    <t>ORIENTBELL</t>
  </si>
  <si>
    <t>ORIENT BEVERAGES LTD</t>
  </si>
  <si>
    <t>ORIENT CEMENT LTD</t>
  </si>
  <si>
    <t>ORIENTCEM</t>
  </si>
  <si>
    <t>ORIENT ELECTRIC LTD</t>
  </si>
  <si>
    <t>ORIENTELEC</t>
  </si>
  <si>
    <t>ORIENT GREEN POWER COMPANY LTD</t>
  </si>
  <si>
    <t>GREENPOWER</t>
  </si>
  <si>
    <t>ORIENT PAPER &amp; INDUSTRIES LTD</t>
  </si>
  <si>
    <t>ORIENTPPR</t>
  </si>
  <si>
    <t>ORIENT PRESS LTD</t>
  </si>
  <si>
    <t>ORIENTLTD</t>
  </si>
  <si>
    <t>ORIENT REFRACTORIES LTD</t>
  </si>
  <si>
    <t>ORIENTREF</t>
  </si>
  <si>
    <t>ORIENT TRADELINK LTD</t>
  </si>
  <si>
    <t>ORIENTAL AROMATICS LTD</t>
  </si>
  <si>
    <t>ORIENTAL BANK OF COMMERCE</t>
  </si>
  <si>
    <t>ORIENTBANK</t>
  </si>
  <si>
    <t>ORIENTAL CARBON &amp; CHEMICALS LTD</t>
  </si>
  <si>
    <t>OCCL</t>
  </si>
  <si>
    <t>ORIENTAL HOTELS LTD</t>
  </si>
  <si>
    <t>ORIENTHOT</t>
  </si>
  <si>
    <t>ORIENTAL TRIMEX LTD</t>
  </si>
  <si>
    <t>ORIENTALTL</t>
  </si>
  <si>
    <t>ORIENTAL VENEER PRODUCTS LTD</t>
  </si>
  <si>
    <t>ORISSA BENGAL CARRIER LTD</t>
  </si>
  <si>
    <t>OROSIL SMITHS (INDIA) LTD</t>
  </si>
  <si>
    <t>OROSIL SMITHS INDIA LTD</t>
  </si>
  <si>
    <t>ORTEL COMMUNICATIONS LTD</t>
  </si>
  <si>
    <t>ORTEL</t>
  </si>
  <si>
    <t>ORTIN LABORATORIES LTD</t>
  </si>
  <si>
    <t>ORTINLABSS</t>
  </si>
  <si>
    <t>OSCAR GLOBAL LTD</t>
  </si>
  <si>
    <t>OSCAR INVESTMENTS LTD</t>
  </si>
  <si>
    <t>OSEASPRE CONSULTANTS LTD</t>
  </si>
  <si>
    <t>OSIAJEE TEXFAB LTD</t>
  </si>
  <si>
    <t>OSWAL AGRO MILLS LTD</t>
  </si>
  <si>
    <t>OSWALAGRO</t>
  </si>
  <si>
    <t>OSWAL CHEMICALS &amp; FERTILIZERS LTD</t>
  </si>
  <si>
    <t>BINDALAGRO</t>
  </si>
  <si>
    <t>OSWAL LEASING LTD</t>
  </si>
  <si>
    <t>OSWAL OVERSEAS LTD</t>
  </si>
  <si>
    <t>OSWAL YARNS LTD</t>
  </si>
  <si>
    <t>OTCO INTERNATIONAL LTD</t>
  </si>
  <si>
    <t>OVERSEAS SYNTHETICS LTD</t>
  </si>
  <si>
    <t>OVOBEL FOODS LTD</t>
  </si>
  <si>
    <t>OZONE WORLD LTD</t>
  </si>
  <si>
    <t>P  B  FILMS LTD</t>
  </si>
  <si>
    <t>P M TELELINNKS LTD</t>
  </si>
  <si>
    <t>PACHELI INDUSTRIAL FINANCE LTD</t>
  </si>
  <si>
    <t>PACIFIC INDUSTRIES LTD</t>
  </si>
  <si>
    <t>PACT INDUSTRIES LTD</t>
  </si>
  <si>
    <t>PADAM COTTON YARNS LTD</t>
  </si>
  <si>
    <t>PADMALAYA TELEFILMS LTD</t>
  </si>
  <si>
    <t>PADMANABH INDUSTRIES LTD</t>
  </si>
  <si>
    <t>PAE LTD</t>
  </si>
  <si>
    <t>PAEL</t>
  </si>
  <si>
    <t>PAGE INDUSTRIES LTD</t>
  </si>
  <si>
    <t>PAGEIND</t>
  </si>
  <si>
    <t>PAISALO DIGITAL LTD</t>
  </si>
  <si>
    <t>PAISALO</t>
  </si>
  <si>
    <t>PALASH SECURITIES LTD</t>
  </si>
  <si>
    <t>PALASHSECU</t>
  </si>
  <si>
    <t>PALCO METALS LTD</t>
  </si>
  <si>
    <t>PALM JEWELS LTD</t>
  </si>
  <si>
    <t>PALRED TECHNOLOGIES LTD</t>
  </si>
  <si>
    <t>PALREDTEC</t>
  </si>
  <si>
    <t>PALSOFT INFOSYSTEMS LTD</t>
  </si>
  <si>
    <t>PAN ELECTRONICS (INDIA) LTD</t>
  </si>
  <si>
    <t>PAN ELECTRONICS INDIA LTD</t>
  </si>
  <si>
    <t>PAN INDIA CORPORATION LTD</t>
  </si>
  <si>
    <t>PANACEA BIOTEC LTD</t>
  </si>
  <si>
    <t>PANACEABIO</t>
  </si>
  <si>
    <t>PANACHE DIGILIFE LTD</t>
  </si>
  <si>
    <t>PANACHE</t>
  </si>
  <si>
    <t>PANACHE INNOVATIONS LTD</t>
  </si>
  <si>
    <t>PANAFIC INDUSTRIALS LTD</t>
  </si>
  <si>
    <t>PANAMA PETROCHEM LTD</t>
  </si>
  <si>
    <t>PANAMAPET</t>
  </si>
  <si>
    <t>PANASONIC CARBON INDIA CO LTD</t>
  </si>
  <si>
    <t>PANASONIC ENERGY INDIA COMPANY LTD</t>
  </si>
  <si>
    <t>PANCHMAHAL STEEL LTD</t>
  </si>
  <si>
    <t>PANCHSHEEL ORGANICS LTD</t>
  </si>
  <si>
    <t>PANKAJ PIYUSH TRADE &amp; INVESTMENT LTD</t>
  </si>
  <si>
    <t>PANKAJ POLYMERS LTD</t>
  </si>
  <si>
    <t>PANKAJ POLYPACK LTD</t>
  </si>
  <si>
    <t>PANSARI DEVELOPERS LTD</t>
  </si>
  <si>
    <t>PANSARI</t>
  </si>
  <si>
    <t>PANTH INFINITY LTD</t>
  </si>
  <si>
    <t>PANYAM CEMENTS &amp; MINERAL INDUSTRIES LTD</t>
  </si>
  <si>
    <t>Parab Infra Ltd</t>
  </si>
  <si>
    <t>PARINFRA</t>
  </si>
  <si>
    <t>PARABOLIC DRUGS LTD</t>
  </si>
  <si>
    <t>PARABDRUGS</t>
  </si>
  <si>
    <t>PARAG MILK FOODS LTD</t>
  </si>
  <si>
    <t>PARAGMILK</t>
  </si>
  <si>
    <t>PARAGON FINANCE LTD</t>
  </si>
  <si>
    <t>PARAMOUNT COMMUNICATIONS LTD</t>
  </si>
  <si>
    <t>PARACABLES</t>
  </si>
  <si>
    <t>PARAMOUNT COSMETICS (INDIA) LTD</t>
  </si>
  <si>
    <t>PARAMOUNT COSMETICS INDIA LTD</t>
  </si>
  <si>
    <t>PARENTERAL DRUGS (INDIA) LTD</t>
  </si>
  <si>
    <t>PDPL</t>
  </si>
  <si>
    <t>PARENTERAL DRUGS INDIA LTD</t>
  </si>
  <si>
    <t>PARIKSHA FIN- INVEST- LEASE LTD</t>
  </si>
  <si>
    <t>PARIN FURNITURE LTD</t>
  </si>
  <si>
    <t>PARIN</t>
  </si>
  <si>
    <t>PARKER AGROCHEM EXPORTS LTD</t>
  </si>
  <si>
    <t>PARLE SOFTWARE LTD</t>
  </si>
  <si>
    <t>PARMAX PHARMA LTD</t>
  </si>
  <si>
    <t>PARMESHWARI SILK MILLS LTD</t>
  </si>
  <si>
    <t>PARNAV SPORTS ACADEMY LTD</t>
  </si>
  <si>
    <t>PARNAX LAB LTD</t>
  </si>
  <si>
    <t>PARSHARTI INVESTMENT LTD</t>
  </si>
  <si>
    <t>PARSHWANATH CORPORATION LTD</t>
  </si>
  <si>
    <t>PARSVNATH DEVELOPERS LTD</t>
  </si>
  <si>
    <t>PARSVNATH</t>
  </si>
  <si>
    <t>PARTH INDUSTRIES LTD</t>
  </si>
  <si>
    <t>PARVATI SWEETNERS AND POWER LTD</t>
  </si>
  <si>
    <t>PASARI SPINNING MILLS LTD</t>
  </si>
  <si>
    <t>PASHUPATI COTSPIN LTD</t>
  </si>
  <si>
    <t>PASHUPATI</t>
  </si>
  <si>
    <t>PASUPATI ACRYLON LTD</t>
  </si>
  <si>
    <t>PASUPATI FINCAP LTD</t>
  </si>
  <si>
    <t>PASUPATI SPG &amp; WVG MILLS LTD</t>
  </si>
  <si>
    <t>PATDIAM JEWELLERY LTD</t>
  </si>
  <si>
    <t>PATEL ENGINEERING LTD</t>
  </si>
  <si>
    <t>PATELENG</t>
  </si>
  <si>
    <t>PATEL INTEGRATED LOGISTICS LTD</t>
  </si>
  <si>
    <t>PATINTLOG</t>
  </si>
  <si>
    <t>PATELS AIRTEMP (INDIA) LTD</t>
  </si>
  <si>
    <t>PATELS AIRTEMP INDIA LTD</t>
  </si>
  <si>
    <t>PATIDAR BUILDCON LTD</t>
  </si>
  <si>
    <t>PATSPIN (INDIA) LTD</t>
  </si>
  <si>
    <t>PATSPINLTD</t>
  </si>
  <si>
    <t>PATSPIN INDIA LTD</t>
  </si>
  <si>
    <t>PAUL MERCHANTS LTD</t>
  </si>
  <si>
    <t>PAUSHAK LTD</t>
  </si>
  <si>
    <t>PAWANSUT HOLDINGS LTD</t>
  </si>
  <si>
    <t>PBA INFRASTRUCTURE LTD</t>
  </si>
  <si>
    <t>PBAINFRA</t>
  </si>
  <si>
    <t>PBM POLYTEX LTD</t>
  </si>
  <si>
    <t>PC JEWELLER LTD</t>
  </si>
  <si>
    <t>PCJEWELLER</t>
  </si>
  <si>
    <t>PCS TECHNOLOGY LTD</t>
  </si>
  <si>
    <t>PDS MULTINATIONAL FASHIONS LTD</t>
  </si>
  <si>
    <t>PDSMFL</t>
  </si>
  <si>
    <t>PEARL GLOBAL INDUSTRIES LTD</t>
  </si>
  <si>
    <t>PGIL</t>
  </si>
  <si>
    <t>PEARL POLYMERS LTD</t>
  </si>
  <si>
    <t>PEARLPOLY</t>
  </si>
  <si>
    <t>PECOS HOTELS AND PUBS LTD</t>
  </si>
  <si>
    <t>PEE CEE COSMA SOPE LTD</t>
  </si>
  <si>
    <t>PEETI SECURITIES LTD</t>
  </si>
  <si>
    <t>PENINSULA LAND LTD</t>
  </si>
  <si>
    <t>PENINLAND</t>
  </si>
  <si>
    <t>PENNAR ENGINEERED BUILDING SYSTEMS LTD</t>
  </si>
  <si>
    <t>PENPEBS</t>
  </si>
  <si>
    <t>PENNAR INDUSTRIES LTD</t>
  </si>
  <si>
    <t>PENIND</t>
  </si>
  <si>
    <t>PENTA GOLD LTD</t>
  </si>
  <si>
    <t>PENTAGOLD</t>
  </si>
  <si>
    <t>PENTAMEDIA GRAPHICS LTD</t>
  </si>
  <si>
    <t>PENTOKEY ORGANY (INDIA) LTD</t>
  </si>
  <si>
    <t>PENTOKEY ORGANY INDIA LTD</t>
  </si>
  <si>
    <t>PEOPLES INVESTMENTS LTD</t>
  </si>
  <si>
    <t>PERFECT INFRAENGINEERS LTD</t>
  </si>
  <si>
    <t>PERFECT</t>
  </si>
  <si>
    <t>PERFECT-OCTAVE MEDIA PROJECTS LTD</t>
  </si>
  <si>
    <t>PERFECTPAC LTD</t>
  </si>
  <si>
    <t>PERMANENT MAGNETS LTD</t>
  </si>
  <si>
    <t>PERSISTENT SYSTEMS LTD</t>
  </si>
  <si>
    <t>PERSISTENT</t>
  </si>
  <si>
    <t>PERVASIVE COMMODITIES LTD</t>
  </si>
  <si>
    <t>PETRON ENGINEERING CONSTRUCTION LTD</t>
  </si>
  <si>
    <t>PETRONENGG</t>
  </si>
  <si>
    <t>PETRONET LNG LTD</t>
  </si>
  <si>
    <t>PETRONET</t>
  </si>
  <si>
    <t>PFIZER LTD</t>
  </si>
  <si>
    <t>PFIZER</t>
  </si>
  <si>
    <t>PFL INFOTECH LTD</t>
  </si>
  <si>
    <t>PG ELECTROPLAST LTD</t>
  </si>
  <si>
    <t>PGEL</t>
  </si>
  <si>
    <t>PG FOILS LTD</t>
  </si>
  <si>
    <t>PG INDUSTRY LTD</t>
  </si>
  <si>
    <t>PH CAPITAL LTD</t>
  </si>
  <si>
    <t>PH TRADING LTD</t>
  </si>
  <si>
    <t>PHAARMASIA LTD</t>
  </si>
  <si>
    <t>PHILLIPS CARBON BLACK LTD</t>
  </si>
  <si>
    <t>PHILIPCARB</t>
  </si>
  <si>
    <t>Carbon Black</t>
  </si>
  <si>
    <t>PHOENIX INTERNATIONAL LTD</t>
  </si>
  <si>
    <t>PHOENIX TOWNSHIP LTD</t>
  </si>
  <si>
    <t>PHOTON CAPITAL ADVISORS LTD</t>
  </si>
  <si>
    <t>PHOTOQUIP (INDIA) LTD</t>
  </si>
  <si>
    <t>PHOTOQUIP INDIA LTD</t>
  </si>
  <si>
    <t>PHYTO CHEM (INDIA) LTD</t>
  </si>
  <si>
    <t>PHYTO CHEM INDIA LTD</t>
  </si>
  <si>
    <t>PI INDUSTRIES LTD</t>
  </si>
  <si>
    <t>PIIND</t>
  </si>
  <si>
    <t>PICCADILY AGRO INDUSTRIES LTD</t>
  </si>
  <si>
    <t>PICCADILY SUGAR &amp; ALLIED INDUSTRIES LTD</t>
  </si>
  <si>
    <t>PICTUREHOUSE MEDIA LTD</t>
  </si>
  <si>
    <t>PIDILITE INDUSTRIES LTD</t>
  </si>
  <si>
    <t>PIDILITIND</t>
  </si>
  <si>
    <t>PIL ITALICA LIFESTYLE LTD</t>
  </si>
  <si>
    <t>PILITA</t>
  </si>
  <si>
    <t>PILANI INVESTMENT AND INDUSTRIES CORPORATION LTD</t>
  </si>
  <si>
    <t>PILANIINVS</t>
  </si>
  <si>
    <t>PIONEER AGRO EXTRACTS LTD</t>
  </si>
  <si>
    <t>PIONEER DISTILLERIES LTD</t>
  </si>
  <si>
    <t>PIONDIST</t>
  </si>
  <si>
    <t>PIONEER EMBROIDERIES LTD</t>
  </si>
  <si>
    <t>PIONEEREMB</t>
  </si>
  <si>
    <t>PIONEER INVESTCORP LTD</t>
  </si>
  <si>
    <t>PIRAMAL ENTERPRISES LTD</t>
  </si>
  <si>
    <t>PEL</t>
  </si>
  <si>
    <t>PIRAMAL PHYTOCARE LTD</t>
  </si>
  <si>
    <t>PIRPHYTO</t>
  </si>
  <si>
    <t>PITHAMPUR POLY PRODUCTS LTD</t>
  </si>
  <si>
    <t>PITTI ENGINEERING LTD</t>
  </si>
  <si>
    <t>PITTIENG</t>
  </si>
  <si>
    <t>PIX TRANSMISSIONS LTD</t>
  </si>
  <si>
    <t>PLANTER POLYSACKS LTD</t>
  </si>
  <si>
    <t>PLASTIBLENDS (INDIA) LTD</t>
  </si>
  <si>
    <t>PLASTIBLEN</t>
  </si>
  <si>
    <t>PLASTIBLENDS INDIA LTD</t>
  </si>
  <si>
    <t>PMC FINCORP LTD</t>
  </si>
  <si>
    <t>PNB GILTS LTD</t>
  </si>
  <si>
    <t>PNBGILTS</t>
  </si>
  <si>
    <t>PNB HOUSING FINANCE LTD</t>
  </si>
  <si>
    <t>PNBHOUSING</t>
  </si>
  <si>
    <t>PNC INFRATECH LTD</t>
  </si>
  <si>
    <t>PNCINFRA</t>
  </si>
  <si>
    <t>POCHIRAJU INDUSTRIES LTD</t>
  </si>
  <si>
    <t>POCHIRAJU</t>
  </si>
  <si>
    <t>POCL ENTERPRISES LTD</t>
  </si>
  <si>
    <t>PODDAR HOUSING AND DEVELOPMENT LTD</t>
  </si>
  <si>
    <t>PODDARHOUS</t>
  </si>
  <si>
    <t>PODDAR PIGMENTS LTD</t>
  </si>
  <si>
    <t>PODDARMENT</t>
  </si>
  <si>
    <t>POKARNA LTD</t>
  </si>
  <si>
    <t>POKARNA</t>
  </si>
  <si>
    <t>POLO HOTELS LTD</t>
  </si>
  <si>
    <t>POLO QUEEN INDUSTRIAL AND FINTECH LTD</t>
  </si>
  <si>
    <t>POLSON LTD</t>
  </si>
  <si>
    <t>POLY MEDICURE LTD</t>
  </si>
  <si>
    <t>POLYMED</t>
  </si>
  <si>
    <t>Polycab India Ltd</t>
  </si>
  <si>
    <t>POLYCAB</t>
  </si>
  <si>
    <t>POLYCHEM LTD</t>
  </si>
  <si>
    <t>POLYCON INTERNATIONAL LTD</t>
  </si>
  <si>
    <t>POLYGENTA TECHNOLOGIES LTD</t>
  </si>
  <si>
    <t>POLYLINK POLYMERS (INDIA) LTD</t>
  </si>
  <si>
    <t>POLYLINK POLYMERS INDIA LTD</t>
  </si>
  <si>
    <t>POLYMAC THERMOFORMERS LTD</t>
  </si>
  <si>
    <t>POLYMECHPLAST MACHINES LTD</t>
  </si>
  <si>
    <t>POLYPLEX CORPORATION LTD</t>
  </si>
  <si>
    <t>POLYPLEX</t>
  </si>
  <si>
    <t>POLYSPIN EXPORTS LTD</t>
  </si>
  <si>
    <t>POLYTEX (INDIA) LTD</t>
  </si>
  <si>
    <t>POLYTEX INDIA LTD</t>
  </si>
  <si>
    <t>PONDY OXIDES &amp; CHEMICALS LTD</t>
  </si>
  <si>
    <t>PONNI SUGARS ERODE LTD</t>
  </si>
  <si>
    <t>PONNIERODE</t>
  </si>
  <si>
    <t>POOJA ENTERTAINMENT AND FILMS LTD</t>
  </si>
  <si>
    <t>POOJAWESTERN METALIKS LTD</t>
  </si>
  <si>
    <t>POONA DAL &amp; OIL INDUSTRIES LTD</t>
  </si>
  <si>
    <t>POPULAR ESTATE MANAGEMENT LTD</t>
  </si>
  <si>
    <t>PORWAL AUTO COMPONENTS LTD</t>
  </si>
  <si>
    <t>POWER &amp; INSTRUMENTATION GUJARAT LTD</t>
  </si>
  <si>
    <t>PIGL</t>
  </si>
  <si>
    <t>POWER FINANCE CORPORATION LTD</t>
  </si>
  <si>
    <t>PFC</t>
  </si>
  <si>
    <t>POWER GRID CORPORATION OF (INDIA) LTD</t>
  </si>
  <si>
    <t>POWERGRID</t>
  </si>
  <si>
    <t>POWER GRID CORPORATION OF INDIA LTD</t>
  </si>
  <si>
    <t>POWER MECH PROJECTS LTD</t>
  </si>
  <si>
    <t>POWERMECH</t>
  </si>
  <si>
    <t>POWERFUL TECHNOLOGIES LTD</t>
  </si>
  <si>
    <t>POWERFUL</t>
  </si>
  <si>
    <t>POWERHOUSE GYM &amp; WELLNESS LTD</t>
  </si>
  <si>
    <t>PPAP AUTOMOTIVE LTD</t>
  </si>
  <si>
    <t>PPAP</t>
  </si>
  <si>
    <t>PRABHAT DAIRY LTD</t>
  </si>
  <si>
    <t>PRABHAT</t>
  </si>
  <si>
    <t>PRABHAT TELECOMS (INDIA) LTD</t>
  </si>
  <si>
    <t>PRABHAT TELECOMS INDIA LTD</t>
  </si>
  <si>
    <t>PRABHAV INDUSTRIES LTD</t>
  </si>
  <si>
    <t>PRABHU STEEL INDUSTRIES LTD</t>
  </si>
  <si>
    <t>PRADEEP METALS LTD</t>
  </si>
  <si>
    <t>PRADHIN LTD</t>
  </si>
  <si>
    <t>PRADIP OVERSEAS LTD</t>
  </si>
  <si>
    <t>PRADIP</t>
  </si>
  <si>
    <t>PRAG BOSIMI SYNTHETICS LTD</t>
  </si>
  <si>
    <t>PRAJ INDUSTRIES LTD</t>
  </si>
  <si>
    <t>PRAJIND</t>
  </si>
  <si>
    <t>PRAJAY ENGINEERS SYNDICATE LTD</t>
  </si>
  <si>
    <t>PRAENG</t>
  </si>
  <si>
    <t>PRAKASH CONSTROWELL LTD</t>
  </si>
  <si>
    <t>PRAKASHCON</t>
  </si>
  <si>
    <t>PRAKASH INDUSTRIES LTD</t>
  </si>
  <si>
    <t>PRAKASH</t>
  </si>
  <si>
    <t>Prakash Pipes Ltd</t>
  </si>
  <si>
    <t>PPL</t>
  </si>
  <si>
    <t>PRAKASH STEELAGE LTD</t>
  </si>
  <si>
    <t>PRAKASHSTL</t>
  </si>
  <si>
    <t>PRAKASH WOOLLEN &amp; SYNTHETIC MILLS LTD</t>
  </si>
  <si>
    <t>PRANAVADITYA SPINNING MILLS LTD</t>
  </si>
  <si>
    <t>PRASHANT (INDIA) LTD</t>
  </si>
  <si>
    <t>PRASHANT INDIA LTD</t>
  </si>
  <si>
    <t>PRATAAP SNACKS LTD</t>
  </si>
  <si>
    <t>DIAMONDYD</t>
  </si>
  <si>
    <t>PRATIK PANELS LTD</t>
  </si>
  <si>
    <t>PRATIKSHA CHEMICALS LTD</t>
  </si>
  <si>
    <t>PRAXIS HOME RETAIL LTD</t>
  </si>
  <si>
    <t>PRAXIS</t>
  </si>
  <si>
    <t>PRECIOUS TRADING &amp; INVESTMENTS LTD</t>
  </si>
  <si>
    <t>PRECISION CAMSHAFTS LTD</t>
  </si>
  <si>
    <t>PRECAM</t>
  </si>
  <si>
    <t>PRECISION CONTAINEURS LTD</t>
  </si>
  <si>
    <t>PRECISION ELECTRONICS LTD</t>
  </si>
  <si>
    <t>PRECISION WIRES (INDIA) LTD</t>
  </si>
  <si>
    <t>PRECWIRE</t>
  </si>
  <si>
    <t>PRECISION WIRES INDIA LTD</t>
  </si>
  <si>
    <t>PRECOT MERIDIAN LTD</t>
  </si>
  <si>
    <t>PRECOT</t>
  </si>
  <si>
    <t>PREM SOMANI FINANCIAL SERVICES LTD</t>
  </si>
  <si>
    <t>PREMCO GLOBAL LTD</t>
  </si>
  <si>
    <t>PREMIER CHENNAI PROPERTIES LTD</t>
  </si>
  <si>
    <t>PREMIER EXPLOSIVES LTD</t>
  </si>
  <si>
    <t>PREMEXPLN</t>
  </si>
  <si>
    <t>PREMIER LTD</t>
  </si>
  <si>
    <t>PREMIER</t>
  </si>
  <si>
    <t>PREMIER PIPES LTD</t>
  </si>
  <si>
    <t>PREMIER POLYFILM LTD</t>
  </si>
  <si>
    <t>PREMIERPOL</t>
  </si>
  <si>
    <t>PREMIER SYNTHETICS LTD</t>
  </si>
  <si>
    <t>PRERNA INFRABUILD LTD</t>
  </si>
  <si>
    <t>PRESSMAN ADVERTISING LTD</t>
  </si>
  <si>
    <t>PRESSMN</t>
  </si>
  <si>
    <t>PRESTIGE ESTATES PROJECTS LTD</t>
  </si>
  <si>
    <t>PRESTIGE</t>
  </si>
  <si>
    <t>PRICOL LTD</t>
  </si>
  <si>
    <t>PRICOLLTD</t>
  </si>
  <si>
    <t>PRIMA AGRO LTD</t>
  </si>
  <si>
    <t>PRIMA INDUSTRIES LTD</t>
  </si>
  <si>
    <t>PRIMA PLASTICS LTD</t>
  </si>
  <si>
    <t>PRIME CAPITAL MARKET LTD</t>
  </si>
  <si>
    <t>PRIME CUSTOMER SERVICES LTD</t>
  </si>
  <si>
    <t>PRIME FOCUS LTD</t>
  </si>
  <si>
    <t>PFOCUS</t>
  </si>
  <si>
    <t>PRIME INDUSTRIES LTD</t>
  </si>
  <si>
    <t>PRIME PROPERTY DEVELOPMENT CORPORATION LTD</t>
  </si>
  <si>
    <t>PRIME SECURITIES LTD</t>
  </si>
  <si>
    <t>PRIMESECU</t>
  </si>
  <si>
    <t>PRIME URBAN DEVELOPMENT (INDIA) LTD</t>
  </si>
  <si>
    <t>PRIME URBAN DEVELOPMENT INDIA LTD</t>
  </si>
  <si>
    <t>PRISM FINANCE LTD</t>
  </si>
  <si>
    <t>PRISM JOHNSON LTD</t>
  </si>
  <si>
    <t>PRSMJOHNSN</t>
  </si>
  <si>
    <t>PRISM MEDICO AND PHARMACY LTD</t>
  </si>
  <si>
    <t>PRITHVI EXCHANGE (INDIA) LTD</t>
  </si>
  <si>
    <t>PRITHVI EXCHANGE INDIA LTD</t>
  </si>
  <si>
    <t>PRITI INTERNATIONAL LTD</t>
  </si>
  <si>
    <t>PRITI</t>
  </si>
  <si>
    <t>PRITIKA AUTO INDUSTRIES LTD</t>
  </si>
  <si>
    <t>PRITISH NANDY COMMUNICATIONS LTD</t>
  </si>
  <si>
    <t>PNC</t>
  </si>
  <si>
    <t>PRIYA LTD</t>
  </si>
  <si>
    <t>PRO FIN CAPITAL SERVICES LTD</t>
  </si>
  <si>
    <t>PROAIM ENTERPRISES LTD</t>
  </si>
  <si>
    <t>PROCAL ELECTRONICS (INDIA) LTD</t>
  </si>
  <si>
    <t>PROCAL ELECTRONICS INDIA LTD</t>
  </si>
  <si>
    <t>Procter &amp; Gamble Health LTD</t>
  </si>
  <si>
    <t>PGHL</t>
  </si>
  <si>
    <t>PROCTER &amp; GAMBLE HYGIENE AND HEALTH CARE LTD</t>
  </si>
  <si>
    <t>PGHH</t>
  </si>
  <si>
    <t>PROGRESSIVE EXTRACTIONS &amp; EXPORTS LTD</t>
  </si>
  <si>
    <t>PROLIFE INDUSTRIES LTD</t>
  </si>
  <si>
    <t>PROLIFE</t>
  </si>
  <si>
    <t>PROMACT IMPEX LTD</t>
  </si>
  <si>
    <t>PROSEED (INDIA) LTD</t>
  </si>
  <si>
    <t>PROSEED</t>
  </si>
  <si>
    <t>PROSEED INDIA LTD</t>
  </si>
  <si>
    <t>PROVESTMENT SERVICES LTD</t>
  </si>
  <si>
    <t>PROVOGUE (INDIA) LTD</t>
  </si>
  <si>
    <t>PROVOGE</t>
  </si>
  <si>
    <t>PROVOGUE INDIA LTD</t>
  </si>
  <si>
    <t>PROZONE INTU PROPERTIES LTD</t>
  </si>
  <si>
    <t>PROZONINTU</t>
  </si>
  <si>
    <t>PS IT INFRASTRUCTURE &amp; SERVICES LTD</t>
  </si>
  <si>
    <t>PSL LTD</t>
  </si>
  <si>
    <t>PSL</t>
  </si>
  <si>
    <t>PSP PROJECTS LTD</t>
  </si>
  <si>
    <t>PSPPROJECT</t>
  </si>
  <si>
    <t>PTC (INDIA) LTD</t>
  </si>
  <si>
    <t>PTC</t>
  </si>
  <si>
    <t>PTC INDIA FINANCIAL SERVICES LTD</t>
  </si>
  <si>
    <t>PFS</t>
  </si>
  <si>
    <t>PTC INDIA LTD</t>
  </si>
  <si>
    <t>PTC INDUSTRIES LTD</t>
  </si>
  <si>
    <t>PTL ENTERPRISES LTD</t>
  </si>
  <si>
    <t>PTL</t>
  </si>
  <si>
    <t>PUDUMJEE PAPER PRODUCTS LTD</t>
  </si>
  <si>
    <t>PDMJEPAPER</t>
  </si>
  <si>
    <t>PULSAR INTERNATIONAL LTD</t>
  </si>
  <si>
    <t>PULZ ELECTRONICS LTD</t>
  </si>
  <si>
    <t>PULZ</t>
  </si>
  <si>
    <t>PUNCTUAL TRADING LTD</t>
  </si>
  <si>
    <t>PUNIT COMMERCIALS LTD</t>
  </si>
  <si>
    <t>PUNJ LLOYD LTD</t>
  </si>
  <si>
    <t>PUNJLLOYD</t>
  </si>
  <si>
    <t>PUNJAB &amp; SIND BANK</t>
  </si>
  <si>
    <t>PSB</t>
  </si>
  <si>
    <t>PUNJAB ALKALIES &amp; CHEMICALS LTD</t>
  </si>
  <si>
    <t>PUNJAB CHEMICALS &amp; CROP PROTECTION LTD</t>
  </si>
  <si>
    <t>PUNJABCHEM</t>
  </si>
  <si>
    <t>PUNJAB COMMUNICATIONS LTD</t>
  </si>
  <si>
    <t>PUNJAB NATIONAL BANK</t>
  </si>
  <si>
    <t>PNB</t>
  </si>
  <si>
    <t>PURAVANKARA LTD</t>
  </si>
  <si>
    <t>PURVA</t>
  </si>
  <si>
    <t>PURE GIFTCARAT LTD</t>
  </si>
  <si>
    <t>PURITY FLEX PACK LTD</t>
  </si>
  <si>
    <t>PUROHIT CONSTRUCTION LTD</t>
  </si>
  <si>
    <t>PURPLE ENTERTAINMENT LTD</t>
  </si>
  <si>
    <t>PURSHOTTAM INVESTOFIN LTD</t>
  </si>
  <si>
    <t>PUSHPANJALI REALMS AND INFRATECH LTD</t>
  </si>
  <si>
    <t>PUSHPREALM</t>
  </si>
  <si>
    <t>PUSHPSONS INDUSTRIES LTD</t>
  </si>
  <si>
    <t>PVP VENTURES LTD</t>
  </si>
  <si>
    <t>PVP</t>
  </si>
  <si>
    <t>PVR LTD</t>
  </si>
  <si>
    <t>PVR</t>
  </si>
  <si>
    <t>PVV INFRA LTD</t>
  </si>
  <si>
    <t>PYXIS FINVEST LTD</t>
  </si>
  <si>
    <t>QUADRANT TELEVENTURES LTD</t>
  </si>
  <si>
    <t>QUANTUM BUILD-TECH LTD</t>
  </si>
  <si>
    <t>QUANTUM DIGITAL VISION (INDIA) LTD</t>
  </si>
  <si>
    <t>QUANTUM DIGITAL VISION INDIA LTD</t>
  </si>
  <si>
    <t>QUANTUM GOLD FUND - EXCHANGE TRADED FUND (ETF)</t>
  </si>
  <si>
    <t>QGOLDHALF</t>
  </si>
  <si>
    <t>QUANTUM MUTUAL FUND - QUANTUM INDEX FUND ETF</t>
  </si>
  <si>
    <t>QNIFTY</t>
  </si>
  <si>
    <t>QUESS CORP LTD</t>
  </si>
  <si>
    <t>QUESS</t>
  </si>
  <si>
    <t>QUEST FINANCIAL SERVICES LTD</t>
  </si>
  <si>
    <t>QUEST SOFTECH (INDIA) LTD</t>
  </si>
  <si>
    <t>QUEST SOFTECH INDIA LTD</t>
  </si>
  <si>
    <t>QUICK HEAL TECHNOLOGIES LTD</t>
  </si>
  <si>
    <t>QUICKHEAL</t>
  </si>
  <si>
    <t>QUINTEGRA SOLUTIONS LTD</t>
  </si>
  <si>
    <t>QUINTEGRA</t>
  </si>
  <si>
    <t>R B GUPTA FINANCIALS LTD</t>
  </si>
  <si>
    <t>R J BIO-TECH LTD</t>
  </si>
  <si>
    <t>R J SHAH &amp; CO LTD</t>
  </si>
  <si>
    <t>R M DRIP AND SPRINKLERS SYSTEMS LTD</t>
  </si>
  <si>
    <t>RMDRIP</t>
  </si>
  <si>
    <t>R P P INFRA PROJECTS LTD</t>
  </si>
  <si>
    <t>RPPINFRA</t>
  </si>
  <si>
    <t>R R SECURITIES LTD</t>
  </si>
  <si>
    <t>R S SOFTWARE (INDIA) LTD</t>
  </si>
  <si>
    <t>RSSOFTWARE</t>
  </si>
  <si>
    <t>R S SOFTWARE INDIA LTD</t>
  </si>
  <si>
    <t>R SYSTEMS INTERNATIONAL LTD</t>
  </si>
  <si>
    <t>RSYSTEMS</t>
  </si>
  <si>
    <t>R T EXPORTS LTD</t>
  </si>
  <si>
    <t>R&amp;B DENIMS LTD</t>
  </si>
  <si>
    <t>RAAJ MEDISAFE (INDIA) LTD</t>
  </si>
  <si>
    <t>RAAJ MEDISAFE INDIA LTD</t>
  </si>
  <si>
    <t>RAASI REFRACTORIES LTD</t>
  </si>
  <si>
    <t>RACL GEARTECH LTD</t>
  </si>
  <si>
    <t>RADAAN MEDIAWORKS (INDIA) LTD</t>
  </si>
  <si>
    <t>RADAAN</t>
  </si>
  <si>
    <t>RADAAN MEDIAWORKS INDIA LTD</t>
  </si>
  <si>
    <t>RADHA MADHAV CORPORATION LTD</t>
  </si>
  <si>
    <t>RMCL</t>
  </si>
  <si>
    <t>RADHAGOBIND COMMERCIAL LTD</t>
  </si>
  <si>
    <t>RADHE DEVELOPERS (INDIA) LTD</t>
  </si>
  <si>
    <t>RADHE DEVELOPERS INDIA LTD</t>
  </si>
  <si>
    <t>RADHEY TRADE HOLDING LTD</t>
  </si>
  <si>
    <t>RADHIKA JEWELTECH LTD</t>
  </si>
  <si>
    <t>RADICO KHAITAN LTD</t>
  </si>
  <si>
    <t>RADICO</t>
  </si>
  <si>
    <t>RADIX INDUSTRIES (INDIA) LTD</t>
  </si>
  <si>
    <t>RADIX INDUSTRIES INDIA LTD</t>
  </si>
  <si>
    <t>RAGHAV PRODUCTIVITY ENHANCERS LTD</t>
  </si>
  <si>
    <t>RAGHUNATH INTERNATIONAL LTD</t>
  </si>
  <si>
    <t>RAGHUNATH TOBACCO CO LTD</t>
  </si>
  <si>
    <t>RAGHUVANSH AGROFARMS LTD</t>
  </si>
  <si>
    <t>RAGHUVIR SYNTHETICS LTD</t>
  </si>
  <si>
    <t>RAHUL MERCHANDISING LTD</t>
  </si>
  <si>
    <t>RAIDEEP INDUSTRIES LTD</t>
  </si>
  <si>
    <t>Rail Vikas Nigam Ltd</t>
  </si>
  <si>
    <t>RVNL</t>
  </si>
  <si>
    <t>Construction &amp;amp; Engineering</t>
  </si>
  <si>
    <t>RAIN INDUSTRIES LTD</t>
  </si>
  <si>
    <t>RAIN</t>
  </si>
  <si>
    <t>RAINBOW DENIM LTD</t>
  </si>
  <si>
    <t>RAINBOW FOUNDATIONS LTD</t>
  </si>
  <si>
    <t>RAINBOW PAPERS LTD</t>
  </si>
  <si>
    <t>RAINBOWPAP</t>
  </si>
  <si>
    <t>RAJ PACKAGING INDUSTRIES LTD</t>
  </si>
  <si>
    <t>RAJ RAYON INDUSTRIES LTD</t>
  </si>
  <si>
    <t>RAJRAYON</t>
  </si>
  <si>
    <t>RAJ TELEVISION NETWORK LTD</t>
  </si>
  <si>
    <t>RAJTV</t>
  </si>
  <si>
    <t>RAJA BAHADUR INTERNATIONAL LTD</t>
  </si>
  <si>
    <t>RAJAPALAYAM MILLS LTD</t>
  </si>
  <si>
    <t>RAJASTHAN CYLINDERS &amp; CONTAINERS LTD</t>
  </si>
  <si>
    <t>RAJASTHAN GASES LTD</t>
  </si>
  <si>
    <t>RAJASTHAN TUBE MANUFACTURING CO LTD</t>
  </si>
  <si>
    <t>RAJATH FINANCE LTD</t>
  </si>
  <si>
    <t>RAJDARSHAN INDUSTRIES LTD</t>
  </si>
  <si>
    <t>ARENTERP</t>
  </si>
  <si>
    <t>RAJESH EXPORTS LTD</t>
  </si>
  <si>
    <t>RAJESHEXPO</t>
  </si>
  <si>
    <t>RAJESWARI INFRASTRUCTURE LTD</t>
  </si>
  <si>
    <t>RAJKAMAL SYNTHETICS LTD</t>
  </si>
  <si>
    <t>RAJKOT INVESTMENT TRUST LTD</t>
  </si>
  <si>
    <t>RAJKUMAR FORGE LTD</t>
  </si>
  <si>
    <t>RAJNANDINI METAL LTD</t>
  </si>
  <si>
    <t>RAJMET</t>
  </si>
  <si>
    <t>RAJNISH WELLNESS LTD</t>
  </si>
  <si>
    <t>RAJOO ENGINEERS LTD</t>
  </si>
  <si>
    <t>RAJRATAN GLOBAL WIRE LTD</t>
  </si>
  <si>
    <t>RAJSANKET REALTY LTD</t>
  </si>
  <si>
    <t>RAJSHREE POLYPACK LTD</t>
  </si>
  <si>
    <t>RPPL</t>
  </si>
  <si>
    <t>RAJSHREE SUGARS &amp; CHEMICALS LTD</t>
  </si>
  <si>
    <t>RAJSREESUG</t>
  </si>
  <si>
    <t>RAJVIR INDUSTRIES LTD</t>
  </si>
  <si>
    <t>RAJVIR</t>
  </si>
  <si>
    <t>RALLIS (INDIA) LTD</t>
  </si>
  <si>
    <t>RALLIS</t>
  </si>
  <si>
    <t>RALLIS INDIA LTD</t>
  </si>
  <si>
    <t>RAM MINERALS AND CHEMICALS LTD</t>
  </si>
  <si>
    <t>RAM RATNA WIRES LTD</t>
  </si>
  <si>
    <t>RAMA PAPER MILLS LTD</t>
  </si>
  <si>
    <t>RAMA PETROCHEMICALS LTD</t>
  </si>
  <si>
    <t>RAMA PHOSPHATES LTD</t>
  </si>
  <si>
    <t>RAMA PULP &amp; PAPERS LTD</t>
  </si>
  <si>
    <t>RAMA STEEL TUBES LTD</t>
  </si>
  <si>
    <t>RAMASTEEL</t>
  </si>
  <si>
    <t>RAMA VISION LTD</t>
  </si>
  <si>
    <t>RAMASIGNS INDUSTRIES LTD</t>
  </si>
  <si>
    <t>RAMCHANDRA LEASING &amp; FINANCE LTD</t>
  </si>
  <si>
    <t>RAMCO INDUSTRIES LTD</t>
  </si>
  <si>
    <t>RAMCOIND</t>
  </si>
  <si>
    <t>RAMCO SYSTEMS LTD</t>
  </si>
  <si>
    <t>RAMCOSYS</t>
  </si>
  <si>
    <t>RAMGOPAL POLYTEX LTD</t>
  </si>
  <si>
    <t>RAMGOPOLY</t>
  </si>
  <si>
    <t>RAMINFO LTD</t>
  </si>
  <si>
    <t>RAMKRISHNA FORGINGS LTD</t>
  </si>
  <si>
    <t>RKFORGE</t>
  </si>
  <si>
    <t>RAMKY INFRASTRUCTURE LTD</t>
  </si>
  <si>
    <t>RAMKY</t>
  </si>
  <si>
    <t>RAMSARUP INDUSTRIES LTD</t>
  </si>
  <si>
    <t>RAMSARUP</t>
  </si>
  <si>
    <t>RAMSONS PROJECTS LTD</t>
  </si>
  <si>
    <t>RANA SUGARS LTD</t>
  </si>
  <si>
    <t>RANASUG</t>
  </si>
  <si>
    <t>RANDER CORPORATION LTD</t>
  </si>
  <si>
    <t>RANE BRAKE LINING LTD</t>
  </si>
  <si>
    <t>RBL</t>
  </si>
  <si>
    <t>RANE ENGINE VALVE LTD</t>
  </si>
  <si>
    <t>RANEENGINE</t>
  </si>
  <si>
    <t>RANE HOLDINGS LTD</t>
  </si>
  <si>
    <t>RANEHOLDIN</t>
  </si>
  <si>
    <t>RANE MADRAS LTD</t>
  </si>
  <si>
    <t>RML</t>
  </si>
  <si>
    <t>RANJEET MECHATRONICS LTD</t>
  </si>
  <si>
    <t>RAP MEDIA LTD</t>
  </si>
  <si>
    <t>RAPICUT CARBIDES LTD</t>
  </si>
  <si>
    <t>RAPID INVESTMENTS LTD</t>
  </si>
  <si>
    <t>RAS RESORTS &amp; APART HOTELS LTD</t>
  </si>
  <si>
    <t>RASANDIK ENGINEERING INDUSTRIES (INDIA) LTD</t>
  </si>
  <si>
    <t>RASANDIK ENGINEERING INDUSTRIES INDIA LTD</t>
  </si>
  <si>
    <t>RASHTRIYA CHEMICALS AND FERTILIZERS LTD</t>
  </si>
  <si>
    <t>RCF</t>
  </si>
  <si>
    <t>RASI ELECTRODES LTD</t>
  </si>
  <si>
    <t>RASOI LTD</t>
  </si>
  <si>
    <t>RATHI BARS LTD</t>
  </si>
  <si>
    <t>RATHI GRAPHIC TECHNOLOGIES LTD</t>
  </si>
  <si>
    <t>RATNABHUMI DEVELOPERS LTD</t>
  </si>
  <si>
    <t>RATNAMANI METALS &amp; TUBES LTD</t>
  </si>
  <si>
    <t>RATNAMANI</t>
  </si>
  <si>
    <t>RATTANINDIA INFRASTRUCTURE LTD</t>
  </si>
  <si>
    <t>RTNINFRA</t>
  </si>
  <si>
    <t>RATTANINDIA POWER LTD</t>
  </si>
  <si>
    <t>RTNPOWER</t>
  </si>
  <si>
    <t>RAUNAQ EPC INTERNATIONAL LTD</t>
  </si>
  <si>
    <t>RAVALGAON SUGAR FARM LTD</t>
  </si>
  <si>
    <t>RAVI KUMAR DISTILLERIES LTD</t>
  </si>
  <si>
    <t>RKDL</t>
  </si>
  <si>
    <t>RAVILEELA GRANITES LTD</t>
  </si>
  <si>
    <t>RAVINDRA ENERGY LTD</t>
  </si>
  <si>
    <t>RAW EDGE INDUSTRIAL SOLUTIONS LTD</t>
  </si>
  <si>
    <t>RAYMED LABS LTD</t>
  </si>
  <si>
    <t>RAYMOND LTD</t>
  </si>
  <si>
    <t>RAYMOND</t>
  </si>
  <si>
    <t>RBL BANK LTD</t>
  </si>
  <si>
    <t>RBLBANK</t>
  </si>
  <si>
    <t>RCC CEMENTS LTD</t>
  </si>
  <si>
    <t>RCI INDUSTRIES &amp; TECHNOLOGIES LTD</t>
  </si>
  <si>
    <t>RCL RETAIL LTD</t>
  </si>
  <si>
    <t>RDB RASAYANS LTD</t>
  </si>
  <si>
    <t>RDB REALTY &amp; INFRASTRUCTURE LTD</t>
  </si>
  <si>
    <t>REAL GROWTH COMMERCIAL ENTERPRISES LTD</t>
  </si>
  <si>
    <t>REAL NEWS &amp; VIEWS LTD</t>
  </si>
  <si>
    <t>REAL STRIPS LTD</t>
  </si>
  <si>
    <t>REAL TOUCH FINANCE LTD</t>
  </si>
  <si>
    <t>REC LTD</t>
  </si>
  <si>
    <t>RECLTD</t>
  </si>
  <si>
    <t>REDEX PROTECH LTD</t>
  </si>
  <si>
    <t>REDINGTON (INDIA) LTD</t>
  </si>
  <si>
    <t>REDINGTON</t>
  </si>
  <si>
    <t>REDINGTON INDIA LTD</t>
  </si>
  <si>
    <t>REFEX INDUSTRIES LTD</t>
  </si>
  <si>
    <t>REFEX</t>
  </si>
  <si>
    <t>REFNOL RESINS &amp; CHEMICALS LTD</t>
  </si>
  <si>
    <t>REGAL ENTERTAINMENT &amp; CONSULTANTS LTD</t>
  </si>
  <si>
    <t>REGALIAA REALTY LTD</t>
  </si>
  <si>
    <t>REGENCY CERAMICS LTD</t>
  </si>
  <si>
    <t>REGENCERAM</t>
  </si>
  <si>
    <t>REGENCY INVESTMENTS LTD</t>
  </si>
  <si>
    <t>REGENCY TRUST LTD</t>
  </si>
  <si>
    <t>REGENT ENTERPRISES LTD</t>
  </si>
  <si>
    <t>REIL ELECTRICALS (INDIA) LTD</t>
  </si>
  <si>
    <t>REIL ELECTRICALS INDIA LTD</t>
  </si>
  <si>
    <t>REKVINA LABORATORIES LTD</t>
  </si>
  <si>
    <t>RELAXO FOOTWEARS LTD</t>
  </si>
  <si>
    <t>RELAXO</t>
  </si>
  <si>
    <t>RELIABLE DATA SERVICES LTD</t>
  </si>
  <si>
    <t>RELIABLE</t>
  </si>
  <si>
    <t>RELIABLE VENTURES (INDIA) LTD</t>
  </si>
  <si>
    <t>RELIABLE VENTURES INDIA LTD</t>
  </si>
  <si>
    <t>RELIANCE CAPITAL LTD</t>
  </si>
  <si>
    <t>RELCAPITAL</t>
  </si>
  <si>
    <t>RELIANCE CHEMOTEX INDUSTRIES LTD</t>
  </si>
  <si>
    <t>RELIANCE COMMUNICATIONS LTD</t>
  </si>
  <si>
    <t>RCOM</t>
  </si>
  <si>
    <t>Reliance ETF Bank BeES</t>
  </si>
  <si>
    <t>BANKBEES</t>
  </si>
  <si>
    <t>Reliance ETF Gold BeES</t>
  </si>
  <si>
    <t>GOLDBEES</t>
  </si>
  <si>
    <t>Reliance ETF Hang Seng BeES</t>
  </si>
  <si>
    <t>HNGSNGBEES</t>
  </si>
  <si>
    <t>Reliance ETF Junior BeES</t>
  </si>
  <si>
    <t>JUNIORBEES</t>
  </si>
  <si>
    <t>Reliance ETF Nifty BeES</t>
  </si>
  <si>
    <t>NIFTYBEES</t>
  </si>
  <si>
    <t>Reliance ETF PSU Bank BeES</t>
  </si>
  <si>
    <t>PSUBNKBEES</t>
  </si>
  <si>
    <t>Reliance ETF Shariah BeES</t>
  </si>
  <si>
    <t>SHARIABEES</t>
  </si>
  <si>
    <t>RELIANCE HOME FINANCE LTD</t>
  </si>
  <si>
    <t>RHFL</t>
  </si>
  <si>
    <t>RELIANCE INDUSTRIAL INFRASTRUCTURE LTD</t>
  </si>
  <si>
    <t>RIIL</t>
  </si>
  <si>
    <t>RELIANCE INDUSTRIES LTD</t>
  </si>
  <si>
    <t>RELIANCE</t>
  </si>
  <si>
    <t>RELIANCE INFRASTRUCTURE LTD</t>
  </si>
  <si>
    <t>RELINFRA</t>
  </si>
  <si>
    <t>RELIANCE NAVAL AND ENGINEERING LTD</t>
  </si>
  <si>
    <t>RNAVAL</t>
  </si>
  <si>
    <t>RELIANCE NIPPON LIFE ASSET MANAGEMENT LTD</t>
  </si>
  <si>
    <t>RNAM</t>
  </si>
  <si>
    <t>RELIANCE POWER LTD</t>
  </si>
  <si>
    <t>RPOWER</t>
  </si>
  <si>
    <t>RELIC TECHNOLOGIES LTD</t>
  </si>
  <si>
    <t>RELICAB CABLE MANUFACTURING LTD</t>
  </si>
  <si>
    <t>RELIGARE ENTERPRISES LTD</t>
  </si>
  <si>
    <t>RELIGARE</t>
  </si>
  <si>
    <t>RELSTRUCT BUILDCON LTD</t>
  </si>
  <si>
    <t>REMI EDELSTAHL TUBULARS LTD</t>
  </si>
  <si>
    <t>REMI ELEKTROTECHNIK LTD</t>
  </si>
  <si>
    <t>REMI PROCESS PLANT &amp; MACHINERY LTD</t>
  </si>
  <si>
    <t>REMI SALES &amp; ENGINEERING LTD</t>
  </si>
  <si>
    <t>REMI SECURITIES LTD</t>
  </si>
  <si>
    <t>REMSONS INDUSTRIES LTD.</t>
  </si>
  <si>
    <t>REMSONSIND</t>
  </si>
  <si>
    <t>Renaissance Global LTD</t>
  </si>
  <si>
    <t>RGL</t>
  </si>
  <si>
    <t>RENAISSANCE JEWELLERY LTD</t>
  </si>
  <si>
    <t>RJL</t>
  </si>
  <si>
    <t>REPCO HOME FINANCE LTD</t>
  </si>
  <si>
    <t>REPCOHOME</t>
  </si>
  <si>
    <t>REPRO (INDIA) LTD</t>
  </si>
  <si>
    <t>REPRO</t>
  </si>
  <si>
    <t>REPRO INDIA LTD</t>
  </si>
  <si>
    <t>RESONANCE SPECIALTIES LTD</t>
  </si>
  <si>
    <t>RESPONSIVE INDUSTRIES LTD</t>
  </si>
  <si>
    <t>RESPONIND</t>
  </si>
  <si>
    <t>RESTILE CERAMICS LTD</t>
  </si>
  <si>
    <t>Retro Green Revolution Ltd</t>
  </si>
  <si>
    <t>RGRL</t>
  </si>
  <si>
    <t>Tea &amp;amp; Coffee</t>
  </si>
  <si>
    <t>REVATHI EQUIPMENT LTD</t>
  </si>
  <si>
    <t>REVATHI</t>
  </si>
  <si>
    <t>REXNORD ELECTRONICS &amp; CONTROLS LTD</t>
  </si>
  <si>
    <t>RGF CAPITAL MARKETS LTD</t>
  </si>
  <si>
    <t>RIBA TEXTILES LTD</t>
  </si>
  <si>
    <t>RICH UNIVERSE NETWORK LTD</t>
  </si>
  <si>
    <t>RICHA INDUSTRIES LTD</t>
  </si>
  <si>
    <t>RICHFIELD FINANCIAL SERVICES LTD</t>
  </si>
  <si>
    <t>RICHIRICH INVENTURES LTD</t>
  </si>
  <si>
    <t>RICO AUTO INDUSTRIES LTD</t>
  </si>
  <si>
    <t>RICOAUTO</t>
  </si>
  <si>
    <t>RIDDHI CORPORATE SERVICES LTD</t>
  </si>
  <si>
    <t>RIDDHI SIDDHI GLUCO BIOLS LTD</t>
  </si>
  <si>
    <t>RIDDHI STEEL AND TUBE LTD</t>
  </si>
  <si>
    <t>RIDHI SYNTHETICS LTD</t>
  </si>
  <si>
    <t>RIDINGS CONSULTING ENGINEERS (INDIA) LTD</t>
  </si>
  <si>
    <t>RIDINGS CONSULTING ENGINEERS INDIA LTD</t>
  </si>
  <si>
    <t>RIGA SUGAR COMPANY LTD</t>
  </si>
  <si>
    <t>RISA INTERNATIONAL LTD</t>
  </si>
  <si>
    <t>RISHAB SPECIAL YARNS LTD</t>
  </si>
  <si>
    <t>RISHABH DIGHA STEEL &amp; ALLIED PRODUCTS LTD</t>
  </si>
  <si>
    <t>RISHI LASER LTD</t>
  </si>
  <si>
    <t>RISHI TECHTEX LTD</t>
  </si>
  <si>
    <t>RISHIROOP LTD</t>
  </si>
  <si>
    <t>Ritco Logistics Ltd</t>
  </si>
  <si>
    <t>RITCO</t>
  </si>
  <si>
    <t>RITES LTD</t>
  </si>
  <si>
    <t>RITES</t>
  </si>
  <si>
    <t>RITESH INTERNATIONAL LTD</t>
  </si>
  <si>
    <t>RITESH PROPERTIES &amp; INDUSTRIES LTD</t>
  </si>
  <si>
    <t>RITHWIK FACILITY MANAGEMENT SERVICES LTD</t>
  </si>
  <si>
    <t>RKEC PROJECTS LTD</t>
  </si>
  <si>
    <t>RKEC</t>
  </si>
  <si>
    <t>RLF LTD</t>
  </si>
  <si>
    <t>RMC SWITCHGEARS LTD</t>
  </si>
  <si>
    <t>RMG ALLOY STEEL LTD</t>
  </si>
  <si>
    <t>ROCKON ENTERPRISES LTD</t>
  </si>
  <si>
    <t>RODIUM REALTY LTD</t>
  </si>
  <si>
    <t>ROHIT FERRO-TECH LTD</t>
  </si>
  <si>
    <t>ROHITFERRO</t>
  </si>
  <si>
    <t>ROLCON ENGINEERING CO LTD</t>
  </si>
  <si>
    <t>ROLLATAINERS LTD</t>
  </si>
  <si>
    <t>ROLLT</t>
  </si>
  <si>
    <t>ROLTA (INDIA) LTD</t>
  </si>
  <si>
    <t>ROLTA</t>
  </si>
  <si>
    <t>ROLTA INDIA LTD</t>
  </si>
  <si>
    <t>RONI HOUSEHOLDS LTD</t>
  </si>
  <si>
    <t>ROOPA INDUSTRIES LTD</t>
  </si>
  <si>
    <t>Roopshri Resorts Ltd</t>
  </si>
  <si>
    <t>ROOPSHRI</t>
  </si>
  <si>
    <t>ROSELABS FINANCE LTD</t>
  </si>
  <si>
    <t>ROSSELL (INDIA) LTD</t>
  </si>
  <si>
    <t>ROSSELLIND</t>
  </si>
  <si>
    <t>ROSSELL INDIA LTD</t>
  </si>
  <si>
    <t>ROTO PUMPS LTD</t>
  </si>
  <si>
    <t>ROTOGRAPHICS (INDIA) LTD</t>
  </si>
  <si>
    <t>ROTOGRAPHICS INDIA LTD</t>
  </si>
  <si>
    <t>ROYAL CUSHION VINYL PRODUCTS LTD</t>
  </si>
  <si>
    <t>ROYAL INDIA CORPORATION LTD</t>
  </si>
  <si>
    <t>ROYAL ORCHID HOTELS LTD</t>
  </si>
  <si>
    <t>ROHLTD</t>
  </si>
  <si>
    <t>ROYALE MANOR HOTELS &amp; INDUSTRIES LTD</t>
  </si>
  <si>
    <t>RPG LIFE SCIENCES LTD</t>
  </si>
  <si>
    <t>RPGLIFE</t>
  </si>
  <si>
    <t>RR FINANCIAL CONSULTANTS LTD</t>
  </si>
  <si>
    <t>RSC INTERNATIONAL LTD</t>
  </si>
  <si>
    <t>RSD FINANCE LTD</t>
  </si>
  <si>
    <t>RSWM LTD</t>
  </si>
  <si>
    <t>RSWM</t>
  </si>
  <si>
    <t>RTS POWER CORPORATION LTD</t>
  </si>
  <si>
    <t>RUBFILA INTERNATIONAL LTD</t>
  </si>
  <si>
    <t>RUBRA MEDICAMENTS LTD</t>
  </si>
  <si>
    <t>RUCHI INFRASTRUCTURE LTD</t>
  </si>
  <si>
    <t>RUCHINFRA</t>
  </si>
  <si>
    <t>RUCHI SOYA INDUSTRIES LTD</t>
  </si>
  <si>
    <t>RUCHISOYA</t>
  </si>
  <si>
    <t>RUCHIKA INDUSTRIES (INDIA) LTD</t>
  </si>
  <si>
    <t>RUCHIKA INDUSTRIES INDIA LTD</t>
  </si>
  <si>
    <t>RUCHIRA PAPERS LTD</t>
  </si>
  <si>
    <t>RUCHIRA</t>
  </si>
  <si>
    <t>RUDRA GLOBAL INFRA PRODUCTS LTD</t>
  </si>
  <si>
    <t>RUDRABHISHEK ENTERPRISES LTD</t>
  </si>
  <si>
    <t>REPL</t>
  </si>
  <si>
    <t>RUIA AQUACULTURE FARMS LTD</t>
  </si>
  <si>
    <t>RUNGTA IRRIGATION LTD</t>
  </si>
  <si>
    <t>RUPA &amp; COMPANY LTD</t>
  </si>
  <si>
    <t>RUPA</t>
  </si>
  <si>
    <t>RUSHIL DECOR LTD</t>
  </si>
  <si>
    <t>RUSHIL</t>
  </si>
  <si>
    <t>RUTRON INTERNATIONAL LTD</t>
  </si>
  <si>
    <t>RUTTONSHA INTERNATIONAL RECTIFIER LTD</t>
  </si>
  <si>
    <t>S  M  GOLD LTD</t>
  </si>
  <si>
    <t>S A L STEEL LTD</t>
  </si>
  <si>
    <t>SALSTEEL</t>
  </si>
  <si>
    <t>S CHAND AND COMPANY LTD</t>
  </si>
  <si>
    <t>SCHAND</t>
  </si>
  <si>
    <t>S E POWER LTD</t>
  </si>
  <si>
    <t>SEPOWER</t>
  </si>
  <si>
    <t>S H KELKAR AND COMPANY LTD</t>
  </si>
  <si>
    <t>SHK</t>
  </si>
  <si>
    <t>S KUMARS.COM LTD.</t>
  </si>
  <si>
    <t>SKUMAR</t>
  </si>
  <si>
    <t>Internet Software &amp;amp; Services</t>
  </si>
  <si>
    <t>S P APPARELS LTD</t>
  </si>
  <si>
    <t>SPAL</t>
  </si>
  <si>
    <t>S R G SECURITIES FINANCE LTD</t>
  </si>
  <si>
    <t>S R INDUSTRIES LTD</t>
  </si>
  <si>
    <t>S R K INDUSTRIES LTD</t>
  </si>
  <si>
    <t>S S INFRASTRUCTURE DEVELOPMENT CONSULTANTS LTD</t>
  </si>
  <si>
    <t>SSINFRA</t>
  </si>
  <si>
    <t>S T SERVICES LTD</t>
  </si>
  <si>
    <t>S V GLOBAL MILL LTD</t>
  </si>
  <si>
    <t>S V TRADING &amp; AGENCIES LTD</t>
  </si>
  <si>
    <t>S&amp;T CORPORATION LTD</t>
  </si>
  <si>
    <t>SAB EVENTS &amp; GOVERNANCE NOW MEDIA LTD</t>
  </si>
  <si>
    <t>SABEVENTS</t>
  </si>
  <si>
    <t>SAB INDUSTRIES LTD</t>
  </si>
  <si>
    <t>SABOO BROTHERS LTD</t>
  </si>
  <si>
    <t>SABOO SODIUM CHLORO LTD</t>
  </si>
  <si>
    <t>SABRIMALA INDUSTRIES (INDIA) LTD</t>
  </si>
  <si>
    <t>SABRIMALA INDUSTRIES INDIA LTD</t>
  </si>
  <si>
    <t>SACHETA METALS LTD</t>
  </si>
  <si>
    <t>SADBHAV ENGINEERING LTD</t>
  </si>
  <si>
    <t>SADBHAV</t>
  </si>
  <si>
    <t>SADBHAV INFRASTRUCTURE PROJECT LTD</t>
  </si>
  <si>
    <t>SADBHIN</t>
  </si>
  <si>
    <t>SADHANA NITROCHEM LTD</t>
  </si>
  <si>
    <t>SADHNA BROADCAST LTD</t>
  </si>
  <si>
    <t>SAFAL HERBS LTD</t>
  </si>
  <si>
    <t>SAFAL SECURITIES LTD</t>
  </si>
  <si>
    <t>SAFARI INDUSTRIES (INDIA) LTD</t>
  </si>
  <si>
    <t>SAFARI INDUSTRIES INDIA LTD</t>
  </si>
  <si>
    <t>SAGAR CEMENTS LTD</t>
  </si>
  <si>
    <t>SAGCEM</t>
  </si>
  <si>
    <t>SAGAR DIAMONDS LTD</t>
  </si>
  <si>
    <t>SAGAR PRODUCTIONS LTD</t>
  </si>
  <si>
    <t>SAGAR SOYA PRODUCTS LTD</t>
  </si>
  <si>
    <t>SAGAR SYSTECH LTD</t>
  </si>
  <si>
    <t>SAGAR TOURIST RESORTS LTD</t>
  </si>
  <si>
    <t>SAGARDEEP ALLOYS LTD</t>
  </si>
  <si>
    <t>SAGARDEEP</t>
  </si>
  <si>
    <t>SAGARSOFT (INDIA) LTD</t>
  </si>
  <si>
    <t>SAGARSOFT INDIA LTD</t>
  </si>
  <si>
    <t>SAHARA HOUSINGFINA CORPORATION LTD</t>
  </si>
  <si>
    <t>SAHARA ONE MEDIA &amp; ENTERTAINMENT LTD</t>
  </si>
  <si>
    <t>SAHYADRI INDUSTRIES LTD</t>
  </si>
  <si>
    <t>SAHYOG MULTIBASE LTD</t>
  </si>
  <si>
    <t>SAI BABA INVESTMENT AND COMMERCIAL ENTERPRISES LTD</t>
  </si>
  <si>
    <t>SAI CAPITAL LTD</t>
  </si>
  <si>
    <t>SAI INDUSTRIES LTD</t>
  </si>
  <si>
    <t>SAI MOH AUTO LINKS LTD</t>
  </si>
  <si>
    <t>SAINIK FINANCE &amp; INDUSTRIES LTD</t>
  </si>
  <si>
    <t>SAINT-GOBAIN SEKURIT (INDIA) LTD</t>
  </si>
  <si>
    <t>SAINT-GOBAIN SEKURIT INDIA LTD</t>
  </si>
  <si>
    <t>SAKAR HEALTHCARE LTD</t>
  </si>
  <si>
    <t>SAKAR</t>
  </si>
  <si>
    <t>SAKETH EXIM LTD</t>
  </si>
  <si>
    <t>SAKETH</t>
  </si>
  <si>
    <t>SAKSOFT LTD</t>
  </si>
  <si>
    <t>SAKSOFT</t>
  </si>
  <si>
    <t>SAKTHI FINANCE LTD</t>
  </si>
  <si>
    <t>SAKTHI SUGARS LTD</t>
  </si>
  <si>
    <t>SAKHTISUG</t>
  </si>
  <si>
    <t>SAKUMA EXPORTS LTD</t>
  </si>
  <si>
    <t>SAKUMA</t>
  </si>
  <si>
    <t>SALASAR TECHNO ENGINEERING LTD</t>
  </si>
  <si>
    <t>SALASAR</t>
  </si>
  <si>
    <t>SALEM ERODE INVESTMENTS LTD</t>
  </si>
  <si>
    <t>SALGUTI INDUSTRIES LTD</t>
  </si>
  <si>
    <t>SALONA COTSPIN LTD</t>
  </si>
  <si>
    <t>SALONA</t>
  </si>
  <si>
    <t>SALORA INTERNATIONAL LTD</t>
  </si>
  <si>
    <t>SALORAINTL</t>
  </si>
  <si>
    <t>SALZER ELECTRONICS LTD</t>
  </si>
  <si>
    <t>SALZERELEC</t>
  </si>
  <si>
    <t>SAM INDUSTRIES LTD</t>
  </si>
  <si>
    <t>SAMBANDAM SPINNING MILLS LTD</t>
  </si>
  <si>
    <t>SAMBHAAV MEDIA LTD</t>
  </si>
  <si>
    <t>SAMBHAAV</t>
  </si>
  <si>
    <t>SAMKRG PISTONS &amp; RINGS LTD</t>
  </si>
  <si>
    <t>SAMPRE NUTRITIONS LTD</t>
  </si>
  <si>
    <t>SAMRAT PHARMACHEM LTD</t>
  </si>
  <si>
    <t>SAMTEL (INDIA) LTD</t>
  </si>
  <si>
    <t>SAMTEL INDIA LTD</t>
  </si>
  <si>
    <t>SAMTEX FASHIONS LTD</t>
  </si>
  <si>
    <t>SAMYAK INTERNATIONAL LTD</t>
  </si>
  <si>
    <t>SANASA TECH FEB LTD</t>
  </si>
  <si>
    <t>SANATHNAGAR ENTERPRISES LTD</t>
  </si>
  <si>
    <t>SANBLUE CORPORATION LTD</t>
  </si>
  <si>
    <t>SANCO INDUSTRIES LTD</t>
  </si>
  <si>
    <t>SANCO</t>
  </si>
  <si>
    <t>SANCO TRANS LTD</t>
  </si>
  <si>
    <t>SANDHAR TECHNOLOGIES LTD</t>
  </si>
  <si>
    <t>SANDHAR</t>
  </si>
  <si>
    <t>SANDU PHARMACEUTICALS LTD</t>
  </si>
  <si>
    <t>SANDUR MANGANESE &amp; IRON ORES LTD</t>
  </si>
  <si>
    <t>SANG FROID LABS (INDIA) LTD</t>
  </si>
  <si>
    <t>SANG FROID LABS INDIA LTD</t>
  </si>
  <si>
    <t>SANGAL PAPERS LTD</t>
  </si>
  <si>
    <t>SANGAM (INDIA) LTD</t>
  </si>
  <si>
    <t>SANGAMIND</t>
  </si>
  <si>
    <t>SANGAM INDIA LTD</t>
  </si>
  <si>
    <t>SANGAM RENEWABLES LTD</t>
  </si>
  <si>
    <t>SANGHI CORPORATE SERVICES LTD</t>
  </si>
  <si>
    <t>SANGHI INDUSTRIES LTD</t>
  </si>
  <si>
    <t>SANGHIIND</t>
  </si>
  <si>
    <t>SANGHVI BRANDS LTD</t>
  </si>
  <si>
    <t>SANGHVI FORGING AND ENGINEERING LTD</t>
  </si>
  <si>
    <t>SANGHVIFOR</t>
  </si>
  <si>
    <t>SANGHVI MOVERS LTD</t>
  </si>
  <si>
    <t>SANGHVIMOV</t>
  </si>
  <si>
    <t>SANGINITA CHEMICALS LTD</t>
  </si>
  <si>
    <t>SANGINITA</t>
  </si>
  <si>
    <t>SANGUINE MEDIA LTD</t>
  </si>
  <si>
    <t>SANJIVANI PARANTERAL LTD</t>
  </si>
  <si>
    <t>SANKHYA INFOTECH LTD</t>
  </si>
  <si>
    <t>SANMIT INFRA LTD</t>
  </si>
  <si>
    <t>SANMITRA COMMERCIAL LTD</t>
  </si>
  <si>
    <t>SANOFI (INDIA) LTD</t>
  </si>
  <si>
    <t>SANOFI</t>
  </si>
  <si>
    <t>SANOFI INDIA LTD</t>
  </si>
  <si>
    <t>SANRHEA TECHNICAL TEXTILES LTD</t>
  </si>
  <si>
    <t>SANTOSH FINE-FAB LTD</t>
  </si>
  <si>
    <t>SANTOSH INDUSTRIES LTD</t>
  </si>
  <si>
    <t>SANWARIA CONSUMER LTD</t>
  </si>
  <si>
    <t>SANWARIA</t>
  </si>
  <si>
    <t>SAPTAK CHEM AND BUSINESS LTD</t>
  </si>
  <si>
    <t>SAPTARISHI AGRO INDUSTRIES LTD</t>
  </si>
  <si>
    <t>SAR AUTO PRODUCTS LTD</t>
  </si>
  <si>
    <t>SARASWATI COMMERCIAL (INDIA) LTD</t>
  </si>
  <si>
    <t>SARASWATI COMMERCIAL INDIA LTD</t>
  </si>
  <si>
    <t>SARDA ENERGY &amp; MINERALS LTD</t>
  </si>
  <si>
    <t>SARDAEN</t>
  </si>
  <si>
    <t>SARDA PAPERS LTD</t>
  </si>
  <si>
    <t>SARDA PLYWOOD INDUSTRIES LTD</t>
  </si>
  <si>
    <t>SARDA PROTEINS LTD</t>
  </si>
  <si>
    <t>SAREGAMA (INDIA) LTD</t>
  </si>
  <si>
    <t>SAREGAMA</t>
  </si>
  <si>
    <t>SAREGAMA INDIA LTD</t>
  </si>
  <si>
    <t>SARLA PERFORMANCE FIBERS LTD</t>
  </si>
  <si>
    <t>SARLAPOLY</t>
  </si>
  <si>
    <t>SARTHAK GLOBAL LTD</t>
  </si>
  <si>
    <t>SARTHAK INDUSTRIES LTD</t>
  </si>
  <si>
    <t>SARTHAK METALS LTD</t>
  </si>
  <si>
    <t>SARUP INDUSTRIES LTD</t>
  </si>
  <si>
    <t>SARVAMANGAL MERCANTILE CO LTD</t>
  </si>
  <si>
    <t>SARVESHWAR FOODS LTD</t>
  </si>
  <si>
    <t>SARVESHWAR</t>
  </si>
  <si>
    <t>SARVOTTAM FINVEST LTD</t>
  </si>
  <si>
    <t>SASHWAT TECHNOCRATS LTD</t>
  </si>
  <si>
    <t>SASKEN TECHNOLOGIES LTD</t>
  </si>
  <si>
    <t>SASKEN</t>
  </si>
  <si>
    <t>SASTASUNDAR VENTURES LTD</t>
  </si>
  <si>
    <t>SASTASUNDR</t>
  </si>
  <si>
    <t>SAT INDUSTRIES LTD</t>
  </si>
  <si>
    <t>SATHAVAHANA ISPAT LTD</t>
  </si>
  <si>
    <t>SATHAISPAT</t>
  </si>
  <si>
    <t>SATIA INDUSTRIES LTD</t>
  </si>
  <si>
    <t>SATIN CREDITCARE NETWORK LTD</t>
  </si>
  <si>
    <t>SATIN</t>
  </si>
  <si>
    <t>SATKAR FINLEASE LTD</t>
  </si>
  <si>
    <t>SATRA PROPERTIES (INDIA) LTD.</t>
  </si>
  <si>
    <t>SATRAPROP</t>
  </si>
  <si>
    <t>SATYAM SILK MILLS LTD</t>
  </si>
  <si>
    <t>SAUMYA CONSULTANTS LTD</t>
  </si>
  <si>
    <t>SAURASHTRA CEMENT LTD</t>
  </si>
  <si>
    <t>SAVANI FINANCIALS LTD</t>
  </si>
  <si>
    <t>SAVANT INFOCOMM LTD</t>
  </si>
  <si>
    <t>SAVEN TECHNOLOGIES LTD</t>
  </si>
  <si>
    <t>SAVERA INDUSTRIES LTD</t>
  </si>
  <si>
    <t>SAVITA OIL TECHNOLOGIES LTD</t>
  </si>
  <si>
    <t>SOTL</t>
  </si>
  <si>
    <t>SAWACA BUSINESS MACHINES LTD</t>
  </si>
  <si>
    <t>SAYAJI HOTELS LTD</t>
  </si>
  <si>
    <t>SAYAJI INDUSTRIES LTD</t>
  </si>
  <si>
    <t>SBEC SUGAR LTD</t>
  </si>
  <si>
    <t>SBI LIFE INSURANCE COMPANY LTD</t>
  </si>
  <si>
    <t>SBILIFE</t>
  </si>
  <si>
    <t>SBI MUTUAL FUND - SBI GOLD EXCHANGE TRADED SCHEME - GROWTH OPTION</t>
  </si>
  <si>
    <t>SBIGETS</t>
  </si>
  <si>
    <t>SC Agrotech Ltd</t>
  </si>
  <si>
    <t>SCAGRO</t>
  </si>
  <si>
    <t>SCAN PROJECTS LTD</t>
  </si>
  <si>
    <t>SCAN STEELS LTD</t>
  </si>
  <si>
    <t>Scandent Imaging LTD</t>
  </si>
  <si>
    <t>SCANDENT</t>
  </si>
  <si>
    <t>SCANPOINT GEOMATICS LTD</t>
  </si>
  <si>
    <t>SCHABLONA (INDIA) LTD</t>
  </si>
  <si>
    <t>SCHABLONA INDIA LTD</t>
  </si>
  <si>
    <t>SCHAEFFLER (INDIA) LTD</t>
  </si>
  <si>
    <t>SCHAEFFLER</t>
  </si>
  <si>
    <t>SCHAEFFLER INDIA LTD</t>
  </si>
  <si>
    <t>SCHNEIDER ELECTRIC INFRASTRUCTURE LTD</t>
  </si>
  <si>
    <t>SCHNEIDER</t>
  </si>
  <si>
    <t>SCINTILLA COMMERCIAL &amp; CREDIT LTD</t>
  </si>
  <si>
    <t>SCOOTERS (INDIA) LTD</t>
  </si>
  <si>
    <t>SCOOTERS INDIA LTD</t>
  </si>
  <si>
    <t>SEA GOLD AQUA FARMS LTD</t>
  </si>
  <si>
    <t>SEA TV NETWORK LTD</t>
  </si>
  <si>
    <t>SEAMEC LTD</t>
  </si>
  <si>
    <t>SEAMECLTD</t>
  </si>
  <si>
    <t>SEASONS FURNISHINGS LTD</t>
  </si>
  <si>
    <t>SEASONS TEXTILES LTD</t>
  </si>
  <si>
    <t>SECUR CREDENTIALS LTD</t>
  </si>
  <si>
    <t>SECURCRED</t>
  </si>
  <si>
    <t>SECURITY AND INTELLIGENCE SERVICES (INDIA) LTD</t>
  </si>
  <si>
    <t>SIS</t>
  </si>
  <si>
    <t>SECURITY AND INTELLIGENCE SERVICES INDIA LTD</t>
  </si>
  <si>
    <t>SEL MANUFACTURING COMPANY LTD</t>
  </si>
  <si>
    <t>SELMCL</t>
  </si>
  <si>
    <t>SELAN EXPLORATION TECHNOLOGY LTD</t>
  </si>
  <si>
    <t>SELAN</t>
  </si>
  <si>
    <t>SELLWIN TRADERS LTD</t>
  </si>
  <si>
    <t>SENBO INDUSTRIES LTD</t>
  </si>
  <si>
    <t>SENTHIL INFOTEK LTD</t>
  </si>
  <si>
    <t>SEQUENT SCIENTIFIC LTD</t>
  </si>
  <si>
    <t>SEQUENT</t>
  </si>
  <si>
    <t>SERVOTECH POWER SYSTEMS LTD</t>
  </si>
  <si>
    <t>SERVOTECH</t>
  </si>
  <si>
    <t>SESHASAYEE PAPER AND BOARDS LTD</t>
  </si>
  <si>
    <t>SESHAPAPER</t>
  </si>
  <si>
    <t>SETCO AUTOMOTIVE LTD</t>
  </si>
  <si>
    <t>SETCO</t>
  </si>
  <si>
    <t>SEVEN HILL INDUSTRIES LTD</t>
  </si>
  <si>
    <t>SEYA INDUSTRIES LTD</t>
  </si>
  <si>
    <t>SEZAL GLASS LTD</t>
  </si>
  <si>
    <t>SEZAL</t>
  </si>
  <si>
    <t>SFL INTERNATIONAL LTD</t>
  </si>
  <si>
    <t>SHABA CHEMICALS LTD</t>
  </si>
  <si>
    <t>SHAH ALLOYS LTD</t>
  </si>
  <si>
    <t>SHAHALLOYS</t>
  </si>
  <si>
    <t>SHAH CONSTRUCTION CO LTD</t>
  </si>
  <si>
    <t>SHAH FOODS LTD</t>
  </si>
  <si>
    <t>SHAHI SHIPPING LTD</t>
  </si>
  <si>
    <t>SHAILJA COMMERCIAL TRADE FRENZY LTD</t>
  </si>
  <si>
    <t>SHAILY ENGINEERING PLASTICS LTD</t>
  </si>
  <si>
    <t>SHAIVAL REALITY LTD</t>
  </si>
  <si>
    <t>SHAIVAL</t>
  </si>
  <si>
    <t>SHAKTI PUMPS (INDIA) LTD</t>
  </si>
  <si>
    <t>SHAKTIPUMP</t>
  </si>
  <si>
    <t>SHAKTI PUMPS INDIA LTD</t>
  </si>
  <si>
    <t>SHALBY LTD</t>
  </si>
  <si>
    <t>SHALBY</t>
  </si>
  <si>
    <t>SHALIBHADRA FINANCE LTD</t>
  </si>
  <si>
    <t>SHALIMAR AGENCIES LTD</t>
  </si>
  <si>
    <t>SHALIMAR PAINTS LTD</t>
  </si>
  <si>
    <t>SHALPAINTS</t>
  </si>
  <si>
    <t>SHALIMAR PRODUCTIONS LTD</t>
  </si>
  <si>
    <t>SHALIMAR WIRES INDUSTRIES LTD</t>
  </si>
  <si>
    <t>SHANGAR DECOR LTD</t>
  </si>
  <si>
    <t>Shankar Lal Rampal Dye-Chem Ltd</t>
  </si>
  <si>
    <t>SRD</t>
  </si>
  <si>
    <t>SHANKARA BUILDING PRODUCTS LTD</t>
  </si>
  <si>
    <t>SHANKARA</t>
  </si>
  <si>
    <t>SHANTAI INDUSTRIES LTD</t>
  </si>
  <si>
    <t>SHANTANU SHEOREY AQUAKULT LTD</t>
  </si>
  <si>
    <t>SHANTHI GEARS LTD</t>
  </si>
  <si>
    <t>SHANTIGEAR</t>
  </si>
  <si>
    <t>SHANTI EDUCATIONAL INITIATIVES LTD</t>
  </si>
  <si>
    <t>SHANTI OVERSEAS (INDIA) LTD</t>
  </si>
  <si>
    <t>SHANTI</t>
  </si>
  <si>
    <t>SHANTI OVERSEAS INDIA LTD</t>
  </si>
  <si>
    <t>SHARAD FIBRES &amp; YARN PROCESSORS LTD</t>
  </si>
  <si>
    <t>SHARANAM INFRAPROJECT AND TRADING LTD</t>
  </si>
  <si>
    <t>SHARDA CROPCHEM LTD</t>
  </si>
  <si>
    <t>SHARDACROP</t>
  </si>
  <si>
    <t>SHARDA ISPAT LTD</t>
  </si>
  <si>
    <t>SHARDA MOTOR INDUSTRIES LTD</t>
  </si>
  <si>
    <t>SHARDAMOTR</t>
  </si>
  <si>
    <t>SHARDUL SECURITIES LTD</t>
  </si>
  <si>
    <t>SHARE INDIA SECURITIES LTD</t>
  </si>
  <si>
    <t>SHARIKA ENTERPRISES LTD</t>
  </si>
  <si>
    <t>SHARON BIO-MEDICINE LTD</t>
  </si>
  <si>
    <t>SHARONBIO</t>
  </si>
  <si>
    <t>SHARP (INDIA) LTD</t>
  </si>
  <si>
    <t>SHARP INDIA LTD</t>
  </si>
  <si>
    <t>SHARP INVESTMENTS LTD</t>
  </si>
  <si>
    <t>SHASHANK TRADERS LTD</t>
  </si>
  <si>
    <t>SHASHIJIT INFRAPROJECTS LTD</t>
  </si>
  <si>
    <t>SHEELA FOAM LTD</t>
  </si>
  <si>
    <t>SFL</t>
  </si>
  <si>
    <t>SHEETAL COOL PRODUCTS LTD</t>
  </si>
  <si>
    <t>SHEETAL DIAMONDS LTD</t>
  </si>
  <si>
    <t>SHEKHAWATI POLY-YARN LTD</t>
  </si>
  <si>
    <t>SPYL</t>
  </si>
  <si>
    <t>SHELTER INFRA PROJECTS LTD</t>
  </si>
  <si>
    <t>SHEMAROO ENTERTAINMENT LTD</t>
  </si>
  <si>
    <t>SHEMAROO</t>
  </si>
  <si>
    <t>SHERATON PROPERTIES &amp; FINANCE LTD</t>
  </si>
  <si>
    <t>SHERVANI INDUSTRIAL SYNDICATE LTD</t>
  </si>
  <si>
    <t>SHESHADRI INDUSTRIES LTD</t>
  </si>
  <si>
    <t>SHETRON LTD</t>
  </si>
  <si>
    <t>SHIKHAR LEASING &amp; TRADING LTD</t>
  </si>
  <si>
    <t>SHILCHAR TECHNOLOGIES LTD</t>
  </si>
  <si>
    <t>SHILP GRAVURES LTD</t>
  </si>
  <si>
    <t>SHILPA MEDICARE LTD</t>
  </si>
  <si>
    <t>SHILPAMED</t>
  </si>
  <si>
    <t>SHILPI CABLE TECHNOLOGIES LTD</t>
  </si>
  <si>
    <t>SHILPI</t>
  </si>
  <si>
    <t>SHIPPING CORPORATION OF (INDIA) LTD</t>
  </si>
  <si>
    <t>SCI</t>
  </si>
  <si>
    <t>SHIPPING CORPORATION OF INDIA LTD</t>
  </si>
  <si>
    <t>SHIRPUR GOLD REFINERY LTD</t>
  </si>
  <si>
    <t>SHIRPUR-G</t>
  </si>
  <si>
    <t>SHISH INDUSTRIES LTD</t>
  </si>
  <si>
    <t>SHIVA CEMENT LTD</t>
  </si>
  <si>
    <t>SHIVA GLOBAL AGRO INDUSTRIES LTD</t>
  </si>
  <si>
    <t>SHIVA GRANITO EXPORT LTD</t>
  </si>
  <si>
    <t>SHIVA MEDICARE LTD.</t>
  </si>
  <si>
    <t>SHIVMED</t>
  </si>
  <si>
    <t>SHIVA MILLS LTD</t>
  </si>
  <si>
    <t>SHIVAMILLS</t>
  </si>
  <si>
    <t>SHIVA SUITINGS LTD</t>
  </si>
  <si>
    <t>SHIVA TEXYARN LTD</t>
  </si>
  <si>
    <t>SHIVATEX</t>
  </si>
  <si>
    <t>SHIVAGRICO IMPLEMENTS LTD</t>
  </si>
  <si>
    <t>SHIVALIK BIMETAL CONTROLS LTD</t>
  </si>
  <si>
    <t>SHIVALIK RASAYAN LTD</t>
  </si>
  <si>
    <t>SHIVAM AUTOTECH LTD</t>
  </si>
  <si>
    <t>SHIVAMAUTO</t>
  </si>
  <si>
    <t>SHIVANSH FINSERVE LTD</t>
  </si>
  <si>
    <t>SHIVKAMAL IMPEX LTD</t>
  </si>
  <si>
    <t>SHIVOM INVESTMENT &amp; CONSULTANCY LTD</t>
  </si>
  <si>
    <t>SHOPPERS STOP LTD</t>
  </si>
  <si>
    <t>SHOPERSTOP</t>
  </si>
  <si>
    <t>SHRADHA INFRAPROJECTS NAGPUR LTD</t>
  </si>
  <si>
    <t>SHRADHA</t>
  </si>
  <si>
    <t>SHREE AJIT PULP AND PAPER LTD</t>
  </si>
  <si>
    <t>SHREE BHAVYA FABRICS LTD</t>
  </si>
  <si>
    <t>SHREE BHAWANI PAPER MILLS LTD</t>
  </si>
  <si>
    <t>SHREE CEMENT LTD</t>
  </si>
  <si>
    <t>SHREECEM</t>
  </si>
  <si>
    <t>SHREE DIGVIJAY CEMENT CO LTD</t>
  </si>
  <si>
    <t>SHREE GANESH BIOTECH (INDIA) LTD</t>
  </si>
  <si>
    <t>SHREE GANESH BIOTECH INDIA LTD</t>
  </si>
  <si>
    <t>SHREE GANESH ELASTOPLAST LTD</t>
  </si>
  <si>
    <t>SHREE GANESH FORGINGS LTD</t>
  </si>
  <si>
    <t>SGFL</t>
  </si>
  <si>
    <t>SHREE GANESH REMEDIES LTD</t>
  </si>
  <si>
    <t>SHREE GLOBAL TRADEFIN LTD</t>
  </si>
  <si>
    <t>SHREE HARI CHEMICALS EXPORT LTD</t>
  </si>
  <si>
    <t>SHREE KARTHIK PAPERS LTD</t>
  </si>
  <si>
    <t>SHREE KRISHNA INFRASTRUCTURE LTD</t>
  </si>
  <si>
    <t>SHREE KRISHNA PAPER MILLS &amp; INDUSTRIES LTD</t>
  </si>
  <si>
    <t>SHREE MANUFACTURING CO LTD</t>
  </si>
  <si>
    <t>SHREE METALLOYS LTD</t>
  </si>
  <si>
    <t>SHREE NIDHI TRADING CO  LTD</t>
  </si>
  <si>
    <t>SHREE OM TRADES LTD</t>
  </si>
  <si>
    <t>SHREE PACETRONIX LTD</t>
  </si>
  <si>
    <t>SHREE PRECOATED STEELS LTD</t>
  </si>
  <si>
    <t>SHREE PUSHKAR CHEMICALS &amp; FERTILISERS LTD</t>
  </si>
  <si>
    <t>SHREEPUSHK</t>
  </si>
  <si>
    <t>SHREE RAJASTHAN SYNTEX LTD</t>
  </si>
  <si>
    <t>SHREE RAJESHWARANAND PAPER MILLS LTD</t>
  </si>
  <si>
    <t>SHREE RAM PROTEINS LTD</t>
  </si>
  <si>
    <t>SRPL</t>
  </si>
  <si>
    <t>SHREE RAMA MULTI-TECH LTD</t>
  </si>
  <si>
    <t>SHREERAMA</t>
  </si>
  <si>
    <t>SHREE RAMA NEWSPRINT LTD</t>
  </si>
  <si>
    <t>RAMANEWS</t>
  </si>
  <si>
    <t>SHREE RENUKA SUGARS LTD</t>
  </si>
  <si>
    <t>RENUKA</t>
  </si>
  <si>
    <t>SHREE SALASAR INVESTMENT LTD</t>
  </si>
  <si>
    <t>SHREE SECURITIES LTD</t>
  </si>
  <si>
    <t>SHREE STEEL WIRE ROPES LTD</t>
  </si>
  <si>
    <t>SHREE SURGOVIND TRADELINK LTD</t>
  </si>
  <si>
    <t>SHREE TIRUPATI BALAJEE FIBC LTD</t>
  </si>
  <si>
    <t>TIRUPATI</t>
  </si>
  <si>
    <t>SHREE TULSI ONLINE COM LTD</t>
  </si>
  <si>
    <t>SHREE VASU LOGISTICS LTD</t>
  </si>
  <si>
    <t>SVLL</t>
  </si>
  <si>
    <t>SHREE WORSTEX LTD</t>
  </si>
  <si>
    <t>SHREEJI TRANSLOGISTICS LTD</t>
  </si>
  <si>
    <t>SHREENATH INVESTMENTS CO LTD</t>
  </si>
  <si>
    <t>SHREEOSWAL SEEDS AND CHEMICALS LTD</t>
  </si>
  <si>
    <t>OSWALSEEDS</t>
  </si>
  <si>
    <t>SHREESHAY ENGINEERS LTD</t>
  </si>
  <si>
    <t>SHREEVATSAA FINANCE &amp; LEASING LTD</t>
  </si>
  <si>
    <t>SHRENIK LTD</t>
  </si>
  <si>
    <t>SHRENIK</t>
  </si>
  <si>
    <t>SHREYANS INDUSTRIES LTD</t>
  </si>
  <si>
    <t>SHREYANIND</t>
  </si>
  <si>
    <t>SHREYAS INTERMEDIATES LTD</t>
  </si>
  <si>
    <t>SHREYAS SHIPPING &amp; LOGISTICS LTD</t>
  </si>
  <si>
    <t>SHREYAS</t>
  </si>
  <si>
    <t>SHRI BAJRANG ALLOYS LTD</t>
  </si>
  <si>
    <t>SHRI BHOLANATH CARPETS LTD</t>
  </si>
  <si>
    <t>SHRI DINESH MILLS LTD</t>
  </si>
  <si>
    <t>SHRI JAGDAMBA POLYMERS LTD</t>
  </si>
  <si>
    <t>SHRI KALYAN HOLDINGS LTD</t>
  </si>
  <si>
    <t>SHRI KESHAV CEMENTS AND INFRA LTD</t>
  </si>
  <si>
    <t>SHRI KRISHNA DEVCON LTD</t>
  </si>
  <si>
    <t>SHRI NIWAS LEASING AND FINANCE LTD</t>
  </si>
  <si>
    <t>SHRI RAM SWITCHGEARS LTD</t>
  </si>
  <si>
    <t>SRIRAM</t>
  </si>
  <si>
    <t>SHRICON INDUSTRIES LTD</t>
  </si>
  <si>
    <t>SHRIRAM ASSET MANAGEMENT CO LTD</t>
  </si>
  <si>
    <t>SHRIRAM CITY UNION FINANCE LTD</t>
  </si>
  <si>
    <t>SHRIRAMCIT</t>
  </si>
  <si>
    <t>SHRIRAM EPC LTD</t>
  </si>
  <si>
    <t>SHRIRAMEPC</t>
  </si>
  <si>
    <t>SHRIRAM PISTONS &amp; RINGS LTD</t>
  </si>
  <si>
    <t>SHRIPISTON</t>
  </si>
  <si>
    <t>SHRIRAM TRANSPORT FINANCE COMPANY LTD</t>
  </si>
  <si>
    <t>SRTRANSFIN</t>
  </si>
  <si>
    <t>SHRISTI INFRASTRUCTURE DEVELOPMENT CORPORATION LTD</t>
  </si>
  <si>
    <t>SHUBHAM POLYSPIN LTD</t>
  </si>
  <si>
    <t>SHUBHLAXMI JEWEL ART LTD</t>
  </si>
  <si>
    <t>SHUBHLAXMI</t>
  </si>
  <si>
    <t>SHUKRA BULLIONS LTD.</t>
  </si>
  <si>
    <t>SKRABUL</t>
  </si>
  <si>
    <t>SHUKRA JEWELLERS LTD</t>
  </si>
  <si>
    <t>SHUKRA PHARMACEUTICALS LTD</t>
  </si>
  <si>
    <t>SHYAM CENTURY FERROUS LTD</t>
  </si>
  <si>
    <t>SHYAMCENT</t>
  </si>
  <si>
    <t>SHYAM TELECOM LTD</t>
  </si>
  <si>
    <t>SHYAMTEL</t>
  </si>
  <si>
    <t>SHYAMA INFOSYS LTD</t>
  </si>
  <si>
    <t>SHYAMKAMAL INVESTMENTS LTD</t>
  </si>
  <si>
    <t>SI CAPITAL &amp; FINANCIAL SERVICES LTD</t>
  </si>
  <si>
    <t>SIBAR AUTO PARTS LTD</t>
  </si>
  <si>
    <t>SICAGEN (INDIA) LTD</t>
  </si>
  <si>
    <t>SICAGEN</t>
  </si>
  <si>
    <t>SICAGEN INDIA LTD</t>
  </si>
  <si>
    <t>SICAL LOGISTICS LTD</t>
  </si>
  <si>
    <t>SICAL</t>
  </si>
  <si>
    <t>SIDDHARTH EDUCATION SERVICES LTD</t>
  </si>
  <si>
    <t>SIDH AUTOMOBILES LTD</t>
  </si>
  <si>
    <t>SIEL FINANCIAL SERVICES LTD</t>
  </si>
  <si>
    <t>SIEMENS LTD</t>
  </si>
  <si>
    <t>SIEMENS</t>
  </si>
  <si>
    <t>SIGNET INDUSTRIES LTD</t>
  </si>
  <si>
    <t>SIGIND</t>
  </si>
  <si>
    <t>SIKA INTERPLANT SYSTEMS LTD</t>
  </si>
  <si>
    <t>SIKKO INDUSTRIES LTD</t>
  </si>
  <si>
    <t>SIKKO</t>
  </si>
  <si>
    <t>SIKOZY REALTORS LTD</t>
  </si>
  <si>
    <t>SIL INVESTMENTS LTD</t>
  </si>
  <si>
    <t>SILINV</t>
  </si>
  <si>
    <t>SILGO RETAIL LTD</t>
  </si>
  <si>
    <t>SILGO</t>
  </si>
  <si>
    <t>SILLY MONKS ENTERTAINMENT LTD</t>
  </si>
  <si>
    <t>SILLYMONKS</t>
  </si>
  <si>
    <t>SILVER OAK (INDIA) LTD</t>
  </si>
  <si>
    <t>SILVER OAK COMMERCIAL LTD</t>
  </si>
  <si>
    <t>SILVER OAK INDIA LTD</t>
  </si>
  <si>
    <t>SILVER TOUCH TECHNOLOGIES LTD</t>
  </si>
  <si>
    <t>SILVERTUC</t>
  </si>
  <si>
    <t>SILVERPOINT INFRATECH LTD</t>
  </si>
  <si>
    <t>SIMBHAOLI SUGARS LTD</t>
  </si>
  <si>
    <t>SIMBHALS</t>
  </si>
  <si>
    <t>SIMMONDS MARSHALL LTD</t>
  </si>
  <si>
    <t>SIMPLEX CASTINGS LTD</t>
  </si>
  <si>
    <t>SIMPLEX INFRASTRUCTURES LTD</t>
  </si>
  <si>
    <t>SIMPLEXINF</t>
  </si>
  <si>
    <t>SIMPLEX MILLS COMPANY LTD</t>
  </si>
  <si>
    <t>SIMPLEX PAPERS LTD</t>
  </si>
  <si>
    <t>SIMPLEX REALTY LTD</t>
  </si>
  <si>
    <t>SIMRAN FARMS LTD</t>
  </si>
  <si>
    <t>SINCLAIRS HOTELS LTD</t>
  </si>
  <si>
    <t>SINDHU TRADE LINKS LTD</t>
  </si>
  <si>
    <t>SINDU VALLEY TECHNOLOGIES LTD</t>
  </si>
  <si>
    <t>SINGER (INDIA) LTD</t>
  </si>
  <si>
    <t>SINGER INDIA LTD</t>
  </si>
  <si>
    <t>SINNAR BIDI UDYOG LTD</t>
  </si>
  <si>
    <t>SINNER ENERGY (INDIA) LTD</t>
  </si>
  <si>
    <t>SINNER ENERGY INDIA LTD</t>
  </si>
  <si>
    <t>SINTERCOM (INDIA) LTD</t>
  </si>
  <si>
    <t>SINTERCOM</t>
  </si>
  <si>
    <t>SINTERCOM INDIA LTD</t>
  </si>
  <si>
    <t>SINTEX INDUSTRIES LTD</t>
  </si>
  <si>
    <t>SINTEX</t>
  </si>
  <si>
    <t>SINTEX PLASTICS TECHNOLOGY LTD</t>
  </si>
  <si>
    <t>SPTL</t>
  </si>
  <si>
    <t>SIP INDUSTRIES LTD</t>
  </si>
  <si>
    <t>SIR SHADI LAL ENTERPRISES LTD</t>
  </si>
  <si>
    <t>SIRCA PAINTS (INDIA) LTD</t>
  </si>
  <si>
    <t>SIRCA</t>
  </si>
  <si>
    <t>SIRCA PAINTS INDIA LTD</t>
  </si>
  <si>
    <t>SIROHIA &amp; SONS LTD</t>
  </si>
  <si>
    <t>SITA ENTERPRISES LTD</t>
  </si>
  <si>
    <t>SITA SHREE FOOD PRODUCTS LTD</t>
  </si>
  <si>
    <t>SITASHREE</t>
  </si>
  <si>
    <t>SITI NETWORKS LTD</t>
  </si>
  <si>
    <t>SITINET</t>
  </si>
  <si>
    <t>SIYARAM SILK MILLS LTD</t>
  </si>
  <si>
    <t>SIYSIL</t>
  </si>
  <si>
    <t>SJ CORPORATION LTD</t>
  </si>
  <si>
    <t>SJVN LTD</t>
  </si>
  <si>
    <t>SJVN</t>
  </si>
  <si>
    <t>SKF (INDIA) LTD</t>
  </si>
  <si>
    <t>SKF(INDIA)</t>
  </si>
  <si>
    <t>SKF INDIA LTD</t>
  </si>
  <si>
    <t>SKFINDIA</t>
  </si>
  <si>
    <t>SKIL INFRASTRUCTURE LTD</t>
  </si>
  <si>
    <t>SKIL</t>
  </si>
  <si>
    <t>SKIPPER LTD</t>
  </si>
  <si>
    <t>SKIPPER</t>
  </si>
  <si>
    <t>SKM EGG PRODUCTS EXPORT (INDIA) LTD</t>
  </si>
  <si>
    <t>SKMEGGPROD</t>
  </si>
  <si>
    <t>SKM EGG PRODUCTS EXPORT INDIA LTD</t>
  </si>
  <si>
    <t>SKP SECURITIES LTD</t>
  </si>
  <si>
    <t>SKS TEXTILES LTD</t>
  </si>
  <si>
    <t>SKSTEXTILE</t>
  </si>
  <si>
    <t>SKY GOLD LTD</t>
  </si>
  <si>
    <t>SKY INDUSTRIES LTD</t>
  </si>
  <si>
    <t>SKYLINE MILLARS LTD</t>
  </si>
  <si>
    <t>SKYLINE VENTURES (INDIA) LTD</t>
  </si>
  <si>
    <t>SKYLINE VENTURES INDIA LTD</t>
  </si>
  <si>
    <t>SMART FINSEC LTD</t>
  </si>
  <si>
    <t>SMARTLINK HOLDINGS LTD</t>
  </si>
  <si>
    <t>SMARTLINK</t>
  </si>
  <si>
    <t>SMIFS CAPITAL MARKETS LTD</t>
  </si>
  <si>
    <t>SML ISUZU LTD</t>
  </si>
  <si>
    <t>SMLISUZU</t>
  </si>
  <si>
    <t>SMRUTHI ORGANICS LTD</t>
  </si>
  <si>
    <t>SMS LIFESCIENCES (INDIA) LTD</t>
  </si>
  <si>
    <t>SMSLIFE</t>
  </si>
  <si>
    <t>SMS LIFESCIENCES INDIA LTD</t>
  </si>
  <si>
    <t>SMS PHARMACEUTICALS LTD</t>
  </si>
  <si>
    <t>SMSPHARMA</t>
  </si>
  <si>
    <t>SMVD POLY PACK LTD</t>
  </si>
  <si>
    <t>SMVD</t>
  </si>
  <si>
    <t>SNL BEARINGS LTD</t>
  </si>
  <si>
    <t>SNOWMAN LOGISTICS LTD</t>
  </si>
  <si>
    <t>SNOWMAN</t>
  </si>
  <si>
    <t>SOBHA LTD</t>
  </si>
  <si>
    <t>SOBHA</t>
  </si>
  <si>
    <t>SOBHAGYA MERCHANTILE LTD</t>
  </si>
  <si>
    <t>SOFCOM SYSTEMS LTD</t>
  </si>
  <si>
    <t>SOFTBPO GLOBAL SERVICES LTD</t>
  </si>
  <si>
    <t>SOFTSOL (INDIA) LTD</t>
  </si>
  <si>
    <t>SOFTSOL INDIA LTD</t>
  </si>
  <si>
    <t>SOFTTECH ENGINEERS LTD</t>
  </si>
  <si>
    <t>SOFTTECH</t>
  </si>
  <si>
    <t>SOLAR INDUSTRIES (INDIA) LTD</t>
  </si>
  <si>
    <t>SOLARINDS</t>
  </si>
  <si>
    <t>SOLAR INDUSTRIES INDIA LTD</t>
  </si>
  <si>
    <t>SOLARA ACTIVE PHARMA SCIENCES LTD</t>
  </si>
  <si>
    <t>SOLARA</t>
  </si>
  <si>
    <t>SOLEX ENERGY LTD</t>
  </si>
  <si>
    <t>SOLEX</t>
  </si>
  <si>
    <t>SOLID CARBIDE TOOLS LTD</t>
  </si>
  <si>
    <t>SOLID CONTAINERS LTD</t>
  </si>
  <si>
    <t>SOLID STONE COMPANY LTD</t>
  </si>
  <si>
    <t>SOLIS MARKETING LTD</t>
  </si>
  <si>
    <t>SOLITAIRE MACHINE TOOLS LTD</t>
  </si>
  <si>
    <t>SOM DATT FINANCE CORPORATION LTD</t>
  </si>
  <si>
    <t>SOM DISTILLERIES &amp; BREWERIES LTD</t>
  </si>
  <si>
    <t>SDBL</t>
  </si>
  <si>
    <t>SOMA TEXTILES &amp; INDUSTRIES LTD</t>
  </si>
  <si>
    <t>SOMATEX</t>
  </si>
  <si>
    <t>SOMANY CERAMICS LTD</t>
  </si>
  <si>
    <t>SOMANYCERA</t>
  </si>
  <si>
    <t>SOMI CONVEYOR BELTINGS LTD</t>
  </si>
  <si>
    <t>SOMICONVEY</t>
  </si>
  <si>
    <t>SONAL ADHESIVES LTD</t>
  </si>
  <si>
    <t>SONAL MERCANTILE LTD</t>
  </si>
  <si>
    <t>SONAM CLOCK LTD</t>
  </si>
  <si>
    <t>SONAMCLOCK</t>
  </si>
  <si>
    <t>SONATA SOFTWARE LTD</t>
  </si>
  <si>
    <t>SONATSOFTW</t>
  </si>
  <si>
    <t>SONI MEDICARE LTD</t>
  </si>
  <si>
    <t>SONI SOYA PRODUCTS LTD</t>
  </si>
  <si>
    <t>SONISOYA</t>
  </si>
  <si>
    <t>SOPHIA TRAEXPO LTD</t>
  </si>
  <si>
    <t>SORIL INFRA RESOURCES LTD</t>
  </si>
  <si>
    <t>SORILINFRA</t>
  </si>
  <si>
    <t>SOURCE INDUSTRIES (INDIA) LTD</t>
  </si>
  <si>
    <t>SOURCE INDUSTRIES INDIA LTD</t>
  </si>
  <si>
    <t>SOURCE NATURAL FOODS &amp; HERBAL SUPPL LTD</t>
  </si>
  <si>
    <t>SOUTH ASIAN ENTERPRISES LTD</t>
  </si>
  <si>
    <t>SOUTH INDIA PAPER MILLS LTD</t>
  </si>
  <si>
    <t>SOUTH INDIA PROJECTS LTD</t>
  </si>
  <si>
    <t>SOUTH WEST PINNACLE EXPLORATION LTD</t>
  </si>
  <si>
    <t>SOUTHWEST</t>
  </si>
  <si>
    <t>SOUTHERN GAS LTD</t>
  </si>
  <si>
    <t>SOUTHERN INFOSYS LTD</t>
  </si>
  <si>
    <t>SOUTHERN LATEX LTD</t>
  </si>
  <si>
    <t>SOUTHERN MAGNESIUM &amp; CHEMICALS LTD</t>
  </si>
  <si>
    <t>SOUTHERN ONLINE BIO TECHNOLOGIES LTD</t>
  </si>
  <si>
    <t>SOUTHERN PETROCHEMICALS INDUSTRIES CORPORATION LTD</t>
  </si>
  <si>
    <t>SPIC</t>
  </si>
  <si>
    <t>SOVEREIGN DIAMONDS LTD</t>
  </si>
  <si>
    <t>SOWBHAGYA MEDIA LTD</t>
  </si>
  <si>
    <t>SP CAPITAL FINANCING LTD</t>
  </si>
  <si>
    <t>SPA Capital Services Ltd</t>
  </si>
  <si>
    <t>SPACAPS</t>
  </si>
  <si>
    <t>SPACE INCUBATRICS TECHNOLOGIES LTD</t>
  </si>
  <si>
    <t>SPACEAGE PRODUCTS LTD</t>
  </si>
  <si>
    <t>SPACENET ENTERPRISES (INDIA) LTD</t>
  </si>
  <si>
    <t>SPCENET</t>
  </si>
  <si>
    <t>SPACENET ENTERPRISES INDIA LTD</t>
  </si>
  <si>
    <t>SPAN DIVERGENT LTD</t>
  </si>
  <si>
    <t>SPARC SYSTEMS LTD</t>
  </si>
  <si>
    <t>SPARKLING INDIA FINSHARES LTD</t>
  </si>
  <si>
    <t>SPECIALITY RESTAURANTS LTD</t>
  </si>
  <si>
    <t>SPECIALITY</t>
  </si>
  <si>
    <t>SPECTRA INDUSTRIES LTD</t>
  </si>
  <si>
    <t>SPECTRUM ELECTRICAL INDUSTRIES LTD</t>
  </si>
  <si>
    <t>SPECTRUM</t>
  </si>
  <si>
    <t>SPECTRUM FOODS LTD</t>
  </si>
  <si>
    <t>SPECULAR MARKETING &amp; FINANCING LTD</t>
  </si>
  <si>
    <t>SPEEDAGE COMMERCIALS LTD</t>
  </si>
  <si>
    <t>SPEL SEMICONDUCTOR LTD</t>
  </si>
  <si>
    <t>Spencers Retail Ltd</t>
  </si>
  <si>
    <t>SPENCER</t>
  </si>
  <si>
    <t>Spencer's Retail LTD</t>
  </si>
  <si>
    <t>SPENCERS</t>
  </si>
  <si>
    <t>SPENTA INTERNATIONAL LTD</t>
  </si>
  <si>
    <t>SPENTEX INDUSTRIES LTD</t>
  </si>
  <si>
    <t>SPENTEX</t>
  </si>
  <si>
    <t>SPICE ISLANDS APPARELS LTD</t>
  </si>
  <si>
    <t>SPICE MOBILITY LTD</t>
  </si>
  <si>
    <t>SPICEMOBI</t>
  </si>
  <si>
    <t>SPICEJET LTD</t>
  </si>
  <si>
    <t>SPICY ENTERTAINMENT AND MEDIA LTD</t>
  </si>
  <si>
    <t>SPL INDUSTRIES LTD</t>
  </si>
  <si>
    <t>SPLIL</t>
  </si>
  <si>
    <t>SPLENDID METAL PRODUCTS LTD</t>
  </si>
  <si>
    <t>SMPL</t>
  </si>
  <si>
    <t>SPML INFRA LTD</t>
  </si>
  <si>
    <t>SPMLINFRA</t>
  </si>
  <si>
    <t>SPORTKING (INDIA) LTD</t>
  </si>
  <si>
    <t>SPORTKING INDIA LTD</t>
  </si>
  <si>
    <t>SPRAYKING AGRO EQUIPMENT LTD</t>
  </si>
  <si>
    <t>Spring Fields Infraventure Ltd</t>
  </si>
  <si>
    <t>SFIVL</t>
  </si>
  <si>
    <t>SPS FINQUEST LTD</t>
  </si>
  <si>
    <t>SPS INTERNATIONAL LTD</t>
  </si>
  <si>
    <t>SQS INDIA BFSI LTD</t>
  </si>
  <si>
    <t>SQSBFSI</t>
  </si>
  <si>
    <t>SQUARE FOUR PROJECTS (INDIA) LTD</t>
  </si>
  <si>
    <t>SQUARE FOUR PROJECTS INDIA LTD</t>
  </si>
  <si>
    <t>SREE JAYALAKSHMI AUTOSPIN LTD</t>
  </si>
  <si>
    <t>SREE RAYALASEEMA HI-STRENGTH HYPO LTD</t>
  </si>
  <si>
    <t>SRHHYPOLTD</t>
  </si>
  <si>
    <t>SREECHEM RESINS LTD</t>
  </si>
  <si>
    <t>SREELEATHERS LTD</t>
  </si>
  <si>
    <t>SREEL</t>
  </si>
  <si>
    <t>SREI INFRASTRUCTURE FINANCE LTD</t>
  </si>
  <si>
    <t>SREINFRA</t>
  </si>
  <si>
    <t>SRESTHA FINVEST LTD</t>
  </si>
  <si>
    <t>SRF LTD</t>
  </si>
  <si>
    <t>SRF</t>
  </si>
  <si>
    <t>SRG HOUSING FINANCE LTD</t>
  </si>
  <si>
    <t>SRI ADHIKARI BROTHERS TELEVISION NETWORK LTD</t>
  </si>
  <si>
    <t>SABTN</t>
  </si>
  <si>
    <t>SRI AMARNATH FINANCE LTD</t>
  </si>
  <si>
    <t>SRI HAVISHA HOSPITALITY AND INFRASTRUCTURE LTD</t>
  </si>
  <si>
    <t>HAVISHA</t>
  </si>
  <si>
    <t>SRI KPR INDUSTRIES LTD</t>
  </si>
  <si>
    <t>SRI KRISHNA CONSTRUCTIONS (INDIA) LTD</t>
  </si>
  <si>
    <t>SRI KRISHNA CONSTRUCTIONS INDIA LTD</t>
  </si>
  <si>
    <t>SRI KRISHNA METCOM LTD</t>
  </si>
  <si>
    <t>SKML</t>
  </si>
  <si>
    <t>SRI LAKSHMI SARASWATHI TEXTILES ARNI LTD</t>
  </si>
  <si>
    <t>SRI NACHAMMAI COTTON MILLS LTD</t>
  </si>
  <si>
    <t>SRI RAMAKRISHNA MILLS COIMBATORE LTD</t>
  </si>
  <si>
    <t>SRI VAJRA GRANITES LTD</t>
  </si>
  <si>
    <t>SRIKALAHASTHI PIPES LTD</t>
  </si>
  <si>
    <t>SRIPIPES</t>
  </si>
  <si>
    <t>SRM ENERGY LTD</t>
  </si>
  <si>
    <t>SRS FINANCE LTD</t>
  </si>
  <si>
    <t>SRS LTD</t>
  </si>
  <si>
    <t>SRSLTD</t>
  </si>
  <si>
    <t>SRU STEELS LTD</t>
  </si>
  <si>
    <t>SS ORGANICS LTD</t>
  </si>
  <si>
    <t>SSPDL LTD</t>
  </si>
  <si>
    <t>SSPN FINANCE LTD</t>
  </si>
  <si>
    <t>STAMPEDE CAPITAL LTD</t>
  </si>
  <si>
    <t>STAMPEDE</t>
  </si>
  <si>
    <t>SCAPDVR</t>
  </si>
  <si>
    <t>STANDARD BATTERIES LTD</t>
  </si>
  <si>
    <t>STANDARD CAPITAL MARKETS LTD</t>
  </si>
  <si>
    <t>STANDARD CHARTERED PLC</t>
  </si>
  <si>
    <t>STANDARD INDUSTRIES LTD</t>
  </si>
  <si>
    <t>SIL</t>
  </si>
  <si>
    <t>STANDARD SHOE SOLE AND MOULD (INDIA) LTD</t>
  </si>
  <si>
    <t>STANDARD SHOE SOLE AND MOULD INDIA LTD</t>
  </si>
  <si>
    <t>STANDARD SURFACTANTS LTD</t>
  </si>
  <si>
    <t>STANPACKS (INDIA) LTD</t>
  </si>
  <si>
    <t>STANPACKS INDIA LTD</t>
  </si>
  <si>
    <t>STANROSE MAFATLAL INVESTMENTS AND FINANCE LTD</t>
  </si>
  <si>
    <t>STAR CEMENT LTD</t>
  </si>
  <si>
    <t>STARCEMENT</t>
  </si>
  <si>
    <t>STAR DELTA TRANSFORMERS LTD</t>
  </si>
  <si>
    <t>STAR PAPER MILLS LTD</t>
  </si>
  <si>
    <t>STARPAPER</t>
  </si>
  <si>
    <t>STARCOM INFORMATION TECHNOLOGY LTD</t>
  </si>
  <si>
    <t>STARLIT POWER SYSTEMS LTD</t>
  </si>
  <si>
    <t>STARLITE COMPONENTS LTD</t>
  </si>
  <si>
    <t>STARLOG ENTERPRISES LTD</t>
  </si>
  <si>
    <t>STATE BANK OF INDIA</t>
  </si>
  <si>
    <t>SBIN</t>
  </si>
  <si>
    <t>STEEL AUTHORITY OF (INDIA) LTD</t>
  </si>
  <si>
    <t>SAIL</t>
  </si>
  <si>
    <t>STEEL AUTHORITY OF INDIA LTD</t>
  </si>
  <si>
    <t>STEEL CITY SECURITIES LTD</t>
  </si>
  <si>
    <t>STEELCITY</t>
  </si>
  <si>
    <t>STEEL EXCHANGE (INDIA) LTD</t>
  </si>
  <si>
    <t>STEELXIND</t>
  </si>
  <si>
    <t>STEEL EXCHANGE INDIA LTD</t>
  </si>
  <si>
    <t>STEEL STRIPS INFRASTRUCTURES LTD</t>
  </si>
  <si>
    <t>STEEL STRIPS LTD.</t>
  </si>
  <si>
    <t>STRIPMT</t>
  </si>
  <si>
    <t>STEEL STRIPS WHEELS LTD</t>
  </si>
  <si>
    <t>SSWL</t>
  </si>
  <si>
    <t>STEELCAST LTD</t>
  </si>
  <si>
    <t>STEELCO GUJARAT LTD</t>
  </si>
  <si>
    <t>STEL HOLDINGS LTD</t>
  </si>
  <si>
    <t>STEL</t>
  </si>
  <si>
    <t>STELLANT SECURITIES (INDIA) LTD</t>
  </si>
  <si>
    <t>STELLANT SECURITIES INDIA LTD</t>
  </si>
  <si>
    <t>STELLAR CAPITAL SERVICES LTD</t>
  </si>
  <si>
    <t>STEP TWO CORPORATION LTD</t>
  </si>
  <si>
    <t>STERLING GREEN WOODS LTD</t>
  </si>
  <si>
    <t>STERLING GUARANTY &amp;amp; FINANCE LTD.</t>
  </si>
  <si>
    <t>STRLGUA</t>
  </si>
  <si>
    <t>STERLING SPINNERS LTD</t>
  </si>
  <si>
    <t>STERLING TOOLS LTD</t>
  </si>
  <si>
    <t>STERTOOLS</t>
  </si>
  <si>
    <t>STERLITE TECHNOLOGIES LTD</t>
  </si>
  <si>
    <t>STRTECH</t>
  </si>
  <si>
    <t>STI (INDIA) LTD</t>
  </si>
  <si>
    <t>ST(INDIA)</t>
  </si>
  <si>
    <t>STI INDIA LTD</t>
  </si>
  <si>
    <t>STINDIA</t>
  </si>
  <si>
    <t>STL GLOBAL LTD</t>
  </si>
  <si>
    <t>SGL</t>
  </si>
  <si>
    <t>STOVEC INDUSTRIES LTD</t>
  </si>
  <si>
    <t>STRATMONT INDUSTRIES LTD</t>
  </si>
  <si>
    <t>STRIDES PHARMA SCIENCE LTD</t>
  </si>
  <si>
    <t>STAR</t>
  </si>
  <si>
    <t>STURDY INDUSTRIES LTD</t>
  </si>
  <si>
    <t>STYLAM INDUSTRIES LTD</t>
  </si>
  <si>
    <t>Subex LTD</t>
  </si>
  <si>
    <t>SUBEX</t>
  </si>
  <si>
    <t>SUBEX LTD</t>
  </si>
  <si>
    <t>SUBHASH SILK MILLS LTD</t>
  </si>
  <si>
    <t>SUBROS LTD</t>
  </si>
  <si>
    <t>SUBROS</t>
  </si>
  <si>
    <t>SUBWAY FINANCE &amp; INVESTMENT CO LTD</t>
  </si>
  <si>
    <t>SUCHITRA FINANCE &amp; TRADING COMPANY LTD</t>
  </si>
  <si>
    <t>SUDAL INDUSTRIES LTD</t>
  </si>
  <si>
    <t>SUDARSHAN CHEMICAL INDUSTRIES LTD</t>
  </si>
  <si>
    <t>SUDARSCHEM</t>
  </si>
  <si>
    <t>SUDITI INDUSTRIES LTD</t>
  </si>
  <si>
    <t>SUERYAA KNITWEAR LTD</t>
  </si>
  <si>
    <t>SUGAL &amp; DAMANI SHARE BROKERS LTD</t>
  </si>
  <si>
    <t>Suich Industries Ltd</t>
  </si>
  <si>
    <t>SUICH</t>
  </si>
  <si>
    <t>SUJALA TRADING &amp; HOLDINGS LTD</t>
  </si>
  <si>
    <t>SUJANA UNIVERSAL INDUSTRIES LTD</t>
  </si>
  <si>
    <t>SUJANAUNI</t>
  </si>
  <si>
    <t>SUKHJIT STARCH &amp; CHEMICALS LTD</t>
  </si>
  <si>
    <t>SULABH ENGINEERS &amp; SERVICES LTD</t>
  </si>
  <si>
    <t>SUMEDHA FISCAL SERVICES LTD</t>
  </si>
  <si>
    <t>SUMEET INDUSTRIES LTD</t>
  </si>
  <si>
    <t>SUMEETINDS</t>
  </si>
  <si>
    <t>SUMERU INDUSTRIES LTD</t>
  </si>
  <si>
    <t>SUMIT WOODS LTD</t>
  </si>
  <si>
    <t>SUMIT</t>
  </si>
  <si>
    <t>SUMMIT SECURITIES LTD</t>
  </si>
  <si>
    <t>SUMMITSEC</t>
  </si>
  <si>
    <t>SUN AND SHINE WORLDWIDE LTD</t>
  </si>
  <si>
    <t>SUN PHARMA ADVANCED RESEARCH COMPANY LTD</t>
  </si>
  <si>
    <t>SPARC</t>
  </si>
  <si>
    <t>SUN PHARMACEUTICAL INDUSTRIES LTD</t>
  </si>
  <si>
    <t>SUNPHARMA</t>
  </si>
  <si>
    <t>SUN RETAIL LTD</t>
  </si>
  <si>
    <t>SUN SOURCE (INDIA) LTD</t>
  </si>
  <si>
    <t>SUN SOURCE INDIA LTD</t>
  </si>
  <si>
    <t>SUN TECHNO OVERSEAS LTD</t>
  </si>
  <si>
    <t>SUN TV NETWORK LTD</t>
  </si>
  <si>
    <t>SUNTV</t>
  </si>
  <si>
    <t>SUNCARE TRADERS LTD</t>
  </si>
  <si>
    <t>SUNCITY SYNTHETICS LTD</t>
  </si>
  <si>
    <t>SUNDARAM BRAKE LININGS LTD</t>
  </si>
  <si>
    <t>SUNDRMBRAK</t>
  </si>
  <si>
    <t>SUNDARAM CLAYTON LTD</t>
  </si>
  <si>
    <t>SUNCLAYLTD</t>
  </si>
  <si>
    <t>SUNDARAM FINANCE HOLDINGS LTD</t>
  </si>
  <si>
    <t>SUNDARMHLD</t>
  </si>
  <si>
    <t>SUNDARAM FINANCE LTD</t>
  </si>
  <si>
    <t>SUNDARMFIN</t>
  </si>
  <si>
    <t>SUNDARAM MULTI PAP LTD</t>
  </si>
  <si>
    <t>SUNDARAM</t>
  </si>
  <si>
    <t>SUNDRAM FASTENERS LTD</t>
  </si>
  <si>
    <t>SUNDRMFAST</t>
  </si>
  <si>
    <t>SUNFLAG IRON AND STEEL COMPANY LTD</t>
  </si>
  <si>
    <t>SUNFLAG</t>
  </si>
  <si>
    <t>SUNGOLD CAPITAL LTD</t>
  </si>
  <si>
    <t>SUNGOLD MEDIA AND ENTERTAINMENT LTD</t>
  </si>
  <si>
    <t>SUNIL AGRO FOODS LTD</t>
  </si>
  <si>
    <t>SUNIL HEALTHCARE LTD</t>
  </si>
  <si>
    <t>SUNIL HITECH ENGINEERS LTD</t>
  </si>
  <si>
    <t>SUNILHITEC</t>
  </si>
  <si>
    <t>SUNIL INDUSTRIES LTD</t>
  </si>
  <si>
    <t>SUNRAJ DIAMOND EXPORTS LTD.</t>
  </si>
  <si>
    <t>SUNRAJDI</t>
  </si>
  <si>
    <t>SUNRISE INDUSTRIAL TRADERS LTD</t>
  </si>
  <si>
    <t>SUNSHIELD CHEMICALS LTD</t>
  </si>
  <si>
    <t>SUNSHINE CAPITAL LTD</t>
  </si>
  <si>
    <t>SUNSTAR REALTY DEVELOPMENT LTD</t>
  </si>
  <si>
    <t>SUNTECK REALTY LTD</t>
  </si>
  <si>
    <t>SUNTECK</t>
  </si>
  <si>
    <t>SUPER BAKERS (INDIA) LTD</t>
  </si>
  <si>
    <t>SUPER BAKERS INDIA LTD</t>
  </si>
  <si>
    <t>SUPER CROP SAFE LTD</t>
  </si>
  <si>
    <t>SUPER DOMESTIC MACHINES LTD</t>
  </si>
  <si>
    <t>SUPER FINE KNITTERS LTD</t>
  </si>
  <si>
    <t>SUPER SALES (INDIA) LTD</t>
  </si>
  <si>
    <t>SUPER SALES INDIA LTD</t>
  </si>
  <si>
    <t>SUPER SPINNING MILLS LTD</t>
  </si>
  <si>
    <t>SUPERSPIN</t>
  </si>
  <si>
    <t>SUPER TANNERY LTD</t>
  </si>
  <si>
    <t>SUPERB PAPERS LTD</t>
  </si>
  <si>
    <t>SUPERHOUSE LTD</t>
  </si>
  <si>
    <t>SUPERHOUSE</t>
  </si>
  <si>
    <t>SUPERIOR FINLEASE LTD</t>
  </si>
  <si>
    <t>Superior Industrial Enterprises LTD</t>
  </si>
  <si>
    <t>SIEL</t>
  </si>
  <si>
    <t>SUPERNOVA ADVERTISING LTD</t>
  </si>
  <si>
    <t>SUPERSHAKTI METALIKS LTD</t>
  </si>
  <si>
    <t>SUPERTEX INDUSTRIES LTD</t>
  </si>
  <si>
    <t>SUPRA PACIFIC MANAGEMENT CONSULTANCY LTD</t>
  </si>
  <si>
    <t>SUPRA TRENDS LTD</t>
  </si>
  <si>
    <t>SUPRAJIT ENGINEERING LTD</t>
  </si>
  <si>
    <t>SUPRAJIT</t>
  </si>
  <si>
    <t>SUPREME ENGINEERING LTD</t>
  </si>
  <si>
    <t>SUPREMEENG</t>
  </si>
  <si>
    <t>SUPREME HOLDINGS &amp; HOSPITALITY (INDIA) LTD</t>
  </si>
  <si>
    <t>SUPREME HOLDINGS &amp; HOSPITALITY INDIA LTD</t>
  </si>
  <si>
    <t>SUPREME INDIA IMPEX LTD</t>
  </si>
  <si>
    <t>SIIL</t>
  </si>
  <si>
    <t>SUPREME INDUSTRIES LTD</t>
  </si>
  <si>
    <t>SUPREMEIND</t>
  </si>
  <si>
    <t>SUPREME INFRASTRUCTURE (INDIA) LTD</t>
  </si>
  <si>
    <t>SUPREMEINF</t>
  </si>
  <si>
    <t>SUPREME INFRASTRUCTURE INDIA LTD</t>
  </si>
  <si>
    <t>SUPREME PETROCHEM LTD</t>
  </si>
  <si>
    <t>SUPPETRO</t>
  </si>
  <si>
    <t>SUPREMEX SHINE STEELS LTD</t>
  </si>
  <si>
    <t>SURAJ LTD</t>
  </si>
  <si>
    <t>SURAJ PRODUCTS LTD</t>
  </si>
  <si>
    <t>SURANA SOLAR LTD</t>
  </si>
  <si>
    <t>SURANASOL</t>
  </si>
  <si>
    <t>SURANA TELECOM AND POWER LTD</t>
  </si>
  <si>
    <t>SURANAT&amp;P</t>
  </si>
  <si>
    <t>SURAT TEXTILE MILLS LTD</t>
  </si>
  <si>
    <t>SUREVIN BPO SERVICES LTD</t>
  </si>
  <si>
    <t>SUREVIN</t>
  </si>
  <si>
    <t>SURYA (INDIA) LTD</t>
  </si>
  <si>
    <t>SURYA INDIA LTD</t>
  </si>
  <si>
    <t>SURYA ROSHNI LTD</t>
  </si>
  <si>
    <t>SURYAROSNI</t>
  </si>
  <si>
    <t>SURYAAMBA SPINNING MILLS LTD</t>
  </si>
  <si>
    <t>SURYACHAKRA POWER CORPORATION LTD</t>
  </si>
  <si>
    <t>SURYAKRIPA FINANCE LTD</t>
  </si>
  <si>
    <t>SURYALAKSHMI COTTON MILLS LTD</t>
  </si>
  <si>
    <t>SURYALAXMI</t>
  </si>
  <si>
    <t>SURYALATA SPINNING MILLS LTD</t>
  </si>
  <si>
    <t>SURYAVANSHI SPINNING MILLS LTD</t>
  </si>
  <si>
    <t>SURYO FOODS &amp;amp; INDUSTRIES LTD.</t>
  </si>
  <si>
    <t>SURFI</t>
  </si>
  <si>
    <t>SUTLEJ TEXTILES AND INDUSTRIES LTD</t>
  </si>
  <si>
    <t>SUTLEJTEX</t>
  </si>
  <si>
    <t>SUUMAYA LIFESTYLE LTD</t>
  </si>
  <si>
    <t>SUULD</t>
  </si>
  <si>
    <t>SUVEN LIFE SCIENCES LTD</t>
  </si>
  <si>
    <t>SUVEN</t>
  </si>
  <si>
    <t>SUVIDHA INFRAESTATE CORPORATION LTD</t>
  </si>
  <si>
    <t>SUYOG TELEMATICS LTD</t>
  </si>
  <si>
    <t>SUZLON ENERGY LTD</t>
  </si>
  <si>
    <t>SUZLON</t>
  </si>
  <si>
    <t>SVA (INDIA) LTD</t>
  </si>
  <si>
    <t>SVA INDIA LTD</t>
  </si>
  <si>
    <t>SVAM SOFTWARE LTD</t>
  </si>
  <si>
    <t>SVARAJ TRADING &amp; AGENCIES LTD</t>
  </si>
  <si>
    <t>SVARNIM TRADE UDYOG LTD</t>
  </si>
  <si>
    <t>SVC INDUSTRIES Ltd</t>
  </si>
  <si>
    <t>SVCIND</t>
  </si>
  <si>
    <t>SVC RESOURCES LTD</t>
  </si>
  <si>
    <t>SVP GLOBAL VENTURES LTD</t>
  </si>
  <si>
    <t>SVP HOUSING LTD</t>
  </si>
  <si>
    <t>SW INVESTMENTS LTD</t>
  </si>
  <si>
    <t>SWADESHI INDUSTRIES LEASING CO LTD</t>
  </si>
  <si>
    <t>SWADESHI POLYTEX LTD</t>
  </si>
  <si>
    <t>SWAGRUHA INFRASTRUCTURE LTD</t>
  </si>
  <si>
    <t>SWAGTAM TRADING &amp; SERVICES LTD</t>
  </si>
  <si>
    <t>SWAN ENERGY LTD</t>
  </si>
  <si>
    <t>SWANENERGY</t>
  </si>
  <si>
    <t>SWARAJ AUTOMOTIVES LTD</t>
  </si>
  <si>
    <t>SWARAJ ENGINES LTD</t>
  </si>
  <si>
    <t>SWARAJENG</t>
  </si>
  <si>
    <t>SWARNA SECURITIES LTD</t>
  </si>
  <si>
    <t>SWARNSARITA GEMS LTD</t>
  </si>
  <si>
    <t>SWASTI VINAYAKA ART AND HERITAGE CORPORATION LTD</t>
  </si>
  <si>
    <t>SWASTI VINAYAKA SYNTHETICS LTD</t>
  </si>
  <si>
    <t>SWASTIK SAFE DEPOSIT &amp; INVESTMENTS LTD</t>
  </si>
  <si>
    <t>SWASTIKA INVESTMART LTD</t>
  </si>
  <si>
    <t>SWELECT ENERGY SYSTEMS LTD</t>
  </si>
  <si>
    <t>SWELECTES</t>
  </si>
  <si>
    <t>SWISS GLASCOAT EQUIPMENTS LTD</t>
  </si>
  <si>
    <t>SWITCHING TECHNOLOGIES GUNTHER LTD</t>
  </si>
  <si>
    <t>SWORD &amp; SHIELD PHARMA LTD</t>
  </si>
  <si>
    <t>SWORD-EDGE COMMERCIALS LTD</t>
  </si>
  <si>
    <t>SYBLY INDUSTRIES LTD</t>
  </si>
  <si>
    <t>SYLPH EDUCATION SOLUTIONS LTD</t>
  </si>
  <si>
    <t>SYLPH TECHNOLOGIES LTD</t>
  </si>
  <si>
    <t>SYMBIOX INVESTMENT &amp; TRADING COMPANY LTD</t>
  </si>
  <si>
    <t>SYMPHONY LTD</t>
  </si>
  <si>
    <t>SYMPHONY</t>
  </si>
  <si>
    <t>SYNCOM FORMULATIONS (INDIA) LTD</t>
  </si>
  <si>
    <t>SYNCOM FORMULATIONS INDIA LTD</t>
  </si>
  <si>
    <t>SYNCOM HEALTHCARE LTD</t>
  </si>
  <si>
    <t>SYNCOM</t>
  </si>
  <si>
    <t>SYNDICATE BANK</t>
  </si>
  <si>
    <t>SYNDIBANK</t>
  </si>
  <si>
    <t>SYNERGY GREEN INDUSTRIES LTD</t>
  </si>
  <si>
    <t>SYNGENE INTERNATIONAL LTD</t>
  </si>
  <si>
    <t>SYNGENE</t>
  </si>
  <si>
    <t>SYNTHIKO FOILS LTD</t>
  </si>
  <si>
    <t>SYSCHEM (INDIA) LTD</t>
  </si>
  <si>
    <t>SYSCHEM INDIA LTD</t>
  </si>
  <si>
    <t>SYSCO INDUSTRIES LTD</t>
  </si>
  <si>
    <t>SYSTEMATIX CORPORATE SERVICES LTD</t>
  </si>
  <si>
    <t>SYSTEMATIX SECURITIES LTD</t>
  </si>
  <si>
    <t>T &amp; I GLOBAL LTD</t>
  </si>
  <si>
    <t>T D POWER SYSTEMS LTD</t>
  </si>
  <si>
    <t>T SPIRITUAL WORLD LTD</t>
  </si>
  <si>
    <t>T T LTD</t>
  </si>
  <si>
    <t>TTL</t>
  </si>
  <si>
    <t>TAAL ENTERPRISES LTD</t>
  </si>
  <si>
    <t>TAAZA INTERNATIONAL LTD</t>
  </si>
  <si>
    <t>TAI INDUSTRIES LTD</t>
  </si>
  <si>
    <t>TAINWALA CHEMICAL AND PLASTIC I LTD</t>
  </si>
  <si>
    <t>TAINWALCHM</t>
  </si>
  <si>
    <t>TAJ GVK HOTELS &amp; RESORTS LTD</t>
  </si>
  <si>
    <t>TAJGVK</t>
  </si>
  <si>
    <t>TAKE SOLUTIONS LTD</t>
  </si>
  <si>
    <t>TAKE</t>
  </si>
  <si>
    <t>TALBROS AUTOMOTIVE COMPONENTS LTD</t>
  </si>
  <si>
    <t>TALBROAUTO</t>
  </si>
  <si>
    <t>TALBROS ENGINEERING LTD</t>
  </si>
  <si>
    <t>TALWALKARS BETTER VALUE FITNESS LTD</t>
  </si>
  <si>
    <t>TALWALKARS</t>
  </si>
  <si>
    <t>TALWALKARS LIFESTYLES LTD</t>
  </si>
  <si>
    <t>TALWGYM</t>
  </si>
  <si>
    <t>TAMBOLI CAPITAL LTD</t>
  </si>
  <si>
    <t>TAMIL NADU NEWSPRINT &amp; PAPERS LTD</t>
  </si>
  <si>
    <t>TNPL</t>
  </si>
  <si>
    <t>TAMILNADU JAIBHARAT MILLS LTD</t>
  </si>
  <si>
    <t>TAMILNADU PETROPRODUCTS LTD</t>
  </si>
  <si>
    <t>TNPETRO</t>
  </si>
  <si>
    <t>TAMILNADU STEEL TUBES LTD</t>
  </si>
  <si>
    <t>TAMILNADU TELECOMMUNICATION LTD</t>
  </si>
  <si>
    <t>TNTELE</t>
  </si>
  <si>
    <t>TANEJA AEROSPACE &amp; AVIATION LTD</t>
  </si>
  <si>
    <t>TANFAC INDUSTRIES LTD</t>
  </si>
  <si>
    <t>TANLA SOLUTIONS LTD</t>
  </si>
  <si>
    <t>TANLA</t>
  </si>
  <si>
    <t>TANTIA CONSTRUCTIONS LTD</t>
  </si>
  <si>
    <t>TANTIACONS</t>
  </si>
  <si>
    <t>TANVI FOODS (INDIA) LTD</t>
  </si>
  <si>
    <t>TANVI FOODS INDIA LTD</t>
  </si>
  <si>
    <t>TAPARIA TOOLS LTD</t>
  </si>
  <si>
    <t>TARA CHAND LOGISTIC SOLUTIONS LTD</t>
  </si>
  <si>
    <t>TARACHAND</t>
  </si>
  <si>
    <t>TARA JEWELS LTD</t>
  </si>
  <si>
    <t>TARAJEWELS</t>
  </si>
  <si>
    <t>TARAI FOODS LTD</t>
  </si>
  <si>
    <t>TARAPUR TRANSFORMERS LTD</t>
  </si>
  <si>
    <t>TARAPUR</t>
  </si>
  <si>
    <t>TARINI INTERNATIONAL LTD</t>
  </si>
  <si>
    <t>TARMAT LTD</t>
  </si>
  <si>
    <t>TARMAT</t>
  </si>
  <si>
    <t>TASHI (INDIA) LTD</t>
  </si>
  <si>
    <t>TASHI INDIA LTD</t>
  </si>
  <si>
    <t>TASTY BITE EATABLES LTD</t>
  </si>
  <si>
    <t>TASTYBITE</t>
  </si>
  <si>
    <t>TASTY DAIRY SPECIALITIES LTD</t>
  </si>
  <si>
    <t>TATA CHEMICALS LTD</t>
  </si>
  <si>
    <t>TATACHEM</t>
  </si>
  <si>
    <t>TATA COFFEE LTD</t>
  </si>
  <si>
    <t>TATACOFFEE</t>
  </si>
  <si>
    <t>TATA COMMUNICATIONS LTD</t>
  </si>
  <si>
    <t>TATACOMM</t>
  </si>
  <si>
    <t>Telecom - Alternate Carriers</t>
  </si>
  <si>
    <t>TATA CONSULTANCY SERVICES LTD</t>
  </si>
  <si>
    <t>TATA ELXSI LTD</t>
  </si>
  <si>
    <t>TATAELXSI</t>
  </si>
  <si>
    <t>TATA GLOBAL BEVERAGES LTD</t>
  </si>
  <si>
    <t>TATAGLOBAL</t>
  </si>
  <si>
    <t>TATA INVESTMENT CORPORATION LTD</t>
  </si>
  <si>
    <t>TATAINVEST</t>
  </si>
  <si>
    <t>TATA METALIKS LTD</t>
  </si>
  <si>
    <t>TATAMETALI</t>
  </si>
  <si>
    <t>TATA MOTORS LTD</t>
  </si>
  <si>
    <t>TATAMOTORS</t>
  </si>
  <si>
    <t>TATAMTRDVR</t>
  </si>
  <si>
    <t>TATA POWER COMPANY LTD</t>
  </si>
  <si>
    <t>TATAPOWER</t>
  </si>
  <si>
    <t>TATA SPONGE IRON LTD</t>
  </si>
  <si>
    <t>TATASPONGE</t>
  </si>
  <si>
    <t>Tata Steel Bsl LTD</t>
  </si>
  <si>
    <t>TATASTLBSL</t>
  </si>
  <si>
    <t>TATA STEEL LTD</t>
  </si>
  <si>
    <t>TATASTEEL</t>
  </si>
  <si>
    <t>TATA TELESERVICES MAHARASHTRA LTD</t>
  </si>
  <si>
    <t>TTML</t>
  </si>
  <si>
    <t>TATIA GLOBAL VENNTURE LTD</t>
  </si>
  <si>
    <t>TAVERNIER RESOURCES LTD</t>
  </si>
  <si>
    <t>TAYLORMADE RENEWABLES LTD</t>
  </si>
  <si>
    <t>TAYO ROLLS LTD</t>
  </si>
  <si>
    <t>TCFC FINANCE LTD</t>
  </si>
  <si>
    <t>TCI DEVELOPERS LTD</t>
  </si>
  <si>
    <t>TCIDEVELOP</t>
  </si>
  <si>
    <t>TCI EXPRESS LTD</t>
  </si>
  <si>
    <t>TCIEXP</t>
  </si>
  <si>
    <t>TCI FINANCE LTD</t>
  </si>
  <si>
    <t>TCIFINANCE</t>
  </si>
  <si>
    <t>TCI INDUSTRIES LTD</t>
  </si>
  <si>
    <t>TCM LTD</t>
  </si>
  <si>
    <t>TCNS CLOTHING CO LTD</t>
  </si>
  <si>
    <t>TCNSBRANDS</t>
  </si>
  <si>
    <t>TCPL PACKAGING LTD</t>
  </si>
  <si>
    <t>TCPLPACK</t>
  </si>
  <si>
    <t>TD POWER SYSTEMS LTD</t>
  </si>
  <si>
    <t>TDPOWERSYS</t>
  </si>
  <si>
    <t>TEA TIME LTD</t>
  </si>
  <si>
    <t>TEAMLEASE SERVICES LTD</t>
  </si>
  <si>
    <t>TEAMLEASE</t>
  </si>
  <si>
    <t>TECH MAHINDRA LTD</t>
  </si>
  <si>
    <t>TECHM</t>
  </si>
  <si>
    <t>TECHINDIA NIRMAN LTD</t>
  </si>
  <si>
    <t>TECHIN</t>
  </si>
  <si>
    <t>TECHNO ELECTRIC &amp; ENGINEERING COMPANY LTD</t>
  </si>
  <si>
    <t>TECHNOE</t>
  </si>
  <si>
    <t>TECHNOCRAFT INDUSTRIES (INDIA) LTD</t>
  </si>
  <si>
    <t>TIIL</t>
  </si>
  <si>
    <t>TECHNOCRAFT INDUSTRIES INDIA LTD</t>
  </si>
  <si>
    <t>TECHNOFAB ENGINEERING LTD</t>
  </si>
  <si>
    <t>TECHNOFAB</t>
  </si>
  <si>
    <t>TECHNOJET CONSULTANTS LTD</t>
  </si>
  <si>
    <t>TECHNVISION VENTURES LTD</t>
  </si>
  <si>
    <t>TEESTA AGRO INDUSTRIES LTD</t>
  </si>
  <si>
    <t>TEJAS NETWORKS LTD</t>
  </si>
  <si>
    <t>TEJASNET</t>
  </si>
  <si>
    <t>TEJNAKSH HEALTHCARE LTD</t>
  </si>
  <si>
    <t>TELECANOR GLOBAL LTD</t>
  </si>
  <si>
    <t>TERA SOFTWARE LTD</t>
  </si>
  <si>
    <t>TERASOFT</t>
  </si>
  <si>
    <t>TERAI TEA CO LTD</t>
  </si>
  <si>
    <t>TERRAFORM MAGNUM LTD</t>
  </si>
  <si>
    <t>TERRAFORM REALSTATE LTD</t>
  </si>
  <si>
    <t>TEXMACO INFRASTRUCTURE &amp; HOLDINGS LTD</t>
  </si>
  <si>
    <t>TEXINFRA</t>
  </si>
  <si>
    <t>TEXMACO RAIL &amp; ENGINEERING LTD</t>
  </si>
  <si>
    <t>TEXRAIL</t>
  </si>
  <si>
    <t>TEXMO PIPES AND PRODUCTS LTD</t>
  </si>
  <si>
    <t>TEXMOPIPES</t>
  </si>
  <si>
    <t>TGB BANQUETS AND HOTELS LTD</t>
  </si>
  <si>
    <t>TGBHOTELS</t>
  </si>
  <si>
    <t>TGV SRAAC LTD</t>
  </si>
  <si>
    <t>THACKER &amp; CO LTD</t>
  </si>
  <si>
    <t>THAKKERS DEVELOPERS LTD</t>
  </si>
  <si>
    <t>THAKRAL SERVICES (INDIA) LTD</t>
  </si>
  <si>
    <t>THAKRAL SERVICES INDIA LTD</t>
  </si>
  <si>
    <t>THAMBBI MODERN SPINNING MILLS LTD</t>
  </si>
  <si>
    <t>THANGAMAYIL JEWELLERY LTD</t>
  </si>
  <si>
    <t>THANGAMAYL</t>
  </si>
  <si>
    <t>THE ANDHRA SUGARS LTD</t>
  </si>
  <si>
    <t>ANDHRSUGAR</t>
  </si>
  <si>
    <t>The Anup Engineering Ltd</t>
  </si>
  <si>
    <t>ANUP</t>
  </si>
  <si>
    <t>THE BYKE HOSPITALITY LTD</t>
  </si>
  <si>
    <t>BYKE</t>
  </si>
  <si>
    <t>THE FEDERAL BANK LTD</t>
  </si>
  <si>
    <t>FEDERALBNK</t>
  </si>
  <si>
    <t>THE GREAT EASTERN SHIPPING COMPANY LTD</t>
  </si>
  <si>
    <t>GESHIP</t>
  </si>
  <si>
    <t>THE GROB TEA COMPANY LTD</t>
  </si>
  <si>
    <t>GROBTEA</t>
  </si>
  <si>
    <t>THE HI-TECH GEARS LTD</t>
  </si>
  <si>
    <t>HITECHGEAR</t>
  </si>
  <si>
    <t>THE INDIA CEMENTS LTD</t>
  </si>
  <si>
    <t>INDIACEM</t>
  </si>
  <si>
    <t>THE INDIAN HOTELS COMPANY LTD</t>
  </si>
  <si>
    <t>INDHOTEL</t>
  </si>
  <si>
    <t>THE INDIAN WOOD PRODUCTS COMPANY LTD</t>
  </si>
  <si>
    <t>THE INVESTMENT TRUST OF (INDIA) LTD</t>
  </si>
  <si>
    <t>THEINVEST</t>
  </si>
  <si>
    <t>THE INVESTMENT TRUST OF INDIA LTD</t>
  </si>
  <si>
    <t>THE JAMMU &amp; KASHMIR BANK LTD</t>
  </si>
  <si>
    <t>J&amp;KBANK</t>
  </si>
  <si>
    <t>THE KARNATAKA BANK LTD</t>
  </si>
  <si>
    <t>KTKBANK</t>
  </si>
  <si>
    <t>THE MANDHANA RETAIL VENTURES LTD</t>
  </si>
  <si>
    <t>TMRVL</t>
  </si>
  <si>
    <t>THE MOTOR &amp; GENERAL FINANCE LTD</t>
  </si>
  <si>
    <t>MOTOGENFIN</t>
  </si>
  <si>
    <t>THE NEW INDIA ASSURANCE COMPANY LTD</t>
  </si>
  <si>
    <t>NIACL</t>
  </si>
  <si>
    <t>THE ORISSA MINERALS DEVELOPMENT COMPANY LTD</t>
  </si>
  <si>
    <t>ORISSAMINE</t>
  </si>
  <si>
    <t>THE PERIA KARAMALAI TEA &amp; PRODUCE COMPANY LTD</t>
  </si>
  <si>
    <t>PKTEA</t>
  </si>
  <si>
    <t>THE PHOENIX MILLS LTD</t>
  </si>
  <si>
    <t>PHOENIXLTD</t>
  </si>
  <si>
    <t>THE PHOSPHATE COMPANY LTD</t>
  </si>
  <si>
    <t>THE RAMCO CEMENTS LTD</t>
  </si>
  <si>
    <t>RAMCOCEM</t>
  </si>
  <si>
    <t>THE RUBY MILLS LTD</t>
  </si>
  <si>
    <t>RUBYMILLS</t>
  </si>
  <si>
    <t>THE SANDESH LTD</t>
  </si>
  <si>
    <t>SANDESH</t>
  </si>
  <si>
    <t>THE SOUTH INDIAN BANK LTD</t>
  </si>
  <si>
    <t>SOUTHBANK</t>
  </si>
  <si>
    <t>THE STATE TRADING CORPORATION OF (INDIA) LTD</t>
  </si>
  <si>
    <t>STC(INDIA)</t>
  </si>
  <si>
    <t>THE STATE TRADING CORPORATION OF INDIA LTD</t>
  </si>
  <si>
    <t>STCINDIA</t>
  </si>
  <si>
    <t>THE TINPLATE COMPANY OF (INDIA) LTD</t>
  </si>
  <si>
    <t>TINPLATE</t>
  </si>
  <si>
    <t>THE TINPLATE COMPANY OF INDIA LTD</t>
  </si>
  <si>
    <t>THE UGAR SUGAR WORKS LTD</t>
  </si>
  <si>
    <t>UGARSUGAR</t>
  </si>
  <si>
    <t>THE UNITED NILGIRI TEA ESTATES COMPANY LTD</t>
  </si>
  <si>
    <t>UNITEDTEA</t>
  </si>
  <si>
    <t>THE WESTERN INDIA PLYWOODS LTD</t>
  </si>
  <si>
    <t>WIPL</t>
  </si>
  <si>
    <t>THE YAMUNA SYNDICATE LTD</t>
  </si>
  <si>
    <t>THEJO ENGINEERING LTD</t>
  </si>
  <si>
    <t>THEJO</t>
  </si>
  <si>
    <t>THEMIS MEDICARE LTD</t>
  </si>
  <si>
    <t>THEMISMED</t>
  </si>
  <si>
    <t>THERMAX LTD</t>
  </si>
  <si>
    <t>THERMAX</t>
  </si>
  <si>
    <t>THINK INK STUDIO LTD</t>
  </si>
  <si>
    <t>THIRANI PROJECTS LTD</t>
  </si>
  <si>
    <t>THIRDWAVE FINANCIAL INTERMEDIARIES LTD</t>
  </si>
  <si>
    <t>THIRU AROORAN SUGARS LTD</t>
  </si>
  <si>
    <t>THIRUSUGAR</t>
  </si>
  <si>
    <t>THIRUMALAI CHEMICALS LTD</t>
  </si>
  <si>
    <t>TIRUMALCHM</t>
  </si>
  <si>
    <t>THOMAS COOK (INDIA) LTD</t>
  </si>
  <si>
    <t>THOMASCOOK</t>
  </si>
  <si>
    <t>THOMAS COOK INDIA LTD</t>
  </si>
  <si>
    <t>THOMAS SCOTT (INDIA) LTD</t>
  </si>
  <si>
    <t>THOMASCOTT</t>
  </si>
  <si>
    <t>THOMAS SCOTT INDIA LTD</t>
  </si>
  <si>
    <t>THYROCARE TECHNOLOGIES LTD</t>
  </si>
  <si>
    <t>THYROCARE</t>
  </si>
  <si>
    <t>TI FINANCIAL HOLDINGS LTD</t>
  </si>
  <si>
    <t>TIFIN</t>
  </si>
  <si>
    <t>TIAAN AYURVEDIC &amp; HERBS LTD</t>
  </si>
  <si>
    <t>TIDE WATER OIL COMPANY (INDIA) LTD</t>
  </si>
  <si>
    <t>TIDEWATER</t>
  </si>
  <si>
    <t>TIDE WATER OIL COMPANY INDIA LTD</t>
  </si>
  <si>
    <t>TIGER LOGISTICS (INDIA) LTD</t>
  </si>
  <si>
    <t>TIGER LOGISTICS INDIA LTD</t>
  </si>
  <si>
    <t>TIJARIA POLYPIPES LTD</t>
  </si>
  <si>
    <t>TIJARIA</t>
  </si>
  <si>
    <t>TIL LTD</t>
  </si>
  <si>
    <t>TIL</t>
  </si>
  <si>
    <t>Tilak Ventures Ltd</t>
  </si>
  <si>
    <t>TILAK</t>
  </si>
  <si>
    <t>TILAKNAGAR INDUSTRIES LTD</t>
  </si>
  <si>
    <t>TI</t>
  </si>
  <si>
    <t>TIME TECHNOPLAST LTD</t>
  </si>
  <si>
    <t>TIMETECHNO</t>
  </si>
  <si>
    <t>TIMES GUARANTY LTD</t>
  </si>
  <si>
    <t>TIMESGTY</t>
  </si>
  <si>
    <t>TIMEX GROUP (INDIA) LTD</t>
  </si>
  <si>
    <t>TIMEX GROUP INDIA LTD</t>
  </si>
  <si>
    <t>TIMKEN (INDIA) LTD</t>
  </si>
  <si>
    <t>TIMKEN</t>
  </si>
  <si>
    <t>TIMKEN INDIA LTD</t>
  </si>
  <si>
    <t>TINNA RUBBER AND INFRASTRUCTURE LTD</t>
  </si>
  <si>
    <t>TINNA TRADE LTD</t>
  </si>
  <si>
    <t>TIPS INDUSTRIES LTD</t>
  </si>
  <si>
    <t>TIPSINDLTD</t>
  </si>
  <si>
    <t>TIRUPATI FINLEASE LTD</t>
  </si>
  <si>
    <t>TIRUPATI FOAM LTD</t>
  </si>
  <si>
    <t>TIRUPATI FORGE LTD</t>
  </si>
  <si>
    <t>TIRUPATIFL</t>
  </si>
  <si>
    <t>TIRUPATI INDUSTRIES (INDIA) LTD</t>
  </si>
  <si>
    <t>TIRUPATI INDUSTRIES INDIA LTD</t>
  </si>
  <si>
    <t>TIRUPATI SARJAN LTD</t>
  </si>
  <si>
    <t>TIRUPATI STARCH &amp; CHEMICALS LTD</t>
  </si>
  <si>
    <t>TIRUPATI TYRES LTD</t>
  </si>
  <si>
    <t>TITAANIUM TEN ENTERPRISE LTD</t>
  </si>
  <si>
    <t>TITAGARH WAGONS LTD</t>
  </si>
  <si>
    <t>TWL</t>
  </si>
  <si>
    <t>TITAN BIOTECH LTD</t>
  </si>
  <si>
    <t>TITAN COMPANY LTD</t>
  </si>
  <si>
    <t>TITAN</t>
  </si>
  <si>
    <t>TITAN SECURITIES LTD</t>
  </si>
  <si>
    <t>TIVOLI CONSTRUCTION LTD</t>
  </si>
  <si>
    <t>TODAYS WRITING INSTRUMENTS LTD</t>
  </si>
  <si>
    <t>TODAYS</t>
  </si>
  <si>
    <t>TOKYO FINANCE LTD</t>
  </si>
  <si>
    <t>TOKYO PLAST INTERNATIONAL LTD</t>
  </si>
  <si>
    <t>TOKYOPLAST</t>
  </si>
  <si>
    <t>TORRENT PHARMACEUTICALS LTD</t>
  </si>
  <si>
    <t>TORNTPHARM</t>
  </si>
  <si>
    <t>TORRENT POWER LTD</t>
  </si>
  <si>
    <t>TORNTPOWER</t>
  </si>
  <si>
    <t>TOTAL EXPORTS LTD</t>
  </si>
  <si>
    <t>TOTAL TRANSPORT SYSTEMS LTD</t>
  </si>
  <si>
    <t>TOTAL</t>
  </si>
  <si>
    <t>TOUCHWOOD ENTERTAINMENT LTD</t>
  </si>
  <si>
    <t>TOUCHWOOD</t>
  </si>
  <si>
    <t>TOURISM FINANCE CORPORATION OF (INDIA) LTD</t>
  </si>
  <si>
    <t>TFCILTD</t>
  </si>
  <si>
    <t>TOURISM FINANCE CORPORATION OF INDIA LTD</t>
  </si>
  <si>
    <t>TOWA SOKKI LTD</t>
  </si>
  <si>
    <t>TOYAM INDUSTRIES LTD</t>
  </si>
  <si>
    <t>TPI (INDIA) LTD</t>
  </si>
  <si>
    <t>TPI INDIA LTD</t>
  </si>
  <si>
    <t>TPL PLASTECH LTD</t>
  </si>
  <si>
    <t>TPLPLASTEH</t>
  </si>
  <si>
    <t>TRADE WINGS LTD</t>
  </si>
  <si>
    <t>TRANS ASIA CORPORATION LTD</t>
  </si>
  <si>
    <t>TRANS FINANCIAL RESOURCES LTD.</t>
  </si>
  <si>
    <t>TRANSFIN</t>
  </si>
  <si>
    <t>TRANSCHEM LTD</t>
  </si>
  <si>
    <t>TRANSCORP INTERNATIONAL LTD</t>
  </si>
  <si>
    <t>TRANSFORMERS AND RECTIFIERS (INDIA) LTD</t>
  </si>
  <si>
    <t>TRIL</t>
  </si>
  <si>
    <t>TRANSFORMERS AND RECTIFIERS INDIA LTD</t>
  </si>
  <si>
    <t>TRANS-FREIGHT CONTAINERS LTD</t>
  </si>
  <si>
    <t>TRANSGENE BIOTEK LTD</t>
  </si>
  <si>
    <t>TRANSGLOBE FOODS LTD</t>
  </si>
  <si>
    <t>TRANSOCEANIC PROPERTIES LTD</t>
  </si>
  <si>
    <t>TRANSPEK INDUSTRY LTD</t>
  </si>
  <si>
    <t>TRANSPORT CORPORATION OF (INDIA) LTD</t>
  </si>
  <si>
    <t>TCI</t>
  </si>
  <si>
    <t>TRANSPORT CORPORATION OF INDIA LTD</t>
  </si>
  <si>
    <t>TRANSWARRANTY FINANCE LTD</t>
  </si>
  <si>
    <t>TFL</t>
  </si>
  <si>
    <t>TRANSWIND INFRASTRUCTURES LTD</t>
  </si>
  <si>
    <t>TRANSWIND</t>
  </si>
  <si>
    <t>TREE HOUSE EDUCATION &amp; ACCESSORIES LTD</t>
  </si>
  <si>
    <t>TREEHOUSE</t>
  </si>
  <si>
    <t>Trejhara Solutions Ltd</t>
  </si>
  <si>
    <t>TREJHARA</t>
  </si>
  <si>
    <t>TRENT LTD</t>
  </si>
  <si>
    <t>TRENT</t>
  </si>
  <si>
    <t>TRESCON LTD</t>
  </si>
  <si>
    <t>TRF LTD</t>
  </si>
  <si>
    <t>TRF</t>
  </si>
  <si>
    <t>TRIBHOVANDAS BHIMJI ZAVERI LTD</t>
  </si>
  <si>
    <t>TBZ</t>
  </si>
  <si>
    <t>TRICOM FRUIT PRODUCTS LTD</t>
  </si>
  <si>
    <t>TRIDENT LTD</t>
  </si>
  <si>
    <t>TRIDENT</t>
  </si>
  <si>
    <t>TRIDENT TEXOFAB LTD</t>
  </si>
  <si>
    <t>TRIDENT TOOLS LTD</t>
  </si>
  <si>
    <t>TRIGYN TECHNOLOGIES LTD</t>
  </si>
  <si>
    <t>TRIGYN</t>
  </si>
  <si>
    <t>TRIJAL INDUSTRIES LTD</t>
  </si>
  <si>
    <t>TRIMURTHI LTD</t>
  </si>
  <si>
    <t>Food &amp; Drugs Retailing</t>
  </si>
  <si>
    <t>TRINITY LEAGUE (INDIA) LTD</t>
  </si>
  <si>
    <t>TRINITY LEAGUE INDIA LTD</t>
  </si>
  <si>
    <t>TRIO MERCANTILE &amp;amp; TRADING LTD.</t>
  </si>
  <si>
    <t>TRIOMERC</t>
  </si>
  <si>
    <t>TRIOCHEM PRODUCTS LTD</t>
  </si>
  <si>
    <t>TRISHAKTI ELECTRONICS &amp; INDUSTRIES LTD</t>
  </si>
  <si>
    <t>TRITON CORP LTD</t>
  </si>
  <si>
    <t>TRITON VALVES LTD</t>
  </si>
  <si>
    <t>TRIVENI ENGINEERING &amp; INDUSTRIES LTD</t>
  </si>
  <si>
    <t>TRIVENI</t>
  </si>
  <si>
    <t>Triveni Enterprises Ltd</t>
  </si>
  <si>
    <t>TRIVENIENT</t>
  </si>
  <si>
    <t>TRIVENI GLASS LTD</t>
  </si>
  <si>
    <t>TRIVENI TURBINE LTD</t>
  </si>
  <si>
    <t>TRITURBINE</t>
  </si>
  <si>
    <t>TRIVIKRAMA INDUSTRIES LTD</t>
  </si>
  <si>
    <t>TROMBO EXTRACTIONS LTD</t>
  </si>
  <si>
    <t>TTI ENTERPRISE LTD</t>
  </si>
  <si>
    <t>TTK HEALTHCARE LTD</t>
  </si>
  <si>
    <t>TTKHLTCARE</t>
  </si>
  <si>
    <t>TTK PRESTIGE LTD</t>
  </si>
  <si>
    <t>TTKPRESTIG</t>
  </si>
  <si>
    <t>TTL Enterprises Ltd</t>
  </si>
  <si>
    <t>TTLEL</t>
  </si>
  <si>
    <t>TUBE INVESTMENTS OF (INDIA) LTD</t>
  </si>
  <si>
    <t>TI(INDIA)</t>
  </si>
  <si>
    <t>TUBE INVESTMENTS OF INDIA LTD</t>
  </si>
  <si>
    <t>TIINDIA</t>
  </si>
  <si>
    <t>TULASEE BIO-ETHANOL LTD</t>
  </si>
  <si>
    <t>TULIP STAR HOTELS LTD</t>
  </si>
  <si>
    <t>TULIVE DEVELOPERS LTD</t>
  </si>
  <si>
    <t>TULSI EXTRUSIONS LTD</t>
  </si>
  <si>
    <t>TULSI</t>
  </si>
  <si>
    <t>TUMUS ELECTRIC CORPORATION LTD</t>
  </si>
  <si>
    <t>TUNI TEXTILE MILLS LTD</t>
  </si>
  <si>
    <t>TUTICORIN ALKALI CHEMICALS &amp; FERTILISERS LTD</t>
  </si>
  <si>
    <t>TV TODAY NETWORK LTD</t>
  </si>
  <si>
    <t>TVTODAY</t>
  </si>
  <si>
    <t>TV VISION LTD</t>
  </si>
  <si>
    <t>TVVISION</t>
  </si>
  <si>
    <t>TV18 BROADCAST LTD</t>
  </si>
  <si>
    <t>TV18BRDCST</t>
  </si>
  <si>
    <t>TVS ELECTRONICS LTD</t>
  </si>
  <si>
    <t>TVSELECT</t>
  </si>
  <si>
    <t>TVS MOTOR COMPANY LTD</t>
  </si>
  <si>
    <t>TVSMOTOR</t>
  </si>
  <si>
    <t>TVS SRICHAKRA LTD</t>
  </si>
  <si>
    <t>TVSSRICHAK</t>
  </si>
  <si>
    <t>TWIN ROSES TRADES &amp; AGENCIES LTD</t>
  </si>
  <si>
    <t>TWINSTAR INDUSTRIES LTD</t>
  </si>
  <si>
    <t>TYCHE INDUSTRIES LTD</t>
  </si>
  <si>
    <t>TYPHOON FINANCIAL SERVICES LTD</t>
  </si>
  <si>
    <t>TYPHOON HOLDINGS LTD</t>
  </si>
  <si>
    <t>TYROON TEA CO LTD</t>
  </si>
  <si>
    <t>U  H  ZAVERI LTD</t>
  </si>
  <si>
    <t>UCAL FUEL SYSTEMS LTD</t>
  </si>
  <si>
    <t>UCALFUEL</t>
  </si>
  <si>
    <t>UCO BANK</t>
  </si>
  <si>
    <t>UCOBANK</t>
  </si>
  <si>
    <t>UDAIPUR CEMENT WORKS LTD</t>
  </si>
  <si>
    <t>UDAY JEWELLERY INDUSTRIES LTD</t>
  </si>
  <si>
    <t>UFLEX LTD</t>
  </si>
  <si>
    <t>UFLEX</t>
  </si>
  <si>
    <t>UFO MOVIEZ (INDIA) LTD</t>
  </si>
  <si>
    <t>UFO</t>
  </si>
  <si>
    <t>UFO MOVIEZ INDIA LTD</t>
  </si>
  <si>
    <t>UGRO CAPITAL LTD</t>
  </si>
  <si>
    <t>UJAAS ENERGY LTD</t>
  </si>
  <si>
    <t>UJAAS</t>
  </si>
  <si>
    <t>UJJIVAN FINANCIAL SERVICES LTD</t>
  </si>
  <si>
    <t>UJJIVAN</t>
  </si>
  <si>
    <t>ULTRA WIRING CONNECTIVITY SYSTEM LTD</t>
  </si>
  <si>
    <t>UWCSL</t>
  </si>
  <si>
    <t>ULTRACAB (INDIA) LTD</t>
  </si>
  <si>
    <t>ULTRACAB INDIA LTD</t>
  </si>
  <si>
    <t>ULTRAMARINE &amp; PIGMENTS LTD</t>
  </si>
  <si>
    <t>ULTRATECH CEMENT LTD</t>
  </si>
  <si>
    <t>ULTRACEMCO</t>
  </si>
  <si>
    <t>UMANG DAIRIES LTD</t>
  </si>
  <si>
    <t>UMANGDAIRY</t>
  </si>
  <si>
    <t>UMIYA TUBES LTD</t>
  </si>
  <si>
    <t>UNI ABEX ALLOY PRODUCTS LTD</t>
  </si>
  <si>
    <t>UNICHEM LABORATORIES LTD</t>
  </si>
  <si>
    <t>UNICHEMLAB</t>
  </si>
  <si>
    <t>UNICK FIX-A-FORM AND PRINTERS LTD</t>
  </si>
  <si>
    <t>UNIINFO TELECOM SERVICES LTD</t>
  </si>
  <si>
    <t>UNIINFO</t>
  </si>
  <si>
    <t>UNIJOLLY INVESTMENTS CO LTD</t>
  </si>
  <si>
    <t>UNIMODE OVERSEAS LTD.</t>
  </si>
  <si>
    <t>UNIMOVR</t>
  </si>
  <si>
    <t>UNION BANK OF INDIA</t>
  </si>
  <si>
    <t>UNIONBANK</t>
  </si>
  <si>
    <t>UNION QUALITY PLASTICS LTD</t>
  </si>
  <si>
    <t>UNIPHOS ENTERPRISES LTD</t>
  </si>
  <si>
    <t>UNIENTER</t>
  </si>
  <si>
    <t>UNIPLY DECOR LTD</t>
  </si>
  <si>
    <t>UNIPLY INDUSTRIES LTD</t>
  </si>
  <si>
    <t>UNIPLY</t>
  </si>
  <si>
    <t>UNIQUE ORGANICS LTD</t>
  </si>
  <si>
    <t>UNIROYAL INDUSTRIES LTD</t>
  </si>
  <si>
    <t>UNIROYAL MARINE EXPORTS LTD</t>
  </si>
  <si>
    <t>UNISHIRE URBAN INFRA LTD</t>
  </si>
  <si>
    <t>UNISON METALS LTD</t>
  </si>
  <si>
    <t>UNISTAR MULTIMEDIA LTD</t>
  </si>
  <si>
    <t>UNISYS SOFTWARES &amp; HOLDING INDUSTRIES LTD</t>
  </si>
  <si>
    <t>UNITECH INTERNATIONAL LTD</t>
  </si>
  <si>
    <t>UNITECH LTD</t>
  </si>
  <si>
    <t>UNITECH</t>
  </si>
  <si>
    <t>UNITED BANK OF INDIA</t>
  </si>
  <si>
    <t>UNITEDBNK</t>
  </si>
  <si>
    <t>UNITED BREWERIES LTD</t>
  </si>
  <si>
    <t>UBL</t>
  </si>
  <si>
    <t>UNITED CREDIT LTD</t>
  </si>
  <si>
    <t>UNITED DRILLING TOOLS LTD</t>
  </si>
  <si>
    <t>UNITED INTERACTIVE LTD</t>
  </si>
  <si>
    <t>UNITED LEASING &amp; INDUSTRIES LTD</t>
  </si>
  <si>
    <t>UNITED POLYFAB GUJARAT LTD</t>
  </si>
  <si>
    <t>UNITEDPOLY</t>
  </si>
  <si>
    <t>UNITED SPIRITS LTD</t>
  </si>
  <si>
    <t>MCDOWELL-N</t>
  </si>
  <si>
    <t>UNITED TEXTILES LTD</t>
  </si>
  <si>
    <t>UNITED VAN DER HORST LTD</t>
  </si>
  <si>
    <t>UNITY INFRAPROJECTS LTD</t>
  </si>
  <si>
    <t>UNITY</t>
  </si>
  <si>
    <t>UNIVASTU (INDIA) LTD</t>
  </si>
  <si>
    <t>UNIVASTU</t>
  </si>
  <si>
    <t>UNIVASTU INDIA LTD</t>
  </si>
  <si>
    <t>UNIVERSAL ARTS LTD</t>
  </si>
  <si>
    <t>UNIVERSAL AUTOFOUNDRY LTD</t>
  </si>
  <si>
    <t>UNIVERSAL CABLES LTD</t>
  </si>
  <si>
    <t>UNIVCABLES</t>
  </si>
  <si>
    <t>UNIVERSAL CREDIT &amp; SECURITIES LTD</t>
  </si>
  <si>
    <t>UNIVERSAL OFFICE AUTOMATION LTD</t>
  </si>
  <si>
    <t>UNIVERSAL PRIME ALUMINIUM LTD</t>
  </si>
  <si>
    <t>UNIVERSAL STARCH-CHEM ALLIED LTD</t>
  </si>
  <si>
    <t>UNIWORTH LTD</t>
  </si>
  <si>
    <t>UNIWORTH SECURITIES LTD</t>
  </si>
  <si>
    <t>UNJHA FORMULATIONS LTD</t>
  </si>
  <si>
    <t>UPASANA FINANCE LTD</t>
  </si>
  <si>
    <t>UPL LTD</t>
  </si>
  <si>
    <t>UPL</t>
  </si>
  <si>
    <t>UPSURGE INVESTMENT &amp; FINANCE LTD</t>
  </si>
  <si>
    <t>URAVI T AND WEDGE LAMPS LTD</t>
  </si>
  <si>
    <t>URAVI</t>
  </si>
  <si>
    <t>URJA GLOBAL LTD</t>
  </si>
  <si>
    <t>URJA</t>
  </si>
  <si>
    <t>USG TECH SOLUTIONS LTD</t>
  </si>
  <si>
    <t>USHA MARTIN EDUCATION &amp; SOLUTIONS LTD</t>
  </si>
  <si>
    <t>UMESLTD</t>
  </si>
  <si>
    <t>USHA MARTIN LTD</t>
  </si>
  <si>
    <t>USHAMART</t>
  </si>
  <si>
    <t>USHAKIRAN FINANCE LTD</t>
  </si>
  <si>
    <t>USHANTI COLOUR CHEM LTD</t>
  </si>
  <si>
    <t>UCL</t>
  </si>
  <si>
    <t>USHDEV INTERNATIONAL LTD</t>
  </si>
  <si>
    <t>USHER AGRO LTD</t>
  </si>
  <si>
    <t>USHERAGRO</t>
  </si>
  <si>
    <t>UTI MUTUAL FUND - UTI GOLD EXCHANGE TRADED FUND</t>
  </si>
  <si>
    <t>GOLDSHARE</t>
  </si>
  <si>
    <t>UTL INDUSTRIES LTD</t>
  </si>
  <si>
    <t>UTTAM GALVA STEELS LTD</t>
  </si>
  <si>
    <t>UTTAMSTL</t>
  </si>
  <si>
    <t>UTTAM SUGAR MILLS LTD</t>
  </si>
  <si>
    <t>UTTAMSUGAR</t>
  </si>
  <si>
    <t>UTTAM VALUE STEELS LTD</t>
  </si>
  <si>
    <t>UVSL</t>
  </si>
  <si>
    <t>V B DESAI FINANCIAL SERVICES LTD</t>
  </si>
  <si>
    <t>V B INDUSTRIES LTD</t>
  </si>
  <si>
    <t>V R Films &amp;amp; Studios Ltd</t>
  </si>
  <si>
    <t>VRFILMS</t>
  </si>
  <si>
    <t>V R WOODART LTD</t>
  </si>
  <si>
    <t>V S T TILLERS TRACTORS LTD</t>
  </si>
  <si>
    <t>VSTTILLERS</t>
  </si>
  <si>
    <t>V2 RETAIL LTD</t>
  </si>
  <si>
    <t>V2RETAIL</t>
  </si>
  <si>
    <t>VA TECH WABAG LTD</t>
  </si>
  <si>
    <t>WABAG</t>
  </si>
  <si>
    <t>VAARAD VENTURES LTD</t>
  </si>
  <si>
    <t>VADILAL ENTERPRISES LTD</t>
  </si>
  <si>
    <t>VADILAL INDUSTRIES LTD</t>
  </si>
  <si>
    <t>VADILALIND</t>
  </si>
  <si>
    <t>VADIVARHE SPECIALITY CHEMICALS LTD</t>
  </si>
  <si>
    <t>VSCL</t>
  </si>
  <si>
    <t>VAGHANI TECHNO-BUILD LTD</t>
  </si>
  <si>
    <t>VAIBHAV GLOBAL LTD</t>
  </si>
  <si>
    <t>VAIBHAVGBL</t>
  </si>
  <si>
    <t>VAISHALI PHARMA LTD</t>
  </si>
  <si>
    <t>VAISHALI</t>
  </si>
  <si>
    <t>VAKRANGEE LTD</t>
  </si>
  <si>
    <t>VAKRANGEE</t>
  </si>
  <si>
    <t>VAKSONS AUTOMOBILES LTD</t>
  </si>
  <si>
    <t>VALIANT COMMUNICATIONS LTD</t>
  </si>
  <si>
    <t>VALIANT ORGANICS LTD</t>
  </si>
  <si>
    <t>VALLABH POLY-PLAST INTERNATIONAL LTD</t>
  </si>
  <si>
    <t>VALLABH STEELS LTD</t>
  </si>
  <si>
    <t>VALLEY MAGNESITE COMPANY LTD</t>
  </si>
  <si>
    <t>VALSON INDUSTRIES LTD</t>
  </si>
  <si>
    <t>VAMA INDUSTRIES LTD</t>
  </si>
  <si>
    <t>VAMSHI RUBBER LTD</t>
  </si>
  <si>
    <t>VANDANA KNITWEAR LTD</t>
  </si>
  <si>
    <t>VANI COMMERCIALS LTD</t>
  </si>
  <si>
    <t>VANTA BIOSCIENCE LTD</t>
  </si>
  <si>
    <t>VANTAGE KNOWLEDGE ACADEMY LTD</t>
  </si>
  <si>
    <t>VAPI PAPER MILLS LTD</t>
  </si>
  <si>
    <t>VARDHAMAN LABORATORIES LTD</t>
  </si>
  <si>
    <t>VARDHMAN ACRYLICS LTD</t>
  </si>
  <si>
    <t>VARDHACRLC</t>
  </si>
  <si>
    <t>VARDHMAN CONCRETE LTD</t>
  </si>
  <si>
    <t>VARDHMAN HOLDINGS LTD</t>
  </si>
  <si>
    <t>VHL</t>
  </si>
  <si>
    <t>VARDHMAN INDUSTRIES LTD</t>
  </si>
  <si>
    <t>VARDHMAN POLYTEX LTD</t>
  </si>
  <si>
    <t>VARDMNPOLY</t>
  </si>
  <si>
    <t>VARDHMAN SPECIAL STEELS LTD</t>
  </si>
  <si>
    <t>VSSL</t>
  </si>
  <si>
    <t>VARDHMAN TEXTILES LTD</t>
  </si>
  <si>
    <t>VTL</t>
  </si>
  <si>
    <t>VARROC ENGINEERING LTD</t>
  </si>
  <si>
    <t>VARROC</t>
  </si>
  <si>
    <t>VARUN BEVERAGES LTD</t>
  </si>
  <si>
    <t>VBL</t>
  </si>
  <si>
    <t>VARUN MERCANTILE LTD</t>
  </si>
  <si>
    <t>VAS INFRASTRUCTURE LTD</t>
  </si>
  <si>
    <t>VASA RETAIL AND OVERSEAS LTD</t>
  </si>
  <si>
    <t>VASA</t>
  </si>
  <si>
    <t>VASCON ENGINEERS LTD</t>
  </si>
  <si>
    <t>VASCONEQ</t>
  </si>
  <si>
    <t>VASUNDHARA RASAYANS LTD</t>
  </si>
  <si>
    <t>VASWANI INDUSTRIES LTD</t>
  </si>
  <si>
    <t>VASWANI</t>
  </si>
  <si>
    <t>VAX HOUSING FINANCE CORPORATION LTD</t>
  </si>
  <si>
    <t>VBC FERRO ALLOYS LTD</t>
  </si>
  <si>
    <t>VCK CAPITAL MARKET SERVICES LTD</t>
  </si>
  <si>
    <t>VCU DATA MANAGEMENT LTD</t>
  </si>
  <si>
    <t>VEDANTA LTD</t>
  </si>
  <si>
    <t>VEDL</t>
  </si>
  <si>
    <t>VEDAVAAG SYSTEMS LTD</t>
  </si>
  <si>
    <t>VEEJAY LAKSHMI ENGINEERING WORKS LTD</t>
  </si>
  <si>
    <t>VEER ENERGY &amp; INFRASTRUCTURE LTD</t>
  </si>
  <si>
    <t>VEERAM INFRA ENGINEERING LTD</t>
  </si>
  <si>
    <t>VEERAM ORNAMENTS LTD</t>
  </si>
  <si>
    <t>VEERHEALTH CARE LTD</t>
  </si>
  <si>
    <t>VEGETABLE PRODUCTS LTD</t>
  </si>
  <si>
    <t>VELAN HOTELS LTD</t>
  </si>
  <si>
    <t>VELJAN DENISON LTD</t>
  </si>
  <si>
    <t>VENKY'S (INDIA) LTD</t>
  </si>
  <si>
    <t>VENKEYS</t>
  </si>
  <si>
    <t>VENKY'S INDIA LTD</t>
  </si>
  <si>
    <t>VENLON ENTERPRISES LTD</t>
  </si>
  <si>
    <t>VENTURA GUARANTY LTD.</t>
  </si>
  <si>
    <t>SHYAM</t>
  </si>
  <si>
    <t>VENTURA TEXTILES LTD</t>
  </si>
  <si>
    <t>VENUS REMEDIES LTD</t>
  </si>
  <si>
    <t>VENUSREM</t>
  </si>
  <si>
    <t>VERA SYNTHETIC LTD</t>
  </si>
  <si>
    <t>VERA</t>
  </si>
  <si>
    <t>VERITAS (INDIA) LTD</t>
  </si>
  <si>
    <t>VERITAS INDIA LTD</t>
  </si>
  <si>
    <t>VERONICA PRODUCTION LTD</t>
  </si>
  <si>
    <t>VERTEX SECURITIES LTD</t>
  </si>
  <si>
    <t>VERTICAL INDUSTRIES LTD</t>
  </si>
  <si>
    <t>VERTOZ ADVERTISING LTD</t>
  </si>
  <si>
    <t>VERTOZ</t>
  </si>
  <si>
    <t>VESUVIUS (INDIA) LTD</t>
  </si>
  <si>
    <t>VESUVIUS</t>
  </si>
  <si>
    <t>VESUVIUS INDIA LTD</t>
  </si>
  <si>
    <t>VETO SWITCHGEARS AND CABLES LTD</t>
  </si>
  <si>
    <t>VETO</t>
  </si>
  <si>
    <t>V-GUARD INDUSTRIES LTD</t>
  </si>
  <si>
    <t>VGUARD</t>
  </si>
  <si>
    <t>VIAAN INDUSTRIES LTD</t>
  </si>
  <si>
    <t>VIBRANT GLOBAL CAPITAL LTD</t>
  </si>
  <si>
    <t>VICEROY HOTELS LTD</t>
  </si>
  <si>
    <t>VICEROY</t>
  </si>
  <si>
    <t>VICTORIA MILLS LTD</t>
  </si>
  <si>
    <t>VICTORY PAPER &amp; BOARDS (INDIA) LTD</t>
  </si>
  <si>
    <t>VICTORY PAPER &amp; BOARDS INDIA LTD</t>
  </si>
  <si>
    <t>VIDEOCON INDUSTRIES LTD</t>
  </si>
  <si>
    <t>VIDEOIND</t>
  </si>
  <si>
    <t>VIDHI SPECIALTY FOOD INGREDIENTS LTD</t>
  </si>
  <si>
    <t>VIDHIING</t>
  </si>
  <si>
    <t>VIDLI RESTAURANTS LTD</t>
  </si>
  <si>
    <t>VIJAY SHANTHI BUILDERS LTD</t>
  </si>
  <si>
    <t>VIJSHAN</t>
  </si>
  <si>
    <t>VIJAY SOLVEX LTD</t>
  </si>
  <si>
    <t>VIJAY TEXTILES LTD</t>
  </si>
  <si>
    <t>VIJAYA BANK</t>
  </si>
  <si>
    <t>VIJAYABANK</t>
  </si>
  <si>
    <t>VIJI FINANCE LTD</t>
  </si>
  <si>
    <t>VIJIFIN</t>
  </si>
  <si>
    <t>VIKALP SECURITIES LTD</t>
  </si>
  <si>
    <t>VIKAS ECOTECH LTD</t>
  </si>
  <si>
    <t>VIKASECO</t>
  </si>
  <si>
    <t>Vikas Multicorp Ltd</t>
  </si>
  <si>
    <t>VIKASMCORP</t>
  </si>
  <si>
    <t>VIKAS PROPPANT &amp; GRANITE LTD</t>
  </si>
  <si>
    <t>VIKAS WSP LTD</t>
  </si>
  <si>
    <t>VIKRAM THERMO (INDIA) LTD</t>
  </si>
  <si>
    <t>VIKRAM THERMO INDIA LTD</t>
  </si>
  <si>
    <t>VIKSIT ENGINEERING LTD</t>
  </si>
  <si>
    <t>VIMAL OIL &amp; FOODS LTD</t>
  </si>
  <si>
    <t>VIMALOIL</t>
  </si>
  <si>
    <t>VIMTA LABS LTD</t>
  </si>
  <si>
    <t>VIMTALABS</t>
  </si>
  <si>
    <t>VINADITYA TRADING CO LTD</t>
  </si>
  <si>
    <t>VINATI ORGANICS LTD</t>
  </si>
  <si>
    <t>VINATIORGA</t>
  </si>
  <si>
    <t>VINAYAK POLYCON INTERNATIONAL LTD</t>
  </si>
  <si>
    <t>VINDHYA TELELINKS LTD</t>
  </si>
  <si>
    <t>VINDHYATEL</t>
  </si>
  <si>
    <t>VINNY OVERSEAS LTD</t>
  </si>
  <si>
    <t>VINNY</t>
  </si>
  <si>
    <t>VINTAGE SECURITIES LTD</t>
  </si>
  <si>
    <t>VINYL CHEMICALS (INDIA) LTD</t>
  </si>
  <si>
    <t>VINYL(INDIA)</t>
  </si>
  <si>
    <t>VINYL CHEMICALS INDIA LTD</t>
  </si>
  <si>
    <t>VINYLINDIA</t>
  </si>
  <si>
    <t>VINYOFLEX LTD</t>
  </si>
  <si>
    <t>VIP CLOTHING LTD</t>
  </si>
  <si>
    <t>VIPCLOTHNG</t>
  </si>
  <si>
    <t>VIP INDUSTRIES LTD</t>
  </si>
  <si>
    <t>VIPIND</t>
  </si>
  <si>
    <t>VIPPY SPINPRO LTD</t>
  </si>
  <si>
    <t>VIPUL LTD</t>
  </si>
  <si>
    <t>VIPULLTD</t>
  </si>
  <si>
    <t>VIPUL ORGANICS LTD</t>
  </si>
  <si>
    <t>VIRAT CRANE INDUSTRIES LTD</t>
  </si>
  <si>
    <t>VIRAT INDUSTRIES LTD</t>
  </si>
  <si>
    <t>VIRAT LEASING LTD</t>
  </si>
  <si>
    <t>VIRGO GLOBAL LTD</t>
  </si>
  <si>
    <t>VIRINCHI LTD</t>
  </si>
  <si>
    <t>VIRTUAL GLOBAL EDUCATION LTD</t>
  </si>
  <si>
    <t>VIRTUALSOFT SYSTEMS LTD</t>
  </si>
  <si>
    <t>VISA STEEL LTD</t>
  </si>
  <si>
    <t>VISASTEEL</t>
  </si>
  <si>
    <t>VISAGAR FINANCIAL SERVICES LTD</t>
  </si>
  <si>
    <t>VISAGAR POLYTEX LTD</t>
  </si>
  <si>
    <t>VIVIDHA</t>
  </si>
  <si>
    <t>VISAKA INDUSTRIES LTD</t>
  </si>
  <si>
    <t>VISAKAIND</t>
  </si>
  <si>
    <t>VISCO TRADE ASSOCIATES LTD</t>
  </si>
  <si>
    <t>VISESH INFOTECNICS LTD</t>
  </si>
  <si>
    <t>VISESHINFO</t>
  </si>
  <si>
    <t>VISHAL BEARINGS LTD</t>
  </si>
  <si>
    <t>VISHAL FABRICS LTD</t>
  </si>
  <si>
    <t>VISHNU CHEMICALS LTD</t>
  </si>
  <si>
    <t>VISHNU</t>
  </si>
  <si>
    <t>Vishvprabha Ventures Ltd</t>
  </si>
  <si>
    <t>VISVEN</t>
  </si>
  <si>
    <t>VISION CINEMAS LTD</t>
  </si>
  <si>
    <t>VISION CORPORATION LTD</t>
  </si>
  <si>
    <t>VISTA PHARMACEUTICALS LTD</t>
  </si>
  <si>
    <t>VISTAR AMAR LTD</t>
  </si>
  <si>
    <t>VITESSE AGRO LTD</t>
  </si>
  <si>
    <t>VIVANTA INDUSTRIES LTD</t>
  </si>
  <si>
    <t>VIVANZA BIOSCIENCES LTD</t>
  </si>
  <si>
    <t>VIVID GLOBAL INDUSTRIES LTD</t>
  </si>
  <si>
    <t>VIVIMED LABS LTD</t>
  </si>
  <si>
    <t>VIVIMEDLAB</t>
  </si>
  <si>
    <t>VIVO BIO TECH LTD</t>
  </si>
  <si>
    <t>VJTF EDUSERVICES LTD</t>
  </si>
  <si>
    <t>VKJ INFRADEVELOPERS LTD</t>
  </si>
  <si>
    <t>VLS FINANCE LTD</t>
  </si>
  <si>
    <t>VLSFINANCE</t>
  </si>
  <si>
    <t>V-MART RETAIL LTD</t>
  </si>
  <si>
    <t>VMART</t>
  </si>
  <si>
    <t>VMS INDUSTRIES LTD</t>
  </si>
  <si>
    <t>VMV HOLIDAYS LTD</t>
  </si>
  <si>
    <t>VODAFONE IDEA LTD</t>
  </si>
  <si>
    <t>IDEA</t>
  </si>
  <si>
    <t>VOITH PAPER FABRICS (INDIA) LTD</t>
  </si>
  <si>
    <t>VOITH PAPER FABRICS INDIA LTD</t>
  </si>
  <si>
    <t>VOLTAIRE LEASING &amp; FINANCE LTD</t>
  </si>
  <si>
    <t>VOLTAMP TRANSFORMERS LTD</t>
  </si>
  <si>
    <t>VOLTAMP</t>
  </si>
  <si>
    <t>VOLTAS LTD</t>
  </si>
  <si>
    <t>VOLTAS</t>
  </si>
  <si>
    <t>VORA CONSTRUCTIONS LTD</t>
  </si>
  <si>
    <t>VRL LOGISTICS LTD</t>
  </si>
  <si>
    <t>VRLLOG</t>
  </si>
  <si>
    <t>VSF PROJECTS LTD</t>
  </si>
  <si>
    <t>VST INDUSTRIES LTD</t>
  </si>
  <si>
    <t>VSTIND</t>
  </si>
  <si>
    <t>VTM LTD</t>
  </si>
  <si>
    <t>VXL INSTRUMENTS LTD.</t>
  </si>
  <si>
    <t>VXLINSTR</t>
  </si>
  <si>
    <t>VYAPAR INDUSTRIES LTD</t>
  </si>
  <si>
    <t>W H BRADY &amp; CO LTD</t>
  </si>
  <si>
    <t>W S INDUSTRIES (INDIA) LTD</t>
  </si>
  <si>
    <t>W S INDUSTRIES I LTD</t>
  </si>
  <si>
    <t>WSI</t>
  </si>
  <si>
    <t>W S INDUSTRIES INDIA LTD</t>
  </si>
  <si>
    <t>W W TECHNOLOGY HOLDINGS LTD</t>
  </si>
  <si>
    <t>WAA SOLAR LTD</t>
  </si>
  <si>
    <t>WABCO (INDIA) LTD</t>
  </si>
  <si>
    <t>WABCO(INDIA)</t>
  </si>
  <si>
    <t>WABCO INDIA LTD</t>
  </si>
  <si>
    <t>WABCOINDIA</t>
  </si>
  <si>
    <t>WAGEND INFRA VENTURE LTD</t>
  </si>
  <si>
    <t>WALCHAND PEOPLEFIRST LTD</t>
  </si>
  <si>
    <t>WALCHANDNAGAR INDUSTRIES LTD</t>
  </si>
  <si>
    <t>WALCHANNAG</t>
  </si>
  <si>
    <t>WALL STREET FINANCE LTD</t>
  </si>
  <si>
    <t>WALLFORT FINANCIAL SERVICES LTD</t>
  </si>
  <si>
    <t>WANBURY LTD</t>
  </si>
  <si>
    <t>WANBURY</t>
  </si>
  <si>
    <t>WARNER MULTIMEDIA LTD</t>
  </si>
  <si>
    <t>WARREN TEA LTD</t>
  </si>
  <si>
    <t>WATERBASE LTD</t>
  </si>
  <si>
    <t>WEALTH FIRST PORTFOLIO MANAGERS LTD</t>
  </si>
  <si>
    <t>WEALTH</t>
  </si>
  <si>
    <t>WEB ELEMENT SOLUTIONS LTD</t>
  </si>
  <si>
    <t>WEBSOL ENERGY SYSTEM LTD</t>
  </si>
  <si>
    <t>WEBELSOLAR</t>
  </si>
  <si>
    <t>WEIZMANN FINCORP LTD</t>
  </si>
  <si>
    <t>WEIZMANN FOREX LTD</t>
  </si>
  <si>
    <t>WEIZFOREX</t>
  </si>
  <si>
    <t>WEIZMANN LTD</t>
  </si>
  <si>
    <t>WEIZMANIND</t>
  </si>
  <si>
    <t>WELCAST STEELS LTD</t>
  </si>
  <si>
    <t>WELCURE DRUGS &amp; PHARMACEUTICALS LTD</t>
  </si>
  <si>
    <t>WELLESLEY CORPORATION LTD</t>
  </si>
  <si>
    <t>WELLNESS NONI LTD</t>
  </si>
  <si>
    <t>WELSPUN (INDIA) LTD</t>
  </si>
  <si>
    <t>WELSPUNIND</t>
  </si>
  <si>
    <t>WELSPUN CORP LTD</t>
  </si>
  <si>
    <t>WELCORP</t>
  </si>
  <si>
    <t>WELSPUN ENTERPRISES LTD</t>
  </si>
  <si>
    <t>WELENT</t>
  </si>
  <si>
    <t>WELSPUN INDIA LTD</t>
  </si>
  <si>
    <t>WELSPUN INVESTMENTS AND COMMERCIALS LTD</t>
  </si>
  <si>
    <t>WELINV</t>
  </si>
  <si>
    <t>WELTERMAN INTERNATIONAL LTD</t>
  </si>
  <si>
    <t>WENDT (INDIA) LTD</t>
  </si>
  <si>
    <t>WENDT</t>
  </si>
  <si>
    <t>WENDT INDIA LTD</t>
  </si>
  <si>
    <t>WEP SOLUTIONS LTD</t>
  </si>
  <si>
    <t>WEST COAST PAPER MILLS LTD</t>
  </si>
  <si>
    <t>WSTCSTPAPR</t>
  </si>
  <si>
    <t>WEST LEISURE RESORTS LTD</t>
  </si>
  <si>
    <t>WESTERN MINISTIL LTD</t>
  </si>
  <si>
    <t>WESTLIFE DEVELOPMENT LTD</t>
  </si>
  <si>
    <t>WHEELS (INDIA) LTD</t>
  </si>
  <si>
    <t>WHEELS</t>
  </si>
  <si>
    <t>WHEELS INDIA LTD</t>
  </si>
  <si>
    <t>WHIRLPOOL OF (INDIA) LTD</t>
  </si>
  <si>
    <t>WHIRLPOOL</t>
  </si>
  <si>
    <t>WHIRLPOOL OF INDIA LTD</t>
  </si>
  <si>
    <t>WHITE ORGANIC AGRO LTD</t>
  </si>
  <si>
    <t>White Organic Retail Ltd</t>
  </si>
  <si>
    <t>WORL</t>
  </si>
  <si>
    <t>WILLIAMSON FINANCIAL SERVICES LTD</t>
  </si>
  <si>
    <t>WILLIAMSON MAGOR &amp; COMPANY LTD</t>
  </si>
  <si>
    <t>WILLAMAGOR</t>
  </si>
  <si>
    <t>WIM PLAST LTD</t>
  </si>
  <si>
    <t>WINDSOR MACHINES LTD</t>
  </si>
  <si>
    <t>WINDMACHIN</t>
  </si>
  <si>
    <t>WINRO COMMERCIAL (INDIA) LTD</t>
  </si>
  <si>
    <t>WINRO COMMERCIAL INDIA LTD</t>
  </si>
  <si>
    <t>WINSOME BREWERIES LTD</t>
  </si>
  <si>
    <t>WINSOME TEXTILE INDUSTRIES LTD</t>
  </si>
  <si>
    <t>WINSOME YARNS LTD</t>
  </si>
  <si>
    <t>WINSOME</t>
  </si>
  <si>
    <t>WINTAC LTD</t>
  </si>
  <si>
    <t>WINY COMMERCIAL &amp; FISCAL SERVICES LTD</t>
  </si>
  <si>
    <t>WIPRO LTD</t>
  </si>
  <si>
    <t>WIPRO</t>
  </si>
  <si>
    <t>WIRES &amp; FABRIKS SA LTD</t>
  </si>
  <si>
    <t>WISEC GLOBAL LTD</t>
  </si>
  <si>
    <t>WOCKHARDT LTD</t>
  </si>
  <si>
    <t>WOCKPHARMA</t>
  </si>
  <si>
    <t>WOMEN NETWORKS LTD</t>
  </si>
  <si>
    <t>WOMENS NEXT LOUNGERIES LTD</t>
  </si>
  <si>
    <t>WONDERLA HOLIDAYS LTD</t>
  </si>
  <si>
    <t>WONDERLA</t>
  </si>
  <si>
    <t>WOODSVILLA LTD</t>
  </si>
  <si>
    <t>WORLDWIDE LEATHER EXPORTS LTD</t>
  </si>
  <si>
    <t>WORTH INVESTMENT &amp; TRADING CO LTD</t>
  </si>
  <si>
    <t>WORTH PERIPHERALS LTD</t>
  </si>
  <si>
    <t>WORTH</t>
  </si>
  <si>
    <t>WPIL LTD</t>
  </si>
  <si>
    <t>XCHANGING SOLUTIONS LTD</t>
  </si>
  <si>
    <t>XCHANGING</t>
  </si>
  <si>
    <t>Xelpmoc Design and Tech Ltd</t>
  </si>
  <si>
    <t>XELPMOC</t>
  </si>
  <si>
    <t>XL ENERGY LTD</t>
  </si>
  <si>
    <t>XLENERGY</t>
  </si>
  <si>
    <t>XPRO (INDIA) LTD</t>
  </si>
  <si>
    <t>XPRO(INDIA)</t>
  </si>
  <si>
    <t>XPRO INDIA LTD</t>
  </si>
  <si>
    <t>XPROINDIA</t>
  </si>
  <si>
    <t>YAMINI INVESTMENTS COMPANY LTD</t>
  </si>
  <si>
    <t>YARN SYNDICATE LTD</t>
  </si>
  <si>
    <t>YASH CHEMEX LTD</t>
  </si>
  <si>
    <t>YASH MANAGEMENT &amp; SATELLITE LTD</t>
  </si>
  <si>
    <t>YASH PAPERS LTD</t>
  </si>
  <si>
    <t>YASHO INDUSTRIES LTD</t>
  </si>
  <si>
    <t>YASHRAJ CONTAINEURS LTD</t>
  </si>
  <si>
    <t>YES BANK LTD</t>
  </si>
  <si>
    <t>YESBANK</t>
  </si>
  <si>
    <t>YKM INDUSTRIES LTD</t>
  </si>
  <si>
    <t>YOGI SUNG-WON (INDIA) LTD</t>
  </si>
  <si>
    <t>YOGI SUNG-WON INDIA LTD</t>
  </si>
  <si>
    <t>YOGYA ENTERPRISES LTD</t>
  </si>
  <si>
    <t>YORK EXPORTS LTD</t>
  </si>
  <si>
    <t>YUG DECOR LTD</t>
  </si>
  <si>
    <t>YUKEN (INDIA) LTD</t>
  </si>
  <si>
    <t>YUKEN INDIA LTD</t>
  </si>
  <si>
    <t>YURANUS INFRASTRUCTURE LTD</t>
  </si>
  <si>
    <t>YUVRAAJ HYGIENE PRODUCTS LTD.</t>
  </si>
  <si>
    <t>YUVRAAJHPL</t>
  </si>
  <si>
    <t>Z F STEERING GEAR (INDIA) LTD</t>
  </si>
  <si>
    <t>Z F STEERING GEAR INDIA LTD</t>
  </si>
  <si>
    <t>ZEAL AQUA LTD</t>
  </si>
  <si>
    <t>ZEE ENTERTAINMENT ENTERPRISES LTD</t>
  </si>
  <si>
    <t>ZEEL</t>
  </si>
  <si>
    <t>ZEE LEARN LTD</t>
  </si>
  <si>
    <t>ZEELEARN</t>
  </si>
  <si>
    <t>ZEE MEDIA CORPORATION LTD</t>
  </si>
  <si>
    <t>ZEEMEDIA</t>
  </si>
  <si>
    <t>ZEN TECHNOLOGIES LTD</t>
  </si>
  <si>
    <t>ZENTEC</t>
  </si>
  <si>
    <t>ZENITH BIRLA (INDIA) LTD</t>
  </si>
  <si>
    <t>ZENITHBIR</t>
  </si>
  <si>
    <t>ZENITH BIRLA INDIA LTD</t>
  </si>
  <si>
    <t>ZENITH EXPORTS LTD</t>
  </si>
  <si>
    <t>ZENITHEXPO</t>
  </si>
  <si>
    <t>ZENITH FIBRES LTD</t>
  </si>
  <si>
    <t>ZENITH HEALTH CARE LTD</t>
  </si>
  <si>
    <t>ZENLABS ETHICA LTD</t>
  </si>
  <si>
    <t>ZENOTECH LABORATORIES LTD</t>
  </si>
  <si>
    <t>ZENSAR TECHNOLOGIES LTD</t>
  </si>
  <si>
    <t>ZENSARTECH</t>
  </si>
  <si>
    <t>ZICOM ELECTRONIC SECURITY SYSTEMS LTD</t>
  </si>
  <si>
    <t>ZICOM</t>
  </si>
  <si>
    <t>ZIM LABORATORIES LTD</t>
  </si>
  <si>
    <t>ZODIAC CLOTHING COMPANY LTD</t>
  </si>
  <si>
    <t>ZODIACLOTH</t>
  </si>
  <si>
    <t>ZODIAC ENERGY LTD</t>
  </si>
  <si>
    <t>ZODIAC</t>
  </si>
  <si>
    <t>ZODIAC JRD- MKJ LTD</t>
  </si>
  <si>
    <t>ZODJRDMKJ</t>
  </si>
  <si>
    <t>Zodiac Ventures LTD</t>
  </si>
  <si>
    <t>ZODIACVEN</t>
  </si>
  <si>
    <t>ZOTA HEALTH CARE LTD</t>
  </si>
  <si>
    <t>ZOTA</t>
  </si>
  <si>
    <t>ZUARI AGRO CHEMICALS LTD</t>
  </si>
  <si>
    <t>ZUARI</t>
  </si>
  <si>
    <t>ZUARI GLOBAL LTD</t>
  </si>
  <si>
    <t>ZUARIGLOB</t>
  </si>
  <si>
    <t>ZYDUS WELLNESS LTD</t>
  </si>
  <si>
    <t>ZYDUSWELL</t>
  </si>
  <si>
    <t>ZYLOG SYSTEMS LTD</t>
  </si>
  <si>
    <t>ZYLOG</t>
  </si>
  <si>
    <t>INDIA LEASE DEVELOPMENT Ltd</t>
  </si>
  <si>
    <t>INDLEASE</t>
  </si>
  <si>
    <t>Kore Foods Ltd</t>
  </si>
  <si>
    <t>KORE</t>
  </si>
  <si>
    <t>GOLD ROCK INVESTMENTS Ltd</t>
  </si>
  <si>
    <t>ZGOLDINV</t>
  </si>
  <si>
    <t>KARTIK INVESTMENTS TRUST Ltd</t>
  </si>
  <si>
    <t>KARTKIN</t>
  </si>
  <si>
    <t>JAYABHARAT CREDIT Ltd</t>
  </si>
  <si>
    <t>JAYBHCR</t>
  </si>
  <si>
    <t>AMALGAMATED ELECTRICITY CO.Ltd</t>
  </si>
  <si>
    <t>AMALGAM</t>
  </si>
  <si>
    <t>Diversified Commercial Services</t>
  </si>
  <si>
    <t>GAEKWAR MILLS Ltd</t>
  </si>
  <si>
    <t>ZGAEKWAR</t>
  </si>
  <si>
    <t>K K Fincorp Limited</t>
  </si>
  <si>
    <t>KKFIN</t>
  </si>
  <si>
    <t>RAJASTHAN PETRO SYNTHETICS Ltd</t>
  </si>
  <si>
    <t>RAJSPTR</t>
  </si>
  <si>
    <t>NORTHERN PROJECTS Ltd</t>
  </si>
  <si>
    <t>NORTHPR</t>
  </si>
  <si>
    <t>ID Info Business Services Ltd</t>
  </si>
  <si>
    <t>IDINFO</t>
  </si>
  <si>
    <t>TRC FINANCIAL SERVICES Ltd</t>
  </si>
  <si>
    <t>TRCFIN</t>
  </si>
  <si>
    <t>SPV Global Trading Ltd</t>
  </si>
  <si>
    <t>SPVGLOBAL</t>
  </si>
  <si>
    <t>ARAVALI SECURITIES &amp; FINANCE Ltd</t>
  </si>
  <si>
    <t>ARAVALIS</t>
  </si>
  <si>
    <t>YASH TRADING &amp; FINANCE Ltd</t>
  </si>
  <si>
    <t>YASTF</t>
  </si>
  <si>
    <t>GAYATRI TISSUE &amp; PAPERS Ltd</t>
  </si>
  <si>
    <t>GYTRIPA</t>
  </si>
  <si>
    <t>GRAND FOUNDRY Ltd</t>
  </si>
  <si>
    <t>GRANDFONRY</t>
  </si>
  <si>
    <t>Smiths &amp; Founders (India) Limited</t>
  </si>
  <si>
    <t>SMFIL</t>
  </si>
  <si>
    <t>MODERN INSULATORS Ltd</t>
  </si>
  <si>
    <t>MODINSU</t>
  </si>
  <si>
    <t>S&amp;S POWER SWITCHGEAR Ltd</t>
  </si>
  <si>
    <t>S&amp;SPOWER</t>
  </si>
  <si>
    <t>SBEC SYSTEMS (INDIA) Ltd</t>
  </si>
  <si>
    <t>SBECSYS</t>
  </si>
  <si>
    <t>VINTRON INFORMATICS Ltd</t>
  </si>
  <si>
    <t>VINTRON</t>
  </si>
  <si>
    <t>SHARAT INDUSTRIES Ltd</t>
  </si>
  <si>
    <t>SHINDL</t>
  </si>
  <si>
    <t>BKV INDUSTRIES Ltd</t>
  </si>
  <si>
    <t>BKV</t>
  </si>
  <si>
    <t>TMT (INDIA) Ltd</t>
  </si>
  <si>
    <t>TMTIND-B1</t>
  </si>
  <si>
    <t>PHARMAIDS PHARMACEUTICALS Ltd</t>
  </si>
  <si>
    <t>PHARMAID</t>
  </si>
  <si>
    <t>SURAJ INDUSTRIES Ltd</t>
  </si>
  <si>
    <t>SURJIND</t>
  </si>
  <si>
    <t>TEXEL INDUSTRIES Ltd</t>
  </si>
  <si>
    <t>TEXELIN</t>
  </si>
  <si>
    <t>Paos Industries Ltd</t>
  </si>
  <si>
    <t>PAOS</t>
  </si>
  <si>
    <t>SIDDHA VENTURES Ltd</t>
  </si>
  <si>
    <t>SIDDHA</t>
  </si>
  <si>
    <t>KIRAN SYNTEX Ltd</t>
  </si>
  <si>
    <t>KIRANSY-B</t>
  </si>
  <si>
    <t>KANSAL FIBRES Ltd</t>
  </si>
  <si>
    <t>KANSAFB</t>
  </si>
  <si>
    <t>Xtglobal Infotech Ltd</t>
  </si>
  <si>
    <t>XTGLOBAL</t>
  </si>
  <si>
    <t>Saffron Industries Limited</t>
  </si>
  <si>
    <t>SAFFRON</t>
  </si>
  <si>
    <t>CENTERAC TECHNOLOGIES Ltd</t>
  </si>
  <si>
    <t>CENTERAC</t>
  </si>
  <si>
    <t>Servoteach Industries Ltd</t>
  </si>
  <si>
    <t>SERVOTEACH</t>
  </si>
  <si>
    <t>SMC CREDITS Ltd</t>
  </si>
  <si>
    <t>SMCREDT</t>
  </si>
  <si>
    <t>RAJ OIL MILLS Ltd</t>
  </si>
  <si>
    <t>RAJOIL</t>
  </si>
  <si>
    <t>Axis Mutual Fund - Axis Gold Exchange Traded Fund</t>
  </si>
  <si>
    <t>AXISGOLD</t>
  </si>
  <si>
    <t>IDBI Mutual Fund - IDBI Gold ETF</t>
  </si>
  <si>
    <t>IDBIGOLD</t>
  </si>
  <si>
    <t>SBI Mutual Fund - SBI Sensex ETF</t>
  </si>
  <si>
    <t>SBISENSEX</t>
  </si>
  <si>
    <t>Motilal Oswal Mutual Fund - Motilal Oswal MOSt Shares Midcap 100 ETF- Growth option</t>
  </si>
  <si>
    <t>M100</t>
  </si>
  <si>
    <t>ICICI Prudential Nifty ETF</t>
  </si>
  <si>
    <t>ICICINIFTY</t>
  </si>
  <si>
    <t>ICICI Prudential Nifty 100 ETF</t>
  </si>
  <si>
    <t>ICICINF100</t>
  </si>
  <si>
    <t>NIPPON INDIA ETF NIFTY 100</t>
  </si>
  <si>
    <t>NETFNIF100</t>
  </si>
  <si>
    <t>Kotak Mahindra Mutual Fund - Kotak Nifty ETF</t>
  </si>
  <si>
    <t>KOTAKNIFTY</t>
  </si>
  <si>
    <t>CPSE ETF</t>
  </si>
  <si>
    <t>CPSEETF</t>
  </si>
  <si>
    <t>Response Informatics Ltd</t>
  </si>
  <si>
    <t>RESPONSINF</t>
  </si>
  <si>
    <t>Quasar India Ltd</t>
  </si>
  <si>
    <t>QUASAR</t>
  </si>
  <si>
    <t>ICICI Prudential Growth Fund Series 1 (Regular Dividend Payout)</t>
  </si>
  <si>
    <t>IPRU2401</t>
  </si>
  <si>
    <t>ICICI Prudential Growth Fund Series 1 (Direct Dividend Option)</t>
  </si>
  <si>
    <t>IPRU8601</t>
  </si>
  <si>
    <t>ICICI Prudential Growth Fund Series 2 (Regular Plan - Dividend Payout Option)</t>
  </si>
  <si>
    <t>IPRU2428</t>
  </si>
  <si>
    <t>ICICI Prudential Growth Fund Series 2 (Direct Plan - Dividend Payout Option)</t>
  </si>
  <si>
    <t>IPRU8628</t>
  </si>
  <si>
    <t>QGO Finance Ltd</t>
  </si>
  <si>
    <t>QGO</t>
  </si>
  <si>
    <t>NIPPON INDIA ETF SENSEX</t>
  </si>
  <si>
    <t>NETFSENSEX</t>
  </si>
  <si>
    <t>ICICI Prudential Growth Fund Series 3 (Regular Plan - Dividend Payout Option)</t>
  </si>
  <si>
    <t>IPRU2511</t>
  </si>
  <si>
    <t>ICICI Prudential Growth Fund Series 3 (Direct Plan - Dividend Payout Option)</t>
  </si>
  <si>
    <t>IPRU8711</t>
  </si>
  <si>
    <t>DSP BlackRock 3 Years Close Ended Equity Fund-Regular- Growth</t>
  </si>
  <si>
    <t>D3YRCEERG</t>
  </si>
  <si>
    <t>DSP BlackRock 3 Years Close Ended Equity Fund-Regular- Dividend Payout</t>
  </si>
  <si>
    <t>D3YRCEERDP</t>
  </si>
  <si>
    <t>DSP BlackRock 3 Years Close Ended Equity Fund- Direct Plan - Growth</t>
  </si>
  <si>
    <t>D3YRCEEDG</t>
  </si>
  <si>
    <t>DSP BlackRock 3 Years Close Ended Equity Fund-Direct Plan - Dividend Payout</t>
  </si>
  <si>
    <t>D3YRCEEDDP</t>
  </si>
  <si>
    <t>SBI Mutual Fund - SBI - ETF BSE 100</t>
  </si>
  <si>
    <t>SETFBSE100</t>
  </si>
  <si>
    <t>Rajputana Investment and Finance Ltd</t>
  </si>
  <si>
    <t>RAJPUTANA</t>
  </si>
  <si>
    <t>Edelweiss Mutual Fund - Edelweiss Exchange Traded Scheme - Nifty ( Nifty EES )</t>
  </si>
  <si>
    <t>NIFTYEES</t>
  </si>
  <si>
    <t>Boston Leasing and Finance Ltd</t>
  </si>
  <si>
    <t>BLFL</t>
  </si>
  <si>
    <t>UTI- SENSEX ETF</t>
  </si>
  <si>
    <t>UTISENSETF</t>
  </si>
  <si>
    <t>UTI NIFTY ETF</t>
  </si>
  <si>
    <t>UTINIFTETF</t>
  </si>
  <si>
    <t>LIC MF EXCHANGE TRADED FUND- NIFTY 50</t>
  </si>
  <si>
    <t>LICNETFN50</t>
  </si>
  <si>
    <t>LIC MF EXCHANGE TRADED FUND- SENSEX</t>
  </si>
  <si>
    <t>LICNETFSEN</t>
  </si>
  <si>
    <t>HDFC Nifty ETF</t>
  </si>
  <si>
    <t>HDFCNIFETF</t>
  </si>
  <si>
    <t>HDFC Sensex ETF - Open Ended Traded Fund</t>
  </si>
  <si>
    <t>SXETF</t>
  </si>
  <si>
    <t>Roxy Exports Ltd</t>
  </si>
  <si>
    <t>ROXY</t>
  </si>
  <si>
    <t>LIC MF Exchange Traded Fund- NIFTY 100</t>
  </si>
  <si>
    <t>LICNFNHGP</t>
  </si>
  <si>
    <t>ICICI Prudential NV20 ETF</t>
  </si>
  <si>
    <t>ICICINV20</t>
  </si>
  <si>
    <t>ICICI Prudential Midcap Select ETF</t>
  </si>
  <si>
    <t>ICICIMCAP</t>
  </si>
  <si>
    <t>BIRLA SUN LIFE SENSEX ETF</t>
  </si>
  <si>
    <t>BSLSENETFG</t>
  </si>
  <si>
    <t>IDFC SENSEX ETF</t>
  </si>
  <si>
    <t>IDFSENSEXE</t>
  </si>
  <si>
    <t>Axis Emerging Opportunities Fund-SR 2 (1400 D)-Direct Plan-Dividend Payout</t>
  </si>
  <si>
    <t>AXISE2D1D</t>
  </si>
  <si>
    <t>Axis Emerging Opportunities Fund-SR 2 (1400 D)-Direct Plan-Growth</t>
  </si>
  <si>
    <t>AXISE2DGG</t>
  </si>
  <si>
    <t>Axis Emerging Opportunities Fund-SR 2 (1400 D)-Regular Plan-Dividend Payout</t>
  </si>
  <si>
    <t>AXISE2DPD</t>
  </si>
  <si>
    <t>Axis Emerging Opportunities Fund-SR 2 (1400 D)-Regular Plan-Growth</t>
  </si>
  <si>
    <t>AXISE2GPG</t>
  </si>
  <si>
    <t>ICICI Prudential Value Fund Series 12 - Dividend Payout Option</t>
  </si>
  <si>
    <t>IPRU2933</t>
  </si>
  <si>
    <t>ICICI Prudential Value Fund Series 12 - Direct Plan Dividend Payout Option</t>
  </si>
  <si>
    <t>IPRU9135</t>
  </si>
  <si>
    <t>ICICI Prudential Value Fund- Series 13- Dividend Payout Option</t>
  </si>
  <si>
    <t>IPRU2955</t>
  </si>
  <si>
    <t>ICICI Prudential Value Fund Series- 13- Direct Plan Dividend Payout Option</t>
  </si>
  <si>
    <t>IPRU9157</t>
  </si>
  <si>
    <t>Axis Equity Advantage Fund- Series 1 Direct Plan- Growth</t>
  </si>
  <si>
    <t>AXISAEDGG</t>
  </si>
  <si>
    <t>Axis Equity Advantage Fund- Series 1 Regular Plan- Growth</t>
  </si>
  <si>
    <t>AXISAEGPG</t>
  </si>
  <si>
    <t>ICICI Prudential Value Fund Series 14 - Cumulative</t>
  </si>
  <si>
    <t>IPRU2969</t>
  </si>
  <si>
    <t>ICICI Prudential Value Fund Series 14 - Dividend Payout</t>
  </si>
  <si>
    <t>IPRU2970</t>
  </si>
  <si>
    <t>ICICI Prudential Value Fund Series 14 - Direct Plan Cumulative</t>
  </si>
  <si>
    <t>IPRU9171</t>
  </si>
  <si>
    <t>ICICI Prudential Value Fund Series 14 - Direct Plan Dividend Payout</t>
  </si>
  <si>
    <t>IPRU9172</t>
  </si>
  <si>
    <t>HDFC EOF- II- 1126D May 2017(1)  plan under HDFC Equity Opportunities Fund- Series 2- Direct</t>
  </si>
  <si>
    <t>HEOFDG1126</t>
  </si>
  <si>
    <t>HDFC EOF - II - 1126D May 2017(1)  plan under HDFC Equity Opportunities Fund - Series 2 - Direct</t>
  </si>
  <si>
    <t>HEOFDD1126</t>
  </si>
  <si>
    <t>HDFC EOF- II - 1126D May 2017(1) plan under HDFC Equity Opportunities Fund - Series2 - Regular</t>
  </si>
  <si>
    <t>HEOFRG1126</t>
  </si>
  <si>
    <t>HDFC EOF - II - 1126D May 2017(1)  plan under HDFC Equity Opportunities Fund - Series 2 - Regular</t>
  </si>
  <si>
    <t>HEOFRD1126</t>
  </si>
  <si>
    <t>ICICI Prudential Nifty Low Vol 30 ETF</t>
  </si>
  <si>
    <t>ICICILOVOL</t>
  </si>
  <si>
    <t>Aditya Birla Sun Life RESURGENT INDIA FUND â€“ SERIES 4 REGULAR GROWTH</t>
  </si>
  <si>
    <t>BSLRIFS4RG</t>
  </si>
  <si>
    <t>Aditya Birla Sun Life RESURGENT INDIA FUND â€“ SERIES 4 REGULAR DIVIDEND</t>
  </si>
  <si>
    <t>BSLRIFS4RD</t>
  </si>
  <si>
    <t>Aditya Birla Sun Life RESURGENT INDIA FUND â€“ SERIES 4 DIRECT GROWTH</t>
  </si>
  <si>
    <t>BSLRIFS4DG</t>
  </si>
  <si>
    <t>Aditya Birla Sun Life RESURGENT INDIA FUND â€“ SERIES 4 DIRECT DIVIDEND</t>
  </si>
  <si>
    <t>BSLRIFS4DD</t>
  </si>
  <si>
    <t>ICICI PRUDENTIAL VALUE FUND-SERIES 15-CUMULATIVE</t>
  </si>
  <si>
    <t>IPRU2987</t>
  </si>
  <si>
    <t>ICICI PRUDENTIAL VALUE FUND-SERIES 15-DIVIDEND PAYOUT</t>
  </si>
  <si>
    <t>IPRU2988</t>
  </si>
  <si>
    <t>ICICI PRUDENTIAL VALUE FUND-SERIES 15-DIRECT PLAN CUMULATIVE</t>
  </si>
  <si>
    <t>IPRU9189</t>
  </si>
  <si>
    <t>ICICI PRUDENTIAL VALUE FUND-SERIES 15-DIRECT PLAN DIVIDEND PAYOUT</t>
  </si>
  <si>
    <t>IPRU9190</t>
  </si>
  <si>
    <t>HDFC EQUITY OPPORTUNITIES FUND-II-1100D JUNE 2017(1) SERIES 2-DIRECT OPTION-GROWTH OPTION</t>
  </si>
  <si>
    <t>HEOFDG1100</t>
  </si>
  <si>
    <t>HDFC EQUITY OPPORTUNITIES FUND-II-1100D JUNE 2017(1) SERIES 2-DIRECT OPTION-DIVIDEND PAYOUT OPTION</t>
  </si>
  <si>
    <t>HEOFDD1100</t>
  </si>
  <si>
    <t>HDFC EQUITY OPPORTUNITIES FUND-II-1100D JUNE 2017(1) SERIES 2-REGULAR OPTION-GROWTH OPTION</t>
  </si>
  <si>
    <t>HEOFRG1100</t>
  </si>
  <si>
    <t>HDFC EQUITY OPPORTUNITIES FUND-II-1100D JUNE 2017(1) SERIES 2-REGULAR OPTION-DIVIDEND PAYOUT OPTION</t>
  </si>
  <si>
    <t>HEOFRD1100</t>
  </si>
  <si>
    <t>UTI Nifty Next 50 ETF</t>
  </si>
  <si>
    <t>UTINEXT50</t>
  </si>
  <si>
    <t>Axis Equity Advantage Fund - Series 2 Direct Plan - Growth</t>
  </si>
  <si>
    <t>AXISAHDGG</t>
  </si>
  <si>
    <t>Axis Equity Advantage Fund - Series 2 Regular Plan - Growth</t>
  </si>
  <si>
    <t>AXISAHGPG</t>
  </si>
  <si>
    <t>ICICI Prudential Value Fund - Series 16 - Cumulative Option</t>
  </si>
  <si>
    <t>IPRU2991</t>
  </si>
  <si>
    <t>ICICI Prudential Value Fund - Series 16 - Dividend Payout Option</t>
  </si>
  <si>
    <t>IPRU2992</t>
  </si>
  <si>
    <t>ICICI Prudential Value Fund - Series 16 - Direct Plan Cumulative Option</t>
  </si>
  <si>
    <t>IPRU9193</t>
  </si>
  <si>
    <t>ICICI Prudential Value Fund - Series 16 - Direct Plan Dividend Payout Option</t>
  </si>
  <si>
    <t>IPRU9194</t>
  </si>
  <si>
    <t>ICICI PRUDENTIAL VALUE FUND SERIES 17 - CUMULATIVE OPTION</t>
  </si>
  <si>
    <t>IPRU3003</t>
  </si>
  <si>
    <t>ICICI PRUDENTIAL VALUE FUND SERIES 17 - DIVIDEND OPTION</t>
  </si>
  <si>
    <t>IPRU3004</t>
  </si>
  <si>
    <t>ICICI PRUDENTIAL VALUE FUND SERIES 17 - DIRECT PLAN CUMULATIVE OPTION</t>
  </si>
  <si>
    <t>IPRU9205</t>
  </si>
  <si>
    <t>ICICI PRUDENTIAL VALUE FUND SERIES 17 - DIRECT PLAN DIVIDEND OPTION</t>
  </si>
  <si>
    <t>IPRU9206</t>
  </si>
  <si>
    <t>Aditya Birla Sun Life Resurgent India Fund - Series 5 - Regular Plan Growth</t>
  </si>
  <si>
    <t>ABSLRIF5RG</t>
  </si>
  <si>
    <t>Aditya Birla Sun Life Resurgent India Fund - Series 5 - Regular Plan Dividend Payout</t>
  </si>
  <si>
    <t>ABSLRIF5RD</t>
  </si>
  <si>
    <t>Aditya Birla Sun Life Resurgent India Fund - Series 5 - Direct Plan Growth</t>
  </si>
  <si>
    <t>ABSLRIF5DG</t>
  </si>
  <si>
    <t>Aditya Birla Sun Life Resurgent India Fund - Series 5 - Direct Plan Dividend Payout</t>
  </si>
  <si>
    <t>ABSLRIF5DD</t>
  </si>
  <si>
    <t>ICICI Prudential Value Fund Series 18 - Cumulative Option</t>
  </si>
  <si>
    <t>IPRU3013</t>
  </si>
  <si>
    <t>ICICI Prudential Value Fund Series 18 - Dividend Payout Option</t>
  </si>
  <si>
    <t>IPRU3014</t>
  </si>
  <si>
    <t>ICICI Prudential Value Fund Series 18 - Direct Plan Cumulative Option</t>
  </si>
  <si>
    <t>IPRU9215</t>
  </si>
  <si>
    <t>ICICI Prudential Value Fund Series 18 - Direct Plan Dividend Payout Option</t>
  </si>
  <si>
    <t>IPRU9216</t>
  </si>
  <si>
    <t>NIPPON INDIA MUTUAL FUND  CAPITAL BUILDER FD SR B DR DVP 06JN21</t>
  </si>
  <si>
    <t>NCBFIVBDD</t>
  </si>
  <si>
    <t>NIPPON INDIA MUTUAL FUND  CAPITAL BUILDER FD SR B DR GWTH 06JN21</t>
  </si>
  <si>
    <t>NCBFIVBDG</t>
  </si>
  <si>
    <t>NIPPON INDIA MUTUAL FUND  CAPITAL BUILDER FD SR B RG DVP 06JN21</t>
  </si>
  <si>
    <t>NCBFIVBD</t>
  </si>
  <si>
    <t>NIPPON INDIA MUTUAL FUND  CAPITAL BUILDER FD SR B RG GWTH 06JN21</t>
  </si>
  <si>
    <t>NCBFIVBG</t>
  </si>
  <si>
    <t>BHARAT 22 ETF - ICICI Prudential AMC</t>
  </si>
  <si>
    <t>ICICIB22</t>
  </si>
  <si>
    <t>HDFC HOF-I-1140D November 2017(1) - Direct Option - Growth Option</t>
  </si>
  <si>
    <t>HHOF1140DG</t>
  </si>
  <si>
    <t>HDFC HOF-I-1140D November 2017(1) - Direct Option - Dividend Payout Option</t>
  </si>
  <si>
    <t>HHOF1140DD</t>
  </si>
  <si>
    <t>HDFC HOF-I-1140D November 2017(1) - Regular Option - Growth Option</t>
  </si>
  <si>
    <t>HHOF1140RG</t>
  </si>
  <si>
    <t>HDFC HOF-I-1140D November 2017(1) - Regular  Option - Dividend Payout Option</t>
  </si>
  <si>
    <t>HHOF1140RD</t>
  </si>
  <si>
    <t>DSP BLACKROCK A.C.E. Fund Series 1 - Regular Growth</t>
  </si>
  <si>
    <t>DACEFRG</t>
  </si>
  <si>
    <t>DSP BLACKROCK A.C.E. Fund Series 1 - Regular-Dividend Payout</t>
  </si>
  <si>
    <t>DACEFRDP</t>
  </si>
  <si>
    <t>DSP BLACKROCK A.C.E. Fund Series 1 - Direct Growth</t>
  </si>
  <si>
    <t>DACEFDG</t>
  </si>
  <si>
    <t>DSP BLACKROCK A.C.E. Fund Series 1 - Direct - Dividend Payout</t>
  </si>
  <si>
    <t>DACEFDDP</t>
  </si>
  <si>
    <t>NIPPON INDIA MUTUAL FUND  CAPITAL BUILDER FD IV SR C DR DVP 20MR21</t>
  </si>
  <si>
    <t>NCBFIVBCD</t>
  </si>
  <si>
    <t>NIPPON INDIA MUTUAL FUND  CAPITAL BUILDER FD IV SR C RG GWTH 20MR21</t>
  </si>
  <si>
    <t>NCBFIVCG</t>
  </si>
  <si>
    <t>NIPPON INDIA MUTUAL FUND  CAPITAL BUILDER FD IV SR C DR GWTH 20MR21</t>
  </si>
  <si>
    <t>NCBFIVBCG</t>
  </si>
  <si>
    <t>NIPPON INDIA MUTUAL FUND  CAPITAL BUILDER FD IV SR C RG DVP 20MR21</t>
  </si>
  <si>
    <t>NCBFIVCD</t>
  </si>
  <si>
    <t>ICICI PRUDENTIAL VALUE FUND - SERIES 19 - CUMULATIVE OPTION</t>
  </si>
  <si>
    <t>IPRU3018</t>
  </si>
  <si>
    <t>ICICI PRUDENTIAL VALUE FUND - SERIES 19  - DIVIDEND PAYOUT OPTION</t>
  </si>
  <si>
    <t>IPRU3019</t>
  </si>
  <si>
    <t>ICICI PRUDENTIAL VALUE FUND - SERIES 19  - DIRECT PLAN CUMULATIVE OPTION</t>
  </si>
  <si>
    <t>IPRU9220</t>
  </si>
  <si>
    <t>ICICI PRUDENTIAL VALUE FUND - SERIES 19  -DIRECT PLAN DIVIDEND PAYOUT OPTION</t>
  </si>
  <si>
    <t>IPRU9221</t>
  </si>
  <si>
    <t>NIPPON INDIA MUTUAL FUND  CAPITAL BUILDER FD IV SRD DR DVP 18JN21</t>
  </si>
  <si>
    <t>NCBFIVDDD</t>
  </si>
  <si>
    <t>NIPPON INDIA MUTUAL FUND  CAPITAL BUILDER FD IV SRD RG GWTH 18JN21</t>
  </si>
  <si>
    <t>NCBFIVDG</t>
  </si>
  <si>
    <t>NIPPON INDIA MUTUAL FUND  CAPITAL BUILDER FD IV SRD DR GWTH 18JN21</t>
  </si>
  <si>
    <t>NCBFIVDDG</t>
  </si>
  <si>
    <t>NIPPON INDIA MUTUAL FUND  CAPITAL BUILDER FD IV SRD RG DVP 18JN21</t>
  </si>
  <si>
    <t>NCBFIVDD</t>
  </si>
  <si>
    <t>ICICI Prudential Value Fund - Series 20 - Cumulative Option</t>
  </si>
  <si>
    <t>IPRU3034</t>
  </si>
  <si>
    <t>ICICI Prudential Value Fund - Series 20 - Dividend Option</t>
  </si>
  <si>
    <t>IPRU3035</t>
  </si>
  <si>
    <t>ICICI Prudential Value Fund - Series 20 - Direct Plan Cumulative Option</t>
  </si>
  <si>
    <t>IPRU9236</t>
  </si>
  <si>
    <t>ICICI Prudential Value Fund - Series 20 - Direct Plan Dividend Option</t>
  </si>
  <si>
    <t>IPRU9237</t>
  </si>
  <si>
    <t>Kotak India Growth Fund   Series 4 - Regular Plan Growth Option</t>
  </si>
  <si>
    <t>KTKIND4RG</t>
  </si>
  <si>
    <t>Kotak India Growth Fund   Series 4 - Regular Plan Dividend Option</t>
  </si>
  <si>
    <t>KTKIND4RD</t>
  </si>
  <si>
    <t>KOTAK INDIA GROWTH FUND SERIES 4 DIRECT PLAN DIVIDEND OPTION</t>
  </si>
  <si>
    <t>KTKIND4DD</t>
  </si>
  <si>
    <t>Kotak India Growth Fund   Series 4 - Direct Plan Growth Option</t>
  </si>
  <si>
    <t>KTKIND4DG</t>
  </si>
  <si>
    <t>Axis Capital Builder Fund - Series 1 (1540 Days) - Direct Plan  - Dividend Payout</t>
  </si>
  <si>
    <t>AXISCBD1D</t>
  </si>
  <si>
    <t>Axis Capital Builder Fund - Series 1 (1540 Days) - Direct Plan  - Growth</t>
  </si>
  <si>
    <t>AXISCBDGG</t>
  </si>
  <si>
    <t>Axis Capital Builder Fund - Series 1 (1540 Days) - Regular Plan  - Dividend Payout</t>
  </si>
  <si>
    <t>AXISCBDPD</t>
  </si>
  <si>
    <t>Axis Capital Builder Fund - Series 1 (1540 Days) - Regular Plan  - Growth</t>
  </si>
  <si>
    <t>AXISCBGPG</t>
  </si>
  <si>
    <t>DSP BlackRock A C E Fund - Series 2 - Regular Plan - Growth Option</t>
  </si>
  <si>
    <t>DACE2RG</t>
  </si>
  <si>
    <t>DSP BlackRock A C E Fund - Series 2 - Regular Plan - Dividend Payout Option</t>
  </si>
  <si>
    <t>DACE2RDP</t>
  </si>
  <si>
    <t>DSP BlackRock A C E Fund - Series 2 - Direct Plan - Growth Option</t>
  </si>
  <si>
    <t>DACE2DG</t>
  </si>
  <si>
    <t>DSP BlackRock A C E Fund - Series 2 - Direct Plan - Dividend Payout  Option</t>
  </si>
  <si>
    <t>DACE2DDP</t>
  </si>
  <si>
    <t>ADITYA BIRLA SUN LIFE RESURGENT INDIA FUND - SERIES 6- REGULAR PLAN- GROWTH</t>
  </si>
  <si>
    <t>ABSLRIF6RG</t>
  </si>
  <si>
    <t>ADITYA BIRLA SUN LIFE RESURGENT INDIA FUND - SERIES 6- REGULAR PLAN- DIVIDEND PAYOUT</t>
  </si>
  <si>
    <t>ABSLRIF6RD</t>
  </si>
  <si>
    <t>ADITYA BIRLA SUN LIFE RESURGENT INDIA FUND - SERIES 6- DIRECT PLAN- GROWTH</t>
  </si>
  <si>
    <t>ABSLRIF6DG</t>
  </si>
  <si>
    <t>ADITYA BIRLA SUN LIFE RESURGENT INDIA FUND - SERIES 6- DIRECT PLAN- DIVIDEND PAYOUT</t>
  </si>
  <si>
    <t>ABSLRIF6DD</t>
  </si>
  <si>
    <t>Aditya Birla Sun Life Resurgent India Fund - Series 7 - Regular Plan - Growth Option</t>
  </si>
  <si>
    <t>ABSLRIF7RG</t>
  </si>
  <si>
    <t>Aditya Birla Sun Life Resurgent India Fund - Series 7 - Regular Plan - Dividend Payout</t>
  </si>
  <si>
    <t>ABSLRIF7RD</t>
  </si>
  <si>
    <t>Aditya Birla Sun Life Resurgent India Fund - Series 7 - Direct Plan - Growth Option</t>
  </si>
  <si>
    <t>ABSLRIF7DG</t>
  </si>
  <si>
    <t>Aditya Birla Sun Life Resurgent India Fund - Series 7 - Direct Plan - Dividend Payout</t>
  </si>
  <si>
    <t>ABSLRIF7DD</t>
  </si>
  <si>
    <t>IndInfravit Trust</t>
  </si>
  <si>
    <t>INDINFR</t>
  </si>
  <si>
    <t>ICICI Prudential Bharat Consumption Fund - Series 2 - Cumulative Option</t>
  </si>
  <si>
    <t>IPRU3095</t>
  </si>
  <si>
    <t>ICICI Prudential Bharat Consumption Fund - Series 2 - Dividend Option</t>
  </si>
  <si>
    <t>IPRU3096</t>
  </si>
  <si>
    <t>ICICI Prudential Bharat Consumption Fund - Series 2 - Direct Plan Cumulative Option</t>
  </si>
  <si>
    <t>IPRU9297</t>
  </si>
  <si>
    <t>ICICI Prudential Bharat Consumption Fund - Series 2 - Direct Plan Dividend Option</t>
  </si>
  <si>
    <t>IPRU9298</t>
  </si>
  <si>
    <t>ICICI Prudential S&amp;P BSE 500 ETF</t>
  </si>
  <si>
    <t>ICICI500</t>
  </si>
  <si>
    <t>Kotak India Growth Fund Series 5 - Regular Plan - Growth Option</t>
  </si>
  <si>
    <t>KTKIND5RG</t>
  </si>
  <si>
    <t>Kotak India Growth Fund Series 5 - Regular Plan - Dividend Option</t>
  </si>
  <si>
    <t>KTKIND5RD</t>
  </si>
  <si>
    <t>Kotak India Growth Fund Series 5 - Direct Plan - Growth Option</t>
  </si>
  <si>
    <t>KTKIND5DG</t>
  </si>
  <si>
    <t>Kotak India Growth Fund Series 5 - Direct Plan - Dividend Option</t>
  </si>
  <si>
    <t>KTKIND5DD</t>
  </si>
  <si>
    <t>ICICI Prudential Bharat Consumption Fund  - Series 3 - Cumulative Option</t>
  </si>
  <si>
    <t>IPRU3143</t>
  </si>
  <si>
    <t>ICICI Prudential Bharat Consumption Fund  - Series 3 - Dividend Payout Option</t>
  </si>
  <si>
    <t>IPRU3144</t>
  </si>
  <si>
    <t>ICICI Prudential Bharat Consumption Fund  - Series 3 -  Direct Plan - Cumulative Option</t>
  </si>
  <si>
    <t>IPRU9345</t>
  </si>
  <si>
    <t>ICICI Prudential Bharat Consumption Fund  - Series 3 - Direct Plan - Dividend Payout Option</t>
  </si>
  <si>
    <t>IPRU9346</t>
  </si>
  <si>
    <t>Tata Vaue Fund Series 1 - Regular Plan - Dividend Payout Option</t>
  </si>
  <si>
    <t>TVF1D</t>
  </si>
  <si>
    <t>Tata Vaue Fund Series 1 - Direct Plan - Dividend Payout Option</t>
  </si>
  <si>
    <t>TVF1DZ</t>
  </si>
  <si>
    <t>Tata Vaue Fund Series 1 - Regular Plan - Growth Option</t>
  </si>
  <si>
    <t>TVF1G</t>
  </si>
  <si>
    <t>Tata Vaue Fund Series 1 - Direct Plan - Growth Option</t>
  </si>
  <si>
    <t>TVF1GZ</t>
  </si>
  <si>
    <t>IDFC Equity Opportunity - Series 6 - Regular Plan - Growth Option</t>
  </si>
  <si>
    <t>IDFCEOS6RG</t>
  </si>
  <si>
    <t>IDFC Equity Opportunity - Series 6 - Regular Plan - Dividend Payout  Option</t>
  </si>
  <si>
    <t>IDFCEOS6RD</t>
  </si>
  <si>
    <t>IDFC Equity Opportunity - Series 6 - Direct Plan - Growth Option</t>
  </si>
  <si>
    <t>IDFCEOS6DG</t>
  </si>
  <si>
    <t>IDFC Equity Opportunity - Series 6 - Direct Plan - Dividend Payout Option</t>
  </si>
  <si>
    <t>IDFCEOS6DD</t>
  </si>
  <si>
    <t>TATA Value Fund Series  2 - Regular Plan  - Dividend Payout Option</t>
  </si>
  <si>
    <t>TVF2D</t>
  </si>
  <si>
    <t>TATA Value Fund Series  2 - Direct Plan  - Dividend Payout Option</t>
  </si>
  <si>
    <t>TVF2DZ</t>
  </si>
  <si>
    <t>TATA Value Fund Series  2 - Regular  Plan  - Growth Option</t>
  </si>
  <si>
    <t>TVF2G</t>
  </si>
  <si>
    <t>TATA Value Fund Series  2 - Direct Plan  - Growth Option</t>
  </si>
  <si>
    <t>TVF2GZ</t>
  </si>
  <si>
    <t>ICICI PRU Bharat Consumption Fund - Sr 4 - Cumulative</t>
  </si>
  <si>
    <t>IPRU3168</t>
  </si>
  <si>
    <t>ICICI PRU Bharat Consumption Fund - Sr 4 - Dividend Payout Option</t>
  </si>
  <si>
    <t>IPRU3169</t>
  </si>
  <si>
    <t>ICICI PRU Bharat Consumption Fund - Sr 4 - Direct Plan Cumulative</t>
  </si>
  <si>
    <t>IPRU9370</t>
  </si>
  <si>
    <t>ICICI PRU Bharat Consumption Fund - Sr 4 - Direct Plan Dividend Payout</t>
  </si>
  <si>
    <t>IPRU9371</t>
  </si>
  <si>
    <t>ICICI Prudential Nifty Next 50 ETF</t>
  </si>
  <si>
    <t>ICICINXT50</t>
  </si>
  <si>
    <t>Kotak India Growth Fund Series 7 - Regular Plan - Growth Option</t>
  </si>
  <si>
    <t>KTKIND7RG</t>
  </si>
  <si>
    <t>Kotak India Growth Fund Series 7 - Regular Plan - Dividend Option</t>
  </si>
  <si>
    <t>KTKIND7RD</t>
  </si>
  <si>
    <t>Kotak India Growth Fund Series 7 - Direct Plan - Growth Option</t>
  </si>
  <si>
    <t>KTKIND7DG</t>
  </si>
  <si>
    <t>Kotak India Growth Fund Series 7 - Direct Plan - Dividend Option</t>
  </si>
  <si>
    <t>KTKIND7DD</t>
  </si>
  <si>
    <t>SBI - ETF - SENSEX NEXT 50</t>
  </si>
  <si>
    <t>SETFSN50</t>
  </si>
  <si>
    <t>NIPPON INDIA MUTUAL FUND  INDIA OPPT FD  SR A RG GWTH31JN22</t>
  </si>
  <si>
    <t>NIOSAG</t>
  </si>
  <si>
    <t>NIPPON INDIA MUTUAL FUND  INDIA OPPT FD  SR A RG DVP31JN22</t>
  </si>
  <si>
    <t>NIOSAD</t>
  </si>
  <si>
    <t>NIPPON INDIA MUTUAL FUND  INDIA OPPT FD  SR A DR GWTH31JN22</t>
  </si>
  <si>
    <t>NIOSADG</t>
  </si>
  <si>
    <t>NIPPON INDIA MUTUAL FUND  INDIA OPPT FD  SR A DR DVP31JN22</t>
  </si>
  <si>
    <t>NIOSADD</t>
  </si>
  <si>
    <t>MIRAE ASSET NIFTY 50 ETF (MAN50ETF)</t>
  </si>
  <si>
    <t>MAN50ETF</t>
  </si>
  <si>
    <t>ICICI Prudential Bharat Consumption Fund - Series 5 - Cumulative Option</t>
  </si>
  <si>
    <t>IPRU3218</t>
  </si>
  <si>
    <t>ICICI Prudential Bharat Consumption Fund - Series 5 - Dividend Payout Option</t>
  </si>
  <si>
    <t>IPRU3219</t>
  </si>
  <si>
    <t>ICICI Prudential Bharat Consumption Fund - Series 5 -  Direct Plan - Cumulative Option</t>
  </si>
  <si>
    <t>IPRU9420</t>
  </si>
  <si>
    <t>ICICI Prudential Bharat Consumption Fund - Series 5 -  Direct Plan - Dividend Payout  Option</t>
  </si>
  <si>
    <t>IPRU9421</t>
  </si>
  <si>
    <t>Aditya Birla Sun Life Nifty Next 50 ETF</t>
  </si>
  <si>
    <t>ABSLNN50ET</t>
  </si>
  <si>
    <t>Axis&amp;#160;Capital&amp;#160;Builder&amp;#160;Fund&amp;#160;-&amp;#160;Series&amp;#160;4&amp;#160;(1582&amp;#160;days)&amp;#160;-</t>
  </si>
  <si>
    <t>AXISCCDID</t>
  </si>
  <si>
    <t>Axis&amp;#160;Capital&amp;#160;Builder&amp;#160;Fund&amp;#160;-&amp;#160;Series&amp;#160;4&amp;#160;(1582&amp;#160;days)&amp;#160;-Direct&amp;#160;Plan&amp;#160;-&amp;#160;Growth&amp;#160;Option</t>
  </si>
  <si>
    <t>AXISCCDGG</t>
  </si>
  <si>
    <t>Axis&amp;#160;Capital&amp;#160;Builder&amp;#160;Fund&amp;#160;-&amp;#160;Series&amp;#160;4&amp;#160;(1582&amp;#160;days)&amp;#160;-Regular&amp;#160;Plan&amp;#160;-&amp;#160;Dividend&amp;#160;Payout&amp;#160;Option</t>
  </si>
  <si>
    <t>AXISCCDPD</t>
  </si>
  <si>
    <t>Axis&amp;#160;Capital&amp;#160;Builder&amp;#160;Fund&amp;#160;-&amp;#160;Series&amp;#160;4&amp;#160;(1582&amp;#160;days)&amp;#160;- Regular&amp;#160;Plan&amp;#160;-&amp;#160;Growth&amp;#160;Option</t>
  </si>
  <si>
    <t>AXISCCGPG</t>
  </si>
  <si>
    <t>UTI S&amp;P BSE Sensex Next 50 ETF</t>
  </si>
  <si>
    <t>UTISXN50</t>
  </si>
  <si>
    <t>India Infrastructure Trust</t>
  </si>
  <si>
    <t>INFRATRUST</t>
  </si>
  <si>
    <t>Parshva Enterprises Ltd</t>
  </si>
  <si>
    <t>PARSHVA</t>
  </si>
  <si>
    <t>Anand Rayons Ltd</t>
  </si>
  <si>
    <t>ARL</t>
  </si>
  <si>
    <t>Earum Pharmaceuticals Ltd</t>
  </si>
  <si>
    <t>EARUM</t>
  </si>
  <si>
    <t>SBC Exports Ltd</t>
  </si>
  <si>
    <t>SBC</t>
  </si>
  <si>
    <t>IndiaMART InterMESH Ltd</t>
  </si>
  <si>
    <t>INDIAMART</t>
  </si>
  <si>
    <t>City Pulse Multiplex Ltd</t>
  </si>
  <si>
    <t>CPML</t>
  </si>
  <si>
    <t>SK International Export Ltd</t>
  </si>
  <si>
    <t>SKIEL</t>
  </si>
  <si>
    <t>DCM Nouvelle Ltd</t>
  </si>
  <si>
    <t>DCMNVL</t>
  </si>
  <si>
    <t>ICICI Prudential Bank ETF</t>
  </si>
  <si>
    <t>ICICIBANKN</t>
  </si>
  <si>
    <t>NIPPON INDIA ETF SENSEX NEXT 50</t>
  </si>
  <si>
    <t>NETFSNX150</t>
  </si>
  <si>
    <t>Affle (India) Ltd</t>
  </si>
  <si>
    <t>AFFLE</t>
  </si>
  <si>
    <t>Seacoast Shipping Services Ltd</t>
  </si>
  <si>
    <t>SEACOAST</t>
  </si>
  <si>
    <t>ICICI Prudential Private Banks ETF</t>
  </si>
  <si>
    <t>ICICIBANKP</t>
  </si>
  <si>
    <t>Spandana Sphoorty Financial Ltd</t>
  </si>
  <si>
    <t>SPANDANA</t>
  </si>
  <si>
    <t>Sterling and Wilson Solar Ltd</t>
  </si>
  <si>
    <t>SWSOLAR</t>
  </si>
  <si>
    <t>Transpact Enterprises Ltd</t>
  </si>
  <si>
    <t>TRANSPACT</t>
  </si>
  <si>
    <t>Alphalogic Techsys Ltd</t>
  </si>
  <si>
    <t>ALPHALOGIC</t>
  </si>
  <si>
    <t>Novateor Research Laboratories Ltd</t>
  </si>
  <si>
    <t>NOVATEOR</t>
  </si>
  <si>
    <t>IIFL Wealth Management Ltd</t>
  </si>
  <si>
    <t>IIFLWAM</t>
  </si>
  <si>
    <t>IIFL Securities Ltd</t>
  </si>
  <si>
    <t>IIFLSEC</t>
  </si>
  <si>
    <t>APM Finvest Ltd</t>
  </si>
  <si>
    <t>APMFINVEST</t>
  </si>
  <si>
    <t>Misquita Engineering Ltd</t>
  </si>
  <si>
    <t>MISQUITA</t>
  </si>
  <si>
    <t>Galactico Corporate Services Ltd</t>
  </si>
  <si>
    <t>GALACTICO</t>
  </si>
  <si>
    <t>Ellora Trading Ltd</t>
  </si>
  <si>
    <t>ELLORATRAD</t>
  </si>
  <si>
    <t>NIPPON INDIA EQUITY SAVINGS FUND - SEGREGATED PORTFOLIO 1 - DIVIDEND PLANDIVIDEND PAYOUT</t>
  </si>
  <si>
    <t>NIESSPJ</t>
  </si>
  <si>
    <t>NIPPON INDIA EQUITY SAVINGS FUND - SEGREGATED PORTFOLIO 1 - DIRECT QUARTERLY DIVIDEND PLAN REINVESTMENT</t>
  </si>
  <si>
    <t>NIESSPI</t>
  </si>
  <si>
    <t>NIPPON INDIA EQUITY SAVINGS FUND - SEGREGATED PORTFOLIO 1 - DIRECT BONUS PLAN BONUS</t>
  </si>
  <si>
    <t>NIESSPB</t>
  </si>
  <si>
    <t>NIPPON INDIA EQUITY SAVINGS FUND - SEGREGATED PORTFOLIO 1 - QUARTERLY DIVIDEND PLANDIVIDEND PAYOUT</t>
  </si>
  <si>
    <t>NIESSPO</t>
  </si>
  <si>
    <t>NIPPON INDIA EQUITY SAVINGS FUND - SEGREGATED PORTFOLIO 1 - DIRECT DIVIDEND PLAN DIVIDEND PAYOUT</t>
  </si>
  <si>
    <t>NIESSPC</t>
  </si>
  <si>
    <t>NIPPON INDIA EQUITY SAVINGS FUND - SEGREGATED PORTFOLIO 1 - QUARTERLY DIVIDEND PLAN REINVESTMENT</t>
  </si>
  <si>
    <t>NIESSPP</t>
  </si>
  <si>
    <t>NIPPON INDIA EQUITY SAVINGS FUND - SEGREGATED PORTFOLIO 1 - BONUS PLANBONUS</t>
  </si>
  <si>
    <t>NIESSPA</t>
  </si>
  <si>
    <t>NIPPON INDIA EQUITY SAVINGS FUND - SEGREGATED PORTFOLIO 1 - DIRECT MONTHLY DIVIDEND PLAN REINVESTMENT</t>
  </si>
  <si>
    <t>NIESSPG</t>
  </si>
  <si>
    <t>Gujarat Fluorochemicals Ltd</t>
  </si>
  <si>
    <t>FLUOROCHEM</t>
  </si>
  <si>
    <t>NIPPON INDIA EQUITY HYBRID FUND -&amp;#160;SEGREGATED PORTFOLIO 1- DIRECT DIVIDEND PLAN REINVESTMENT</t>
  </si>
  <si>
    <t>NIEHSPA</t>
  </si>
  <si>
    <t>NIPPON INDIA EQUITY HYBRID FUND -&amp;#160;SEGREGATED PORTFOLIO 1 - DIRECT MONTHLY DIVIDEND PLAN DIVIDEND PAYOUT</t>
  </si>
  <si>
    <t>NIEHSPB</t>
  </si>
  <si>
    <t>NIPPON INDIA EQUITY HYBRID FUND -&amp;#160;SEGREGATED PORTFOLIO 1 - DIRECT MONTHLY DIVIDEND PLAN REINVESTMENT</t>
  </si>
  <si>
    <t>NIEHSPC</t>
  </si>
  <si>
    <t>NIPPON INDIA EQUITY HYBRID FUND -&amp;#160;SEGREGATED PORTFOLIO 1 - QUARTERLY DIVIDEND PLAN REINVESTMENT</t>
  </si>
  <si>
    <t>NIEHSPF</t>
  </si>
  <si>
    <t>NIPPON INDIA EQUITY HYBRID FUND -&amp;#160;SEGREGATED PORTFOLIO 1 - DIRECT QUARTERLY DIVIDEND PLAN DIVIDEND PAYOUT</t>
  </si>
  <si>
    <t>NIEHSPI</t>
  </si>
  <si>
    <t>NIPPON INDIA EQUITY HYBRID FUND -&amp;#160;SEGREGATED PORTFOLIO 1 - DIRECT QUARTERLY DIVIDEND PLAN REINVESTMENT</t>
  </si>
  <si>
    <t>NIEHSPK</t>
  </si>
  <si>
    <t>NIPPON INDIA EQUITY HYBRID FUND -&amp;#160;SEGREGATED PORTFOLIO 1 - DIRECT DIVIDEND PLAN DIVIDEND PAYOUT</t>
  </si>
  <si>
    <t>NIEHSPM</t>
  </si>
  <si>
    <t>NIPPON INDIA EQUITY HYBRID FUND -&amp;#160;SEGREGATED PORTFOLIO 1 - MONTHLY DIVIDEND PLAN REINVESTMENT</t>
  </si>
  <si>
    <t>NIEHSPN</t>
  </si>
  <si>
    <t>Indian Railway Catering and Tourism Corporation Ltd</t>
  </si>
  <si>
    <t>IRCTC</t>
  </si>
  <si>
    <t>NIPPON INDIA EQUITY SAVINGS FUND - SEGREGATED PORTFOLIO 1 - DIRECT DIVIDEND PLAN REINVESTMENT</t>
  </si>
  <si>
    <t>NIESSPD</t>
  </si>
  <si>
    <t>NIPPON INDIA EQUITY SAVINGS FUND - SEGREGATED PORTFOLIO 1 - DIRECT GROWTH PLAN GROWTH</t>
  </si>
  <si>
    <t>NIESSPE</t>
  </si>
  <si>
    <t>NIPPON INDIA EQUITY SAVINGS FUND - SEGREGATED PORTFOLIO 1 - DIRECT MONTHLY DIVIDEND PLAN DIVIDEND PAYOUT</t>
  </si>
  <si>
    <t>NIESSPF</t>
  </si>
  <si>
    <t>NIPPON INDIA EQUITY HYBRID FUND -&amp;#160;SEGREGATED PORTFOLIO 1 - GROWTH PLAN GROWTH</t>
  </si>
  <si>
    <t>NIEHSPD</t>
  </si>
  <si>
    <t>NIPPON INDIA EQUITY SAVINGS FUND - SEGREGATED PORTFOLIO 1 - DIRECT QUARTERLY DIVIDEND PLAN DIVIDEND PAYOUT</t>
  </si>
  <si>
    <t>NIESSPH</t>
  </si>
  <si>
    <t>NIPPON INDIA EQUITY HYBRID FUND -&amp;#160;SEGREGATED PORTFOLIO 1 - QUARTERLY DIVIDEND PLAN DIVIDEND PAYOUT</t>
  </si>
  <si>
    <t>NIEHSPE</t>
  </si>
  <si>
    <t>NIPPON INDIA EQUITY SAVINGS FUND - SEGREGATED PORTFOLIO 1 - DIVIDEND PLAN REINVESTMENT</t>
  </si>
  <si>
    <t>NIESSPK</t>
  </si>
  <si>
    <t>NIPPON INDIA EQUITY HYBRID FUND -&amp;#160;SEGREGATED PORTFOLIO 1 - DIRECT GROWTH PLAN GROWTH</t>
  </si>
  <si>
    <t>NIEHSPG</t>
  </si>
  <si>
    <t>NIPPON INDIA EQUITY HYBRID FUND -&amp;#160;SEGREGATED PORTFOLIO 1 - DIVIDEND PLAN DIVIDEND PAYOUT</t>
  </si>
  <si>
    <t>NIEHSPH</t>
  </si>
  <si>
    <t>NIPPON INDIA EQUITY HYBRID FUND -&amp;#160;SEGREGATED PORTFOLIO 1 - DIVIDEND PLAN REINVESTMENT</t>
  </si>
  <si>
    <t>NIEHSPJ</t>
  </si>
  <si>
    <t>NIPPON INDIA EQUITY HYBRID FUND -&amp;#160;SEGREGATED PORTFOLIO 1 - MONTHLY DIVIDEND PLAN DIVIDEND PAYOUT</t>
  </si>
  <si>
    <t>NIEHSPL</t>
  </si>
  <si>
    <t>NIPPON INDIA EQUITY SAVINGS FUND - SEGREGATED PORTFOLIO 1 - GROWTH PLAN GROWTH</t>
  </si>
  <si>
    <t>NIESSPL</t>
  </si>
  <si>
    <t>NIPPON INDIA EQUITY SAVINGS FUND - SEGREGATED PORTFOLIO 1 - MONTHLY DIVIDEND PLANDIVIDEND PAYOUT</t>
  </si>
  <si>
    <t>NIESSPM</t>
  </si>
  <si>
    <t>NIPPON INDIA EQUITY SAVINGS FUND - SEGREGATED PORTFOLIO 1 - MONTHLY DIVIDEND PLAN REINVESTMENT</t>
  </si>
  <si>
    <t>NIESSPN</t>
  </si>
  <si>
    <t>Goblin India Ltd</t>
  </si>
  <si>
    <t>GOBLIN</t>
  </si>
  <si>
    <t>Gensol Engineering Ltd</t>
  </si>
  <si>
    <t>GENSOL</t>
  </si>
  <si>
    <t>Vishwaraj Sugar Industries Ltd</t>
  </si>
  <si>
    <t>VISHWARAJ</t>
  </si>
  <si>
    <t>Greenpanel Industries Ltd</t>
  </si>
  <si>
    <t>GREENPANEL</t>
  </si>
  <si>
    <t>Shahlon Silk Industries Ltd</t>
  </si>
  <si>
    <t>SHAHLON</t>
  </si>
  <si>
    <t>ADITYA BIRLA SUN LIFE BANKING ETF</t>
  </si>
  <si>
    <t>ABSLBANETF</t>
  </si>
  <si>
    <t>Mount Housing and Infrastructure Ltd</t>
  </si>
  <si>
    <t>MOUNT</t>
  </si>
  <si>
    <t>Anuroop Packaging Ltd</t>
  </si>
  <si>
    <t>ANUROOP</t>
  </si>
  <si>
    <t>JSG Leasing Ltd</t>
  </si>
  <si>
    <t>JSGLEASING</t>
  </si>
  <si>
    <t>CSB Bank Ltd</t>
  </si>
  <si>
    <t>CSBBANK</t>
  </si>
  <si>
    <t>Ujjivan Small Finance Bank Ltd</t>
  </si>
  <si>
    <t>UJJIVANSFB</t>
  </si>
  <si>
    <t>Somany Home Innovation Ltd</t>
  </si>
  <si>
    <t>SHIL</t>
  </si>
  <si>
    <t>Easun Capital Markets Ltd</t>
  </si>
  <si>
    <t>EASUN</t>
  </si>
  <si>
    <t>Prince Pipes and Fittings Ltd</t>
  </si>
  <si>
    <t>PRINCEPIPE</t>
  </si>
  <si>
    <t>Valencia Nutrition Ltd</t>
  </si>
  <si>
    <t>VALENCIA</t>
  </si>
  <si>
    <t>Assam Entrade Ltd</t>
  </si>
  <si>
    <t>ASSAMENT</t>
  </si>
  <si>
    <t>Gian Life Care Ltd</t>
  </si>
  <si>
    <t>GIANLIFE</t>
  </si>
  <si>
    <t>Artemis Medicare Services Ltd</t>
  </si>
  <si>
    <t>ARTEMISMED</t>
  </si>
  <si>
    <t>Sumitomo Chemical India Ltd</t>
  </si>
  <si>
    <t>SUMICHEM</t>
  </si>
  <si>
    <t>ICICI Prudential Midcap 150 ETF</t>
  </si>
  <si>
    <t>ICICIM150</t>
  </si>
  <si>
    <t>Mirae Asset Nifty Next 50 ETF (MANXT50ETF)</t>
  </si>
  <si>
    <t>MANXT50ETF</t>
  </si>
  <si>
    <t>Tranway Technologies Ltd</t>
  </si>
  <si>
    <t>TRANWAY</t>
  </si>
  <si>
    <t>Janus Corporation Ltd</t>
  </si>
  <si>
    <t>JANUSCORP</t>
  </si>
  <si>
    <t>Vardhan Capital &amp; Finance Ltd</t>
  </si>
  <si>
    <t>VARDHANCFL</t>
  </si>
  <si>
    <t>Birla Tyres Ltd</t>
  </si>
  <si>
    <t>BIRLATYRES</t>
  </si>
  <si>
    <t>Universus Photo Imagings Ltd</t>
  </si>
  <si>
    <t>UNIVPHOTO</t>
  </si>
  <si>
    <t>Chandra Bhagat Pharma Ltd</t>
  </si>
  <si>
    <t>CBPL</t>
  </si>
  <si>
    <t>ICL Organic Dairy Products Ltd</t>
  </si>
  <si>
    <t>ICLORGANIC</t>
  </si>
  <si>
    <t>Octavius Plantations Ltd</t>
  </si>
  <si>
    <t>OCTAVIUSPL</t>
  </si>
  <si>
    <t>Suven Pharmaceuticals Ltd</t>
  </si>
  <si>
    <t>SUVENPHAR</t>
  </si>
  <si>
    <t>SM Auto Stamping Ltd</t>
  </si>
  <si>
    <t>SMAUTO</t>
  </si>
  <si>
    <t>SBI Cards and Payment Services Ltd</t>
  </si>
  <si>
    <t>SBICARD</t>
  </si>
  <si>
    <t>NIPPON INDIA EQUITY SAVINGS FUND -  SEGREGATED PORTFOLIO 2 - MONTHLY DIVIDEND PLAN(Issue Price: 0.01)</t>
  </si>
  <si>
    <t>08MPD</t>
  </si>
  <si>
    <t>NIPPON INDIA EQUITY SAVINGS FUND -  SEGREGATED PORTFOLIO 2 - DIRECT DIVIDEND PLAN(Issue Price: 0.01)</t>
  </si>
  <si>
    <t>08ADR</t>
  </si>
  <si>
    <t>08MPR</t>
  </si>
  <si>
    <t>NIPPON INDIA EQUITY SAVINGS FUND -  SEGREGATED PORTFOLIO 2 - DIRECT MONTHLY DIVIDEND PLAN(Issue Price: 0.01)</t>
  </si>
  <si>
    <t>08AMD</t>
  </si>
  <si>
    <t>08AMR</t>
  </si>
  <si>
    <t>NIPPON INDIA EQUITY SAVINGS FUND -  SEGREGATED PORTFOLIO 2 - BONUS PLAN(Issue Price: 0.01)</t>
  </si>
  <si>
    <t>08BPB</t>
  </si>
  <si>
    <t>NIPPON INDIA EQUITY SAVINGS FUND -  SEGREGATED PORTFOLIO 2 - GROWTH PLAN(Issue Price: 0.01)</t>
  </si>
  <si>
    <t>08GPG</t>
  </si>
  <si>
    <t>NIPPON INDIA EQUITY SAVINGS FUND -  SEGREGATED PORTFOLIO 2 - DIRECT BONUS PLAN(Issue Price: 0.01)</t>
  </si>
  <si>
    <t>08ABB</t>
  </si>
  <si>
    <t>NIPPON INDIA EQUITY SAVINGS FUND -  SEGREGATED PORTFOLIO 2 - QUARTERLY DIVIDEND PLAN(Issue Price: 0.01)</t>
  </si>
  <si>
    <t>08QPD</t>
  </si>
  <si>
    <t>NIPPON INDIA EQUITY SAVINGS FUND -  SEGREGATED PORTFOLIO 2 - DIRECT GROWTH PLAN(Issue Price: 0.01)</t>
  </si>
  <si>
    <t>08AGG</t>
  </si>
  <si>
    <t>08QPR</t>
  </si>
  <si>
    <t>NIPPON INDIA EQUITY SAVINGS FUND -  SEGREGATED PORTFOLIO 2 - DIRECT QUARTERLY DIVIDEND PLAN(Issue Price: 0.01)</t>
  </si>
  <si>
    <t>08AQD</t>
  </si>
  <si>
    <t>NIPPON INDIA EQUITY SAVINGS FUND -  SEGREGATED PORTFOLIO 2 - DIVIDEND PLAN(Issue Price: 0.01)</t>
  </si>
  <si>
    <t>08DPD</t>
  </si>
  <si>
    <t>08AQR</t>
  </si>
  <si>
    <t>08DPR</t>
  </si>
  <si>
    <t>08ADD</t>
  </si>
  <si>
    <t>RO Jewels Ltd</t>
  </si>
  <si>
    <t>ROJL</t>
  </si>
  <si>
    <t>Cospower Engineering Ltd</t>
  </si>
  <si>
    <t>COSPOWER</t>
  </si>
  <si>
    <t>NIPPON INDIA EQUITY HYBRID FUND -  SEGREGATED PORTFOLIO 2DIVIDEND PLANDIVIDEND REINVESTMENT</t>
  </si>
  <si>
    <t>11DPR</t>
  </si>
  <si>
    <t>NIPPON INDIA EQUITY HYBRID FUND -  SEGREGATED PORTFOLIO 2GROWTH PLAN GROWTH OPTIONGROWTH</t>
  </si>
  <si>
    <t>11GPG</t>
  </si>
  <si>
    <t>NIPPON INDIA EQUITY HYBRID FUND -  SEGREGATED PORTFOLIO 2MONTHLY DIVIDEND PLANDIVIDEND PAYOUT</t>
  </si>
  <si>
    <t>11MPD</t>
  </si>
  <si>
    <t>NIPPON INDIA EQUITY HYBRID FUND -  SEGREGATED PORTFOLIO 2MONTHLY DIVIDEND PLANREINVESTMENT</t>
  </si>
  <si>
    <t>11MPR</t>
  </si>
  <si>
    <t>NIPPON INDIA EQUITY HYBRID FUND -  SEGREGATED PORTFOLIO 2QUARTERLY DIVIDEND PLANDIVIDEND PAYOUT</t>
  </si>
  <si>
    <t>11QPD</t>
  </si>
  <si>
    <t>NIPPON INDIA EQUITY HYBRID FUND -  SEGREGATED PORTFOLIO 2QUARTERLY DIVIDEND PLANREINVESTMENT</t>
  </si>
  <si>
    <t>11QPR</t>
  </si>
  <si>
    <t>NIPPON INDIA EQUITY HYBRID FUND -  SEGREGATED PORTFOLIO 2DIRECT PLAN DIVIDEND PLANDIVIDEND PAYOUT</t>
  </si>
  <si>
    <t>11ADD</t>
  </si>
  <si>
    <t>NIPPON INDIA EQUITY HYBRID FUND -  SEGREGATED PORTFOLIO 2DIRECT PLAN DIVIDEND PLANDIVIDEND REINVESTMENT</t>
  </si>
  <si>
    <t>11ADR</t>
  </si>
  <si>
    <t>NIPPON INDIA EQUITY HYBRID FUND -  SEGREGATED PORTFOLIO 2DIRECT GROWTH PLAN GROWTH OPTIONGROWTH</t>
  </si>
  <si>
    <t>11AGG</t>
  </si>
  <si>
    <t>NIPPON INDIA EQUITY HYBRID FUND -  SEGREGATED PORTFOLIO 2DIRECT MONTHLY DIVIDEND PLANDIVIDEND PAYOUT</t>
  </si>
  <si>
    <t>11AMD</t>
  </si>
  <si>
    <t>NIPPON INDIA EQUITY HYBRID FUND -  SEGREGATED PORTFOLIO 2DIRECT MONTHLY DIVIDEND PLANREINVESTMENT</t>
  </si>
  <si>
    <t>11AMR</t>
  </si>
  <si>
    <t>NIPPON INDIA EQUITY HYBRID FUND -  SEGREGATED PORTFOLIO 2DIRECT QUARTERLY DIVIDEND PLANDIVIDEND PAYOUT</t>
  </si>
  <si>
    <t>11AQD</t>
  </si>
  <si>
    <t>NIPPON INDIA EQUITY HYBRID FUND -  SEGREGATED PORTFOLIO 2DIRECT QUARTERLY DIVIDEND PLANREINVESTMENT</t>
  </si>
  <si>
    <t>11AQR</t>
  </si>
  <si>
    <t>NIPPON INDIA EQUITY HYBRID FUND -  SEGREGATED PORTFOLIO 2DIVIDEND PLANDIVIDEND PAYOUT</t>
  </si>
  <si>
    <t>11DPD</t>
  </si>
  <si>
    <t>ABB Power Products and Systems India Ltd</t>
  </si>
  <si>
    <t>POWERINDIA</t>
  </si>
  <si>
    <t>DJ Mediaprint &amp; Logistics Ltd</t>
  </si>
  <si>
    <t>DJML</t>
  </si>
  <si>
    <t>Nirmitee Robotics India Ltd</t>
  </si>
  <si>
    <t>NIRMITEE</t>
  </si>
  <si>
    <t>Natural Biocon (India) Ltd</t>
  </si>
  <si>
    <t>NATURAL</t>
  </si>
  <si>
    <t>Bhartia Bachat Ltd</t>
  </si>
  <si>
    <t>BHARTIA</t>
  </si>
  <si>
    <t>Billwin Industries Ltd</t>
  </si>
  <si>
    <t>BILLWIN</t>
  </si>
  <si>
    <t>Aarti Surfactants Ltd</t>
  </si>
  <si>
    <t>AARTISURF</t>
  </si>
  <si>
    <t>Bonlon Industries Ltd</t>
  </si>
  <si>
    <t>BONLON</t>
  </si>
  <si>
    <t>Borosil Ltd</t>
  </si>
  <si>
    <t>BOROLTD</t>
  </si>
  <si>
    <t>Rossari Biotech Ltd</t>
  </si>
  <si>
    <t>ROSSARI</t>
  </si>
  <si>
    <t>NDR Auto Components Ltd</t>
  </si>
  <si>
    <t>NDRAUTO</t>
  </si>
  <si>
    <t>Mindspace Business Parks REIT</t>
  </si>
  <si>
    <t>MINDSPACE</t>
  </si>
  <si>
    <t>Suratwwala Business Group Ltd</t>
  </si>
  <si>
    <t>SBGLP</t>
  </si>
  <si>
    <t>&amp;#160;ICICI Prudential Alpha Low Vol 30 ETF&amp;#160;</t>
  </si>
  <si>
    <t>ICICIALPLV</t>
  </si>
  <si>
    <t>Max Healthcare Institute Ltd</t>
  </si>
  <si>
    <t>MAXHEALTH</t>
  </si>
  <si>
    <t>ICICI Prudential IT ETF</t>
  </si>
  <si>
    <t>ICICITECH</t>
  </si>
  <si>
    <t>Trekkingtoes.com Ltd</t>
  </si>
  <si>
    <t>HIPPOCABS</t>
  </si>
  <si>
    <t>Max India Ltd</t>
  </si>
  <si>
    <t>HDFC Banking ETF</t>
  </si>
  <si>
    <t>HBANKETF</t>
  </si>
  <si>
    <t>Tower Infrastructure Trust</t>
  </si>
  <si>
    <t>TOWERINFRA</t>
  </si>
  <si>
    <t>UTI Bank Exchange Traded Fund (UTI Bank ETF)</t>
  </si>
  <si>
    <t>UTIBANKETF</t>
  </si>
  <si>
    <t>Happiest Minds Technologies Ltd</t>
  </si>
  <si>
    <t>HAPPSTMNDS</t>
  </si>
  <si>
    <t>Route Mobile Ltd</t>
  </si>
  <si>
    <t>ROUTE</t>
  </si>
  <si>
    <t>Advait Infratech Ltd</t>
  </si>
  <si>
    <t>ADVAIT</t>
  </si>
  <si>
    <t>Archidply Decor Ltd</t>
  </si>
  <si>
    <t>ADL</t>
  </si>
  <si>
    <t>Computer Age Management Services Ltd</t>
  </si>
  <si>
    <t>CAMS</t>
  </si>
  <si>
    <t>Chemcon Speciality Chemicals Ltd</t>
  </si>
  <si>
    <t>CHEMCON</t>
  </si>
  <si>
    <t>SecMark Consultancy Ltd</t>
  </si>
  <si>
    <t>SECMARK</t>
  </si>
  <si>
    <t>Angel Broking Ltd</t>
  </si>
  <si>
    <t>ANGELBRKG</t>
  </si>
  <si>
    <t>Atam Valves Ltd</t>
  </si>
  <si>
    <t>ATAM</t>
  </si>
  <si>
    <t>Mazagon Dock Shipbuilders Ltd</t>
  </si>
  <si>
    <t>MAZDOCK</t>
  </si>
  <si>
    <t>UTI Asset Management Company Ltd</t>
  </si>
  <si>
    <t>UTIAMC</t>
  </si>
  <si>
    <t>G M Polyplast Ltd</t>
  </si>
  <si>
    <t>GMPL</t>
  </si>
  <si>
    <t>Likhitha Infrastructure Ltd</t>
  </si>
  <si>
    <t>LIKHITHA</t>
  </si>
  <si>
    <t>Veer Global Infraconstruction Ltd</t>
  </si>
  <si>
    <t>VGIL</t>
  </si>
  <si>
    <t>Hemisphere Properties India Ltd</t>
  </si>
  <si>
    <t>HEMIPROP</t>
  </si>
  <si>
    <t>Equitas Small Finance Bank Ltd</t>
  </si>
  <si>
    <t>EQUITASBNK</t>
  </si>
  <si>
    <t>Shine Fashions (India) Ltd</t>
  </si>
  <si>
    <t>SHINEFASH</t>
  </si>
  <si>
    <t>BARODA RAYON CORPORATION LTD</t>
  </si>
  <si>
    <t>BARODARY</t>
  </si>
  <si>
    <t>Other Textile Products</t>
  </si>
  <si>
    <t>MEDIAONE GLOBAL ENTERTAINMENT LTD</t>
  </si>
  <si>
    <t>MEDIAONE</t>
  </si>
  <si>
    <t>Film Production- Distribution &amp; Exhibition</t>
  </si>
  <si>
    <t>INDIA RADIATORS LTD</t>
  </si>
  <si>
    <t>INRADIA</t>
  </si>
  <si>
    <t>Auto Components &amp; Equipments</t>
  </si>
  <si>
    <t>PB Global Ltd</t>
  </si>
  <si>
    <t>PBGLOBAL</t>
  </si>
  <si>
    <t>Pesticides &amp; Agrochemicals</t>
  </si>
  <si>
    <t>INFOMEDIA PRESS LTD</t>
  </si>
  <si>
    <t>INFOMEDIA</t>
  </si>
  <si>
    <t>Printing &amp; Publication</t>
  </si>
  <si>
    <t>U.P.HOTELS LTD</t>
  </si>
  <si>
    <t>UPHOT</t>
  </si>
  <si>
    <t>Hotels &amp; Resorts</t>
  </si>
  <si>
    <t>PREMIER CAPITAL SERVICES LTD</t>
  </si>
  <si>
    <t>PREMCAP</t>
  </si>
  <si>
    <t>Other Electrical Equipment</t>
  </si>
  <si>
    <t>ICDS LTD</t>
  </si>
  <si>
    <t>ICDSLTD</t>
  </si>
  <si>
    <t>Saianand Commercial Limited</t>
  </si>
  <si>
    <t>SAICOM</t>
  </si>
  <si>
    <t>Trading &amp; Distributors</t>
  </si>
  <si>
    <t>ROSE MERC.LTD</t>
  </si>
  <si>
    <t>ROSEMER</t>
  </si>
  <si>
    <t>SURBHI INDUSTRIES LTD</t>
  </si>
  <si>
    <t>SURBHIN</t>
  </si>
  <si>
    <t>SHRI GANG INDUSTRIES AND ALLIED PRODUCTS LTD</t>
  </si>
  <si>
    <t>SHRIGANG</t>
  </si>
  <si>
    <t>Edible Oil</t>
  </si>
  <si>
    <t>UBE INDUSTRIES LTD</t>
  </si>
  <si>
    <t>UBEINDL</t>
  </si>
  <si>
    <t>PET PLASTICS LTD</t>
  </si>
  <si>
    <t>PETPLST</t>
  </si>
  <si>
    <t>Plastic Products - Industrial</t>
  </si>
  <si>
    <t>PANJON LTD</t>
  </si>
  <si>
    <t>PANJON</t>
  </si>
  <si>
    <t>EURO LEDER FASHION LTD</t>
  </si>
  <si>
    <t>EUROLED</t>
  </si>
  <si>
    <t>Gems- Jewellery And Watches</t>
  </si>
  <si>
    <t>DSJ keep Learning Ltd</t>
  </si>
  <si>
    <t>KEEPLEARN</t>
  </si>
  <si>
    <t>SIDDHESWARI GARMENTS LTD</t>
  </si>
  <si>
    <t>SIDDHEGA</t>
  </si>
  <si>
    <t>AADI INDUSTRIES LTD</t>
  </si>
  <si>
    <t>AADIIND</t>
  </si>
  <si>
    <t>SHAMROCK INDUSTRIAL CO.LTD</t>
  </si>
  <si>
    <t>SHAMROIN</t>
  </si>
  <si>
    <t>G.G.AUTOMOTIVE GEARS LTD</t>
  </si>
  <si>
    <t>GGAUTO</t>
  </si>
  <si>
    <t>SGN TELECOMS LTD</t>
  </si>
  <si>
    <t>SGNTE</t>
  </si>
  <si>
    <t>LCC INFOTECH LTD</t>
  </si>
  <si>
    <t>LCCINFOTEC</t>
  </si>
  <si>
    <t>E-Learning</t>
  </si>
  <si>
    <t>AMBICA AGARBATHIES &amp; AROMA INDUSTRIES LTD</t>
  </si>
  <si>
    <t>AMBICAAGAR</t>
  </si>
  <si>
    <t>Shree Hanuman Sugar &amp; Industries Ltd</t>
  </si>
  <si>
    <t>HANSUGAR</t>
  </si>
  <si>
    <t>Samrat Forgings Ltd</t>
  </si>
  <si>
    <t>SAMRATFORG</t>
  </si>
  <si>
    <t>Castings &amp; Forgings</t>
  </si>
  <si>
    <t>Gland Pharma Ltd</t>
  </si>
  <si>
    <t>GLAND</t>
  </si>
  <si>
    <t>Mirae Asset ESG Sector Leaders ETF</t>
  </si>
  <si>
    <t>MAESGETF</t>
  </si>
  <si>
    <t>Net Pix Shorts Digital Media Ltd</t>
  </si>
  <si>
    <t>NETPIX</t>
  </si>
  <si>
    <t>Restaurant Brands Asia Ltd</t>
  </si>
  <si>
    <t>RBA</t>
  </si>
  <si>
    <t>Tarc Ltd</t>
  </si>
  <si>
    <t>TARC</t>
  </si>
  <si>
    <t>Residential- Commercial Projects</t>
  </si>
  <si>
    <t>Ravinder Heights Ltd</t>
  </si>
  <si>
    <t>RVHL</t>
  </si>
  <si>
    <t>Fairchem Organics Ltd</t>
  </si>
  <si>
    <t>FAIRCHEMOR</t>
  </si>
  <si>
    <t>Mrs. Bectors Food Specialities Ltd</t>
  </si>
  <si>
    <t>BECTORFOOD</t>
  </si>
  <si>
    <t>Antony Waste Handling Cell Ltd</t>
  </si>
  <si>
    <t>AWHCL</t>
  </si>
  <si>
    <t>Waste Management</t>
  </si>
  <si>
    <t>NIPPON INDIA ETF INFRA BeES</t>
  </si>
  <si>
    <t>INFRABEES</t>
  </si>
  <si>
    <t>Rita Finance and Leasing Ltd</t>
  </si>
  <si>
    <t>RFLL</t>
  </si>
  <si>
    <t>Non Banking Financial Company (NBFC)</t>
  </si>
  <si>
    <t>Indian Railway Finance Corporation Ltd</t>
  </si>
  <si>
    <t>IRFC</t>
  </si>
  <si>
    <t>Financial Institution</t>
  </si>
  <si>
    <t>Indigo Paints Ltd</t>
  </si>
  <si>
    <t>INDIGOPNTS</t>
  </si>
  <si>
    <t>Paints</t>
  </si>
  <si>
    <t>Home First Finance Company India Ltd</t>
  </si>
  <si>
    <t>HOMEFIRST</t>
  </si>
  <si>
    <t>Housing Finance Company</t>
  </si>
  <si>
    <t>Stove Kraft Ltd</t>
  </si>
  <si>
    <t>STOVEKRAFT</t>
  </si>
  <si>
    <t>Brookfield India Real Estate Trust REIT</t>
  </si>
  <si>
    <t>BIRET</t>
  </si>
  <si>
    <t>Real Estate Investment Trusts (REITs)</t>
  </si>
  <si>
    <t>MRP Agro Ltd</t>
  </si>
  <si>
    <t>MRP</t>
  </si>
  <si>
    <t>SMC Global Securities Ltd</t>
  </si>
  <si>
    <t>SMCGLOBAL*</t>
  </si>
  <si>
    <t>Stockbroking &amp; Allied</t>
  </si>
  <si>
    <t>Nureca Ltd</t>
  </si>
  <si>
    <t>NURECA</t>
  </si>
  <si>
    <t>Medical Equipment &amp; Supplies</t>
  </si>
  <si>
    <t>RailTel Corporation of India Ltd</t>
  </si>
  <si>
    <t>RAILTEL</t>
  </si>
  <si>
    <t>Heranba Industries Ltd</t>
  </si>
  <si>
    <t>HERANBA</t>
  </si>
  <si>
    <t>Davangere Sugar Company Ltd</t>
  </si>
  <si>
    <t>DAVANGERE</t>
  </si>
  <si>
    <t>Adjia Technologies Ltd</t>
  </si>
  <si>
    <t>ADJIA</t>
  </si>
  <si>
    <t>Computers - Software &amp; Consulting</t>
  </si>
  <si>
    <t>MTAR Technologies Ltd</t>
  </si>
  <si>
    <t>MTARTECH</t>
  </si>
  <si>
    <t>Aerospace &amp; Defense</t>
  </si>
  <si>
    <t>Jubilant Ingrevia Ltd</t>
  </si>
  <si>
    <t>JUBLINGREA</t>
  </si>
  <si>
    <t>Easy Trip Planners Ltd</t>
  </si>
  <si>
    <t>EASEMYTRIP</t>
  </si>
  <si>
    <t>Tour- Travel Related Services</t>
  </si>
  <si>
    <t>Knowledge Marine &amp; Engineering Works Ltd</t>
  </si>
  <si>
    <t>KMEW</t>
  </si>
  <si>
    <t>Suumaya Corporation Ltd</t>
  </si>
  <si>
    <t>SUUMAYA</t>
  </si>
  <si>
    <t>Anupam Rasayan India Ltd</t>
  </si>
  <si>
    <t>ANURAS</t>
  </si>
  <si>
    <t>Craftsman Automation Ltd</t>
  </si>
  <si>
    <t>CRAFTSMAN</t>
  </si>
  <si>
    <t>Laxmi Organic Industries Ltd</t>
  </si>
  <si>
    <t>LXCHEM</t>
  </si>
  <si>
    <t>Kalyan Jewellers India Ltd</t>
  </si>
  <si>
    <t>KALYANKJIL</t>
  </si>
  <si>
    <t>Suryoday Small Finance Bank Ltd</t>
  </si>
  <si>
    <t>SURYODAY</t>
  </si>
  <si>
    <t>Other Bank</t>
  </si>
  <si>
    <t>Nazara Technologies Ltd</t>
  </si>
  <si>
    <t>NAZARA</t>
  </si>
  <si>
    <t>Digital Entertainment</t>
  </si>
  <si>
    <t>Suvidhaa Infoserve Ltd</t>
  </si>
  <si>
    <t>SUVIDHAA</t>
  </si>
  <si>
    <t>Financial Technology (Fintech)</t>
  </si>
  <si>
    <t>Niks Technology Ltd</t>
  </si>
  <si>
    <t>NIKSTECH</t>
  </si>
  <si>
    <t>Barbeque-Nation Hospitality Ltd</t>
  </si>
  <si>
    <t>BARBEQUE</t>
  </si>
  <si>
    <t>EKI Energy Services Ltd</t>
  </si>
  <si>
    <t>EKI</t>
  </si>
  <si>
    <t>Rajeshwari Cans Ltd</t>
  </si>
  <si>
    <t>RCAN</t>
  </si>
  <si>
    <t>Packaging</t>
  </si>
  <si>
    <t>Jetmall Spices and Masala Ltd</t>
  </si>
  <si>
    <t>JETMALL</t>
  </si>
  <si>
    <t>Macrotech Developers Ltd</t>
  </si>
  <si>
    <t>LODHA</t>
  </si>
  <si>
    <t>Deep Industries Ltd</t>
  </si>
  <si>
    <t>Offshore Support Solution Drilling</t>
  </si>
  <si>
    <t>Kuberan Global Edu Solutions Ltd</t>
  </si>
  <si>
    <t>KGES</t>
  </si>
  <si>
    <t>POWERGRID Infrastructure Investment Trust</t>
  </si>
  <si>
    <t>PGINVIT</t>
  </si>
  <si>
    <t>Power - Transmission</t>
  </si>
  <si>
    <t>Mirae Asset NYSE FANG+ ETF</t>
  </si>
  <si>
    <t>MAFANG</t>
  </si>
  <si>
    <t>ICICI Prudential Healthcare ETF</t>
  </si>
  <si>
    <t>ICICIPHARM</t>
  </si>
  <si>
    <t>Inox Wind Energy Ltd</t>
  </si>
  <si>
    <t>IWEL</t>
  </si>
  <si>
    <t>Vineet Laboratories Ltd</t>
  </si>
  <si>
    <t>VINEETLAB</t>
  </si>
  <si>
    <t>Shyam Metalics and Energy Ltd</t>
  </si>
  <si>
    <t>SHYAMMETL</t>
  </si>
  <si>
    <t>Iron &amp; Steel</t>
  </si>
  <si>
    <t>Sona BLW Precision Forgings Ltd</t>
  </si>
  <si>
    <t>SONACOMS</t>
  </si>
  <si>
    <t>Navoday Enterprises Ltd</t>
  </si>
  <si>
    <t>NAVODAYENT</t>
  </si>
  <si>
    <t>Dodla Dairy Ltd</t>
  </si>
  <si>
    <t>DODLA</t>
  </si>
  <si>
    <t>Dairy Products</t>
  </si>
  <si>
    <t>Krishna Institute of Medical Sciences Ltd</t>
  </si>
  <si>
    <t>KIMS</t>
  </si>
  <si>
    <t>Hospital</t>
  </si>
  <si>
    <t>Adeshwar Meditex Ltd</t>
  </si>
  <si>
    <t>ADESHWAR</t>
  </si>
  <si>
    <t>Healthcare Research- Analytics &amp; Technology</t>
  </si>
  <si>
    <t>Times Green Energy (India) Ltd</t>
  </si>
  <si>
    <t>TIMESGREEN</t>
  </si>
  <si>
    <t>India Pesticides Ltd</t>
  </si>
  <si>
    <t>IPL</t>
  </si>
  <si>
    <t>Focus Business Solution Ltd</t>
  </si>
  <si>
    <t>G R Infraprojects Ltd</t>
  </si>
  <si>
    <t>GRINFRA</t>
  </si>
  <si>
    <t>Civil Construction</t>
  </si>
  <si>
    <t>Clean Science and Technology Ltd</t>
  </si>
  <si>
    <t>CLEAN</t>
  </si>
  <si>
    <t>AA Plus Tradelink Ltd</t>
  </si>
  <si>
    <t>AAPLUSTRAD</t>
  </si>
  <si>
    <t>Zomato Ltd</t>
  </si>
  <si>
    <t>ZOMATO</t>
  </si>
  <si>
    <t>E-Retail/ E-Commerce</t>
  </si>
  <si>
    <t>Tatva Chintan Pharma Chem Ltd</t>
  </si>
  <si>
    <t>TATVA</t>
  </si>
  <si>
    <t>Glenmark Life Sciences Ltd</t>
  </si>
  <si>
    <t>GLS</t>
  </si>
  <si>
    <t>Mirae Asset Nifty Financial Services ETF</t>
  </si>
  <si>
    <t>MAFSETF</t>
  </si>
  <si>
    <t>Gretex Corporate Services Ltd</t>
  </si>
  <si>
    <t>GCSL</t>
  </si>
  <si>
    <t>Other Capital Market related Services</t>
  </si>
  <si>
    <t>Rolex Rings Ltd</t>
  </si>
  <si>
    <t>ROLEXRINGS</t>
  </si>
  <si>
    <t>ICICI Prudential FMCG ETF</t>
  </si>
  <si>
    <t>ICICIFMCG</t>
  </si>
  <si>
    <t>Exxaro Tiles Ltd</t>
  </si>
  <si>
    <t>EXXARO</t>
  </si>
  <si>
    <t>Furniture- Home Furnishing- Flooring</t>
  </si>
  <si>
    <t>Krsnaa Diagnostics Ltd</t>
  </si>
  <si>
    <t>KRSNAA</t>
  </si>
  <si>
    <t>Healthcare Service Provider</t>
  </si>
  <si>
    <t>Windlas Biotech Ltd</t>
  </si>
  <si>
    <t>WINDLAS</t>
  </si>
  <si>
    <t>Devyani International Ltd</t>
  </si>
  <si>
    <t>DEVYANI</t>
  </si>
  <si>
    <t>Meghmani Organics Ltd</t>
  </si>
  <si>
    <t>MOL</t>
  </si>
  <si>
    <t>Meghmani Finechem Ltd</t>
  </si>
  <si>
    <t>MFL</t>
  </si>
  <si>
    <t>CarTrade Tech Ltd</t>
  </si>
  <si>
    <t>CARTRADE</t>
  </si>
  <si>
    <t>Nuvoco Vistas Corporation Ltd</t>
  </si>
  <si>
    <t>NUVOCO</t>
  </si>
  <si>
    <t>Aptus Value Housing Finance India Ltd</t>
  </si>
  <si>
    <t>APTUS</t>
  </si>
  <si>
    <t>Chemplast Sanmar Ltd</t>
  </si>
  <si>
    <t>CHEMPLASTS</t>
  </si>
  <si>
    <t>Sharpline Broadcast Ltd</t>
  </si>
  <si>
    <t>SHARPLINE</t>
  </si>
  <si>
    <t>Advertising &amp; Media Agencies</t>
  </si>
  <si>
    <t>Aashka Hospitals Ltd</t>
  </si>
  <si>
    <t>AASHKA</t>
  </si>
  <si>
    <t>AXIS TECHNOLOGY ETF</t>
  </si>
  <si>
    <t>AXISTECETF</t>
  </si>
  <si>
    <t>AXIS HEALTHCARE ETF</t>
  </si>
  <si>
    <t>AXISHETF</t>
  </si>
  <si>
    <t>Ami Organics Ltd</t>
  </si>
  <si>
    <t>AMIORG</t>
  </si>
  <si>
    <t>Vijaya Diagnostic Centre Ltd</t>
  </si>
  <si>
    <t>VIJAYA</t>
  </si>
  <si>
    <t>Naapbooks Ltd</t>
  </si>
  <si>
    <t>NBL</t>
  </si>
  <si>
    <t>PlatinumOne Business Services Ltd</t>
  </si>
  <si>
    <t>POBS</t>
  </si>
  <si>
    <t>Business Process Outsourcing (BPO)/ Knowledge Process Outsourcing (KPO)</t>
  </si>
  <si>
    <t>AXIS CONSUMPTION ETF</t>
  </si>
  <si>
    <t>AXISCETF</t>
  </si>
  <si>
    <t>Sansera Engineering Ltd</t>
  </si>
  <si>
    <t>SANSERA</t>
  </si>
  <si>
    <t>Prevest Denpro Ltd</t>
  </si>
  <si>
    <t>PREVEST</t>
  </si>
  <si>
    <t>Markolines Traffic Controls Ltd</t>
  </si>
  <si>
    <t>MTCL</t>
  </si>
  <si>
    <t>Mirae Asset S&amp;P 500 Top 50 ETF</t>
  </si>
  <si>
    <t>MASPTOP50</t>
  </si>
  <si>
    <t>SBL Infratech Ltd</t>
  </si>
  <si>
    <t>SBLI</t>
  </si>
  <si>
    <t>Paras Defence and Space Technologies Ltd</t>
  </si>
  <si>
    <t>PARAS</t>
  </si>
  <si>
    <t>Getalong Enterprise Ltd</t>
  </si>
  <si>
    <t>GETALONG</t>
  </si>
  <si>
    <t>Trading - Textile Products</t>
  </si>
  <si>
    <t>Shri Venkatesh Refineries Ltd</t>
  </si>
  <si>
    <t>SVRL</t>
  </si>
  <si>
    <t>Aditya Birla Sun Life AMC Ltd</t>
  </si>
  <si>
    <t>ABSLAMC</t>
  </si>
  <si>
    <t>Asset Management Company</t>
  </si>
  <si>
    <t>Promax Power Ltd</t>
  </si>
  <si>
    <t>PROMAX</t>
  </si>
  <si>
    <t>Engineering- Designing &amp; Construction</t>
  </si>
  <si>
    <t>Samor Reality Ltd</t>
  </si>
  <si>
    <t>SAMOR</t>
  </si>
  <si>
    <t>Adishakti Loha and Ispat Ltd</t>
  </si>
  <si>
    <t>ADISHAKTI</t>
  </si>
  <si>
    <t>CWD Ltd</t>
  </si>
  <si>
    <t>CWD</t>
  </si>
  <si>
    <t>ICICI Prudential Consumption ETF</t>
  </si>
  <si>
    <t>ICICICONSU</t>
  </si>
  <si>
    <t>FSN E-Commerce Ventures Ltd</t>
  </si>
  <si>
    <t>NYKAA</t>
  </si>
  <si>
    <t>National Highways Infra Trust</t>
  </si>
  <si>
    <t>NHIT</t>
  </si>
  <si>
    <t>Fino Payments Bank Ltd</t>
  </si>
  <si>
    <t>FINOPB</t>
  </si>
  <si>
    <t>S.J.S. Enterprises Ltd</t>
  </si>
  <si>
    <t>SJS</t>
  </si>
  <si>
    <t>DSP Nifty 50 Equal Weight ETF</t>
  </si>
  <si>
    <t>DSPNEWETF</t>
  </si>
  <si>
    <t>Sigachi Industries Ltd</t>
  </si>
  <si>
    <t>SIGACHI</t>
  </si>
  <si>
    <t>PB Fintech Ltd</t>
  </si>
  <si>
    <t>POLICYBZR</t>
  </si>
  <si>
    <t>Suyog Gurbaxani Funicular Ropeways Ltd</t>
  </si>
  <si>
    <t>SGFRL</t>
  </si>
  <si>
    <t>One 97 Communications Ltd</t>
  </si>
  <si>
    <t>PAYTM</t>
  </si>
  <si>
    <t>Sapphire Foods India Ltd</t>
  </si>
  <si>
    <t>SAPPHIRE</t>
  </si>
  <si>
    <t>Latent View Analytics Ltd</t>
  </si>
  <si>
    <t>LATENTVIEW</t>
  </si>
  <si>
    <t>Tarsons Products Ltd</t>
  </si>
  <si>
    <t>TARSONS</t>
  </si>
  <si>
    <t>Omnipotent Industries Ltd</t>
  </si>
  <si>
    <t>OMNIPOTENT</t>
  </si>
  <si>
    <t>Refineries &amp; Marketing</t>
  </si>
  <si>
    <t>Go Fashion (India) Ltd</t>
  </si>
  <si>
    <t>GOCOLORS</t>
  </si>
  <si>
    <t>Speciality Retail</t>
  </si>
  <si>
    <t>DMR Hydroengineering &amp; Infrastructures Ltd</t>
  </si>
  <si>
    <t>DMR</t>
  </si>
  <si>
    <t>Hi-Tech Pipes Ltd</t>
  </si>
  <si>
    <t>Star Health and Allied Insurance Company Ltd</t>
  </si>
  <si>
    <t>STARHEALTH</t>
  </si>
  <si>
    <t>Tega Industries Ltd</t>
  </si>
  <si>
    <t>TEGA</t>
  </si>
  <si>
    <t>Industrial Equipments</t>
  </si>
  <si>
    <t>Mirae Asset Hang Seng TECH ETF</t>
  </si>
  <si>
    <t>MAHKTECH</t>
  </si>
  <si>
    <t>Anand Rathi Wealth Ltd</t>
  </si>
  <si>
    <t>ANANDRATHI</t>
  </si>
  <si>
    <t>Financial Products Distributor</t>
  </si>
  <si>
    <t>Zodiac Energy Ltd</t>
  </si>
  <si>
    <t>RateGain Travel Technologies Ltd</t>
  </si>
  <si>
    <t>RATEGAIN</t>
  </si>
  <si>
    <t>Shriram Properties Ltd</t>
  </si>
  <si>
    <t>SHRIRAMPPS</t>
  </si>
  <si>
    <t>Jet Freight Logistics Ltd</t>
  </si>
  <si>
    <t>Logistics Solution Provider</t>
  </si>
  <si>
    <t>C.E. Info Systems Ltd</t>
  </si>
  <si>
    <t>MAPMYINDIA</t>
  </si>
  <si>
    <t>Software Products</t>
  </si>
  <si>
    <t>Metro Brands Ltd</t>
  </si>
  <si>
    <t>METROBRAND</t>
  </si>
  <si>
    <t>Medplus Health Services Ltd</t>
  </si>
  <si>
    <t>MEDPLUS</t>
  </si>
  <si>
    <t>Pharmacy Retail</t>
  </si>
  <si>
    <t>Data Patterns (India) Ltd</t>
  </si>
  <si>
    <t>DATAPATTNS</t>
  </si>
  <si>
    <t>HP Adhesives Ltd</t>
  </si>
  <si>
    <t>HPAL</t>
  </si>
  <si>
    <t>Supriya Lifescience Ltd</t>
  </si>
  <si>
    <t>SUPRIYA</t>
  </si>
  <si>
    <t>Clara Industries Ltd</t>
  </si>
  <si>
    <t>CLARA</t>
  </si>
  <si>
    <t>Wherrelz IT Solutions Ltd</t>
  </si>
  <si>
    <t>WITS</t>
  </si>
  <si>
    <t>Motilal Oswal Nasdaq Q 50 ETF</t>
  </si>
  <si>
    <t>MONQ50</t>
  </si>
  <si>
    <t>DSP Nifty Midcap 150 Quality 50 ETF</t>
  </si>
  <si>
    <t>DSPQ50ETF</t>
  </si>
  <si>
    <t>Brandbucket Media &amp; Technology Ltd</t>
  </si>
  <si>
    <t>BRANDBUCKT</t>
  </si>
  <si>
    <t>DSP Nifty 50 ETF</t>
  </si>
  <si>
    <t>DSPN50ETF</t>
  </si>
  <si>
    <t>CMS Info Systems Ltd</t>
  </si>
  <si>
    <t>CMSINFO</t>
  </si>
  <si>
    <t>Brand Concepts Ltd</t>
  </si>
  <si>
    <t>Ascensive Educare Ltd</t>
  </si>
  <si>
    <t>ASCENSIVE</t>
  </si>
  <si>
    <t>Fabino Life Sciences Ltd</t>
  </si>
  <si>
    <t>FABINO</t>
  </si>
  <si>
    <t>Wonder Fibromats Ltd</t>
  </si>
  <si>
    <t>WFL</t>
  </si>
  <si>
    <t>ICICI Prudential Nifty Auto ETF</t>
  </si>
  <si>
    <t>ICICIAUTO</t>
  </si>
  <si>
    <t>AGS Transact Technologies Ltd</t>
  </si>
  <si>
    <t>AGSTRA</t>
  </si>
  <si>
    <t>ICICI Prudential Silver ETF</t>
  </si>
  <si>
    <t>ICICISILVE</t>
  </si>
  <si>
    <t>Alkosign Ltd</t>
  </si>
  <si>
    <t>ALKOSIGN</t>
  </si>
  <si>
    <t>Stationary</t>
  </si>
  <si>
    <t>Mirae Asset Nifty India Manufacturing ETF</t>
  </si>
  <si>
    <t>MAMFGETF</t>
  </si>
  <si>
    <t>Adani Wilmar Ltd</t>
  </si>
  <si>
    <t>AWL</t>
  </si>
  <si>
    <t>Quality RO Industries Ltd</t>
  </si>
  <si>
    <t>QRIL</t>
  </si>
  <si>
    <t>Safa Systems &amp; Technologies Ltd</t>
  </si>
  <si>
    <t>SSTL</t>
  </si>
  <si>
    <t>Dev Information Technology Ltd</t>
  </si>
  <si>
    <t>IT Enabled Services</t>
  </si>
  <si>
    <t>Vedant Fashions Ltd</t>
  </si>
  <si>
    <t>MANYAVAR</t>
  </si>
  <si>
    <t>Maruti Interior Products Ltd</t>
  </si>
  <si>
    <t>MARUTIIPL</t>
  </si>
  <si>
    <t>Motilal Oswal Nifty 200 Momentum 30 ETF</t>
  </si>
  <si>
    <t>MOMOMENTUM</t>
  </si>
  <si>
    <t>Softtech Engineers Ltd</t>
  </si>
  <si>
    <t>Aditya Birla Sun Life Silver ETF</t>
  </si>
  <si>
    <t>SILVER</t>
  </si>
  <si>
    <t>Aditya Birla Sunlife Nifty IT ETF</t>
  </si>
  <si>
    <t>TECH</t>
  </si>
  <si>
    <t>Aditya Birla Sun Life Nifty Healthcare ETF</t>
  </si>
  <si>
    <t>HEALTHY</t>
  </si>
  <si>
    <t>Aditya Birla Sun Life Nifty ETF</t>
  </si>
  <si>
    <t>BSLNIFTY</t>
  </si>
  <si>
    <t>Ekennis Software Service Ltd</t>
  </si>
  <si>
    <t>EKENNIS</t>
  </si>
  <si>
    <t>Mirae Asset Nifty Midcap 150 ETF</t>
  </si>
  <si>
    <t>MAM150ETF</t>
  </si>
  <si>
    <t>Eureka Forbes Ltd</t>
  </si>
  <si>
    <t>EUREKAFORBE</t>
  </si>
  <si>
    <t>Gateway Distriparks Ltd</t>
  </si>
  <si>
    <t>GATEWAY</t>
  </si>
  <si>
    <t>GMR Power and Urban Infra Ltd</t>
  </si>
  <si>
    <t>GMRP&amp;UI</t>
  </si>
  <si>
    <t>Bhatia Colour Chem Ltd</t>
  </si>
  <si>
    <t>BCCL</t>
  </si>
  <si>
    <t>Motherson Sumi Wiring India Ltd</t>
  </si>
  <si>
    <t>MSUMI</t>
  </si>
  <si>
    <t>Achyut Healthcare Ltd</t>
  </si>
  <si>
    <t>ACHYUT</t>
  </si>
  <si>
    <t>Evoq Remedies Ltd</t>
  </si>
  <si>
    <t>EVOQ</t>
  </si>
  <si>
    <t>Motilal Oswal S&amp;P BSE Low Volatility ETF</t>
  </si>
  <si>
    <t>MOLOWVOL</t>
  </si>
  <si>
    <t>Avro India Ltd</t>
  </si>
  <si>
    <t>AVROIND</t>
  </si>
  <si>
    <t>Plastic Products - Consumer</t>
  </si>
  <si>
    <t>Uma Exports Ltd</t>
  </si>
  <si>
    <t>UMAEXPORTS</t>
  </si>
  <si>
    <t>Veranda Learning Solutions Ltd</t>
  </si>
  <si>
    <t>VERANDA</t>
  </si>
  <si>
    <t>Sunrise Efficient Marketing Ltd</t>
  </si>
  <si>
    <t>SEML</t>
  </si>
  <si>
    <t>Dhyaani Tile and Marblez Ltd</t>
  </si>
  <si>
    <t>DHYAANI</t>
  </si>
  <si>
    <t>Hariom Pipe Industries Ltd</t>
  </si>
  <si>
    <t>HARIOMPIPE</t>
  </si>
  <si>
    <t>Eighty Jewellers Ltd</t>
  </si>
  <si>
    <t>EIGHTY</t>
  </si>
  <si>
    <t>Shashwat Furnishing Solutions Ltd</t>
  </si>
  <si>
    <t>SFSL</t>
  </si>
  <si>
    <t>Global Longlife Hospital and Research Ltd</t>
  </si>
  <si>
    <t>GLHRL</t>
  </si>
  <si>
    <t>Fone4 Communications (India) Ltd</t>
  </si>
  <si>
    <t>FONE4</t>
  </si>
  <si>
    <t>Nanavati Ventures Ltd</t>
  </si>
  <si>
    <t>NVENTURES</t>
  </si>
  <si>
    <t>Precious Metals</t>
  </si>
  <si>
    <t>Campus Activewear Ltd</t>
  </si>
  <si>
    <t>CAMPUS</t>
  </si>
  <si>
    <t>Rainbow Children's Medicare Ltd</t>
  </si>
  <si>
    <t>RAINBOW</t>
  </si>
  <si>
    <t>Silver Touch Technologies Ltd</t>
  </si>
  <si>
    <t>Life Insurance Corporation of India</t>
  </si>
  <si>
    <t>LICI</t>
  </si>
  <si>
    <t>Prudent Corporate Advisory Services Ltd</t>
  </si>
  <si>
    <t>PRUDENT</t>
  </si>
  <si>
    <t>Venus Pipes &amp; Tubes Ltd</t>
  </si>
  <si>
    <t>VENUSPIPES</t>
  </si>
  <si>
    <t>Delhivery Ltd</t>
  </si>
  <si>
    <t>DELHIVERY</t>
  </si>
  <si>
    <t>Paradeep Phosphates Ltd</t>
  </si>
  <si>
    <t>PARADEEP</t>
  </si>
  <si>
    <t>Tierra Agrotech Ltd</t>
  </si>
  <si>
    <t>TIERRA</t>
  </si>
  <si>
    <t>Ethos Ltd</t>
  </si>
  <si>
    <t>ETHOSLTD</t>
  </si>
  <si>
    <t>eMudhra Ltd</t>
  </si>
  <si>
    <t>EMUDHRA</t>
  </si>
  <si>
    <t>Aether Industries Ltd</t>
  </si>
  <si>
    <t>AETHER</t>
  </si>
  <si>
    <t>We Win Ltd</t>
  </si>
  <si>
    <t>WEWIN</t>
  </si>
  <si>
    <t>Silver Pearl Hospitality &amp; Luxury Spaces Ltd</t>
  </si>
  <si>
    <t>SILVERPRL</t>
  </si>
  <si>
    <t>Kotak Banking ETF - Dividend Payout Option</t>
  </si>
  <si>
    <t>KOTAKBKETF</t>
  </si>
  <si>
    <t>SBI-ETF NIFTY BANK</t>
  </si>
  <si>
    <t>SETFNIFBK</t>
  </si>
  <si>
    <t>SBI-ETF NIFTY 50</t>
  </si>
  <si>
    <t>SETFNIF50</t>
  </si>
  <si>
    <t xml:space="preserve">   52 Week (High - 1,982.80&amp; Low - 1,307.00)</t>
  </si>
  <si>
    <t>Infosys Limited is an Indian multinational technology company that offers information technology, business consulting, and outsourcing services. Founded in 1981 by seven engineers, the company is headquartered in Bengaluru and considered one of the Big Six Indian IT companies. Infosys has also attracted controversies due to allegations of visa and tax fraud in the United States and for creating malfunctioning government websites.</t>
  </si>
  <si>
    <t>Return on Equity (ROE)</t>
  </si>
  <si>
    <t>Average ShareHolder Equity</t>
  </si>
  <si>
    <t xml:space="preserve">Return on Equity </t>
  </si>
  <si>
    <t>ROE - Doupond Equation</t>
  </si>
  <si>
    <t xml:space="preserve">Revenue </t>
  </si>
  <si>
    <t>Net Profit Margin (A)</t>
  </si>
  <si>
    <t>Average Total Asset</t>
  </si>
  <si>
    <t>Assets Turnover Ratio (B)</t>
  </si>
  <si>
    <t>Equity Multipler (C)</t>
  </si>
  <si>
    <t>Return on Assets</t>
  </si>
  <si>
    <t>ROA - Duopond Equation</t>
  </si>
  <si>
    <t>Return on Equity (A*B*C)</t>
  </si>
  <si>
    <t>Return on Assets (A*B)</t>
  </si>
  <si>
    <t xml:space="preserve">  </t>
  </si>
  <si>
    <t>Financial Summary</t>
  </si>
  <si>
    <t xml:space="preserve"> About the Company</t>
  </si>
  <si>
    <t>Net Profit Growth</t>
  </si>
  <si>
    <t>Altman Z Score Analysis</t>
  </si>
  <si>
    <t>Working Capital/ Total Assets</t>
  </si>
  <si>
    <t>Working Capital</t>
  </si>
  <si>
    <t>Retained Earnings/ Total Assets</t>
  </si>
  <si>
    <t>EBIT/ Total Assets</t>
  </si>
  <si>
    <t>Market Cap/ Long Term Liabilities</t>
  </si>
  <si>
    <t>Market Cap</t>
  </si>
  <si>
    <t>Long Term Liabilities</t>
  </si>
  <si>
    <t>Total Sales</t>
  </si>
  <si>
    <t>Sales/ Total Assets</t>
  </si>
  <si>
    <t>Working Capital/ Total Assets (A)</t>
  </si>
  <si>
    <t>Retained Earnings/ Total Assets (B)</t>
  </si>
  <si>
    <t>EBIT/ Total Assets (D)</t>
  </si>
  <si>
    <t>EBIT/ Total Assets (C)</t>
  </si>
  <si>
    <t>Sales/ Total Assets (E)</t>
  </si>
  <si>
    <t>Altman's Z Score</t>
  </si>
  <si>
    <t>Final Score</t>
  </si>
  <si>
    <t>Financial Stability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</si>
</sst>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2">
    <numFmt numFmtId="43" formatCode="_ * #,##0.00_ ;_ * \-#,##0.00_ ;_ * &quot;-&quot;??_ ;_ @_ "/>
    <numFmt numFmtId="164" formatCode="[$-409]mmm\-yy;@"/>
    <numFmt numFmtId="165" formatCode="_(* #,##0.00_);_(* \(#,##0.00\);_(* &quot;-&quot;??_);_(@_)"/>
    <numFmt numFmtId="166" formatCode="&quot;₹&quot;\ #,##0.0;&quot;₹&quot;\ \(#,##0.0\)"/>
    <numFmt numFmtId="167" formatCode="&quot;₹&quot;\ #,##0.0;&quot;₹&quot;\ \(#,##0.0\);\ \-"/>
    <numFmt numFmtId="168" formatCode="&quot;₹&quot;\ #,##0.0;&quot;₹&quot;\ \(#,##0.0\);\-"/>
    <numFmt numFmtId="169" formatCode="&quot;₹&quot;\ #,##0.00"/>
    <numFmt numFmtId="170" formatCode="&quot;₹&quot;\ #,##0.00;&quot;₹&quot;\ \(#,##0.00\);\-"/>
    <numFmt numFmtId="171" formatCode="&quot;₹&quot;\ #,##0.0;&quot;₹&quot;\ \(#,##0.0\);0;\ \-"/>
    <numFmt numFmtId="172" formatCode="#,##0.00;\(#,##0.00\);\-"/>
    <numFmt numFmtId="173" formatCode="0.00\X"/>
    <numFmt numFmtId="174" formatCode="0.00\x"/>
    <numFmt numFmtId="175" formatCode="yyyy"/>
    <numFmt numFmtId="176" formatCode="yyyy\ &quot;A&quot;"/>
    <numFmt numFmtId="177" formatCode="yyyy\ &quot;E&quot;"/>
    <numFmt numFmtId="178" formatCode="mmm/yy\ &quot;A&quot;"/>
    <numFmt numFmtId="179" formatCode="mmm/yy\ &quot;F&quot;"/>
    <numFmt numFmtId="180" formatCode="_ * #,##0.000_ ;_ * \-#,##0.000_ ;_ * &quot;-&quot;??_ ;_ @_ "/>
    <numFmt numFmtId="181" formatCode="_ * #,##0.00_ ;_ * \-#,##0.00_ ;_ * &quot;-&quot;_ ;_ @_ "/>
    <numFmt numFmtId="182" formatCode="0.0%"/>
    <numFmt numFmtId="183" formatCode="0.00\ \x"/>
    <numFmt numFmtId="184" formatCode="0.0"/>
  </numFmts>
  <fonts count="30" x14ac:knownFonts="1">
    <font>
      <sz val="11"/>
      <color theme="1"/>
      <name val="Calibri"/>
      <family val="2"/>
      <scheme val="minor"/>
    </font>
    <font>
      <sz val="11"/>
      <color theme="1"/>
      <name val="Calibri"/>
      <family val="2"/>
      <scheme val="minor"/>
    </font>
    <font>
      <sz val="11"/>
      <color theme="0"/>
      <name val="Calibri"/>
      <family val="2"/>
    </font>
    <font>
      <b/>
      <sz val="11"/>
      <color theme="1"/>
      <name val="Calibri"/>
      <family val="2"/>
      <scheme val="minor"/>
    </font>
    <font>
      <u/>
      <sz val="11"/>
      <color theme="10"/>
      <name val="Calibri"/>
      <family val="2"/>
    </font>
    <font>
      <b/>
      <sz val="11"/>
      <color theme="0"/>
      <name val="Calibri"/>
      <family val="2"/>
      <scheme val="minor"/>
    </font>
    <font>
      <sz val="11"/>
      <name val="Calibri"/>
      <family val="2"/>
      <scheme val="minor"/>
    </font>
    <font>
      <i/>
      <sz val="11"/>
      <color theme="0" tint="-0.34998626667073579"/>
      <name val="Calibri"/>
      <family val="2"/>
      <scheme val="minor"/>
    </font>
    <font>
      <i/>
      <sz val="11"/>
      <color theme="1"/>
      <name val="Calibri"/>
      <family val="2"/>
      <scheme val="minor"/>
    </font>
    <font>
      <b/>
      <sz val="11"/>
      <color rgb="FF002060"/>
      <name val="Calibri"/>
      <family val="2"/>
      <scheme val="minor"/>
    </font>
    <font>
      <sz val="11"/>
      <name val="Calibri"/>
      <family val="2"/>
    </font>
    <font>
      <vertAlign val="superscript"/>
      <sz val="11"/>
      <color theme="1"/>
      <name val="Calibri"/>
      <family val="2"/>
      <scheme val="minor"/>
    </font>
    <font>
      <sz val="11"/>
      <color rgb="FF3333FF"/>
      <name val="Calibri"/>
      <family val="2"/>
      <scheme val="minor"/>
    </font>
    <font>
      <sz val="11"/>
      <color rgb="FF0000FF"/>
      <name val="Calibri"/>
      <family val="2"/>
      <scheme val="minor"/>
    </font>
    <font>
      <b/>
      <sz val="11"/>
      <color rgb="FF0000FF"/>
      <name val="Calibri"/>
      <family val="2"/>
      <scheme val="minor"/>
    </font>
    <font>
      <b/>
      <sz val="11"/>
      <name val="Calibri"/>
      <family val="2"/>
      <scheme val="minor"/>
    </font>
    <font>
      <sz val="11"/>
      <color theme="0"/>
      <name val="Calibri"/>
      <family val="2"/>
      <scheme val="minor"/>
    </font>
    <font>
      <b/>
      <sz val="11"/>
      <color rgb="FF000066"/>
      <name val="Calibri"/>
      <family val="2"/>
      <scheme val="minor"/>
    </font>
    <font>
      <b/>
      <sz val="12"/>
      <color rgb="FF002060"/>
      <name val="Calibri"/>
      <family val="2"/>
      <scheme val="minor"/>
    </font>
    <font>
      <b/>
      <sz val="11"/>
      <color theme="0"/>
      <name val="Calibri"/>
      <family val="2"/>
    </font>
    <font>
      <b/>
      <sz val="14"/>
      <color theme="1"/>
      <name val="Calibri"/>
      <family val="2"/>
      <scheme val="minor"/>
    </font>
    <font>
      <b/>
      <sz val="12"/>
      <color theme="1"/>
      <name val="Calibri"/>
      <family val="2"/>
      <scheme val="minor"/>
    </font>
    <font>
      <b/>
      <sz val="12"/>
      <color theme="0"/>
      <name val="Calibri"/>
      <family val="2"/>
      <scheme val="minor"/>
    </font>
    <font>
      <b/>
      <sz val="12"/>
      <color rgb="FF017EBF"/>
      <name val="Calibri"/>
      <family val="2"/>
      <scheme val="minor"/>
    </font>
    <font>
      <b/>
      <sz val="14"/>
      <color rgb="FF017EBF"/>
      <name val="Calibri"/>
      <family val="2"/>
      <scheme val="minor"/>
    </font>
    <font>
      <sz val="12"/>
      <color theme="1"/>
      <name val="Calibri"/>
      <family val="2"/>
      <scheme val="minor"/>
    </font>
    <font>
      <b/>
      <sz val="24"/>
      <color rgb="FF017EBF"/>
      <name val="Calibri"/>
      <family val="2"/>
      <scheme val="minor"/>
    </font>
    <font>
      <b/>
      <sz val="18"/>
      <color rgb="FF017EBF"/>
      <name val="Calibri"/>
      <family val="2"/>
      <scheme val="minor"/>
    </font>
    <font>
      <sz val="10"/>
      <color theme="1"/>
      <name val="Calibri"/>
      <family val="2"/>
      <scheme val="minor"/>
    </font>
    <font>
      <b/>
      <i/>
      <sz val="11"/>
      <color rgb="FF017EBF"/>
      <name val="Calibri"/>
      <family val="2"/>
      <scheme val="minor"/>
    </font>
  </fonts>
  <fills count="20">
    <fill>
      <patternFill patternType="none"/>
    </fill>
    <fill>
      <patternFill patternType="gray125"/>
    </fill>
    <fill>
      <patternFill patternType="solid">
        <fgColor theme="9"/>
      </patternFill>
    </fill>
    <fill>
      <patternFill patternType="solid">
        <fgColor rgb="FF0275D8"/>
        <bgColor indexed="64"/>
      </patternFill>
    </fill>
    <fill>
      <patternFill patternType="solid">
        <fgColor theme="8" tint="-0.499984740745262"/>
        <bgColor indexed="64"/>
      </patternFill>
    </fill>
    <fill>
      <patternFill patternType="solid">
        <fgColor theme="0"/>
        <bgColor indexed="64"/>
      </patternFill>
    </fill>
    <fill>
      <patternFill patternType="solid">
        <fgColor theme="4" tint="0.59999389629810485"/>
        <bgColor indexed="64"/>
      </patternFill>
    </fill>
    <fill>
      <patternFill patternType="solid">
        <fgColor rgb="FF002060"/>
        <bgColor indexed="64"/>
      </patternFill>
    </fill>
    <fill>
      <patternFill patternType="solid">
        <fgColor theme="4" tint="0.39997558519241921"/>
        <bgColor indexed="64"/>
      </patternFill>
    </fill>
    <fill>
      <patternFill patternType="solid">
        <fgColor rgb="FF0070C0"/>
        <bgColor indexed="64"/>
      </patternFill>
    </fill>
    <fill>
      <patternFill patternType="solid">
        <fgColor rgb="FF0066FF"/>
        <bgColor indexed="64"/>
      </patternFill>
    </fill>
    <fill>
      <patternFill patternType="solid">
        <fgColor theme="5" tint="0.59999389629810485"/>
        <bgColor indexed="64"/>
      </patternFill>
    </fill>
    <fill>
      <patternFill patternType="solid">
        <fgColor rgb="FF3333FF"/>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000066"/>
        <bgColor indexed="64"/>
      </patternFill>
    </fill>
    <fill>
      <patternFill patternType="solid">
        <fgColor rgb="FF017EBF"/>
        <bgColor indexed="64"/>
      </patternFill>
    </fill>
    <fill>
      <patternFill patternType="solid">
        <fgColor theme="8" tint="0.79998168889431442"/>
        <bgColor indexed="64"/>
      </patternFill>
    </fill>
  </fills>
  <borders count="30">
    <border>
      <left/>
      <right/>
      <top/>
      <bottom/>
      <diagonal/>
    </border>
    <border>
      <left/>
      <right/>
      <top style="thin">
        <color auto="1"/>
      </top>
      <bottom style="thin">
        <color auto="1"/>
      </bottom>
      <diagonal/>
    </border>
    <border>
      <left/>
      <right/>
      <top style="thin">
        <color theme="0" tint="-0.24994659260841701"/>
      </top>
      <bottom/>
      <diagonal/>
    </border>
    <border>
      <left/>
      <right/>
      <top/>
      <bottom style="thin">
        <color theme="0" tint="-0.24994659260841701"/>
      </bottom>
      <diagonal/>
    </border>
    <border>
      <left/>
      <right/>
      <top/>
      <bottom style="thin">
        <color rgb="FF002060"/>
      </bottom>
      <diagonal/>
    </border>
    <border>
      <left/>
      <right/>
      <top/>
      <bottom style="thin">
        <color theme="1"/>
      </bottom>
      <diagonal/>
    </border>
    <border>
      <left/>
      <right/>
      <top style="thin">
        <color rgb="FF002060"/>
      </top>
      <bottom style="medium">
        <color rgb="FF002060"/>
      </bottom>
      <diagonal/>
    </border>
    <border>
      <left/>
      <right/>
      <top style="thin">
        <color rgb="FF002060"/>
      </top>
      <bottom style="thin">
        <color rgb="FF002060"/>
      </bottom>
      <diagonal/>
    </border>
    <border>
      <left/>
      <right/>
      <top style="thin">
        <color rgb="FF002060"/>
      </top>
      <bottom/>
      <diagonal/>
    </border>
    <border>
      <left/>
      <right/>
      <top style="hair">
        <color rgb="FF002060"/>
      </top>
      <bottom style="hair">
        <color rgb="FF002060"/>
      </bottom>
      <diagonal/>
    </border>
    <border>
      <left/>
      <right/>
      <top style="hair">
        <color rgb="FF002060"/>
      </top>
      <bottom/>
      <diagonal/>
    </border>
    <border>
      <left/>
      <right/>
      <top style="thin">
        <color rgb="FF000066"/>
      </top>
      <bottom/>
      <diagonal/>
    </border>
    <border>
      <left/>
      <right/>
      <top/>
      <bottom style="thin">
        <color theme="0" tint="-0.34998626667073579"/>
      </bottom>
      <diagonal/>
    </border>
    <border>
      <left/>
      <right/>
      <top/>
      <bottom style="medium">
        <color indexed="64"/>
      </bottom>
      <diagonal/>
    </border>
    <border>
      <left/>
      <right/>
      <top style="medium">
        <color indexed="64"/>
      </top>
      <bottom style="thin">
        <color auto="1"/>
      </bottom>
      <diagonal/>
    </border>
    <border>
      <left/>
      <right/>
      <top style="thin">
        <color auto="1"/>
      </top>
      <bottom/>
      <diagonal/>
    </border>
    <border>
      <left/>
      <right/>
      <top/>
      <bottom style="thin">
        <color auto="1"/>
      </bottom>
      <diagonal/>
    </border>
    <border>
      <left/>
      <right/>
      <top style="thin">
        <color theme="0" tint="-0.14996795556505021"/>
      </top>
      <bottom/>
      <diagonal/>
    </border>
    <border>
      <left/>
      <right/>
      <top style="hair">
        <color rgb="FF000066"/>
      </top>
      <bottom style="hair">
        <color rgb="FF000066"/>
      </bottom>
      <diagonal/>
    </border>
    <border>
      <left/>
      <right/>
      <top style="thin">
        <color rgb="FF000066"/>
      </top>
      <bottom style="medium">
        <color rgb="FF000066"/>
      </bottom>
      <diagonal/>
    </border>
    <border>
      <left/>
      <right/>
      <top/>
      <bottom style="medium">
        <color rgb="FF002060"/>
      </bottom>
      <diagonal/>
    </border>
    <border>
      <left/>
      <right/>
      <top/>
      <bottom style="thin">
        <color theme="0"/>
      </bottom>
      <diagonal/>
    </border>
    <border>
      <left style="medium">
        <color rgb="FF002060"/>
      </left>
      <right/>
      <top style="medium">
        <color rgb="FF002060"/>
      </top>
      <bottom/>
      <diagonal/>
    </border>
    <border>
      <left/>
      <right/>
      <top style="medium">
        <color rgb="FF002060"/>
      </top>
      <bottom/>
      <diagonal/>
    </border>
    <border>
      <left style="medium">
        <color rgb="FF002060"/>
      </left>
      <right/>
      <top/>
      <bottom/>
      <diagonal/>
    </border>
    <border>
      <left style="thin">
        <color rgb="FF000066"/>
      </left>
      <right/>
      <top style="thin">
        <color rgb="FF000066"/>
      </top>
      <bottom/>
      <diagonal/>
    </border>
    <border>
      <left style="thin">
        <color rgb="FF000066"/>
      </left>
      <right/>
      <top/>
      <bottom/>
      <diagonal/>
    </border>
    <border>
      <left/>
      <right/>
      <top/>
      <bottom style="hair">
        <color rgb="FF002060"/>
      </bottom>
      <diagonal/>
    </border>
    <border>
      <left/>
      <right/>
      <top/>
      <bottom style="medium">
        <color rgb="FF017EBF"/>
      </bottom>
      <diagonal/>
    </border>
    <border>
      <left/>
      <right/>
      <top style="medium">
        <color rgb="FF017EBF"/>
      </top>
      <bottom style="medium">
        <color rgb="FF017EBF"/>
      </bottom>
      <diagonal/>
    </border>
  </borders>
  <cellStyleXfs count="6">
    <xf numFmtId="0" fontId="0" fillId="0" borderId="0"/>
    <xf numFmtId="43" fontId="1" fillId="0" borderId="0" applyFont="0" applyFill="0" applyBorder="0" applyAlignment="0" applyProtection="0"/>
    <xf numFmtId="0" fontId="2" fillId="2" borderId="0" applyNumberFormat="0" applyBorder="0" applyAlignment="0" applyProtection="0"/>
    <xf numFmtId="0" fontId="4" fillId="0" borderId="0" applyNumberFormat="0" applyFill="0" applyBorder="0" applyAlignment="0" applyProtection="0">
      <alignment vertical="top"/>
      <protection locked="0"/>
    </xf>
    <xf numFmtId="9" fontId="1" fillId="0" borderId="0" applyFont="0" applyFill="0" applyBorder="0" applyAlignment="0" applyProtection="0"/>
    <xf numFmtId="0" fontId="1" fillId="0" borderId="0"/>
  </cellStyleXfs>
  <cellXfs count="330">
    <xf numFmtId="0" fontId="0" fillId="0" borderId="0" xfId="0"/>
    <xf numFmtId="43" fontId="3" fillId="0" borderId="0" xfId="1" applyFont="1" applyBorder="1"/>
    <xf numFmtId="43" fontId="0" fillId="0" borderId="0" xfId="1" applyFont="1" applyBorder="1"/>
    <xf numFmtId="164" fontId="5" fillId="3" borderId="0" xfId="1" applyNumberFormat="1" applyFont="1" applyFill="1" applyBorder="1"/>
    <xf numFmtId="164" fontId="5" fillId="3" borderId="0" xfId="0" applyNumberFormat="1" applyFont="1" applyFill="1" applyBorder="1" applyAlignment="1">
      <alignment horizontal="center"/>
    </xf>
    <xf numFmtId="164" fontId="6" fillId="0" borderId="0" xfId="1" applyNumberFormat="1" applyFont="1" applyFill="1" applyBorder="1"/>
    <xf numFmtId="43" fontId="1" fillId="0" borderId="0" xfId="1" applyFont="1" applyBorder="1"/>
    <xf numFmtId="165" fontId="0" fillId="0" borderId="0" xfId="1" applyNumberFormat="1" applyFont="1" applyBorder="1"/>
    <xf numFmtId="0" fontId="5" fillId="4" borderId="0" xfId="0" applyFont="1" applyFill="1"/>
    <xf numFmtId="17" fontId="5" fillId="4" borderId="0" xfId="0" applyNumberFormat="1" applyFont="1" applyFill="1"/>
    <xf numFmtId="17" fontId="5" fillId="4" borderId="0" xfId="0" applyNumberFormat="1" applyFont="1" applyFill="1" applyAlignment="1">
      <alignment horizontal="right"/>
    </xf>
    <xf numFmtId="166" fontId="0" fillId="0" borderId="0" xfId="0" applyNumberFormat="1"/>
    <xf numFmtId="0" fontId="5" fillId="5" borderId="0" xfId="0" applyFont="1" applyFill="1" applyAlignment="1"/>
    <xf numFmtId="0" fontId="5" fillId="5" borderId="0" xfId="0" applyFont="1" applyFill="1"/>
    <xf numFmtId="167" fontId="0" fillId="0" borderId="0" xfId="0" applyNumberFormat="1"/>
    <xf numFmtId="0" fontId="7" fillId="0" borderId="0" xfId="0" applyFont="1"/>
    <xf numFmtId="10" fontId="7" fillId="0" borderId="0" xfId="4" applyNumberFormat="1" applyFont="1"/>
    <xf numFmtId="168" fontId="0" fillId="0" borderId="0" xfId="0" applyNumberFormat="1"/>
    <xf numFmtId="10" fontId="7" fillId="0" borderId="0" xfId="4" applyNumberFormat="1" applyFont="1" applyAlignment="1">
      <alignment horizontal="right"/>
    </xf>
    <xf numFmtId="169" fontId="0" fillId="0" borderId="0" xfId="0" applyNumberFormat="1"/>
    <xf numFmtId="0" fontId="0" fillId="5" borderId="0" xfId="0" applyFill="1"/>
    <xf numFmtId="17" fontId="5" fillId="5" borderId="0" xfId="0" applyNumberFormat="1" applyFont="1" applyFill="1"/>
    <xf numFmtId="17" fontId="5" fillId="5" borderId="0" xfId="0" applyNumberFormat="1" applyFont="1" applyFill="1" applyAlignment="1">
      <alignment horizontal="right"/>
    </xf>
    <xf numFmtId="0" fontId="3" fillId="6" borderId="0" xfId="0" applyFont="1" applyFill="1"/>
    <xf numFmtId="0" fontId="0" fillId="6" borderId="0" xfId="0" applyFill="1"/>
    <xf numFmtId="2" fontId="0" fillId="0" borderId="0" xfId="0" applyNumberFormat="1"/>
    <xf numFmtId="170" fontId="0" fillId="0" borderId="0" xfId="0" applyNumberFormat="1"/>
    <xf numFmtId="171" fontId="0" fillId="0" borderId="0" xfId="0" applyNumberFormat="1"/>
    <xf numFmtId="167" fontId="7" fillId="0" borderId="0" xfId="0" applyNumberFormat="1" applyFont="1" applyAlignment="1">
      <alignment horizontal="right"/>
    </xf>
    <xf numFmtId="170" fontId="7" fillId="0" borderId="0" xfId="4" applyNumberFormat="1" applyFont="1"/>
    <xf numFmtId="9" fontId="7" fillId="0" borderId="0" xfId="4" applyFont="1"/>
    <xf numFmtId="0" fontId="3" fillId="0" borderId="0" xfId="0" applyFont="1"/>
    <xf numFmtId="170" fontId="3" fillId="0" borderId="0" xfId="0" applyNumberFormat="1" applyFont="1"/>
    <xf numFmtId="0" fontId="8" fillId="0" borderId="0" xfId="0" applyFont="1"/>
    <xf numFmtId="169" fontId="8" fillId="0" borderId="0" xfId="0" applyNumberFormat="1" applyFont="1"/>
    <xf numFmtId="17" fontId="0" fillId="0" borderId="0" xfId="0" applyNumberFormat="1"/>
    <xf numFmtId="3" fontId="0" fillId="0" borderId="0" xfId="0" applyNumberFormat="1"/>
    <xf numFmtId="0" fontId="5" fillId="4" borderId="0" xfId="0" applyFont="1" applyFill="1" applyAlignment="1">
      <alignment horizontal="center"/>
    </xf>
    <xf numFmtId="0" fontId="0" fillId="0" borderId="2" xfId="0" applyBorder="1"/>
    <xf numFmtId="17" fontId="5" fillId="4" borderId="0" xfId="0" applyNumberFormat="1" applyFont="1" applyFill="1" applyAlignment="1">
      <alignment horizontal="center"/>
    </xf>
    <xf numFmtId="0" fontId="0" fillId="0" borderId="0" xfId="0" applyNumberFormat="1" applyBorder="1"/>
    <xf numFmtId="0" fontId="0" fillId="0" borderId="0" xfId="0" applyBorder="1"/>
    <xf numFmtId="0" fontId="3" fillId="0" borderId="1" xfId="0" applyFont="1" applyBorder="1"/>
    <xf numFmtId="170" fontId="3" fillId="0" borderId="1" xfId="0" applyNumberFormat="1" applyFont="1" applyBorder="1"/>
    <xf numFmtId="43" fontId="3" fillId="0" borderId="1" xfId="1" applyFont="1" applyFill="1" applyBorder="1"/>
    <xf numFmtId="169" fontId="3" fillId="0" borderId="1" xfId="0" applyNumberFormat="1" applyFont="1" applyBorder="1"/>
    <xf numFmtId="167" fontId="3" fillId="0" borderId="1" xfId="0" applyNumberFormat="1" applyFont="1" applyBorder="1"/>
    <xf numFmtId="10" fontId="0" fillId="0" borderId="0" xfId="0" applyNumberFormat="1" applyBorder="1"/>
    <xf numFmtId="172" fontId="0" fillId="0" borderId="0" xfId="0" applyNumberFormat="1" applyBorder="1"/>
    <xf numFmtId="173" fontId="0" fillId="0" borderId="0" xfId="0" applyNumberFormat="1" applyBorder="1"/>
    <xf numFmtId="0" fontId="0" fillId="0" borderId="3" xfId="0" applyBorder="1"/>
    <xf numFmtId="2" fontId="0" fillId="0" borderId="0" xfId="0" applyNumberFormat="1" applyBorder="1"/>
    <xf numFmtId="173" fontId="0" fillId="0" borderId="2" xfId="0" applyNumberFormat="1" applyBorder="1"/>
    <xf numFmtId="174" fontId="0" fillId="0" borderId="0" xfId="0" applyNumberFormat="1" applyBorder="1"/>
    <xf numFmtId="173" fontId="0" fillId="0" borderId="3" xfId="0" applyNumberFormat="1" applyBorder="1"/>
    <xf numFmtId="174" fontId="0" fillId="0" borderId="2" xfId="0" applyNumberFormat="1" applyBorder="1"/>
    <xf numFmtId="174" fontId="0" fillId="0" borderId="3" xfId="0" applyNumberFormat="1" applyBorder="1"/>
    <xf numFmtId="2" fontId="0" fillId="0" borderId="3" xfId="0" applyNumberFormat="1" applyBorder="1"/>
    <xf numFmtId="2" fontId="0" fillId="0" borderId="2" xfId="0" applyNumberFormat="1" applyBorder="1"/>
    <xf numFmtId="10" fontId="0" fillId="0" borderId="2" xfId="0" applyNumberFormat="1" applyBorder="1"/>
    <xf numFmtId="10" fontId="0" fillId="0" borderId="3" xfId="0" applyNumberFormat="1" applyBorder="1"/>
    <xf numFmtId="10" fontId="0" fillId="0" borderId="2" xfId="4" applyNumberFormat="1" applyFont="1" applyBorder="1"/>
    <xf numFmtId="10" fontId="0" fillId="0" borderId="0" xfId="4" applyNumberFormat="1" applyFont="1" applyBorder="1"/>
    <xf numFmtId="10" fontId="0" fillId="0" borderId="3" xfId="4" applyNumberFormat="1" applyFont="1" applyBorder="1"/>
    <xf numFmtId="0" fontId="0" fillId="0" borderId="2" xfId="0" applyNumberFormat="1" applyBorder="1"/>
    <xf numFmtId="0" fontId="0" fillId="0" borderId="3" xfId="0" applyNumberFormat="1" applyBorder="1"/>
    <xf numFmtId="1" fontId="5" fillId="7" borderId="0" xfId="4" applyNumberFormat="1" applyFont="1" applyFill="1"/>
    <xf numFmtId="9" fontId="5" fillId="7" borderId="0" xfId="4" applyFont="1" applyFill="1" applyAlignment="1">
      <alignment horizontal="center"/>
    </xf>
    <xf numFmtId="9" fontId="5" fillId="7" borderId="0" xfId="4" applyFont="1" applyFill="1" applyAlignment="1">
      <alignment horizontal="right"/>
    </xf>
    <xf numFmtId="0" fontId="0" fillId="0" borderId="0" xfId="0" applyAlignment="1">
      <alignment horizontal="center"/>
    </xf>
    <xf numFmtId="175" fontId="0" fillId="0" borderId="0" xfId="0" applyNumberFormat="1"/>
    <xf numFmtId="0" fontId="0" fillId="8" borderId="0" xfId="0" applyFill="1"/>
    <xf numFmtId="43" fontId="0" fillId="0" borderId="0" xfId="0" applyNumberFormat="1"/>
    <xf numFmtId="10" fontId="0" fillId="0" borderId="0" xfId="4" applyNumberFormat="1" applyFont="1"/>
    <xf numFmtId="10" fontId="0" fillId="8" borderId="0" xfId="4" applyNumberFormat="1" applyFont="1" applyFill="1"/>
    <xf numFmtId="10" fontId="0" fillId="0" borderId="0" xfId="4" applyNumberFormat="1" applyFont="1" applyFill="1"/>
    <xf numFmtId="43" fontId="0" fillId="8" borderId="0" xfId="0" applyNumberFormat="1" applyFill="1"/>
    <xf numFmtId="176" fontId="0" fillId="0" borderId="0" xfId="0" applyNumberFormat="1"/>
    <xf numFmtId="177" fontId="0" fillId="8" borderId="0" xfId="0" applyNumberFormat="1" applyFill="1"/>
    <xf numFmtId="0" fontId="0" fillId="0" borderId="0" xfId="0" applyAlignment="1">
      <alignment horizontal="left"/>
    </xf>
    <xf numFmtId="0" fontId="0" fillId="8" borderId="0" xfId="0" applyFill="1" applyAlignment="1">
      <alignment horizontal="left"/>
    </xf>
    <xf numFmtId="0" fontId="3" fillId="0" borderId="4" xfId="0" applyFont="1" applyBorder="1"/>
    <xf numFmtId="17" fontId="3" fillId="0" borderId="5" xfId="0" applyNumberFormat="1" applyFont="1" applyBorder="1"/>
    <xf numFmtId="43" fontId="3" fillId="0" borderId="0" xfId="0" applyNumberFormat="1" applyFont="1"/>
    <xf numFmtId="10" fontId="3" fillId="0" borderId="0" xfId="4" applyNumberFormat="1" applyFont="1"/>
    <xf numFmtId="10" fontId="1" fillId="0" borderId="0" xfId="4" applyNumberFormat="1" applyFont="1"/>
    <xf numFmtId="0" fontId="0" fillId="0" borderId="0" xfId="0" applyFont="1"/>
    <xf numFmtId="0" fontId="5" fillId="9" borderId="0" xfId="0" applyFont="1" applyFill="1"/>
    <xf numFmtId="17" fontId="5" fillId="9" borderId="0" xfId="0" applyNumberFormat="1" applyFont="1" applyFill="1"/>
    <xf numFmtId="0" fontId="5" fillId="10" borderId="0" xfId="0" applyFont="1" applyFill="1"/>
    <xf numFmtId="17" fontId="5" fillId="10" borderId="0" xfId="0" applyNumberFormat="1" applyFont="1" applyFill="1"/>
    <xf numFmtId="0" fontId="0" fillId="0" borderId="6" xfId="0" applyBorder="1"/>
    <xf numFmtId="0" fontId="3" fillId="0" borderId="6" xfId="0" applyFont="1" applyBorder="1"/>
    <xf numFmtId="3" fontId="0" fillId="0" borderId="7" xfId="0" applyNumberFormat="1" applyBorder="1"/>
    <xf numFmtId="0" fontId="0" fillId="0" borderId="7" xfId="0" applyBorder="1"/>
    <xf numFmtId="0" fontId="0" fillId="0" borderId="8" xfId="0" applyBorder="1"/>
    <xf numFmtId="3" fontId="0" fillId="0" borderId="6" xfId="0" applyNumberFormat="1" applyBorder="1"/>
    <xf numFmtId="17" fontId="5" fillId="5" borderId="0" xfId="0" applyNumberFormat="1" applyFont="1" applyFill="1" applyBorder="1"/>
    <xf numFmtId="172" fontId="0" fillId="5" borderId="0" xfId="0" applyNumberFormat="1" applyFill="1" applyBorder="1"/>
    <xf numFmtId="172" fontId="3" fillId="5" borderId="0" xfId="0" applyNumberFormat="1" applyFont="1" applyFill="1" applyBorder="1"/>
    <xf numFmtId="3" fontId="0" fillId="5" borderId="0" xfId="0" applyNumberFormat="1" applyFill="1" applyBorder="1"/>
    <xf numFmtId="0" fontId="0" fillId="5" borderId="0" xfId="0" applyFont="1" applyFill="1" applyBorder="1"/>
    <xf numFmtId="3" fontId="0" fillId="5" borderId="0" xfId="0" applyNumberFormat="1" applyFont="1" applyFill="1" applyBorder="1"/>
    <xf numFmtId="0" fontId="0" fillId="5" borderId="0" xfId="0" applyFill="1" applyBorder="1"/>
    <xf numFmtId="172" fontId="0" fillId="0" borderId="7" xfId="0" applyNumberFormat="1" applyBorder="1" applyAlignment="1">
      <alignment horizontal="right"/>
    </xf>
    <xf numFmtId="172" fontId="0" fillId="0" borderId="6" xfId="0" applyNumberFormat="1" applyBorder="1" applyAlignment="1">
      <alignment horizontal="right"/>
    </xf>
    <xf numFmtId="172" fontId="3" fillId="0" borderId="6" xfId="0" applyNumberFormat="1" applyFont="1" applyBorder="1" applyAlignment="1">
      <alignment horizontal="right"/>
    </xf>
    <xf numFmtId="172" fontId="0" fillId="0" borderId="0" xfId="0" applyNumberFormat="1"/>
    <xf numFmtId="0" fontId="3" fillId="0" borderId="0" xfId="0" applyFont="1" applyBorder="1"/>
    <xf numFmtId="0" fontId="0" fillId="0" borderId="9" xfId="0" applyBorder="1"/>
    <xf numFmtId="0" fontId="0" fillId="0" borderId="10" xfId="0" applyBorder="1"/>
    <xf numFmtId="0" fontId="9" fillId="0" borderId="8" xfId="0" applyFont="1" applyBorder="1"/>
    <xf numFmtId="0" fontId="9" fillId="0" borderId="11" xfId="0" applyFont="1" applyBorder="1"/>
    <xf numFmtId="0" fontId="9" fillId="0" borderId="7" xfId="0" applyFont="1" applyBorder="1"/>
    <xf numFmtId="0" fontId="9" fillId="0" borderId="0" xfId="0" applyFont="1"/>
    <xf numFmtId="0" fontId="9" fillId="0" borderId="0" xfId="0" applyFont="1" applyBorder="1"/>
    <xf numFmtId="0" fontId="6" fillId="0" borderId="10" xfId="0" applyFont="1" applyBorder="1"/>
    <xf numFmtId="172" fontId="0" fillId="0" borderId="9" xfId="0" applyNumberFormat="1" applyBorder="1"/>
    <xf numFmtId="172" fontId="0" fillId="0" borderId="10" xfId="0" applyNumberFormat="1" applyBorder="1"/>
    <xf numFmtId="172" fontId="9" fillId="0" borderId="8" xfId="0" applyNumberFormat="1" applyFont="1" applyBorder="1"/>
    <xf numFmtId="172" fontId="9" fillId="0" borderId="11" xfId="0" applyNumberFormat="1" applyFont="1" applyBorder="1"/>
    <xf numFmtId="172" fontId="9" fillId="0" borderId="7" xfId="0" applyNumberFormat="1" applyFont="1" applyBorder="1"/>
    <xf numFmtId="172" fontId="9" fillId="0" borderId="0" xfId="0" applyNumberFormat="1" applyFont="1" applyBorder="1"/>
    <xf numFmtId="172" fontId="6" fillId="0" borderId="10" xfId="0" applyNumberFormat="1" applyFont="1" applyBorder="1"/>
    <xf numFmtId="172" fontId="9" fillId="0" borderId="0" xfId="0" applyNumberFormat="1" applyFont="1"/>
    <xf numFmtId="10" fontId="9" fillId="0" borderId="7" xfId="4" applyNumberFormat="1" applyFont="1" applyBorder="1"/>
    <xf numFmtId="10" fontId="0" fillId="0" borderId="0" xfId="0" applyNumberFormat="1"/>
    <xf numFmtId="10" fontId="9" fillId="0" borderId="0" xfId="4" applyNumberFormat="1" applyFont="1"/>
    <xf numFmtId="0" fontId="9" fillId="6" borderId="0" xfId="0" applyFont="1" applyFill="1"/>
    <xf numFmtId="10" fontId="9" fillId="6" borderId="0" xfId="0" applyNumberFormat="1" applyFont="1" applyFill="1"/>
    <xf numFmtId="0" fontId="0" fillId="0" borderId="0" xfId="0" applyAlignment="1"/>
    <xf numFmtId="0" fontId="3" fillId="8" borderId="0" xfId="0" applyFont="1" applyFill="1"/>
    <xf numFmtId="0" fontId="3" fillId="0" borderId="12" xfId="0" applyFont="1" applyBorder="1" applyAlignment="1">
      <alignment horizontal="left"/>
    </xf>
    <xf numFmtId="0" fontId="3" fillId="0" borderId="12" xfId="0" applyFont="1" applyBorder="1"/>
    <xf numFmtId="0" fontId="3" fillId="0" borderId="12" xfId="0" applyFont="1" applyBorder="1" applyAlignment="1">
      <alignment horizontal="right"/>
    </xf>
    <xf numFmtId="14" fontId="10" fillId="0" borderId="0" xfId="0" applyNumberFormat="1" applyFont="1" applyFill="1" applyBorder="1" applyAlignment="1">
      <alignment horizontal="center" vertical="top"/>
    </xf>
    <xf numFmtId="14" fontId="10" fillId="0" borderId="0" xfId="0" applyNumberFormat="1" applyFont="1" applyBorder="1" applyAlignment="1">
      <alignment horizontal="center" vertical="top"/>
    </xf>
    <xf numFmtId="0" fontId="3" fillId="13" borderId="0" xfId="0" applyFont="1" applyFill="1"/>
    <xf numFmtId="43" fontId="3" fillId="13" borderId="0" xfId="1" applyFont="1" applyFill="1"/>
    <xf numFmtId="0" fontId="0" fillId="0" borderId="0" xfId="0" applyFill="1" applyBorder="1" applyAlignment="1"/>
    <xf numFmtId="0" fontId="0" fillId="0" borderId="13" xfId="0" applyFill="1" applyBorder="1" applyAlignment="1"/>
    <xf numFmtId="0" fontId="8" fillId="0" borderId="14" xfId="0" applyFont="1" applyFill="1" applyBorder="1" applyAlignment="1">
      <alignment horizontal="center"/>
    </xf>
    <xf numFmtId="0" fontId="8" fillId="0" borderId="14" xfId="0" applyFont="1" applyFill="1" applyBorder="1" applyAlignment="1">
      <alignment horizontal="centerContinuous"/>
    </xf>
    <xf numFmtId="0" fontId="0" fillId="0" borderId="0" xfId="0"/>
    <xf numFmtId="0" fontId="0" fillId="0" borderId="0" xfId="0"/>
    <xf numFmtId="0" fontId="0" fillId="0" borderId="0" xfId="0"/>
    <xf numFmtId="0" fontId="0" fillId="0" borderId="0" xfId="0"/>
    <xf numFmtId="0" fontId="0" fillId="0" borderId="0" xfId="0" applyAlignment="1">
      <alignment horizontal="center" vertical="center"/>
    </xf>
    <xf numFmtId="0" fontId="0" fillId="0" borderId="0" xfId="0"/>
    <xf numFmtId="0" fontId="0" fillId="7" borderId="0" xfId="0" applyFill="1"/>
    <xf numFmtId="10" fontId="3" fillId="13" borderId="0" xfId="0" applyNumberFormat="1" applyFont="1" applyFill="1"/>
    <xf numFmtId="0" fontId="0" fillId="0" borderId="0" xfId="0" applyAlignment="1">
      <alignment horizontal="right"/>
    </xf>
    <xf numFmtId="0" fontId="0" fillId="0" borderId="15" xfId="0" applyBorder="1"/>
    <xf numFmtId="0" fontId="0" fillId="0" borderId="15" xfId="0" applyBorder="1" applyAlignment="1">
      <alignment horizontal="center"/>
    </xf>
    <xf numFmtId="0" fontId="0" fillId="0" borderId="16" xfId="0" applyBorder="1"/>
    <xf numFmtId="0" fontId="0" fillId="0" borderId="16" xfId="0" applyBorder="1" applyAlignment="1">
      <alignment horizontal="center" vertical="center"/>
    </xf>
    <xf numFmtId="0" fontId="13" fillId="0" borderId="0" xfId="0" applyFont="1"/>
    <xf numFmtId="43" fontId="13" fillId="0" borderId="0" xfId="0" applyNumberFormat="1" applyFont="1"/>
    <xf numFmtId="10" fontId="13" fillId="0" borderId="0" xfId="4" applyNumberFormat="1" applyFont="1"/>
    <xf numFmtId="0" fontId="14" fillId="0" borderId="0" xfId="0" applyFont="1"/>
    <xf numFmtId="0" fontId="3" fillId="0" borderId="16" xfId="0" applyFont="1" applyBorder="1"/>
    <xf numFmtId="0" fontId="15" fillId="0" borderId="8" xfId="0" applyFont="1" applyBorder="1"/>
    <xf numFmtId="0" fontId="15" fillId="0" borderId="4" xfId="0" applyFont="1" applyBorder="1"/>
    <xf numFmtId="10" fontId="0" fillId="0" borderId="8" xfId="0" applyNumberFormat="1" applyBorder="1"/>
    <xf numFmtId="10" fontId="0" fillId="0" borderId="4" xfId="0" applyNumberFormat="1" applyBorder="1"/>
    <xf numFmtId="10" fontId="0" fillId="0" borderId="0" xfId="0" applyNumberFormat="1" applyFont="1"/>
    <xf numFmtId="0" fontId="3" fillId="0" borderId="17" xfId="0" applyFont="1" applyBorder="1"/>
    <xf numFmtId="0" fontId="0" fillId="0" borderId="17" xfId="0" applyBorder="1"/>
    <xf numFmtId="10" fontId="3" fillId="14" borderId="17" xfId="4" applyNumberFormat="1" applyFont="1" applyFill="1" applyBorder="1"/>
    <xf numFmtId="43" fontId="0" fillId="0" borderId="0" xfId="4" applyNumberFormat="1" applyFont="1"/>
    <xf numFmtId="0" fontId="3" fillId="0" borderId="3" xfId="0" applyFont="1" applyBorder="1" applyAlignment="1">
      <alignment horizontal="right"/>
    </xf>
    <xf numFmtId="4" fontId="12" fillId="0" borderId="0" xfId="0" applyNumberFormat="1" applyFont="1"/>
    <xf numFmtId="10" fontId="6" fillId="0" borderId="0" xfId="4" applyNumberFormat="1" applyFont="1"/>
    <xf numFmtId="0" fontId="3" fillId="0" borderId="2" xfId="0" applyFont="1" applyBorder="1"/>
    <xf numFmtId="4" fontId="3" fillId="0" borderId="2" xfId="0" applyNumberFormat="1" applyFont="1" applyBorder="1"/>
    <xf numFmtId="10" fontId="0" fillId="0" borderId="17" xfId="4" applyNumberFormat="1" applyFont="1" applyBorder="1"/>
    <xf numFmtId="10" fontId="3" fillId="14" borderId="0" xfId="4" applyNumberFormat="1" applyFont="1" applyFill="1"/>
    <xf numFmtId="43" fontId="3" fillId="14" borderId="2" xfId="1" applyFont="1" applyFill="1" applyBorder="1"/>
    <xf numFmtId="0" fontId="3" fillId="0" borderId="0" xfId="0" applyFont="1" applyBorder="1" applyAlignment="1">
      <alignment horizontal="right"/>
    </xf>
    <xf numFmtId="0" fontId="0" fillId="0" borderId="0" xfId="0" applyFont="1" applyBorder="1"/>
    <xf numFmtId="10" fontId="3" fillId="0" borderId="0" xfId="4" applyNumberFormat="1" applyFont="1" applyBorder="1"/>
    <xf numFmtId="0" fontId="0" fillId="0" borderId="0" xfId="0" applyFont="1" applyFill="1" applyBorder="1"/>
    <xf numFmtId="0" fontId="3" fillId="13" borderId="0" xfId="0" applyFont="1" applyFill="1" applyBorder="1"/>
    <xf numFmtId="10" fontId="3" fillId="13" borderId="0" xfId="4" applyNumberFormat="1" applyFont="1" applyFill="1"/>
    <xf numFmtId="0" fontId="16" fillId="7" borderId="0" xfId="0" applyFont="1" applyFill="1"/>
    <xf numFmtId="178" fontId="16" fillId="7" borderId="0" xfId="0" applyNumberFormat="1" applyFont="1" applyFill="1"/>
    <xf numFmtId="179" fontId="16" fillId="7" borderId="0" xfId="0" applyNumberFormat="1" applyFont="1" applyFill="1"/>
    <xf numFmtId="0" fontId="3" fillId="15" borderId="0" xfId="0" applyFont="1" applyFill="1"/>
    <xf numFmtId="10" fontId="3" fillId="15" borderId="0" xfId="0" applyNumberFormat="1" applyFont="1" applyFill="1"/>
    <xf numFmtId="0" fontId="0" fillId="0" borderId="18" xfId="0" applyBorder="1"/>
    <xf numFmtId="0" fontId="13" fillId="0" borderId="18" xfId="0" applyFont="1" applyBorder="1"/>
    <xf numFmtId="0" fontId="6" fillId="0" borderId="18" xfId="0" applyFont="1" applyBorder="1"/>
    <xf numFmtId="0" fontId="17" fillId="0" borderId="6" xfId="0" applyFont="1" applyBorder="1"/>
    <xf numFmtId="43" fontId="0" fillId="15" borderId="18" xfId="0" applyNumberFormat="1" applyFill="1" applyBorder="1"/>
    <xf numFmtId="10" fontId="13" fillId="15" borderId="18" xfId="0" applyNumberFormat="1" applyFont="1" applyFill="1" applyBorder="1"/>
    <xf numFmtId="0" fontId="0" fillId="15" borderId="18" xfId="0" applyFill="1" applyBorder="1"/>
    <xf numFmtId="10" fontId="0" fillId="15" borderId="18" xfId="0" applyNumberFormat="1" applyFill="1" applyBorder="1"/>
    <xf numFmtId="0" fontId="0" fillId="15" borderId="0" xfId="0" applyFill="1"/>
    <xf numFmtId="0" fontId="0" fillId="15" borderId="6" xfId="0" applyFill="1" applyBorder="1"/>
    <xf numFmtId="180" fontId="0" fillId="0" borderId="18" xfId="1" applyNumberFormat="1" applyFont="1" applyBorder="1"/>
    <xf numFmtId="0" fontId="9" fillId="0" borderId="6" xfId="0" applyFont="1" applyBorder="1"/>
    <xf numFmtId="2" fontId="9" fillId="0" borderId="6" xfId="0" applyNumberFormat="1" applyFont="1" applyBorder="1"/>
    <xf numFmtId="0" fontId="17" fillId="0" borderId="0" xfId="0" applyFont="1"/>
    <xf numFmtId="43" fontId="17" fillId="0" borderId="0" xfId="0" applyNumberFormat="1" applyFont="1"/>
    <xf numFmtId="43" fontId="9" fillId="0" borderId="6" xfId="1" applyFont="1" applyBorder="1"/>
    <xf numFmtId="4" fontId="0" fillId="0" borderId="0" xfId="0" applyNumberFormat="1"/>
    <xf numFmtId="174" fontId="0" fillId="0" borderId="0" xfId="4" applyNumberFormat="1" applyFont="1"/>
    <xf numFmtId="2" fontId="0" fillId="0" borderId="0" xfId="4" applyNumberFormat="1" applyFont="1"/>
    <xf numFmtId="0" fontId="3" fillId="0" borderId="0" xfId="0" applyFont="1" applyAlignment="1"/>
    <xf numFmtId="0" fontId="18" fillId="0" borderId="20" xfId="0" applyFont="1" applyBorder="1" applyAlignment="1"/>
    <xf numFmtId="0" fontId="0" fillId="0" borderId="20" xfId="0" applyBorder="1" applyAlignment="1"/>
    <xf numFmtId="0" fontId="16" fillId="7" borderId="0" xfId="0" applyFont="1" applyFill="1" applyAlignment="1"/>
    <xf numFmtId="0" fontId="16" fillId="7" borderId="0" xfId="0" applyFont="1" applyFill="1" applyBorder="1" applyAlignment="1"/>
    <xf numFmtId="0" fontId="16" fillId="7" borderId="0" xfId="0" applyFont="1" applyFill="1" applyAlignment="1">
      <alignment horizontal="left"/>
    </xf>
    <xf numFmtId="0" fontId="16" fillId="7" borderId="0" xfId="0" applyFont="1" applyFill="1" applyAlignment="1">
      <alignment horizontal="right" wrapText="1"/>
    </xf>
    <xf numFmtId="0" fontId="0" fillId="7" borderId="0" xfId="0" applyFill="1" applyAlignment="1">
      <alignment horizontal="right"/>
    </xf>
    <xf numFmtId="0" fontId="16" fillId="7" borderId="0" xfId="0" applyFont="1" applyFill="1" applyAlignment="1">
      <alignment horizontal="right"/>
    </xf>
    <xf numFmtId="2" fontId="3" fillId="0" borderId="0" xfId="0" applyNumberFormat="1" applyFont="1"/>
    <xf numFmtId="2" fontId="3" fillId="0" borderId="0" xfId="4" applyNumberFormat="1" applyFont="1"/>
    <xf numFmtId="0" fontId="16" fillId="7" borderId="0" xfId="0" applyFont="1" applyFill="1" applyAlignment="1">
      <alignment horizontal="center" wrapText="1"/>
    </xf>
    <xf numFmtId="0" fontId="0" fillId="6" borderId="9" xfId="0" applyNumberFormat="1" applyFill="1" applyBorder="1"/>
    <xf numFmtId="0" fontId="0" fillId="0" borderId="9" xfId="0" applyNumberFormat="1" applyBorder="1"/>
    <xf numFmtId="0" fontId="0" fillId="5" borderId="9" xfId="0" applyNumberFormat="1" applyFill="1" applyBorder="1"/>
    <xf numFmtId="174" fontId="0" fillId="6" borderId="9" xfId="1" applyNumberFormat="1" applyFont="1" applyFill="1" applyBorder="1"/>
    <xf numFmtId="174" fontId="0" fillId="6" borderId="9" xfId="0" applyNumberFormat="1" applyFill="1" applyBorder="1"/>
    <xf numFmtId="174" fontId="0" fillId="5" borderId="9" xfId="1" applyNumberFormat="1" applyFont="1" applyFill="1" applyBorder="1"/>
    <xf numFmtId="174" fontId="0" fillId="5" borderId="9" xfId="0" applyNumberFormat="1" applyFill="1" applyBorder="1"/>
    <xf numFmtId="0" fontId="5" fillId="17" borderId="0" xfId="0" applyFont="1" applyFill="1"/>
    <xf numFmtId="2" fontId="0" fillId="6" borderId="9" xfId="0" applyNumberFormat="1" applyFill="1" applyBorder="1"/>
    <xf numFmtId="2" fontId="0" fillId="0" borderId="9" xfId="0" applyNumberFormat="1" applyBorder="1"/>
    <xf numFmtId="2" fontId="0" fillId="5" borderId="9" xfId="0" applyNumberFormat="1" applyFill="1" applyBorder="1"/>
    <xf numFmtId="181" fontId="0" fillId="0" borderId="0" xfId="0" applyNumberFormat="1"/>
    <xf numFmtId="0" fontId="9" fillId="16" borderId="6" xfId="0" applyFont="1" applyFill="1" applyBorder="1"/>
    <xf numFmtId="181" fontId="9" fillId="16" borderId="6" xfId="0" applyNumberFormat="1" applyFont="1" applyFill="1" applyBorder="1"/>
    <xf numFmtId="181" fontId="0" fillId="0" borderId="9" xfId="0" applyNumberFormat="1" applyBorder="1"/>
    <xf numFmtId="0" fontId="0" fillId="16" borderId="9" xfId="0" applyFill="1" applyBorder="1"/>
    <xf numFmtId="174" fontId="0" fillId="16" borderId="9" xfId="0" applyNumberFormat="1" applyFill="1" applyBorder="1"/>
    <xf numFmtId="0" fontId="3" fillId="16" borderId="9" xfId="0" applyFont="1" applyFill="1" applyBorder="1"/>
    <xf numFmtId="174" fontId="3" fillId="16" borderId="9" xfId="0" applyNumberFormat="1" applyFont="1" applyFill="1" applyBorder="1"/>
    <xf numFmtId="43" fontId="0" fillId="5" borderId="18" xfId="0" applyNumberFormat="1" applyFill="1" applyBorder="1"/>
    <xf numFmtId="10" fontId="0" fillId="5" borderId="18" xfId="0" applyNumberFormat="1" applyFill="1" applyBorder="1"/>
    <xf numFmtId="10" fontId="0" fillId="5" borderId="18" xfId="4" applyNumberFormat="1" applyFont="1" applyFill="1" applyBorder="1"/>
    <xf numFmtId="10" fontId="13" fillId="5" borderId="18" xfId="0" applyNumberFormat="1" applyFont="1" applyFill="1" applyBorder="1"/>
    <xf numFmtId="43" fontId="17" fillId="5" borderId="19" xfId="0" applyNumberFormat="1" applyFont="1" applyFill="1" applyBorder="1"/>
    <xf numFmtId="9" fontId="0" fillId="0" borderId="0" xfId="0" applyNumberFormat="1"/>
    <xf numFmtId="2" fontId="16" fillId="0" borderId="0" xfId="0" applyNumberFormat="1" applyFont="1"/>
    <xf numFmtId="10" fontId="3" fillId="0" borderId="0" xfId="0" applyNumberFormat="1" applyFont="1"/>
    <xf numFmtId="0" fontId="16" fillId="5" borderId="0" xfId="0" applyFont="1" applyFill="1"/>
    <xf numFmtId="10" fontId="3" fillId="0" borderId="0" xfId="0" applyNumberFormat="1" applyFont="1" applyAlignment="1">
      <alignment horizontal="left"/>
    </xf>
    <xf numFmtId="2" fontId="0" fillId="0" borderId="22" xfId="0" applyNumberFormat="1" applyBorder="1"/>
    <xf numFmtId="2" fontId="0" fillId="0" borderId="23" xfId="0" applyNumberFormat="1" applyBorder="1"/>
    <xf numFmtId="2" fontId="0" fillId="0" borderId="24" xfId="0" applyNumberFormat="1" applyBorder="1"/>
    <xf numFmtId="2" fontId="0" fillId="6" borderId="0" xfId="0" applyNumberFormat="1" applyFill="1" applyBorder="1"/>
    <xf numFmtId="0" fontId="0" fillId="0" borderId="0" xfId="0" applyFill="1"/>
    <xf numFmtId="0" fontId="0" fillId="17" borderId="0" xfId="0" applyFill="1"/>
    <xf numFmtId="0" fontId="16" fillId="17" borderId="0" xfId="0" applyFont="1" applyFill="1"/>
    <xf numFmtId="0" fontId="3" fillId="0" borderId="0" xfId="0" applyFont="1" applyAlignment="1">
      <alignment horizontal="center"/>
    </xf>
    <xf numFmtId="2" fontId="0" fillId="0" borderId="25" xfId="0" applyNumberFormat="1" applyBorder="1"/>
    <xf numFmtId="2" fontId="0" fillId="0" borderId="11" xfId="0" applyNumberFormat="1" applyBorder="1"/>
    <xf numFmtId="2" fontId="0" fillId="0" borderId="26" xfId="0" applyNumberFormat="1" applyBorder="1"/>
    <xf numFmtId="0" fontId="0" fillId="0" borderId="26" xfId="0" applyBorder="1"/>
    <xf numFmtId="0" fontId="0" fillId="0" borderId="0" xfId="0" applyFont="1" applyBorder="1" applyAlignment="1"/>
    <xf numFmtId="0" fontId="5" fillId="7" borderId="0" xfId="0" applyFont="1" applyFill="1"/>
    <xf numFmtId="0" fontId="19" fillId="7" borderId="0" xfId="0" applyFont="1" applyFill="1" applyBorder="1" applyAlignment="1">
      <alignment horizontal="left" vertical="top"/>
    </xf>
    <xf numFmtId="0" fontId="19" fillId="7" borderId="0" xfId="0" applyFont="1" applyFill="1" applyBorder="1" applyAlignment="1">
      <alignment horizontal="right" vertical="top"/>
    </xf>
    <xf numFmtId="0" fontId="0" fillId="0" borderId="9" xfId="0" applyBorder="1" applyAlignment="1"/>
    <xf numFmtId="10" fontId="0" fillId="0" borderId="9" xfId="4" applyNumberFormat="1" applyFont="1" applyBorder="1" applyAlignment="1"/>
    <xf numFmtId="4" fontId="0" fillId="0" borderId="9" xfId="0" applyNumberFormat="1" applyBorder="1" applyAlignment="1"/>
    <xf numFmtId="9" fontId="0" fillId="0" borderId="9" xfId="0" applyNumberFormat="1" applyBorder="1" applyAlignment="1">
      <alignment horizontal="left"/>
    </xf>
    <xf numFmtId="10" fontId="0" fillId="0" borderId="9" xfId="0" applyNumberFormat="1" applyBorder="1" applyAlignment="1"/>
    <xf numFmtId="2" fontId="0" fillId="0" borderId="9" xfId="0" applyNumberFormat="1" applyBorder="1" applyAlignment="1"/>
    <xf numFmtId="182" fontId="0" fillId="0" borderId="9" xfId="4" applyNumberFormat="1" applyFont="1" applyBorder="1" applyAlignment="1">
      <alignment horizontal="left"/>
    </xf>
    <xf numFmtId="9" fontId="0" fillId="0" borderId="27" xfId="0" applyNumberFormat="1" applyBorder="1" applyAlignment="1">
      <alignment horizontal="left"/>
    </xf>
    <xf numFmtId="10" fontId="0" fillId="0" borderId="27" xfId="0" applyNumberFormat="1" applyBorder="1" applyAlignment="1"/>
    <xf numFmtId="10" fontId="0" fillId="0" borderId="27" xfId="4" applyNumberFormat="1" applyFont="1" applyBorder="1" applyAlignment="1"/>
    <xf numFmtId="2" fontId="0" fillId="0" borderId="27" xfId="0" applyNumberFormat="1" applyBorder="1" applyAlignment="1"/>
    <xf numFmtId="4" fontId="0" fillId="0" borderId="27" xfId="0" applyNumberFormat="1" applyBorder="1" applyAlignment="1"/>
    <xf numFmtId="0" fontId="15" fillId="5" borderId="4" xfId="0" applyFont="1" applyFill="1" applyBorder="1" applyAlignment="1">
      <alignment horizontal="left"/>
    </xf>
    <xf numFmtId="0" fontId="15" fillId="5" borderId="4" xfId="0" applyFont="1" applyFill="1" applyBorder="1"/>
    <xf numFmtId="0" fontId="15" fillId="5" borderId="4" xfId="0" applyFont="1" applyFill="1" applyBorder="1" applyAlignment="1">
      <alignment horizontal="right"/>
    </xf>
    <xf numFmtId="0" fontId="5" fillId="7" borderId="4" xfId="0" applyFont="1" applyFill="1" applyBorder="1"/>
    <xf numFmtId="0" fontId="16" fillId="7" borderId="4" xfId="0" applyFont="1" applyFill="1" applyBorder="1"/>
    <xf numFmtId="0" fontId="5" fillId="7" borderId="7" xfId="0" applyFont="1" applyFill="1" applyBorder="1"/>
    <xf numFmtId="9" fontId="0" fillId="0" borderId="0" xfId="0" applyNumberFormat="1" applyBorder="1" applyAlignment="1">
      <alignment horizontal="left"/>
    </xf>
    <xf numFmtId="10" fontId="0" fillId="0" borderId="0" xfId="0" applyNumberFormat="1" applyBorder="1" applyAlignment="1"/>
    <xf numFmtId="10" fontId="0" fillId="0" borderId="0" xfId="4" applyNumberFormat="1" applyFont="1" applyBorder="1" applyAlignment="1"/>
    <xf numFmtId="2" fontId="0" fillId="0" borderId="0" xfId="0" applyNumberFormat="1" applyBorder="1" applyAlignment="1"/>
    <xf numFmtId="0" fontId="16" fillId="5" borderId="0" xfId="0" applyFont="1" applyFill="1" applyAlignment="1"/>
    <xf numFmtId="0" fontId="0" fillId="0" borderId="27" xfId="0" applyBorder="1" applyAlignment="1"/>
    <xf numFmtId="0" fontId="16" fillId="7" borderId="7" xfId="0" applyFont="1" applyFill="1" applyBorder="1"/>
    <xf numFmtId="0" fontId="19" fillId="7" borderId="7" xfId="0" applyFont="1" applyFill="1" applyBorder="1" applyAlignment="1">
      <alignment horizontal="left" vertical="top"/>
    </xf>
    <xf numFmtId="0" fontId="19" fillId="7" borderId="7" xfId="0" applyFont="1" applyFill="1" applyBorder="1" applyAlignment="1">
      <alignment horizontal="right" vertical="top"/>
    </xf>
    <xf numFmtId="0" fontId="16" fillId="7" borderId="7" xfId="0" applyFont="1" applyFill="1" applyBorder="1" applyAlignment="1">
      <alignment horizontal="right"/>
    </xf>
    <xf numFmtId="0" fontId="16" fillId="7" borderId="7" xfId="0" applyFont="1" applyFill="1" applyBorder="1" applyAlignment="1"/>
    <xf numFmtId="0" fontId="1" fillId="0" borderId="0" xfId="5"/>
    <xf numFmtId="0" fontId="0" fillId="0" borderId="28" xfId="0" applyBorder="1"/>
    <xf numFmtId="17" fontId="3" fillId="0" borderId="0" xfId="0" applyNumberFormat="1" applyFont="1"/>
    <xf numFmtId="0" fontId="15" fillId="19" borderId="0" xfId="0" applyFont="1" applyFill="1"/>
    <xf numFmtId="10" fontId="15" fillId="19" borderId="0" xfId="4" applyNumberFormat="1" applyFont="1" applyFill="1"/>
    <xf numFmtId="183" fontId="15" fillId="19" borderId="0" xfId="4" applyNumberFormat="1" applyFont="1" applyFill="1"/>
    <xf numFmtId="2" fontId="15" fillId="19" borderId="0" xfId="0" applyNumberFormat="1" applyFont="1" applyFill="1"/>
    <xf numFmtId="172" fontId="0" fillId="0" borderId="0" xfId="0" applyNumberFormat="1" applyFont="1"/>
    <xf numFmtId="0" fontId="23" fillId="0" borderId="0" xfId="0" applyFont="1"/>
    <xf numFmtId="0" fontId="0" fillId="18" borderId="0" xfId="0" applyFill="1"/>
    <xf numFmtId="0" fontId="24" fillId="0" borderId="0" xfId="0" applyFont="1"/>
    <xf numFmtId="0" fontId="20" fillId="0" borderId="0" xfId="0" applyFont="1" applyAlignment="1">
      <alignment horizontal="left"/>
    </xf>
    <xf numFmtId="0" fontId="24" fillId="0" borderId="0" xfId="0" applyFont="1" applyAlignment="1">
      <alignment horizontal="left"/>
    </xf>
    <xf numFmtId="43" fontId="26" fillId="0" borderId="0" xfId="0" applyNumberFormat="1" applyFont="1" applyAlignment="1">
      <alignment horizontal="left"/>
    </xf>
    <xf numFmtId="0" fontId="25" fillId="0" borderId="0" xfId="0" applyFont="1" applyAlignment="1">
      <alignment horizontal="left"/>
    </xf>
    <xf numFmtId="0" fontId="28" fillId="0" borderId="0" xfId="0" applyFont="1"/>
    <xf numFmtId="0" fontId="22" fillId="0" borderId="0" xfId="0" applyFont="1" applyFill="1" applyAlignment="1">
      <alignment horizontal="center"/>
    </xf>
    <xf numFmtId="9" fontId="15" fillId="19" borderId="0" xfId="4" applyFont="1" applyFill="1"/>
    <xf numFmtId="184" fontId="15" fillId="19" borderId="0" xfId="0" applyNumberFormat="1" applyFont="1" applyFill="1"/>
    <xf numFmtId="0" fontId="15" fillId="0" borderId="0" xfId="0" applyFont="1" applyFill="1"/>
    <xf numFmtId="10" fontId="15" fillId="0" borderId="0" xfId="4" applyNumberFormat="1" applyFont="1" applyFill="1"/>
    <xf numFmtId="172" fontId="29" fillId="0" borderId="0" xfId="0" applyNumberFormat="1" applyFont="1" applyAlignment="1">
      <alignment horizontal="right"/>
    </xf>
    <xf numFmtId="0" fontId="15" fillId="0" borderId="0" xfId="0" applyFont="1"/>
    <xf numFmtId="0" fontId="5" fillId="4" borderId="0" xfId="0" applyFont="1" applyFill="1" applyAlignment="1">
      <alignment horizontal="center"/>
    </xf>
    <xf numFmtId="0" fontId="0" fillId="0" borderId="0" xfId="0" applyAlignment="1">
      <alignment horizontal="center"/>
    </xf>
    <xf numFmtId="0" fontId="16" fillId="7" borderId="21" xfId="0" applyFont="1" applyFill="1" applyBorder="1" applyAlignment="1">
      <alignment horizontal="center"/>
    </xf>
    <xf numFmtId="0" fontId="25" fillId="0" borderId="0" xfId="0" applyFont="1" applyAlignment="1">
      <alignment horizontal="left" vertical="center" wrapText="1"/>
    </xf>
    <xf numFmtId="0" fontId="22" fillId="18" borderId="0" xfId="0" applyFont="1" applyFill="1" applyAlignment="1">
      <alignment horizontal="center"/>
    </xf>
    <xf numFmtId="0" fontId="21" fillId="18" borderId="0" xfId="0" applyFont="1" applyFill="1" applyAlignment="1">
      <alignment horizontal="center"/>
    </xf>
    <xf numFmtId="0" fontId="27" fillId="0" borderId="29" xfId="0" applyNumberFormat="1" applyFont="1" applyBorder="1" applyAlignment="1">
      <alignment horizontal="center"/>
    </xf>
    <xf numFmtId="43" fontId="4" fillId="0" borderId="0" xfId="3" applyNumberFormat="1" applyBorder="1" applyAlignment="1" applyProtection="1">
      <alignment horizontal="center"/>
    </xf>
    <xf numFmtId="43" fontId="5" fillId="2" borderId="0" xfId="2" applyNumberFormat="1" applyFont="1" applyBorder="1" applyAlignment="1">
      <alignment horizontal="center"/>
    </xf>
    <xf numFmtId="0" fontId="5" fillId="7" borderId="0" xfId="0" applyFont="1" applyFill="1" applyAlignment="1">
      <alignment horizontal="center"/>
    </xf>
    <xf numFmtId="0" fontId="5" fillId="12" borderId="0" xfId="0" applyFont="1" applyFill="1" applyAlignment="1">
      <alignment horizontal="center"/>
    </xf>
    <xf numFmtId="0" fontId="3" fillId="11" borderId="0" xfId="0" applyFont="1" applyFill="1" applyAlignment="1">
      <alignment horizontal="center"/>
    </xf>
    <xf numFmtId="0" fontId="5" fillId="7" borderId="0" xfId="0" applyFont="1" applyFill="1" applyAlignment="1">
      <alignment horizontal="left"/>
    </xf>
  </cellXfs>
  <cellStyles count="6">
    <cellStyle name="Accent6" xfId="2" builtinId="49"/>
    <cellStyle name="Comma" xfId="1" builtinId="3"/>
    <cellStyle name="Hyperlink" xfId="3" builtinId="8"/>
    <cellStyle name="Normal" xfId="0" builtinId="0"/>
    <cellStyle name="Normal 3" xfId="5"/>
    <cellStyle name="Percent" xfId="4" builtinId="5"/>
  </cellStyles>
  <dxfs count="2">
    <dxf>
      <font>
        <color rgb="FF9C0006"/>
      </font>
      <fill>
        <patternFill>
          <bgColor rgb="FFFFC7CE"/>
        </patternFill>
      </fill>
    </dxf>
    <dxf>
      <font>
        <b/>
        <i val="0"/>
        <color theme="0"/>
      </font>
      <fill>
        <patternFill>
          <bgColor theme="5"/>
        </patternFill>
      </fill>
    </dxf>
  </dxfs>
  <tableStyles count="0" defaultTableStyle="TableStyleMedium2" defaultPivotStyle="PivotStyleLight16"/>
  <colors>
    <mruColors>
      <color rgb="FF017EBF"/>
      <color rgb="FFBED2E8"/>
      <color rgb="FF0066FF"/>
      <color rgb="FF000066"/>
      <color rgb="FF2B7CC0"/>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200"/>
              <a:t>Football Field Analysis - Valuation Summary</a:t>
            </a:r>
            <a:r>
              <a:rPr lang="en-IN" sz="1200" baseline="0"/>
              <a:t> (Rs)</a:t>
            </a:r>
            <a:endParaRPr lang="en-IN" sz="1200"/>
          </a:p>
        </c:rich>
      </c:tx>
      <c:layout>
        <c:manualLayout>
          <c:xMode val="edge"/>
          <c:yMode val="edge"/>
          <c:x val="0.15692344706911637"/>
          <c:y val="1.8518518518518517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manualLayout>
          <c:layoutTarget val="inner"/>
          <c:xMode val="edge"/>
          <c:yMode val="edge"/>
          <c:x val="0.12998381452318464"/>
          <c:y val="0.16017351997666956"/>
          <c:w val="0.82557174103237096"/>
          <c:h val="0.77736111111111106"/>
        </c:manualLayout>
      </c:layout>
      <c:stockChart>
        <c:ser>
          <c:idx val="3"/>
          <c:order val="3"/>
          <c:spPr>
            <a:ln w="25400" cap="rnd">
              <a:noFill/>
              <a:round/>
            </a:ln>
            <a:effectLst/>
          </c:spPr>
          <c:marker>
            <c:symbol val="none"/>
          </c:marker>
          <c:cat>
            <c:strRef>
              <c:f>'Football Field'!$L$5:$L$9</c:f>
              <c:strCache>
                <c:ptCount val="5"/>
                <c:pt idx="0">
                  <c:v>Comps</c:v>
                </c:pt>
                <c:pt idx="1">
                  <c:v>DCF Bear</c:v>
                </c:pt>
                <c:pt idx="2">
                  <c:v>DCF Base</c:v>
                </c:pt>
                <c:pt idx="3">
                  <c:v>DCF Bull</c:v>
                </c:pt>
                <c:pt idx="4">
                  <c:v>52w H/L</c:v>
                </c:pt>
              </c:strCache>
            </c:strRef>
          </c:cat>
          <c:val>
            <c:numRef>
              <c:f>'Football Field'!$Q$5:$Q$9</c:f>
              <c:numCache>
                <c:formatCode>0.00</c:formatCode>
                <c:ptCount val="5"/>
                <c:pt idx="0">
                  <c:v>2067.4758220242534</c:v>
                </c:pt>
                <c:pt idx="1">
                  <c:v>3935.7246299485473</c:v>
                </c:pt>
                <c:pt idx="2">
                  <c:v>-73780.803149443644</c:v>
                </c:pt>
                <c:pt idx="3">
                  <c:v>-505.21981458815463</c:v>
                </c:pt>
                <c:pt idx="4">
                  <c:v>1982.8</c:v>
                </c:pt>
              </c:numCache>
            </c:numRef>
          </c:val>
          <c:smooth val="0"/>
          <c:extLst>
            <c:ext xmlns:c16="http://schemas.microsoft.com/office/drawing/2014/chart" uri="{C3380CC4-5D6E-409C-BE32-E72D297353CC}">
              <c16:uniqueId val="{00000003-B97D-4496-A332-6389F7689CE6}"/>
            </c:ext>
          </c:extLst>
        </c:ser>
        <c:dLbls>
          <c:showLegendKey val="0"/>
          <c:showVal val="0"/>
          <c:showCatName val="0"/>
          <c:showSerName val="0"/>
          <c:showPercent val="0"/>
          <c:showBubbleSize val="0"/>
        </c:dLbls>
        <c:axId val="1129159551"/>
        <c:axId val="1129155807"/>
      </c:stockChart>
      <c:stockChart>
        <c:ser>
          <c:idx val="0"/>
          <c:order val="0"/>
          <c:spPr>
            <a:ln w="25400" cap="rnd">
              <a:noFill/>
              <a:round/>
            </a:ln>
            <a:effectLst/>
          </c:spPr>
          <c:marker>
            <c:symbol val="none"/>
          </c:marker>
          <c:cat>
            <c:strRef>
              <c:f>'Football Field'!$L$5:$L$9</c:f>
              <c:strCache>
                <c:ptCount val="5"/>
                <c:pt idx="0">
                  <c:v>Comps</c:v>
                </c:pt>
                <c:pt idx="1">
                  <c:v>DCF Bear</c:v>
                </c:pt>
                <c:pt idx="2">
                  <c:v>DCF Base</c:v>
                </c:pt>
                <c:pt idx="3">
                  <c:v>DCF Bull</c:v>
                </c:pt>
                <c:pt idx="4">
                  <c:v>52w H/L</c:v>
                </c:pt>
              </c:strCache>
            </c:strRef>
          </c:cat>
          <c:val>
            <c:numRef>
              <c:f>'Football Field'!$N$5:$N$9</c:f>
              <c:numCache>
                <c:formatCode>0.00</c:formatCode>
                <c:ptCount val="5"/>
                <c:pt idx="0">
                  <c:v>1740.7169066672275</c:v>
                </c:pt>
                <c:pt idx="1">
                  <c:v>975.09500025741215</c:v>
                </c:pt>
                <c:pt idx="2" formatCode="General">
                  <c:v>1171.8499999999999</c:v>
                </c:pt>
                <c:pt idx="3">
                  <c:v>-3465.8494442792876</c:v>
                </c:pt>
                <c:pt idx="4">
                  <c:v>1307</c:v>
                </c:pt>
              </c:numCache>
            </c:numRef>
          </c:val>
          <c:smooth val="0"/>
          <c:extLst>
            <c:ext xmlns:c16="http://schemas.microsoft.com/office/drawing/2014/chart" uri="{C3380CC4-5D6E-409C-BE32-E72D297353CC}">
              <c16:uniqueId val="{00000000-B97D-4496-A332-6389F7689CE6}"/>
            </c:ext>
          </c:extLst>
        </c:ser>
        <c:ser>
          <c:idx val="1"/>
          <c:order val="1"/>
          <c:spPr>
            <a:ln w="25400" cap="rnd">
              <a:noFill/>
              <a:round/>
            </a:ln>
            <a:effectLst/>
          </c:spPr>
          <c:marker>
            <c:symbol val="none"/>
          </c:marker>
          <c:dLbls>
            <c:dLbl>
              <c:idx val="0"/>
              <c:layout>
                <c:manualLayout>
                  <c:x val="-5.6430664916885392E-2"/>
                  <c:y val="0.16431722076407121"/>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97D-4496-A332-6389F7689CE6}"/>
                </c:ext>
              </c:extLst>
            </c:dLbl>
            <c:dLbl>
              <c:idx val="1"/>
              <c:layout>
                <c:manualLayout>
                  <c:x val="-4.1763998250218773E-2"/>
                  <c:y val="0.13190981335666371"/>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97D-4496-A332-6389F7689CE6}"/>
                </c:ext>
              </c:extLst>
            </c:dLbl>
            <c:dLbl>
              <c:idx val="2"/>
              <c:layout>
                <c:manualLayout>
                  <c:x val="-5.643066491688549E-2"/>
                  <c:y val="0.17357648002333045"/>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97D-4496-A332-6389F7689CE6}"/>
                </c:ext>
              </c:extLst>
            </c:dLbl>
            <c:dLbl>
              <c:idx val="3"/>
              <c:layout>
                <c:manualLayout>
                  <c:x val="-6.5812554680664923E-2"/>
                  <c:y val="0.1133912948381452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97D-4496-A332-6389F7689CE6}"/>
                </c:ext>
              </c:extLst>
            </c:dLbl>
            <c:dLbl>
              <c:idx val="4"/>
              <c:layout>
                <c:manualLayout>
                  <c:x val="-5.643066491688549E-2"/>
                  <c:y val="0.1226505540974045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97D-4496-A332-6389F7689CE6}"/>
                </c:ext>
              </c:extLst>
            </c:dLbl>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0066"/>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'Football Field'!$L$5:$L$9</c:f>
              <c:strCache>
                <c:ptCount val="5"/>
                <c:pt idx="0">
                  <c:v>Comps</c:v>
                </c:pt>
                <c:pt idx="1">
                  <c:v>DCF Bear</c:v>
                </c:pt>
                <c:pt idx="2">
                  <c:v>DCF Base</c:v>
                </c:pt>
                <c:pt idx="3">
                  <c:v>DCF Bull</c:v>
                </c:pt>
                <c:pt idx="4">
                  <c:v>52w H/L</c:v>
                </c:pt>
              </c:strCache>
            </c:strRef>
          </c:cat>
          <c:val>
            <c:numRef>
              <c:f>'Football Field'!$O$5:$O$9</c:f>
              <c:numCache>
                <c:formatCode>0.00</c:formatCode>
                <c:ptCount val="5"/>
                <c:pt idx="0">
                  <c:v>1740.7169066672275</c:v>
                </c:pt>
                <c:pt idx="1">
                  <c:v>975.09500025741215</c:v>
                </c:pt>
                <c:pt idx="2" formatCode="General">
                  <c:v>1171.8499999999999</c:v>
                </c:pt>
                <c:pt idx="3">
                  <c:v>-3465.8494442792876</c:v>
                </c:pt>
                <c:pt idx="4">
                  <c:v>1307</c:v>
                </c:pt>
              </c:numCache>
            </c:numRef>
          </c:val>
          <c:smooth val="0"/>
          <c:extLst>
            <c:ext xmlns:c16="http://schemas.microsoft.com/office/drawing/2014/chart" uri="{C3380CC4-5D6E-409C-BE32-E72D297353CC}">
              <c16:uniqueId val="{00000001-B97D-4496-A332-6389F7689CE6}"/>
            </c:ext>
          </c:extLst>
        </c:ser>
        <c:ser>
          <c:idx val="2"/>
          <c:order val="2"/>
          <c:spPr>
            <a:ln w="25400" cap="rnd">
              <a:noFill/>
              <a:round/>
            </a:ln>
            <a:effectLst/>
          </c:spPr>
          <c:marker>
            <c:symbol val="none"/>
          </c:marker>
          <c:dLbls>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0066"/>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'Football Field'!$L$5:$L$9</c:f>
              <c:strCache>
                <c:ptCount val="5"/>
                <c:pt idx="0">
                  <c:v>Comps</c:v>
                </c:pt>
                <c:pt idx="1">
                  <c:v>DCF Bear</c:v>
                </c:pt>
                <c:pt idx="2">
                  <c:v>DCF Base</c:v>
                </c:pt>
                <c:pt idx="3">
                  <c:v>DCF Bull</c:v>
                </c:pt>
                <c:pt idx="4">
                  <c:v>52w H/L</c:v>
                </c:pt>
              </c:strCache>
            </c:strRef>
          </c:cat>
          <c:val>
            <c:numRef>
              <c:f>'Football Field'!$P$5:$P$9</c:f>
              <c:numCache>
                <c:formatCode>0.00</c:formatCode>
                <c:ptCount val="5"/>
                <c:pt idx="0">
                  <c:v>2067.4758220242534</c:v>
                </c:pt>
                <c:pt idx="1">
                  <c:v>3935.7246299485473</c:v>
                </c:pt>
                <c:pt idx="2">
                  <c:v>-73780.803149443644</c:v>
                </c:pt>
                <c:pt idx="3">
                  <c:v>-505.21981458815463</c:v>
                </c:pt>
                <c:pt idx="4">
                  <c:v>1982.8</c:v>
                </c:pt>
              </c:numCache>
            </c:numRef>
          </c:val>
          <c:smooth val="0"/>
          <c:extLst>
            <c:ext xmlns:c16="http://schemas.microsoft.com/office/drawing/2014/chart" uri="{C3380CC4-5D6E-409C-BE32-E72D297353CC}">
              <c16:uniqueId val="{00000002-B97D-4496-A332-6389F7689CE6}"/>
            </c:ext>
          </c:extLst>
        </c:ser>
        <c:dLbls>
          <c:showLegendKey val="0"/>
          <c:showVal val="0"/>
          <c:showCatName val="0"/>
          <c:showSerName val="0"/>
          <c:showPercent val="0"/>
          <c:showBubbleSize val="0"/>
        </c:dLbls>
        <c:hiLowLines>
          <c:spPr>
            <a:ln w="15875" cap="flat" cmpd="sng" algn="ctr">
              <a:solidFill>
                <a:schemeClr val="dk1">
                  <a:lumMod val="65000"/>
                  <a:lumOff val="35000"/>
                </a:schemeClr>
              </a:solidFill>
              <a:round/>
            </a:ln>
            <a:effectLst/>
          </c:spPr>
        </c:hiLowLines>
        <c:upDownBars>
          <c:gapWidth val="150"/>
          <c:upBars>
            <c:spPr>
              <a:solidFill>
                <a:srgbClr val="000066"/>
              </a:solidFill>
              <a:ln w="9525" cap="flat" cmpd="sng" algn="ctr">
                <a:solidFill>
                  <a:schemeClr val="lt1">
                    <a:lumMod val="85000"/>
                  </a:schemeClr>
                </a:solidFill>
                <a:round/>
              </a:ln>
              <a:effectLst/>
            </c:spPr>
          </c:upBars>
          <c:downBars>
            <c:spPr>
              <a:solidFill>
                <a:schemeClr val="accent1">
                  <a:lumMod val="75000"/>
                </a:schemeClr>
              </a:solidFill>
              <a:ln w="9525" cap="flat" cmpd="sng" algn="ctr">
                <a:solidFill>
                  <a:schemeClr val="dk1">
                    <a:lumMod val="65000"/>
                    <a:lumOff val="35000"/>
                  </a:schemeClr>
                </a:solidFill>
                <a:round/>
              </a:ln>
              <a:effectLst/>
            </c:spPr>
          </c:downBars>
        </c:upDownBars>
        <c:axId val="1129159551"/>
        <c:axId val="1129155807"/>
      </c:stockChart>
      <c:catAx>
        <c:axId val="112915955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rgbClr val="7030A0"/>
                </a:solidFill>
                <a:latin typeface="+mn-lt"/>
                <a:ea typeface="+mn-ea"/>
                <a:cs typeface="+mn-cs"/>
              </a:defRPr>
            </a:pPr>
            <a:endParaRPr lang="en-US"/>
          </a:p>
        </c:txPr>
        <c:crossAx val="1129155807"/>
        <c:crosses val="autoZero"/>
        <c:auto val="1"/>
        <c:lblAlgn val="ctr"/>
        <c:lblOffset val="100"/>
        <c:noMultiLvlLbl val="0"/>
      </c:catAx>
      <c:valAx>
        <c:axId val="1129155807"/>
        <c:scaling>
          <c:orientation val="minMax"/>
        </c:scaling>
        <c:delete val="0"/>
        <c:axPos val="l"/>
        <c:majorGridlines>
          <c:spPr>
            <a:ln w="9525" cap="flat" cmpd="sng" algn="ctr">
              <a:no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29159551"/>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3302819817751E-2"/>
          <c:y val="9.7058778573979348E-2"/>
          <c:w val="0.87368417245501184"/>
          <c:h val="0.69825071873519284"/>
        </c:manualLayout>
      </c:layout>
      <c:barChart>
        <c:barDir val="col"/>
        <c:grouping val="clustered"/>
        <c:varyColors val="0"/>
        <c:ser>
          <c:idx val="0"/>
          <c:order val="0"/>
          <c:spPr>
            <a:solidFill>
              <a:srgbClr val="017EBF"/>
            </a:solidFill>
            <a:ln>
              <a:noFill/>
            </a:ln>
            <a:effectLst/>
          </c:spPr>
          <c:invertIfNegative val="0"/>
          <c:dPt>
            <c:idx val="0"/>
            <c:invertIfNegative val="0"/>
            <c:bubble3D val="0"/>
            <c:spPr>
              <a:solidFill>
                <a:schemeClr val="accent1">
                  <a:lumMod val="20000"/>
                  <a:lumOff val="80000"/>
                </a:schemeClr>
              </a:solidFill>
              <a:ln>
                <a:noFill/>
              </a:ln>
              <a:effectLst/>
            </c:spPr>
            <c:extLst>
              <c:ext xmlns:c16="http://schemas.microsoft.com/office/drawing/2014/chart" uri="{C3380CC4-5D6E-409C-BE32-E72D297353CC}">
                <c16:uniqueId val="{0000001C-C509-404E-B8D3-B40E649860C7}"/>
              </c:ext>
            </c:extLst>
          </c:dPt>
          <c:dPt>
            <c:idx val="1"/>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15-C509-404E-B8D3-B40E649860C7}"/>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C-C509-404E-B8D3-B40E649860C7}"/>
              </c:ext>
            </c:extLst>
          </c:dPt>
          <c:dPt>
            <c:idx val="3"/>
            <c:invertIfNegative val="0"/>
            <c:bubble3D val="0"/>
            <c:spPr>
              <a:solidFill>
                <a:srgbClr val="017EBF"/>
              </a:solidFill>
              <a:ln>
                <a:solidFill>
                  <a:srgbClr val="0066FF"/>
                </a:solidFill>
              </a:ln>
              <a:effectLst/>
            </c:spPr>
            <c:extLst>
              <c:ext xmlns:c16="http://schemas.microsoft.com/office/drawing/2014/chart" uri="{C3380CC4-5D6E-409C-BE32-E72D297353CC}">
                <c16:uniqueId val="{00000001-C509-404E-B8D3-B40E649860C7}"/>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f>'Doupond Analysis'!$F$74:$I$74</c:f>
              <c:numCache>
                <c:formatCode>mmm\-yy</c:formatCode>
                <c:ptCount val="4"/>
                <c:pt idx="0">
                  <c:v>44651</c:v>
                </c:pt>
                <c:pt idx="1">
                  <c:v>45016</c:v>
                </c:pt>
                <c:pt idx="2">
                  <c:v>45382</c:v>
                </c:pt>
                <c:pt idx="3">
                  <c:v>45747</c:v>
                </c:pt>
              </c:numCache>
            </c:numRef>
          </c:cat>
          <c:val>
            <c:numRef>
              <c:f>'Doupond Analysis'!$F$76:$I$76</c:f>
              <c:numCache>
                <c:formatCode>#,##0.00;\(#,##0.00\);\-</c:formatCode>
                <c:ptCount val="4"/>
                <c:pt idx="0">
                  <c:v>41764</c:v>
                </c:pt>
                <c:pt idx="1">
                  <c:v>40925</c:v>
                </c:pt>
                <c:pt idx="2">
                  <c:v>42279</c:v>
                </c:pt>
                <c:pt idx="3">
                  <c:v>44490</c:v>
                </c:pt>
              </c:numCache>
            </c:numRef>
          </c:val>
          <c:extLst>
            <c:ext xmlns:c16="http://schemas.microsoft.com/office/drawing/2014/chart" uri="{C3380CC4-5D6E-409C-BE32-E72D297353CC}">
              <c16:uniqueId val="{00000000-C509-404E-B8D3-B40E649860C7}"/>
            </c:ext>
          </c:extLst>
        </c:ser>
        <c:dLbls>
          <c:showLegendKey val="0"/>
          <c:showVal val="0"/>
          <c:showCatName val="0"/>
          <c:showSerName val="0"/>
          <c:showPercent val="0"/>
          <c:showBubbleSize val="0"/>
        </c:dLbls>
        <c:gapWidth val="219"/>
        <c:overlap val="-27"/>
        <c:axId val="784390559"/>
        <c:axId val="784390975"/>
      </c:barChart>
      <c:catAx>
        <c:axId val="78439055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84390975"/>
        <c:crosses val="autoZero"/>
        <c:auto val="0"/>
        <c:lblAlgn val="ctr"/>
        <c:lblOffset val="100"/>
        <c:noMultiLvlLbl val="0"/>
      </c:catAx>
      <c:valAx>
        <c:axId val="784390975"/>
        <c:scaling>
          <c:orientation val="minMax"/>
        </c:scaling>
        <c:delete val="1"/>
        <c:axPos val="l"/>
        <c:numFmt formatCode="#,##0.00;\(#,##0.00\);\-" sourceLinked="1"/>
        <c:majorTickMark val="none"/>
        <c:minorTickMark val="none"/>
        <c:tickLblPos val="nextTo"/>
        <c:crossAx val="784390559"/>
        <c:crosses val="autoZero"/>
        <c:crossBetween val="between"/>
      </c:valAx>
      <c:spPr>
        <a:noFill/>
        <a:ln w="25400">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3302819817751E-2"/>
          <c:y val="9.7058778573979348E-2"/>
          <c:w val="0.87368417245501184"/>
          <c:h val="0.69825071873519284"/>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1">
                  <a:lumMod val="20000"/>
                  <a:lumOff val="80000"/>
                </a:schemeClr>
              </a:solidFill>
              <a:ln>
                <a:noFill/>
              </a:ln>
              <a:effectLst/>
            </c:spPr>
            <c:extLst>
              <c:ext xmlns:c16="http://schemas.microsoft.com/office/drawing/2014/chart" uri="{C3380CC4-5D6E-409C-BE32-E72D297353CC}">
                <c16:uniqueId val="{00000001-C08F-47A6-BB74-8C5EA42BE6D6}"/>
              </c:ext>
            </c:extLst>
          </c:dPt>
          <c:dPt>
            <c:idx val="1"/>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3-C08F-47A6-BB74-8C5EA42BE6D6}"/>
              </c:ext>
            </c:extLst>
          </c:dPt>
          <c:dPt>
            <c:idx val="3"/>
            <c:invertIfNegative val="0"/>
            <c:bubble3D val="0"/>
            <c:spPr>
              <a:solidFill>
                <a:srgbClr val="017EBF"/>
              </a:solidFill>
              <a:ln>
                <a:noFill/>
              </a:ln>
              <a:effectLst/>
            </c:spPr>
            <c:extLst>
              <c:ext xmlns:c16="http://schemas.microsoft.com/office/drawing/2014/chart" uri="{C3380CC4-5D6E-409C-BE32-E72D297353CC}">
                <c16:uniqueId val="{00000007-C08F-47A6-BB74-8C5EA42BE6D6}"/>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f>'Doupond Analysis'!$F$74:$I$74</c:f>
              <c:numCache>
                <c:formatCode>mmm\-yy</c:formatCode>
                <c:ptCount val="4"/>
                <c:pt idx="0">
                  <c:v>44651</c:v>
                </c:pt>
                <c:pt idx="1">
                  <c:v>45016</c:v>
                </c:pt>
                <c:pt idx="2">
                  <c:v>45382</c:v>
                </c:pt>
                <c:pt idx="3">
                  <c:v>45747</c:v>
                </c:pt>
              </c:numCache>
            </c:numRef>
          </c:cat>
          <c:val>
            <c:numRef>
              <c:f>'Doupond Analysis'!$F$75:$I$75</c:f>
              <c:numCache>
                <c:formatCode>#,##0.00;\(#,##0.00\);\-</c:formatCode>
                <c:ptCount val="4"/>
                <c:pt idx="0">
                  <c:v>22110</c:v>
                </c:pt>
                <c:pt idx="1">
                  <c:v>24095</c:v>
                </c:pt>
                <c:pt idx="2">
                  <c:v>26233</c:v>
                </c:pt>
                <c:pt idx="3">
                  <c:v>26713</c:v>
                </c:pt>
              </c:numCache>
            </c:numRef>
          </c:val>
          <c:extLst>
            <c:ext xmlns:c16="http://schemas.microsoft.com/office/drawing/2014/chart" uri="{C3380CC4-5D6E-409C-BE32-E72D297353CC}">
              <c16:uniqueId val="{00000008-C08F-47A6-BB74-8C5EA42BE6D6}"/>
            </c:ext>
          </c:extLst>
        </c:ser>
        <c:dLbls>
          <c:showLegendKey val="0"/>
          <c:showVal val="0"/>
          <c:showCatName val="0"/>
          <c:showSerName val="0"/>
          <c:showPercent val="0"/>
          <c:showBubbleSize val="0"/>
        </c:dLbls>
        <c:gapWidth val="219"/>
        <c:overlap val="-27"/>
        <c:axId val="784390559"/>
        <c:axId val="784390975"/>
      </c:barChart>
      <c:catAx>
        <c:axId val="78439055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84390975"/>
        <c:crosses val="autoZero"/>
        <c:auto val="0"/>
        <c:lblAlgn val="ctr"/>
        <c:lblOffset val="100"/>
        <c:noMultiLvlLbl val="0"/>
      </c:catAx>
      <c:valAx>
        <c:axId val="784390975"/>
        <c:scaling>
          <c:orientation val="minMax"/>
        </c:scaling>
        <c:delete val="1"/>
        <c:axPos val="l"/>
        <c:numFmt formatCode="#,##0.00;\(#,##0.00\);\-" sourceLinked="1"/>
        <c:majorTickMark val="none"/>
        <c:minorTickMark val="none"/>
        <c:tickLblPos val="nextTo"/>
        <c:crossAx val="784390559"/>
        <c:crosses val="autoZero"/>
        <c:crossBetween val="between"/>
      </c:valAx>
      <c:spPr>
        <a:noFill/>
        <a:ln w="25400">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3302819817751E-2"/>
          <c:y val="9.7058778573979348E-2"/>
          <c:w val="0.87368417245501184"/>
          <c:h val="0.69825071873519284"/>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1">
                  <a:lumMod val="20000"/>
                  <a:lumOff val="80000"/>
                </a:schemeClr>
              </a:solidFill>
              <a:ln>
                <a:noFill/>
              </a:ln>
              <a:effectLst/>
            </c:spPr>
            <c:extLst>
              <c:ext xmlns:c16="http://schemas.microsoft.com/office/drawing/2014/chart" uri="{C3380CC4-5D6E-409C-BE32-E72D297353CC}">
                <c16:uniqueId val="{00000001-760B-4CA0-BBB4-626436177FB3}"/>
              </c:ext>
            </c:extLst>
          </c:dPt>
          <c:dPt>
            <c:idx val="1"/>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3-760B-4CA0-BBB4-626436177FB3}"/>
              </c:ext>
            </c:extLst>
          </c:dPt>
          <c:dPt>
            <c:idx val="3"/>
            <c:invertIfNegative val="0"/>
            <c:bubble3D val="0"/>
            <c:spPr>
              <a:solidFill>
                <a:srgbClr val="017EBF"/>
              </a:solidFill>
              <a:ln>
                <a:noFill/>
              </a:ln>
              <a:effectLst/>
            </c:spPr>
            <c:extLst>
              <c:ext xmlns:c16="http://schemas.microsoft.com/office/drawing/2014/chart" uri="{C3380CC4-5D6E-409C-BE32-E72D297353CC}">
                <c16:uniqueId val="{00000007-760B-4CA0-BBB4-626436177FB3}"/>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f>'Doupond Analysis'!$F$74:$I$74</c:f>
              <c:numCache>
                <c:formatCode>mmm\-yy</c:formatCode>
                <c:ptCount val="4"/>
                <c:pt idx="0">
                  <c:v>44651</c:v>
                </c:pt>
                <c:pt idx="1">
                  <c:v>45016</c:v>
                </c:pt>
                <c:pt idx="2">
                  <c:v>45382</c:v>
                </c:pt>
                <c:pt idx="3">
                  <c:v>45747</c:v>
                </c:pt>
              </c:numCache>
            </c:numRef>
          </c:cat>
          <c:val>
            <c:numRef>
              <c:f>'Doupond Analysis'!$F$80:$I$80</c:f>
              <c:numCache>
                <c:formatCode>#,##0.00;\(#,##0.00\);\-</c:formatCode>
                <c:ptCount val="4"/>
                <c:pt idx="0">
                  <c:v>112120</c:v>
                </c:pt>
                <c:pt idx="1">
                  <c:v>120662.5</c:v>
                </c:pt>
                <c:pt idx="2">
                  <c:v>130978</c:v>
                </c:pt>
                <c:pt idx="3">
                  <c:v>142577.5</c:v>
                </c:pt>
              </c:numCache>
            </c:numRef>
          </c:val>
          <c:extLst>
            <c:ext xmlns:c16="http://schemas.microsoft.com/office/drawing/2014/chart" uri="{C3380CC4-5D6E-409C-BE32-E72D297353CC}">
              <c16:uniqueId val="{00000008-760B-4CA0-BBB4-626436177FB3}"/>
            </c:ext>
          </c:extLst>
        </c:ser>
        <c:dLbls>
          <c:showLegendKey val="0"/>
          <c:showVal val="0"/>
          <c:showCatName val="0"/>
          <c:showSerName val="0"/>
          <c:showPercent val="0"/>
          <c:showBubbleSize val="0"/>
        </c:dLbls>
        <c:gapWidth val="219"/>
        <c:overlap val="-27"/>
        <c:axId val="784390559"/>
        <c:axId val="784390975"/>
      </c:barChart>
      <c:catAx>
        <c:axId val="78439055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84390975"/>
        <c:crosses val="autoZero"/>
        <c:auto val="0"/>
        <c:lblAlgn val="ctr"/>
        <c:lblOffset val="100"/>
        <c:noMultiLvlLbl val="0"/>
      </c:catAx>
      <c:valAx>
        <c:axId val="784390975"/>
        <c:scaling>
          <c:orientation val="minMax"/>
        </c:scaling>
        <c:delete val="1"/>
        <c:axPos val="l"/>
        <c:numFmt formatCode="#,##0.00;\(#,##0.00\);\-" sourceLinked="1"/>
        <c:majorTickMark val="none"/>
        <c:minorTickMark val="none"/>
        <c:tickLblPos val="nextTo"/>
        <c:crossAx val="784390559"/>
        <c:crosses val="autoZero"/>
        <c:crossBetween val="between"/>
      </c:valAx>
      <c:spPr>
        <a:noFill/>
        <a:ln w="25400">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3302819817751E-2"/>
          <c:y val="9.7058778573979348E-2"/>
          <c:w val="0.87368417245501184"/>
          <c:h val="0.69825071873519284"/>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1">
                  <a:lumMod val="20000"/>
                  <a:lumOff val="80000"/>
                </a:schemeClr>
              </a:solidFill>
              <a:ln>
                <a:noFill/>
              </a:ln>
              <a:effectLst/>
            </c:spPr>
            <c:extLst>
              <c:ext xmlns:c16="http://schemas.microsoft.com/office/drawing/2014/chart" uri="{C3380CC4-5D6E-409C-BE32-E72D297353CC}">
                <c16:uniqueId val="{00000001-4009-4307-953E-C4270E3A36FE}"/>
              </c:ext>
            </c:extLst>
          </c:dPt>
          <c:dPt>
            <c:idx val="1"/>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3-4009-4307-953E-C4270E3A36FE}"/>
              </c:ext>
            </c:extLst>
          </c:dPt>
          <c:dPt>
            <c:idx val="3"/>
            <c:invertIfNegative val="0"/>
            <c:bubble3D val="0"/>
            <c:spPr>
              <a:solidFill>
                <a:srgbClr val="017EBF"/>
              </a:solidFill>
              <a:ln>
                <a:noFill/>
              </a:ln>
              <a:effectLst/>
            </c:spPr>
            <c:extLst>
              <c:ext xmlns:c16="http://schemas.microsoft.com/office/drawing/2014/chart" uri="{C3380CC4-5D6E-409C-BE32-E72D297353CC}">
                <c16:uniqueId val="{00000007-4009-4307-953E-C4270E3A36FE}"/>
              </c:ext>
            </c:extLst>
          </c:dPt>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f>'Doupond Analysis'!$F$68:$I$68</c:f>
              <c:numCache>
                <c:formatCode>mmm\-yy</c:formatCode>
                <c:ptCount val="4"/>
                <c:pt idx="0">
                  <c:v>44651</c:v>
                </c:pt>
                <c:pt idx="1">
                  <c:v>45016</c:v>
                </c:pt>
                <c:pt idx="2">
                  <c:v>45382</c:v>
                </c:pt>
                <c:pt idx="3">
                  <c:v>45747</c:v>
                </c:pt>
              </c:numCache>
            </c:numRef>
          </c:cat>
          <c:val>
            <c:numRef>
              <c:f>'Doupond Analysis'!$F$71:$I$71</c:f>
              <c:numCache>
                <c:formatCode>0.00%</c:formatCode>
                <c:ptCount val="4"/>
                <c:pt idx="0">
                  <c:v>0.19475800591056636</c:v>
                </c:pt>
                <c:pt idx="1">
                  <c:v>0.21307546735996888</c:v>
                </c:pt>
                <c:pt idx="2">
                  <c:v>0.20849709305791234</c:v>
                </c:pt>
                <c:pt idx="3">
                  <c:v>0.19097629328834109</c:v>
                </c:pt>
              </c:numCache>
            </c:numRef>
          </c:val>
          <c:extLst>
            <c:ext xmlns:c16="http://schemas.microsoft.com/office/drawing/2014/chart" uri="{C3380CC4-5D6E-409C-BE32-E72D297353CC}">
              <c16:uniqueId val="{00000008-4009-4307-953E-C4270E3A36FE}"/>
            </c:ext>
          </c:extLst>
        </c:ser>
        <c:dLbls>
          <c:showLegendKey val="0"/>
          <c:showVal val="0"/>
          <c:showCatName val="0"/>
          <c:showSerName val="0"/>
          <c:showPercent val="0"/>
          <c:showBubbleSize val="0"/>
        </c:dLbls>
        <c:gapWidth val="219"/>
        <c:overlap val="-27"/>
        <c:axId val="784390559"/>
        <c:axId val="784390975"/>
      </c:barChart>
      <c:catAx>
        <c:axId val="78439055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84390975"/>
        <c:crosses val="autoZero"/>
        <c:auto val="0"/>
        <c:lblAlgn val="ctr"/>
        <c:lblOffset val="100"/>
        <c:noMultiLvlLbl val="0"/>
      </c:catAx>
      <c:valAx>
        <c:axId val="784390975"/>
        <c:scaling>
          <c:orientation val="minMax"/>
        </c:scaling>
        <c:delete val="1"/>
        <c:axPos val="l"/>
        <c:numFmt formatCode="0.00%" sourceLinked="1"/>
        <c:majorTickMark val="none"/>
        <c:minorTickMark val="none"/>
        <c:tickLblPos val="nextTo"/>
        <c:crossAx val="784390559"/>
        <c:crosses val="autoZero"/>
        <c:crossBetween val="between"/>
      </c:valAx>
      <c:spPr>
        <a:noFill/>
        <a:ln w="25400">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3302819817751E-2"/>
          <c:y val="9.7058778573979348E-2"/>
          <c:w val="0.87368417245501184"/>
          <c:h val="0.69825071873519284"/>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1">
                  <a:lumMod val="20000"/>
                  <a:lumOff val="80000"/>
                </a:schemeClr>
              </a:solidFill>
              <a:ln>
                <a:noFill/>
              </a:ln>
              <a:effectLst/>
            </c:spPr>
            <c:extLst>
              <c:ext xmlns:c16="http://schemas.microsoft.com/office/drawing/2014/chart" uri="{C3380CC4-5D6E-409C-BE32-E72D297353CC}">
                <c16:uniqueId val="{00000001-E9E6-405D-9273-147542B8B4F9}"/>
              </c:ext>
            </c:extLst>
          </c:dPt>
          <c:dPt>
            <c:idx val="1"/>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3-E9E6-405D-9273-147542B8B4F9}"/>
              </c:ext>
            </c:extLst>
          </c:dPt>
          <c:dPt>
            <c:idx val="3"/>
            <c:invertIfNegative val="0"/>
            <c:bubble3D val="0"/>
            <c:spPr>
              <a:solidFill>
                <a:srgbClr val="2B7CC0"/>
              </a:solidFill>
              <a:ln>
                <a:noFill/>
              </a:ln>
              <a:effectLst/>
            </c:spPr>
            <c:extLst>
              <c:ext xmlns:c16="http://schemas.microsoft.com/office/drawing/2014/chart" uri="{C3380CC4-5D6E-409C-BE32-E72D297353CC}">
                <c16:uniqueId val="{00000005-E9E6-405D-9273-147542B8B4F9}"/>
              </c:ext>
            </c:extLst>
          </c:dPt>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f>'Doupond Analysis'!$F$90:$I$90</c:f>
              <c:numCache>
                <c:formatCode>mmm\-yy</c:formatCode>
                <c:ptCount val="4"/>
                <c:pt idx="0">
                  <c:v>44651</c:v>
                </c:pt>
                <c:pt idx="1">
                  <c:v>45016</c:v>
                </c:pt>
                <c:pt idx="2">
                  <c:v>45382</c:v>
                </c:pt>
                <c:pt idx="3">
                  <c:v>45747</c:v>
                </c:pt>
              </c:numCache>
            </c:numRef>
          </c:cat>
          <c:val>
            <c:numRef>
              <c:f>'Doupond Analysis'!$F$93:$I$93</c:f>
              <c:numCache>
                <c:formatCode>0.00%</c:formatCode>
                <c:ptCount val="4"/>
                <c:pt idx="0">
                  <c:v>0.19719942918301819</c:v>
                </c:pt>
                <c:pt idx="1">
                  <c:v>0.19968921578783796</c:v>
                </c:pt>
                <c:pt idx="2">
                  <c:v>0.20028554413718333</c:v>
                </c:pt>
                <c:pt idx="3">
                  <c:v>0.18735775280110817</c:v>
                </c:pt>
              </c:numCache>
            </c:numRef>
          </c:val>
          <c:extLst>
            <c:ext xmlns:c16="http://schemas.microsoft.com/office/drawing/2014/chart" uri="{C3380CC4-5D6E-409C-BE32-E72D297353CC}">
              <c16:uniqueId val="{00000006-E9E6-405D-9273-147542B8B4F9}"/>
            </c:ext>
          </c:extLst>
        </c:ser>
        <c:dLbls>
          <c:showLegendKey val="0"/>
          <c:showVal val="0"/>
          <c:showCatName val="0"/>
          <c:showSerName val="0"/>
          <c:showPercent val="0"/>
          <c:showBubbleSize val="0"/>
        </c:dLbls>
        <c:gapWidth val="219"/>
        <c:overlap val="-27"/>
        <c:axId val="784390559"/>
        <c:axId val="784390975"/>
      </c:barChart>
      <c:catAx>
        <c:axId val="78439055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84390975"/>
        <c:crosses val="autoZero"/>
        <c:auto val="0"/>
        <c:lblAlgn val="ctr"/>
        <c:lblOffset val="100"/>
        <c:noMultiLvlLbl val="0"/>
      </c:catAx>
      <c:valAx>
        <c:axId val="784390975"/>
        <c:scaling>
          <c:orientation val="minMax"/>
        </c:scaling>
        <c:delete val="1"/>
        <c:axPos val="l"/>
        <c:numFmt formatCode="0.00%" sourceLinked="1"/>
        <c:majorTickMark val="none"/>
        <c:minorTickMark val="none"/>
        <c:tickLblPos val="nextTo"/>
        <c:crossAx val="784390559"/>
        <c:crosses val="autoZero"/>
        <c:crossBetween val="between"/>
      </c:valAx>
      <c:spPr>
        <a:noFill/>
        <a:ln w="25400">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3302819817751E-2"/>
          <c:y val="9.7058778573979348E-2"/>
          <c:w val="0.87368417245501184"/>
          <c:h val="0.69825071873519284"/>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rgbClr val="BED2E8"/>
              </a:solidFill>
              <a:ln>
                <a:noFill/>
              </a:ln>
              <a:effectLst/>
            </c:spPr>
            <c:extLst>
              <c:ext xmlns:c16="http://schemas.microsoft.com/office/drawing/2014/chart" uri="{C3380CC4-5D6E-409C-BE32-E72D297353CC}">
                <c16:uniqueId val="{00000001-F385-47D0-9D23-3E47936483F4}"/>
              </c:ext>
            </c:extLst>
          </c:dPt>
          <c:dPt>
            <c:idx val="1"/>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3-F385-47D0-9D23-3E47936483F4}"/>
              </c:ext>
            </c:extLst>
          </c:dPt>
          <c:dPt>
            <c:idx val="3"/>
            <c:invertIfNegative val="0"/>
            <c:bubble3D val="0"/>
            <c:spPr>
              <a:solidFill>
                <a:srgbClr val="017EBF"/>
              </a:solidFill>
              <a:ln>
                <a:noFill/>
              </a:ln>
              <a:effectLst/>
            </c:spPr>
            <c:extLst>
              <c:ext xmlns:c16="http://schemas.microsoft.com/office/drawing/2014/chart" uri="{C3380CC4-5D6E-409C-BE32-E72D297353CC}">
                <c16:uniqueId val="{00000005-F385-47D0-9D23-3E47936483F4}"/>
              </c:ext>
            </c:extLst>
          </c:dPt>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f>'Doupond Analysis'!$F$74:$I$74</c:f>
              <c:numCache>
                <c:formatCode>mmm\-yy</c:formatCode>
                <c:ptCount val="4"/>
                <c:pt idx="0">
                  <c:v>44651</c:v>
                </c:pt>
                <c:pt idx="1">
                  <c:v>45016</c:v>
                </c:pt>
                <c:pt idx="2">
                  <c:v>45382</c:v>
                </c:pt>
                <c:pt idx="3">
                  <c:v>45747</c:v>
                </c:pt>
              </c:numCache>
            </c:numRef>
          </c:cat>
          <c:val>
            <c:numRef>
              <c:f>'Doupond Analysis'!$F$85:$I$85</c:f>
              <c:numCache>
                <c:formatCode>0.00\ \x</c:formatCode>
                <c:ptCount val="4"/>
                <c:pt idx="0">
                  <c:v>0.98761952160527811</c:v>
                </c:pt>
                <c:pt idx="1">
                  <c:v>1.0670354256203463</c:v>
                </c:pt>
                <c:pt idx="2">
                  <c:v>1.0409992091845859</c:v>
                </c:pt>
                <c:pt idx="3">
                  <c:v>1.0193135348451485</c:v>
                </c:pt>
              </c:numCache>
            </c:numRef>
          </c:val>
          <c:extLst>
            <c:ext xmlns:c16="http://schemas.microsoft.com/office/drawing/2014/chart" uri="{C3380CC4-5D6E-409C-BE32-E72D297353CC}">
              <c16:uniqueId val="{00000006-F385-47D0-9D23-3E47936483F4}"/>
            </c:ext>
          </c:extLst>
        </c:ser>
        <c:dLbls>
          <c:showLegendKey val="0"/>
          <c:showVal val="0"/>
          <c:showCatName val="0"/>
          <c:showSerName val="0"/>
          <c:showPercent val="0"/>
          <c:showBubbleSize val="0"/>
        </c:dLbls>
        <c:gapWidth val="219"/>
        <c:overlap val="-27"/>
        <c:axId val="784390559"/>
        <c:axId val="784390975"/>
      </c:barChart>
      <c:catAx>
        <c:axId val="78439055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84390975"/>
        <c:crosses val="autoZero"/>
        <c:auto val="0"/>
        <c:lblAlgn val="ctr"/>
        <c:lblOffset val="100"/>
        <c:noMultiLvlLbl val="0"/>
      </c:catAx>
      <c:valAx>
        <c:axId val="784390975"/>
        <c:scaling>
          <c:orientation val="minMax"/>
        </c:scaling>
        <c:delete val="1"/>
        <c:axPos val="l"/>
        <c:numFmt formatCode="0.00\ \x" sourceLinked="1"/>
        <c:majorTickMark val="none"/>
        <c:minorTickMark val="none"/>
        <c:tickLblPos val="nextTo"/>
        <c:crossAx val="784390559"/>
        <c:crosses val="autoZero"/>
        <c:crossBetween val="between"/>
      </c:valAx>
      <c:spPr>
        <a:noFill/>
        <a:ln w="25400">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3302819817751E-2"/>
          <c:y val="9.7058778573979348E-2"/>
          <c:w val="0.87368417245501184"/>
          <c:h val="0.69825071873519284"/>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rgbClr val="0070C0"/>
              </a:solidFill>
              <a:ln>
                <a:noFill/>
              </a:ln>
              <a:effectLst/>
            </c:spPr>
            <c:extLst>
              <c:ext xmlns:c16="http://schemas.microsoft.com/office/drawing/2014/chart" uri="{C3380CC4-5D6E-409C-BE32-E72D297353CC}">
                <c16:uniqueId val="{00000001-E877-4EE8-984D-9E4B05EF478E}"/>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3-E877-4EE8-984D-9E4B05EF478E}"/>
              </c:ext>
            </c:extLst>
          </c:dPt>
          <c:dPt>
            <c:idx val="2"/>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5-E877-4EE8-984D-9E4B05EF478E}"/>
              </c:ext>
            </c:extLst>
          </c:dPt>
          <c:dPt>
            <c:idx val="3"/>
            <c:invertIfNegative val="0"/>
            <c:bubble3D val="0"/>
            <c:spPr>
              <a:solidFill>
                <a:srgbClr val="BED2E8"/>
              </a:solidFill>
              <a:ln>
                <a:noFill/>
              </a:ln>
              <a:effectLst/>
            </c:spPr>
            <c:extLst>
              <c:ext xmlns:c16="http://schemas.microsoft.com/office/drawing/2014/chart" uri="{C3380CC4-5D6E-409C-BE32-E72D297353CC}">
                <c16:uniqueId val="{00000007-E877-4EE8-984D-9E4B05EF478E}"/>
              </c:ext>
            </c:extLst>
          </c:dPt>
          <c:dPt>
            <c:idx val="4"/>
            <c:invertIfNegative val="0"/>
            <c:bubble3D val="0"/>
            <c:spPr>
              <a:solidFill>
                <a:srgbClr val="017EBF"/>
              </a:solidFill>
              <a:ln>
                <a:noFill/>
              </a:ln>
              <a:effectLst/>
            </c:spPr>
            <c:extLst>
              <c:ext xmlns:c16="http://schemas.microsoft.com/office/drawing/2014/chart" uri="{C3380CC4-5D6E-409C-BE32-E72D297353CC}">
                <c16:uniqueId val="{0000000B-23E4-4986-99B6-D4A856024DBB}"/>
              </c:ext>
            </c:extLst>
          </c:dPt>
          <c:dPt>
            <c:idx val="5"/>
            <c:invertIfNegative val="0"/>
            <c:bubble3D val="0"/>
            <c:spPr>
              <a:solidFill>
                <a:schemeClr val="accent1">
                  <a:lumMod val="75000"/>
                </a:schemeClr>
              </a:solidFill>
              <a:ln>
                <a:noFill/>
              </a:ln>
              <a:effectLst/>
            </c:spPr>
            <c:extLst>
              <c:ext xmlns:c16="http://schemas.microsoft.com/office/drawing/2014/chart" uri="{C3380CC4-5D6E-409C-BE32-E72D297353CC}">
                <c16:uniqueId val="{0000000F-23E4-4986-99B6-D4A856024DBB}"/>
              </c:ext>
            </c:extLst>
          </c:dPt>
          <c:dPt>
            <c:idx val="6"/>
            <c:invertIfNegative val="0"/>
            <c:bubble3D val="0"/>
            <c:spPr>
              <a:solidFill>
                <a:srgbClr val="017EBF"/>
              </a:solidFill>
              <a:ln>
                <a:noFill/>
              </a:ln>
              <a:effectLst/>
            </c:spPr>
            <c:extLst>
              <c:ext xmlns:c16="http://schemas.microsoft.com/office/drawing/2014/chart" uri="{C3380CC4-5D6E-409C-BE32-E72D297353CC}">
                <c16:uniqueId val="{00000017-23E4-4986-99B6-D4A856024DB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f>'Altman Z Score'!$C$67:$I$67</c:f>
              <c:numCache>
                <c:formatCode>mmm\-yy</c:formatCode>
                <c:ptCount val="7"/>
                <c:pt idx="0">
                  <c:v>43555</c:v>
                </c:pt>
                <c:pt idx="1">
                  <c:v>43921</c:v>
                </c:pt>
                <c:pt idx="2">
                  <c:v>44286</c:v>
                </c:pt>
                <c:pt idx="3">
                  <c:v>44651</c:v>
                </c:pt>
                <c:pt idx="4">
                  <c:v>45016</c:v>
                </c:pt>
                <c:pt idx="5">
                  <c:v>45382</c:v>
                </c:pt>
                <c:pt idx="6">
                  <c:v>45747</c:v>
                </c:pt>
              </c:numCache>
            </c:numRef>
          </c:cat>
          <c:val>
            <c:numRef>
              <c:f>'Altman Z Score'!$C$70:$I$70</c:f>
              <c:numCache>
                <c:formatCode>0.00%</c:formatCode>
                <c:ptCount val="7"/>
                <c:pt idx="0">
                  <c:v>0.43524135798063424</c:v>
                </c:pt>
                <c:pt idx="1">
                  <c:v>0.39812636165577342</c:v>
                </c:pt>
                <c:pt idx="2">
                  <c:v>0.38176558677716699</c:v>
                </c:pt>
                <c:pt idx="3">
                  <c:v>0.29370593425798214</c:v>
                </c:pt>
                <c:pt idx="4">
                  <c:v>0.27862050146072104</c:v>
                </c:pt>
                <c:pt idx="5">
                  <c:v>0.31986750145602794</c:v>
                </c:pt>
                <c:pt idx="6">
                  <c:v>0.32970668831827871</c:v>
                </c:pt>
              </c:numCache>
            </c:numRef>
          </c:val>
          <c:extLst>
            <c:ext xmlns:c16="http://schemas.microsoft.com/office/drawing/2014/chart" uri="{C3380CC4-5D6E-409C-BE32-E72D297353CC}">
              <c16:uniqueId val="{00000008-E877-4EE8-984D-9E4B05EF478E}"/>
            </c:ext>
          </c:extLst>
        </c:ser>
        <c:dLbls>
          <c:showLegendKey val="0"/>
          <c:showVal val="0"/>
          <c:showCatName val="0"/>
          <c:showSerName val="0"/>
          <c:showPercent val="0"/>
          <c:showBubbleSize val="0"/>
        </c:dLbls>
        <c:gapWidth val="219"/>
        <c:overlap val="-27"/>
        <c:axId val="784390559"/>
        <c:axId val="784390975"/>
      </c:barChart>
      <c:catAx>
        <c:axId val="78439055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84390975"/>
        <c:crosses val="autoZero"/>
        <c:auto val="0"/>
        <c:lblAlgn val="ctr"/>
        <c:lblOffset val="100"/>
        <c:noMultiLvlLbl val="0"/>
      </c:catAx>
      <c:valAx>
        <c:axId val="784390975"/>
        <c:scaling>
          <c:orientation val="minMax"/>
        </c:scaling>
        <c:delete val="1"/>
        <c:axPos val="l"/>
        <c:numFmt formatCode="0.00%" sourceLinked="1"/>
        <c:majorTickMark val="none"/>
        <c:minorTickMark val="none"/>
        <c:tickLblPos val="nextTo"/>
        <c:crossAx val="784390559"/>
        <c:crosses val="autoZero"/>
        <c:crossBetween val="between"/>
      </c:valAx>
      <c:spPr>
        <a:noFill/>
        <a:ln w="25400">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3302819817751E-2"/>
          <c:y val="9.7058778573979348E-2"/>
          <c:w val="0.87368417245501184"/>
          <c:h val="0.69825071873519284"/>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1">
                  <a:lumMod val="20000"/>
                  <a:lumOff val="80000"/>
                </a:schemeClr>
              </a:solidFill>
              <a:ln>
                <a:noFill/>
              </a:ln>
              <a:effectLst/>
            </c:spPr>
            <c:extLst>
              <c:ext xmlns:c16="http://schemas.microsoft.com/office/drawing/2014/chart" uri="{C3380CC4-5D6E-409C-BE32-E72D297353CC}">
                <c16:uniqueId val="{00000001-978E-4AAE-B4B4-6E925B3090FD}"/>
              </c:ext>
            </c:extLst>
          </c:dPt>
          <c:dPt>
            <c:idx val="1"/>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3-978E-4AAE-B4B4-6E925B3090FD}"/>
              </c:ext>
            </c:extLst>
          </c:dPt>
          <c:dPt>
            <c:idx val="3"/>
            <c:invertIfNegative val="0"/>
            <c:bubble3D val="0"/>
            <c:spPr>
              <a:solidFill>
                <a:srgbClr val="017EBF"/>
              </a:solidFill>
              <a:ln>
                <a:noFill/>
              </a:ln>
              <a:effectLst/>
            </c:spPr>
            <c:extLst>
              <c:ext xmlns:c16="http://schemas.microsoft.com/office/drawing/2014/chart" uri="{C3380CC4-5D6E-409C-BE32-E72D297353CC}">
                <c16:uniqueId val="{00000005-978E-4AAE-B4B4-6E925B3090FD}"/>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f>'Altman Z Score'!$F$73:$I$73</c:f>
              <c:numCache>
                <c:formatCode>mmm\-yy</c:formatCode>
                <c:ptCount val="4"/>
                <c:pt idx="0">
                  <c:v>44651</c:v>
                </c:pt>
                <c:pt idx="1">
                  <c:v>45016</c:v>
                </c:pt>
                <c:pt idx="2">
                  <c:v>45382</c:v>
                </c:pt>
                <c:pt idx="3">
                  <c:v>45747</c:v>
                </c:pt>
              </c:numCache>
            </c:numRef>
          </c:cat>
          <c:val>
            <c:numRef>
              <c:f>'Altman Z Score'!$F$74:$I$74</c:f>
              <c:numCache>
                <c:formatCode>#,##0.00;\(#,##0.00\);\-</c:formatCode>
                <c:ptCount val="4"/>
                <c:pt idx="0">
                  <c:v>0</c:v>
                </c:pt>
                <c:pt idx="1">
                  <c:v>0</c:v>
                </c:pt>
                <c:pt idx="2">
                  <c:v>0</c:v>
                </c:pt>
                <c:pt idx="3">
                  <c:v>0</c:v>
                </c:pt>
              </c:numCache>
            </c:numRef>
          </c:val>
          <c:extLst>
            <c:ext xmlns:c16="http://schemas.microsoft.com/office/drawing/2014/chart" uri="{C3380CC4-5D6E-409C-BE32-E72D297353CC}">
              <c16:uniqueId val="{00000006-978E-4AAE-B4B4-6E925B3090FD}"/>
            </c:ext>
          </c:extLst>
        </c:ser>
        <c:dLbls>
          <c:showLegendKey val="0"/>
          <c:showVal val="0"/>
          <c:showCatName val="0"/>
          <c:showSerName val="0"/>
          <c:showPercent val="0"/>
          <c:showBubbleSize val="0"/>
        </c:dLbls>
        <c:gapWidth val="219"/>
        <c:overlap val="-27"/>
        <c:axId val="784390559"/>
        <c:axId val="784390975"/>
      </c:barChart>
      <c:catAx>
        <c:axId val="78439055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84390975"/>
        <c:crosses val="autoZero"/>
        <c:auto val="0"/>
        <c:lblAlgn val="ctr"/>
        <c:lblOffset val="100"/>
        <c:noMultiLvlLbl val="0"/>
      </c:catAx>
      <c:valAx>
        <c:axId val="784390975"/>
        <c:scaling>
          <c:orientation val="minMax"/>
        </c:scaling>
        <c:delete val="1"/>
        <c:axPos val="l"/>
        <c:numFmt formatCode="#,##0.00;\(#,##0.00\);\-" sourceLinked="1"/>
        <c:majorTickMark val="none"/>
        <c:minorTickMark val="none"/>
        <c:tickLblPos val="nextTo"/>
        <c:crossAx val="784390559"/>
        <c:crosses val="autoZero"/>
        <c:crossBetween val="between"/>
      </c:valAx>
      <c:spPr>
        <a:noFill/>
        <a:ln w="25400">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3302819817751E-2"/>
          <c:y val="9.7058778573979348E-2"/>
          <c:w val="0.87368417245501184"/>
          <c:h val="0.69825071873519284"/>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1">
                  <a:lumMod val="20000"/>
                  <a:lumOff val="80000"/>
                </a:schemeClr>
              </a:solidFill>
              <a:ln>
                <a:noFill/>
              </a:ln>
              <a:effectLst/>
            </c:spPr>
            <c:extLst>
              <c:ext xmlns:c16="http://schemas.microsoft.com/office/drawing/2014/chart" uri="{C3380CC4-5D6E-409C-BE32-E72D297353CC}">
                <c16:uniqueId val="{00000001-0BDB-4FCF-A321-B50893724E92}"/>
              </c:ext>
            </c:extLst>
          </c:dPt>
          <c:dPt>
            <c:idx val="1"/>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3-0BDB-4FCF-A321-B50893724E92}"/>
              </c:ext>
            </c:extLst>
          </c:dPt>
          <c:dPt>
            <c:idx val="3"/>
            <c:invertIfNegative val="0"/>
            <c:bubble3D val="0"/>
            <c:spPr>
              <a:solidFill>
                <a:srgbClr val="017EBF"/>
              </a:solidFill>
              <a:ln>
                <a:noFill/>
              </a:ln>
              <a:effectLst/>
            </c:spPr>
            <c:extLst>
              <c:ext xmlns:c16="http://schemas.microsoft.com/office/drawing/2014/chart" uri="{C3380CC4-5D6E-409C-BE32-E72D297353CC}">
                <c16:uniqueId val="{00000005-0BDB-4FCF-A321-B50893724E92}"/>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f>'Altman Z Score'!$F$73:$I$73</c:f>
              <c:numCache>
                <c:formatCode>mmm\-yy</c:formatCode>
                <c:ptCount val="4"/>
                <c:pt idx="0">
                  <c:v>44651</c:v>
                </c:pt>
                <c:pt idx="1">
                  <c:v>45016</c:v>
                </c:pt>
                <c:pt idx="2">
                  <c:v>45382</c:v>
                </c:pt>
                <c:pt idx="3">
                  <c:v>45747</c:v>
                </c:pt>
              </c:numCache>
            </c:numRef>
          </c:cat>
          <c:val>
            <c:numRef>
              <c:f>'Altman Z Score'!$F$81:$I$81</c:f>
              <c:numCache>
                <c:formatCode>#,##0.00;\(#,##0.00\);\-</c:formatCode>
                <c:ptCount val="4"/>
                <c:pt idx="0">
                  <c:v>116729</c:v>
                </c:pt>
                <c:pt idx="1">
                  <c:v>124596</c:v>
                </c:pt>
                <c:pt idx="2">
                  <c:v>137360</c:v>
                </c:pt>
                <c:pt idx="3">
                  <c:v>147795</c:v>
                </c:pt>
              </c:numCache>
            </c:numRef>
          </c:val>
          <c:extLst>
            <c:ext xmlns:c16="http://schemas.microsoft.com/office/drawing/2014/chart" uri="{C3380CC4-5D6E-409C-BE32-E72D297353CC}">
              <c16:uniqueId val="{00000006-0BDB-4FCF-A321-B50893724E92}"/>
            </c:ext>
          </c:extLst>
        </c:ser>
        <c:dLbls>
          <c:showLegendKey val="0"/>
          <c:showVal val="0"/>
          <c:showCatName val="0"/>
          <c:showSerName val="0"/>
          <c:showPercent val="0"/>
          <c:showBubbleSize val="0"/>
        </c:dLbls>
        <c:gapWidth val="219"/>
        <c:overlap val="-27"/>
        <c:axId val="784390559"/>
        <c:axId val="784390975"/>
      </c:barChart>
      <c:catAx>
        <c:axId val="78439055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84390975"/>
        <c:crosses val="autoZero"/>
        <c:auto val="0"/>
        <c:lblAlgn val="ctr"/>
        <c:lblOffset val="100"/>
        <c:noMultiLvlLbl val="0"/>
      </c:catAx>
      <c:valAx>
        <c:axId val="784390975"/>
        <c:scaling>
          <c:orientation val="minMax"/>
        </c:scaling>
        <c:delete val="1"/>
        <c:axPos val="l"/>
        <c:numFmt formatCode="#,##0.00;\(#,##0.00\);\-" sourceLinked="1"/>
        <c:majorTickMark val="none"/>
        <c:minorTickMark val="none"/>
        <c:tickLblPos val="nextTo"/>
        <c:crossAx val="784390559"/>
        <c:crosses val="autoZero"/>
        <c:crossBetween val="between"/>
      </c:valAx>
      <c:spPr>
        <a:noFill/>
        <a:ln w="25400">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3302819817751E-2"/>
          <c:y val="9.7058778573979348E-2"/>
          <c:w val="0.87368417245501184"/>
          <c:h val="0.69825071873519284"/>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1">
                  <a:lumMod val="20000"/>
                  <a:lumOff val="80000"/>
                </a:schemeClr>
              </a:solidFill>
              <a:ln>
                <a:noFill/>
              </a:ln>
              <a:effectLst/>
            </c:spPr>
            <c:extLst>
              <c:ext xmlns:c16="http://schemas.microsoft.com/office/drawing/2014/chart" uri="{C3380CC4-5D6E-409C-BE32-E72D297353CC}">
                <c16:uniqueId val="{00000001-A7D0-4FF8-9040-344539E52C99}"/>
              </c:ext>
            </c:extLst>
          </c:dPt>
          <c:dPt>
            <c:idx val="1"/>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3-A7D0-4FF8-9040-344539E52C99}"/>
              </c:ext>
            </c:extLst>
          </c:dPt>
          <c:dPt>
            <c:idx val="3"/>
            <c:invertIfNegative val="0"/>
            <c:bubble3D val="0"/>
            <c:spPr>
              <a:solidFill>
                <a:srgbClr val="017EBF"/>
              </a:solidFill>
              <a:ln>
                <a:noFill/>
              </a:ln>
              <a:effectLst/>
            </c:spPr>
            <c:extLst>
              <c:ext xmlns:c16="http://schemas.microsoft.com/office/drawing/2014/chart" uri="{C3380CC4-5D6E-409C-BE32-E72D297353CC}">
                <c16:uniqueId val="{00000005-A7D0-4FF8-9040-344539E52C99}"/>
              </c:ext>
            </c:extLst>
          </c:dPt>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 Z Score'!$F$67:$I$67</c:f>
              <c:numCache>
                <c:formatCode>mmm\-yy</c:formatCode>
                <c:ptCount val="4"/>
                <c:pt idx="0">
                  <c:v>44651</c:v>
                </c:pt>
                <c:pt idx="1">
                  <c:v>45016</c:v>
                </c:pt>
                <c:pt idx="2">
                  <c:v>45382</c:v>
                </c:pt>
                <c:pt idx="3">
                  <c:v>45747</c:v>
                </c:pt>
              </c:numCache>
            </c:numRef>
          </c:cat>
          <c:val>
            <c:numRef>
              <c:f>'Altman Z Score'!$F$70:$I$70</c:f>
              <c:numCache>
                <c:formatCode>0.00%</c:formatCode>
                <c:ptCount val="4"/>
                <c:pt idx="0">
                  <c:v>0.29370593425798214</c:v>
                </c:pt>
                <c:pt idx="1">
                  <c:v>0.27862050146072104</c:v>
                </c:pt>
                <c:pt idx="2">
                  <c:v>0.31986750145602794</c:v>
                </c:pt>
                <c:pt idx="3">
                  <c:v>0.32970668831827871</c:v>
                </c:pt>
              </c:numCache>
            </c:numRef>
          </c:val>
          <c:extLst>
            <c:ext xmlns:c16="http://schemas.microsoft.com/office/drawing/2014/chart" uri="{C3380CC4-5D6E-409C-BE32-E72D297353CC}">
              <c16:uniqueId val="{00000006-A7D0-4FF8-9040-344539E52C99}"/>
            </c:ext>
          </c:extLst>
        </c:ser>
        <c:dLbls>
          <c:showLegendKey val="0"/>
          <c:showVal val="0"/>
          <c:showCatName val="0"/>
          <c:showSerName val="0"/>
          <c:showPercent val="0"/>
          <c:showBubbleSize val="0"/>
        </c:dLbls>
        <c:gapWidth val="219"/>
        <c:overlap val="-27"/>
        <c:axId val="784390559"/>
        <c:axId val="784390975"/>
      </c:barChart>
      <c:catAx>
        <c:axId val="78439055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84390975"/>
        <c:crosses val="autoZero"/>
        <c:auto val="0"/>
        <c:lblAlgn val="ctr"/>
        <c:lblOffset val="100"/>
        <c:noMultiLvlLbl val="0"/>
      </c:catAx>
      <c:valAx>
        <c:axId val="784390975"/>
        <c:scaling>
          <c:orientation val="minMax"/>
        </c:scaling>
        <c:delete val="1"/>
        <c:axPos val="l"/>
        <c:numFmt formatCode="0.00%" sourceLinked="1"/>
        <c:majorTickMark val="none"/>
        <c:minorTickMark val="none"/>
        <c:tickLblPos val="nextTo"/>
        <c:crossAx val="784390559"/>
        <c:crosses val="autoZero"/>
        <c:crossBetween val="between"/>
      </c:valAx>
      <c:spPr>
        <a:noFill/>
        <a:ln w="25400">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3302819817751E-2"/>
          <c:y val="9.7058778573979348E-2"/>
          <c:w val="0.87368417245501184"/>
          <c:h val="0.69825071873519284"/>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1">
                  <a:lumMod val="20000"/>
                  <a:lumOff val="80000"/>
                </a:schemeClr>
              </a:solidFill>
              <a:ln>
                <a:noFill/>
              </a:ln>
              <a:effectLst/>
            </c:spPr>
            <c:extLst>
              <c:ext xmlns:c16="http://schemas.microsoft.com/office/drawing/2014/chart" uri="{C3380CC4-5D6E-409C-BE32-E72D297353CC}">
                <c16:uniqueId val="{00000001-5BE7-40AB-8B6E-BD6AC6379819}"/>
              </c:ext>
            </c:extLst>
          </c:dPt>
          <c:dPt>
            <c:idx val="1"/>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3-5BE7-40AB-8B6E-BD6AC6379819}"/>
              </c:ext>
            </c:extLst>
          </c:dPt>
          <c:dPt>
            <c:idx val="3"/>
            <c:invertIfNegative val="0"/>
            <c:bubble3D val="0"/>
            <c:spPr>
              <a:solidFill>
                <a:srgbClr val="2B7CC0"/>
              </a:solidFill>
              <a:ln>
                <a:noFill/>
              </a:ln>
              <a:effectLst/>
            </c:spPr>
            <c:extLst>
              <c:ext xmlns:c16="http://schemas.microsoft.com/office/drawing/2014/chart" uri="{C3380CC4-5D6E-409C-BE32-E72D297353CC}">
                <c16:uniqueId val="{00000005-5BE7-40AB-8B6E-BD6AC6379819}"/>
              </c:ext>
            </c:extLst>
          </c:dPt>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 Z Score'!$F$91:$I$91</c:f>
              <c:numCache>
                <c:formatCode>mmm\-yy</c:formatCode>
                <c:ptCount val="4"/>
                <c:pt idx="0">
                  <c:v>44651</c:v>
                </c:pt>
                <c:pt idx="1">
                  <c:v>45016</c:v>
                </c:pt>
                <c:pt idx="2">
                  <c:v>45382</c:v>
                </c:pt>
                <c:pt idx="3">
                  <c:v>45747</c:v>
                </c:pt>
              </c:numCache>
            </c:numRef>
          </c:cat>
          <c:val>
            <c:numRef>
              <c:f>'Altman Z Score'!$F$94:$I$94</c:f>
              <c:numCache>
                <c:formatCode>0.00%</c:formatCode>
                <c:ptCount val="4"/>
                <c:pt idx="0">
                  <c:v>1.0420803742000702</c:v>
                </c:pt>
                <c:pt idx="1">
                  <c:v>1.1779431121384314</c:v>
                </c:pt>
                <c:pt idx="2">
                  <c:v>1.118739079790332</c:v>
                </c:pt>
                <c:pt idx="3">
                  <c:v>1.1028113264995434</c:v>
                </c:pt>
              </c:numCache>
            </c:numRef>
          </c:val>
          <c:extLst>
            <c:ext xmlns:c16="http://schemas.microsoft.com/office/drawing/2014/chart" uri="{C3380CC4-5D6E-409C-BE32-E72D297353CC}">
              <c16:uniqueId val="{00000006-5BE7-40AB-8B6E-BD6AC6379819}"/>
            </c:ext>
          </c:extLst>
        </c:ser>
        <c:dLbls>
          <c:showLegendKey val="0"/>
          <c:showVal val="0"/>
          <c:showCatName val="0"/>
          <c:showSerName val="0"/>
          <c:showPercent val="0"/>
          <c:showBubbleSize val="0"/>
        </c:dLbls>
        <c:gapWidth val="219"/>
        <c:overlap val="-27"/>
        <c:axId val="784390559"/>
        <c:axId val="784390975"/>
      </c:barChart>
      <c:catAx>
        <c:axId val="78439055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84390975"/>
        <c:crosses val="autoZero"/>
        <c:auto val="0"/>
        <c:lblAlgn val="ctr"/>
        <c:lblOffset val="100"/>
        <c:noMultiLvlLbl val="0"/>
      </c:catAx>
      <c:valAx>
        <c:axId val="784390975"/>
        <c:scaling>
          <c:orientation val="minMax"/>
        </c:scaling>
        <c:delete val="1"/>
        <c:axPos val="l"/>
        <c:numFmt formatCode="0.00%" sourceLinked="1"/>
        <c:majorTickMark val="none"/>
        <c:minorTickMark val="none"/>
        <c:tickLblPos val="nextTo"/>
        <c:crossAx val="784390559"/>
        <c:crosses val="autoZero"/>
        <c:crossBetween val="between"/>
      </c:valAx>
      <c:spPr>
        <a:noFill/>
        <a:ln w="25400">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3302819817751E-2"/>
          <c:y val="9.7058778573979348E-2"/>
          <c:w val="0.87368417245501184"/>
          <c:h val="0.69825071873519284"/>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rgbClr val="BED2E8"/>
              </a:solidFill>
              <a:ln>
                <a:noFill/>
              </a:ln>
              <a:effectLst/>
            </c:spPr>
            <c:extLst>
              <c:ext xmlns:c16="http://schemas.microsoft.com/office/drawing/2014/chart" uri="{C3380CC4-5D6E-409C-BE32-E72D297353CC}">
                <c16:uniqueId val="{00000001-52A5-4ACB-A643-77205631EAB5}"/>
              </c:ext>
            </c:extLst>
          </c:dPt>
          <c:dPt>
            <c:idx val="1"/>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3-52A5-4ACB-A643-77205631EAB5}"/>
              </c:ext>
            </c:extLst>
          </c:dPt>
          <c:dPt>
            <c:idx val="3"/>
            <c:invertIfNegative val="0"/>
            <c:bubble3D val="0"/>
            <c:spPr>
              <a:solidFill>
                <a:srgbClr val="017EBF"/>
              </a:solidFill>
              <a:ln>
                <a:noFill/>
              </a:ln>
              <a:effectLst/>
            </c:spPr>
            <c:extLst>
              <c:ext xmlns:c16="http://schemas.microsoft.com/office/drawing/2014/chart" uri="{C3380CC4-5D6E-409C-BE32-E72D297353CC}">
                <c16:uniqueId val="{00000005-52A5-4ACB-A643-77205631EAB5}"/>
              </c:ext>
            </c:extLst>
          </c:dPt>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 Z Score'!$F$73:$I$73</c:f>
              <c:numCache>
                <c:formatCode>mmm\-yy</c:formatCode>
                <c:ptCount val="4"/>
                <c:pt idx="0">
                  <c:v>44651</c:v>
                </c:pt>
                <c:pt idx="1">
                  <c:v>45016</c:v>
                </c:pt>
                <c:pt idx="2">
                  <c:v>45382</c:v>
                </c:pt>
                <c:pt idx="3">
                  <c:v>45747</c:v>
                </c:pt>
              </c:numCache>
            </c:numRef>
          </c:cat>
          <c:val>
            <c:numRef>
              <c:f>'Altman Z Score'!$F$86:$I$86</c:f>
              <c:numCache>
                <c:formatCode>#,##0.00;\(#,##0.00\);\-</c:formatCode>
                <c:ptCount val="4"/>
                <c:pt idx="0">
                  <c:v>799544.670366365</c:v>
                </c:pt>
                <c:pt idx="1">
                  <c:v>590655.51375037502</c:v>
                </c:pt>
                <c:pt idx="2">
                  <c:v>620185.30487617501</c:v>
                </c:pt>
                <c:pt idx="3">
                  <c:v>650815.71638532006</c:v>
                </c:pt>
              </c:numCache>
            </c:numRef>
          </c:val>
          <c:extLst>
            <c:ext xmlns:c16="http://schemas.microsoft.com/office/drawing/2014/chart" uri="{C3380CC4-5D6E-409C-BE32-E72D297353CC}">
              <c16:uniqueId val="{00000006-52A5-4ACB-A643-77205631EAB5}"/>
            </c:ext>
          </c:extLst>
        </c:ser>
        <c:dLbls>
          <c:showLegendKey val="0"/>
          <c:showVal val="0"/>
          <c:showCatName val="0"/>
          <c:showSerName val="0"/>
          <c:showPercent val="0"/>
          <c:showBubbleSize val="0"/>
        </c:dLbls>
        <c:gapWidth val="219"/>
        <c:overlap val="-27"/>
        <c:axId val="784390559"/>
        <c:axId val="784390975"/>
      </c:barChart>
      <c:catAx>
        <c:axId val="78439055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84390975"/>
        <c:crosses val="autoZero"/>
        <c:auto val="0"/>
        <c:lblAlgn val="ctr"/>
        <c:lblOffset val="100"/>
        <c:noMultiLvlLbl val="0"/>
      </c:catAx>
      <c:valAx>
        <c:axId val="784390975"/>
        <c:scaling>
          <c:orientation val="minMax"/>
        </c:scaling>
        <c:delete val="1"/>
        <c:axPos val="l"/>
        <c:numFmt formatCode="#,##0.00;\(#,##0.00\);\-" sourceLinked="1"/>
        <c:majorTickMark val="none"/>
        <c:minorTickMark val="none"/>
        <c:tickLblPos val="nextTo"/>
        <c:crossAx val="784390559"/>
        <c:crosses val="autoZero"/>
        <c:crossBetween val="between"/>
      </c:valAx>
      <c:spPr>
        <a:noFill/>
        <a:ln w="25400">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tx>
        <cx:rich>
          <a:bodyPr spcFirstLastPara="1" vertOverflow="ellipsis" wrap="square" lIns="0" tIns="0" rIns="0" bIns="0" anchor="ctr" anchorCtr="1"/>
          <a:lstStyle/>
          <a:p>
            <a:r>
              <a:rPr lang="en-US" sz="1200" b="1" i="0" baseline="0">
                <a:solidFill>
                  <a:schemeClr val="bg1">
                    <a:lumMod val="50000"/>
                  </a:schemeClr>
                </a:solidFill>
                <a:effectLst/>
              </a:rPr>
              <a:t>Daily Return Distribution</a:t>
            </a:r>
            <a:endParaRPr lang="en-IN" sz="1200">
              <a:solidFill>
                <a:schemeClr val="bg1">
                  <a:lumMod val="50000"/>
                </a:schemeClr>
              </a:solidFill>
              <a:effectLst/>
            </a:endParaRPr>
          </a:p>
        </cx:rich>
      </cx:tx>
    </cx:title>
    <cx:plotArea>
      <cx:plotAreaRegion>
        <cx:series layoutId="clusteredColumn" uniqueId="{1BCDA4E5-23EE-4120-876A-E589E2EEC137}">
          <cx:dataId val="0"/>
          <cx:layoutPr>
            <cx:binning intervalClosed="r"/>
          </cx:layoutPr>
        </cx:series>
      </cx:plotAreaRegion>
      <cx:axis id="0">
        <cx:catScaling gapWidth="0"/>
        <cx:tickLabels/>
      </cx:axis>
      <cx:axis id="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rich>
          <a:bodyPr spcFirstLastPara="1" vertOverflow="ellipsis" wrap="square" lIns="0" tIns="0" rIns="0" bIns="0" anchor="ctr" anchorCtr="1"/>
          <a:lstStyle/>
          <a:p>
            <a:r>
              <a:rPr lang="en-US" sz="1200" b="1" i="0" baseline="0">
                <a:solidFill>
                  <a:schemeClr val="bg1">
                    <a:lumMod val="50000"/>
                  </a:schemeClr>
                </a:solidFill>
                <a:effectLst/>
              </a:rPr>
              <a:t>Daily Return Distribution</a:t>
            </a:r>
            <a:endParaRPr lang="en-IN" sz="1200">
              <a:solidFill>
                <a:schemeClr val="bg1">
                  <a:lumMod val="50000"/>
                </a:schemeClr>
              </a:solidFill>
              <a:effectLst/>
            </a:endParaRPr>
          </a:p>
        </cx:rich>
      </cx:tx>
    </cx:title>
    <cx:plotArea>
      <cx:plotAreaRegion>
        <cx:series layoutId="clusteredColumn" uniqueId="{D2CA3460-46F6-48FA-BF15-E6AADB4D6020}">
          <cx:dataId val="0"/>
          <cx:layoutPr>
            <cx:binning intervalClosed="r"/>
          </cx:layoutPr>
        </cx:series>
      </cx:plotAreaRegion>
      <cx:axis id="0">
        <cx:catScaling gapWidth="0"/>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65000"/>
          <a:lumOff val="3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15875" cap="flat" cmpd="sng" algn="ctr">
        <a:solidFill>
          <a:schemeClr val="dk1">
            <a:lumMod val="65000"/>
            <a:lumOff val="35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cap="flat" cmpd="sng" algn="ctr">
        <a:solidFill>
          <a:schemeClr val="lt1">
            <a:lumMod val="85000"/>
          </a:schemeClr>
        </a:solidFill>
        <a:round/>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tx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solidFill>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a:solidFill>
          <a:schemeClr val="tx1">
            <a:lumMod val="15000"/>
            <a:lumOff val="85000"/>
            <a:lumOff val="10000"/>
          </a:schemeClr>
        </a:solidFill>
      </a:ln>
    </cs:spPr>
  </cs:gridlineMinor>
  <cs:hiLoLine>
    <cs:lnRef idx="0"/>
    <cs:fillRef idx="0"/>
    <cs:effectRef idx="0"/>
    <cs:fontRef idx="minor">
      <a:schemeClr val="tx1"/>
    </cs:fontRef>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tx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solidFill>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a:solidFill>
          <a:schemeClr val="tx1">
            <a:lumMod val="15000"/>
            <a:lumOff val="85000"/>
            <a:lumOff val="10000"/>
          </a:schemeClr>
        </a:solidFill>
      </a:ln>
    </cs:spPr>
  </cs:gridlineMinor>
  <cs:hiLoLine>
    <cs:lnRef idx="0"/>
    <cs:fillRef idx="0"/>
    <cs:effectRef idx="0"/>
    <cs:fontRef idx="minor">
      <a:schemeClr val="tx1"/>
    </cs:fontRef>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image" Target="../media/image1.png"/><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7" Type="http://schemas.openxmlformats.org/officeDocument/2006/relationships/chart" Target="../charts/chart13.xml"/><Relationship Id="rId2" Type="http://schemas.openxmlformats.org/officeDocument/2006/relationships/chart" Target="../charts/chart8.xml"/><Relationship Id="rId1" Type="http://schemas.openxmlformats.org/officeDocument/2006/relationships/image" Target="../media/image1.png"/><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1" Type="http://schemas.microsoft.com/office/2014/relationships/chartEx" Target="../charts/chartEx1.xml"/></Relationships>
</file>

<file path=xl/drawings/_rels/drawing5.xml.rels><?xml version="1.0" encoding="UTF-8" standalone="yes"?>
<Relationships xmlns="http://schemas.openxmlformats.org/package/2006/relationships"><Relationship Id="rId1"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2</xdr:col>
      <xdr:colOff>257175</xdr:colOff>
      <xdr:row>1</xdr:row>
      <xdr:rowOff>57150</xdr:rowOff>
    </xdr:from>
    <xdr:to>
      <xdr:col>9</xdr:col>
      <xdr:colOff>561975</xdr:colOff>
      <xdr:row>15</xdr:row>
      <xdr:rowOff>133350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15875</xdr:colOff>
      <xdr:row>1</xdr:row>
      <xdr:rowOff>144992</xdr:rowOff>
    </xdr:from>
    <xdr:to>
      <xdr:col>8</xdr:col>
      <xdr:colOff>412750</xdr:colOff>
      <xdr:row>3</xdr:row>
      <xdr:rowOff>42334</xdr:rowOff>
    </xdr:to>
    <xdr:pic>
      <xdr:nvPicPr>
        <xdr:cNvPr id="2" name="Picture 1" descr="Infosys logo transparent PNG - StickPNG"/>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1" t="22147" r="-3111" b="26175"/>
        <a:stretch/>
      </xdr:blipFill>
      <xdr:spPr bwMode="auto">
        <a:xfrm>
          <a:off x="5651500" y="335492"/>
          <a:ext cx="1920875" cy="542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31750</xdr:colOff>
      <xdr:row>15</xdr:row>
      <xdr:rowOff>137582</xdr:rowOff>
    </xdr:from>
    <xdr:to>
      <xdr:col>1</xdr:col>
      <xdr:colOff>2128754</xdr:colOff>
      <xdr:row>24</xdr:row>
      <xdr:rowOff>21788</xdr:rowOff>
    </xdr:to>
    <xdr:grpSp>
      <xdr:nvGrpSpPr>
        <xdr:cNvPr id="12" name="Group 11"/>
        <xdr:cNvGrpSpPr/>
      </xdr:nvGrpSpPr>
      <xdr:grpSpPr>
        <a:xfrm>
          <a:off x="158750" y="3460749"/>
          <a:ext cx="2097004" cy="1598706"/>
          <a:chOff x="1" y="2944583"/>
          <a:chExt cx="2211916" cy="1765000"/>
        </a:xfrm>
      </xdr:grpSpPr>
      <xdr:graphicFrame macro="">
        <xdr:nvGraphicFramePr>
          <xdr:cNvPr id="3" name="Chart 2"/>
          <xdr:cNvGraphicFramePr/>
        </xdr:nvGraphicFramePr>
        <xdr:xfrm>
          <a:off x="1" y="3270249"/>
          <a:ext cx="2211916" cy="1439334"/>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4" name="TextBox 3"/>
          <xdr:cNvSpPr txBox="1"/>
        </xdr:nvSpPr>
        <xdr:spPr>
          <a:xfrm>
            <a:off x="287562" y="2944583"/>
            <a:ext cx="1439333" cy="2010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1">
                <a:solidFill>
                  <a:srgbClr val="017EBF"/>
                </a:solidFill>
                <a:latin typeface="+mn-lt"/>
              </a:rPr>
              <a:t>Revenues (INR Crs.)</a:t>
            </a:r>
          </a:p>
        </xdr:txBody>
      </xdr:sp>
    </xdr:grpSp>
    <xdr:clientData/>
  </xdr:twoCellAnchor>
  <xdr:twoCellAnchor>
    <xdr:from>
      <xdr:col>1</xdr:col>
      <xdr:colOff>2679529</xdr:colOff>
      <xdr:row>15</xdr:row>
      <xdr:rowOff>126999</xdr:rowOff>
    </xdr:from>
    <xdr:to>
      <xdr:col>5</xdr:col>
      <xdr:colOff>91833</xdr:colOff>
      <xdr:row>24</xdr:row>
      <xdr:rowOff>186753</xdr:rowOff>
    </xdr:to>
    <xdr:grpSp>
      <xdr:nvGrpSpPr>
        <xdr:cNvPr id="13" name="Group 12"/>
        <xdr:cNvGrpSpPr/>
      </xdr:nvGrpSpPr>
      <xdr:grpSpPr>
        <a:xfrm>
          <a:off x="2806529" y="3450166"/>
          <a:ext cx="2174804" cy="1774254"/>
          <a:chOff x="1" y="2784745"/>
          <a:chExt cx="2211916" cy="1924838"/>
        </a:xfrm>
      </xdr:grpSpPr>
      <xdr:graphicFrame macro="">
        <xdr:nvGraphicFramePr>
          <xdr:cNvPr id="14" name="Chart 13"/>
          <xdr:cNvGraphicFramePr/>
        </xdr:nvGraphicFramePr>
        <xdr:xfrm>
          <a:off x="1" y="3270249"/>
          <a:ext cx="2211916" cy="1439334"/>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15" name="TextBox 14"/>
          <xdr:cNvSpPr txBox="1"/>
        </xdr:nvSpPr>
        <xdr:spPr>
          <a:xfrm>
            <a:off x="628755" y="2784745"/>
            <a:ext cx="1147519" cy="3576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1">
                <a:solidFill>
                  <a:srgbClr val="017EBF"/>
                </a:solidFill>
                <a:latin typeface="+mn-lt"/>
              </a:rPr>
              <a:t>Net Profit (INR Crs.)</a:t>
            </a:r>
          </a:p>
        </xdr:txBody>
      </xdr:sp>
    </xdr:grpSp>
    <xdr:clientData/>
  </xdr:twoCellAnchor>
  <xdr:twoCellAnchor>
    <xdr:from>
      <xdr:col>5</xdr:col>
      <xdr:colOff>472715</xdr:colOff>
      <xdr:row>15</xdr:row>
      <xdr:rowOff>93355</xdr:rowOff>
    </xdr:from>
    <xdr:to>
      <xdr:col>8</xdr:col>
      <xdr:colOff>421130</xdr:colOff>
      <xdr:row>25</xdr:row>
      <xdr:rowOff>69774</xdr:rowOff>
    </xdr:to>
    <xdr:grpSp>
      <xdr:nvGrpSpPr>
        <xdr:cNvPr id="17" name="Group 16"/>
        <xdr:cNvGrpSpPr/>
      </xdr:nvGrpSpPr>
      <xdr:grpSpPr>
        <a:xfrm>
          <a:off x="5362215" y="3416522"/>
          <a:ext cx="2234415" cy="1881419"/>
          <a:chOff x="1" y="2768044"/>
          <a:chExt cx="2211916" cy="1941539"/>
        </a:xfrm>
      </xdr:grpSpPr>
      <xdr:graphicFrame macro="">
        <xdr:nvGraphicFramePr>
          <xdr:cNvPr id="18" name="Chart 17"/>
          <xdr:cNvGraphicFramePr/>
        </xdr:nvGraphicFramePr>
        <xdr:xfrm>
          <a:off x="1" y="3270249"/>
          <a:ext cx="2211916" cy="1439334"/>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19" name="TextBox 18"/>
          <xdr:cNvSpPr txBox="1"/>
        </xdr:nvSpPr>
        <xdr:spPr>
          <a:xfrm>
            <a:off x="67554" y="2768044"/>
            <a:ext cx="2016797" cy="2169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1">
                <a:solidFill>
                  <a:srgbClr val="017EBF"/>
                </a:solidFill>
                <a:latin typeface="+mn-lt"/>
              </a:rPr>
              <a:t>Average Total Assets (INR Crs.)</a:t>
            </a:r>
          </a:p>
        </xdr:txBody>
      </xdr:sp>
    </xdr:grpSp>
    <xdr:clientData/>
  </xdr:twoCellAnchor>
  <xdr:twoCellAnchor>
    <xdr:from>
      <xdr:col>1</xdr:col>
      <xdr:colOff>10584</xdr:colOff>
      <xdr:row>30</xdr:row>
      <xdr:rowOff>133493</xdr:rowOff>
    </xdr:from>
    <xdr:to>
      <xdr:col>1</xdr:col>
      <xdr:colOff>2097707</xdr:colOff>
      <xdr:row>39</xdr:row>
      <xdr:rowOff>168417</xdr:rowOff>
    </xdr:to>
    <xdr:grpSp>
      <xdr:nvGrpSpPr>
        <xdr:cNvPr id="27" name="Group 26"/>
        <xdr:cNvGrpSpPr/>
      </xdr:nvGrpSpPr>
      <xdr:grpSpPr>
        <a:xfrm>
          <a:off x="137584" y="6314160"/>
          <a:ext cx="2087123" cy="1749424"/>
          <a:chOff x="195510" y="4916022"/>
          <a:chExt cx="2211916" cy="1931394"/>
        </a:xfrm>
      </xdr:grpSpPr>
      <xdr:graphicFrame macro="">
        <xdr:nvGraphicFramePr>
          <xdr:cNvPr id="24" name="Chart 23"/>
          <xdr:cNvGraphicFramePr>
            <a:graphicFrameLocks/>
          </xdr:cNvGraphicFramePr>
        </xdr:nvGraphicFramePr>
        <xdr:xfrm>
          <a:off x="195510" y="5408082"/>
          <a:ext cx="2211916" cy="1439334"/>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25" name="TextBox 24"/>
          <xdr:cNvSpPr txBox="1"/>
        </xdr:nvSpPr>
        <xdr:spPr>
          <a:xfrm>
            <a:off x="773801" y="4916022"/>
            <a:ext cx="1354668" cy="275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1">
                <a:solidFill>
                  <a:srgbClr val="017EBF"/>
                </a:solidFill>
                <a:latin typeface="+mn-lt"/>
              </a:rPr>
              <a:t>Return on</a:t>
            </a:r>
            <a:r>
              <a:rPr lang="en-IN" sz="1050" b="1" baseline="0">
                <a:solidFill>
                  <a:srgbClr val="017EBF"/>
                </a:solidFill>
                <a:latin typeface="+mn-lt"/>
              </a:rPr>
              <a:t> </a:t>
            </a:r>
            <a:r>
              <a:rPr lang="en-IN" sz="1050" b="1">
                <a:solidFill>
                  <a:srgbClr val="017EBF"/>
                </a:solidFill>
                <a:latin typeface="+mn-lt"/>
              </a:rPr>
              <a:t>Equity (%)</a:t>
            </a:r>
          </a:p>
        </xdr:txBody>
      </xdr:sp>
    </xdr:grpSp>
    <xdr:clientData/>
  </xdr:twoCellAnchor>
  <xdr:twoCellAnchor>
    <xdr:from>
      <xdr:col>1</xdr:col>
      <xdr:colOff>2636831</xdr:colOff>
      <xdr:row>30</xdr:row>
      <xdr:rowOff>162805</xdr:rowOff>
    </xdr:from>
    <xdr:to>
      <xdr:col>5</xdr:col>
      <xdr:colOff>54167</xdr:colOff>
      <xdr:row>39</xdr:row>
      <xdr:rowOff>144417</xdr:rowOff>
    </xdr:to>
    <xdr:grpSp>
      <xdr:nvGrpSpPr>
        <xdr:cNvPr id="29" name="Group 28"/>
        <xdr:cNvGrpSpPr/>
      </xdr:nvGrpSpPr>
      <xdr:grpSpPr>
        <a:xfrm>
          <a:off x="2763831" y="6343472"/>
          <a:ext cx="2179836" cy="1696112"/>
          <a:chOff x="1" y="2901275"/>
          <a:chExt cx="2211916" cy="1808308"/>
        </a:xfrm>
      </xdr:grpSpPr>
      <xdr:graphicFrame macro="">
        <xdr:nvGraphicFramePr>
          <xdr:cNvPr id="30" name="Chart 29"/>
          <xdr:cNvGraphicFramePr/>
        </xdr:nvGraphicFramePr>
        <xdr:xfrm>
          <a:off x="1" y="3270249"/>
          <a:ext cx="2211916" cy="1439334"/>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31" name="TextBox 30"/>
          <xdr:cNvSpPr txBox="1"/>
        </xdr:nvSpPr>
        <xdr:spPr>
          <a:xfrm>
            <a:off x="399900" y="2901275"/>
            <a:ext cx="1439333" cy="275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rgbClr val="017EBF"/>
                </a:solidFill>
                <a:effectLst/>
                <a:latin typeface="+mn-lt"/>
                <a:ea typeface="+mn-ea"/>
                <a:cs typeface="+mn-cs"/>
              </a:rPr>
              <a:t>Return on</a:t>
            </a:r>
            <a:r>
              <a:rPr lang="en-IN" sz="1100" b="1" baseline="0">
                <a:solidFill>
                  <a:srgbClr val="017EBF"/>
                </a:solidFill>
                <a:effectLst/>
                <a:latin typeface="+mn-lt"/>
                <a:ea typeface="+mn-ea"/>
                <a:cs typeface="+mn-cs"/>
              </a:rPr>
              <a:t> Assets </a:t>
            </a:r>
            <a:r>
              <a:rPr lang="en-IN" sz="1100" b="1">
                <a:solidFill>
                  <a:srgbClr val="017EBF"/>
                </a:solidFill>
                <a:effectLst/>
                <a:latin typeface="+mn-lt"/>
                <a:ea typeface="+mn-ea"/>
                <a:cs typeface="+mn-cs"/>
              </a:rPr>
              <a:t>(%)</a:t>
            </a:r>
            <a:endParaRPr lang="en-IN" sz="1050">
              <a:solidFill>
                <a:srgbClr val="017EBF"/>
              </a:solidFill>
              <a:effectLst/>
            </a:endParaRPr>
          </a:p>
        </xdr:txBody>
      </xdr:sp>
    </xdr:grpSp>
    <xdr:clientData/>
  </xdr:twoCellAnchor>
  <xdr:twoCellAnchor>
    <xdr:from>
      <xdr:col>5</xdr:col>
      <xdr:colOff>498265</xdr:colOff>
      <xdr:row>30</xdr:row>
      <xdr:rowOff>105832</xdr:rowOff>
    </xdr:from>
    <xdr:to>
      <xdr:col>8</xdr:col>
      <xdr:colOff>386291</xdr:colOff>
      <xdr:row>39</xdr:row>
      <xdr:rowOff>137583</xdr:rowOff>
    </xdr:to>
    <xdr:grpSp>
      <xdr:nvGrpSpPr>
        <xdr:cNvPr id="33" name="Group 32"/>
        <xdr:cNvGrpSpPr/>
      </xdr:nvGrpSpPr>
      <xdr:grpSpPr>
        <a:xfrm>
          <a:off x="5387765" y="6286499"/>
          <a:ext cx="2174026" cy="1746251"/>
          <a:chOff x="1" y="2815124"/>
          <a:chExt cx="2211916" cy="1894459"/>
        </a:xfrm>
      </xdr:grpSpPr>
      <xdr:graphicFrame macro="">
        <xdr:nvGraphicFramePr>
          <xdr:cNvPr id="34" name="Chart 33"/>
          <xdr:cNvGraphicFramePr/>
        </xdr:nvGraphicFramePr>
        <xdr:xfrm>
          <a:off x="1" y="3270249"/>
          <a:ext cx="2211916" cy="1439334"/>
        </xdr:xfrm>
        <a:graphic>
          <a:graphicData uri="http://schemas.openxmlformats.org/drawingml/2006/chart">
            <c:chart xmlns:c="http://schemas.openxmlformats.org/drawingml/2006/chart" xmlns:r="http://schemas.openxmlformats.org/officeDocument/2006/relationships" r:id="rId7"/>
          </a:graphicData>
        </a:graphic>
      </xdr:graphicFrame>
      <xdr:sp macro="" textlink="">
        <xdr:nvSpPr>
          <xdr:cNvPr id="35" name="TextBox 34"/>
          <xdr:cNvSpPr txBox="1"/>
        </xdr:nvSpPr>
        <xdr:spPr>
          <a:xfrm>
            <a:off x="393267" y="2815124"/>
            <a:ext cx="1447163" cy="2067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1">
                <a:solidFill>
                  <a:srgbClr val="017EBF"/>
                </a:solidFill>
                <a:latin typeface="+mn-lt"/>
              </a:rPr>
              <a:t>Financial Leverage</a:t>
            </a:r>
          </a:p>
        </xdr:txBody>
      </xdr:sp>
    </xdr:grpSp>
    <xdr:clientData/>
  </xdr:twoCellAnchor>
  <xdr:twoCellAnchor>
    <xdr:from>
      <xdr:col>0</xdr:col>
      <xdr:colOff>111126</xdr:colOff>
      <xdr:row>41</xdr:row>
      <xdr:rowOff>74084</xdr:rowOff>
    </xdr:from>
    <xdr:to>
      <xdr:col>8</xdr:col>
      <xdr:colOff>396875</xdr:colOff>
      <xdr:row>56</xdr:row>
      <xdr:rowOff>148167</xdr:rowOff>
    </xdr:to>
    <xdr:sp macro="" textlink="">
      <xdr:nvSpPr>
        <xdr:cNvPr id="43" name="TextBox 42"/>
        <xdr:cNvSpPr txBox="1"/>
      </xdr:nvSpPr>
      <xdr:spPr>
        <a:xfrm>
          <a:off x="111126" y="7863417"/>
          <a:ext cx="7461249" cy="293158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400" b="1" i="0">
              <a:solidFill>
                <a:srgbClr val="017EBF"/>
              </a:solidFill>
              <a:effectLst/>
              <a:latin typeface="+mn-lt"/>
              <a:ea typeface="+mn-ea"/>
              <a:cs typeface="+mn-cs"/>
            </a:rPr>
            <a:t>Recent Updates</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IN" sz="1200" b="0" i="0">
              <a:solidFill>
                <a:schemeClr val="dk1"/>
              </a:solidFill>
              <a:effectLst/>
              <a:latin typeface="+mn-lt"/>
              <a:ea typeface="+mn-ea"/>
              <a:cs typeface="+mn-cs"/>
            </a:rPr>
            <a:t>Net profit grows 11% YoY to Rs 4,078 cr. Revenues in CC terms grew by 4.2% YoY.</a:t>
          </a:r>
          <a:r>
            <a:rPr lang="en-IN" sz="1200" b="0" i="0" baseline="0">
              <a:solidFill>
                <a:schemeClr val="dk1"/>
              </a:solidFill>
              <a:effectLst/>
              <a:latin typeface="+mn-lt"/>
              <a:ea typeface="+mn-ea"/>
              <a:cs typeface="+mn-cs"/>
            </a:rPr>
            <a:t> </a:t>
          </a:r>
          <a:r>
            <a:rPr lang="en-IN" sz="1200" b="0" i="0">
              <a:solidFill>
                <a:schemeClr val="dk1"/>
              </a:solidFill>
              <a:effectLst/>
              <a:latin typeface="+mn-lt"/>
              <a:ea typeface="+mn-ea"/>
              <a:cs typeface="+mn-cs"/>
            </a:rPr>
            <a:t>Reported revenues at Rs 162,990 crore, growth of 6.1% YoY. Operating margin at 21.1%, growth of 0.5% YoY.  Basic EPS at Rs 64.50, growth of 1.8% YoY. </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IN" sz="1200" b="0" i="0">
              <a:solidFill>
                <a:schemeClr val="dk1"/>
              </a:solidFill>
              <a:effectLst/>
              <a:latin typeface="+mn-lt"/>
              <a:ea typeface="+mn-ea"/>
              <a:cs typeface="+mn-cs"/>
            </a:rPr>
            <a:t>FCF at Rs 34,549 crore, growth of 44.8% YoY; FCF conversion at 129.2% of net profit.</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IN" sz="1200" b="0" i="0">
              <a:solidFill>
                <a:schemeClr val="dk1"/>
              </a:solidFill>
              <a:effectLst/>
              <a:latin typeface="+mn-lt"/>
              <a:ea typeface="+mn-ea"/>
              <a:cs typeface="+mn-cs"/>
            </a:rPr>
            <a:t>Infosys shares have dropped 25% so far in 2025 on the back of volatility experienced by IT stocks after US President Donald Trump imposed tariffs and then paused it for 90 days.</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IN" sz="1200" b="0" i="0">
              <a:solidFill>
                <a:schemeClr val="dk1"/>
              </a:solidFill>
              <a:effectLst/>
              <a:latin typeface="+mn-lt"/>
              <a:ea typeface="+mn-ea"/>
              <a:cs typeface="+mn-cs"/>
            </a:rPr>
            <a:t>IT giant Infosys has declared dividend of Rs 21 per share for FY25 so far.</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IN" sz="1200" b="0" i="0">
              <a:solidFill>
                <a:schemeClr val="dk1"/>
              </a:solidFill>
              <a:effectLst/>
              <a:latin typeface="+mn-lt"/>
              <a:ea typeface="+mn-ea"/>
              <a:cs typeface="+mn-cs"/>
            </a:rPr>
            <a:t>Infosys revenue was higher than average estimate 3 times in past 3 quarters.</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IN" sz="1200" b="0" i="0">
              <a:solidFill>
                <a:schemeClr val="dk1"/>
              </a:solidFill>
              <a:effectLst/>
              <a:latin typeface="+mn-lt"/>
              <a:ea typeface="+mn-ea"/>
              <a:cs typeface="+mn-cs"/>
            </a:rPr>
            <a:t>EPS is expected to reduce by 2.2% in Q4FY25.</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IN" sz="1100" b="0" i="0">
              <a:solidFill>
                <a:schemeClr val="dk1"/>
              </a:solidFill>
              <a:effectLst/>
              <a:latin typeface="+mn-lt"/>
              <a:ea typeface="+mn-ea"/>
              <a:cs typeface="+mn-cs"/>
            </a:rPr>
            <a:t>Infosys revenue was higher than average estimate 3 times in past 3 quarters.</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IN" sz="1100" b="0" i="0">
              <a:solidFill>
                <a:schemeClr val="dk1"/>
              </a:solidFill>
              <a:effectLst/>
              <a:latin typeface="+mn-lt"/>
              <a:ea typeface="+mn-ea"/>
              <a:cs typeface="+mn-cs"/>
            </a:rPr>
            <a:t>he company delivered its highest ever free cash flows in the history of the company in FY25 while the operating margins for the full financial year expanded by 0.5%, which reflects company's relentless focus on identifying opportunities for efficiency and executing Project Maximus with discipline, after navigating through multiple headwinds in a challenging macro environment</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endParaRPr lang="en-IN" sz="1200" b="0" i="0">
            <a:solidFill>
              <a:schemeClr val="dk1"/>
            </a:solidFill>
            <a:effectLst/>
            <a:latin typeface="+mn-lt"/>
            <a:ea typeface="+mn-ea"/>
            <a:cs typeface="+mn-cs"/>
          </a:endParaRPr>
        </a:p>
        <a:p>
          <a:r>
            <a:rPr lang="en-IN" sz="1100" b="0" i="0">
              <a:solidFill>
                <a:schemeClr val="dk1"/>
              </a:solidFill>
              <a:effectLst/>
              <a:latin typeface="+mn-lt"/>
              <a:ea typeface="+mn-ea"/>
              <a:cs typeface="+mn-cs"/>
            </a:rPr>
            <a:t>.</a:t>
          </a:r>
        </a:p>
        <a:p>
          <a:endParaRPr lang="en-IN" sz="1100"/>
        </a:p>
      </xdr:txBody>
    </xdr:sp>
    <xdr:clientData/>
  </xdr:twoCellAnchor>
  <xdr:twoCellAnchor>
    <xdr:from>
      <xdr:col>1</xdr:col>
      <xdr:colOff>116418</xdr:colOff>
      <xdr:row>15</xdr:row>
      <xdr:rowOff>116419</xdr:rowOff>
    </xdr:from>
    <xdr:to>
      <xdr:col>1</xdr:col>
      <xdr:colOff>1807474</xdr:colOff>
      <xdr:row>15</xdr:row>
      <xdr:rowOff>116425</xdr:rowOff>
    </xdr:to>
    <xdr:cxnSp macro="">
      <xdr:nvCxnSpPr>
        <xdr:cNvPr id="47" name="Straight Connector 46"/>
        <xdr:cNvCxnSpPr/>
      </xdr:nvCxnSpPr>
      <xdr:spPr>
        <a:xfrm flipV="1">
          <a:off x="243418" y="3259669"/>
          <a:ext cx="1691056" cy="6"/>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285750</xdr:colOff>
      <xdr:row>15</xdr:row>
      <xdr:rowOff>63500</xdr:rowOff>
    </xdr:from>
    <xdr:to>
      <xdr:col>4</xdr:col>
      <xdr:colOff>613833</xdr:colOff>
      <xdr:row>15</xdr:row>
      <xdr:rowOff>84667</xdr:rowOff>
    </xdr:to>
    <xdr:cxnSp macro="">
      <xdr:nvCxnSpPr>
        <xdr:cNvPr id="87" name="Straight Connector 86"/>
        <xdr:cNvCxnSpPr/>
      </xdr:nvCxnSpPr>
      <xdr:spPr>
        <a:xfrm flipV="1">
          <a:off x="3100917" y="3206750"/>
          <a:ext cx="1640416" cy="21167"/>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677333</xdr:colOff>
      <xdr:row>15</xdr:row>
      <xdr:rowOff>31750</xdr:rowOff>
    </xdr:from>
    <xdr:to>
      <xdr:col>8</xdr:col>
      <xdr:colOff>71806</xdr:colOff>
      <xdr:row>15</xdr:row>
      <xdr:rowOff>42333</xdr:rowOff>
    </xdr:to>
    <xdr:cxnSp macro="">
      <xdr:nvCxnSpPr>
        <xdr:cNvPr id="89" name="Straight Connector 88"/>
        <xdr:cNvCxnSpPr/>
      </xdr:nvCxnSpPr>
      <xdr:spPr>
        <a:xfrm flipV="1">
          <a:off x="5566833" y="3175000"/>
          <a:ext cx="1680473" cy="10583"/>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254000</xdr:colOff>
      <xdr:row>30</xdr:row>
      <xdr:rowOff>116417</xdr:rowOff>
    </xdr:from>
    <xdr:to>
      <xdr:col>1</xdr:col>
      <xdr:colOff>1945056</xdr:colOff>
      <xdr:row>30</xdr:row>
      <xdr:rowOff>116423</xdr:rowOff>
    </xdr:to>
    <xdr:cxnSp macro="">
      <xdr:nvCxnSpPr>
        <xdr:cNvPr id="91" name="Straight Connector 90"/>
        <xdr:cNvCxnSpPr/>
      </xdr:nvCxnSpPr>
      <xdr:spPr>
        <a:xfrm flipV="1">
          <a:off x="381000" y="5545667"/>
          <a:ext cx="1691056" cy="6"/>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95250</xdr:colOff>
      <xdr:row>30</xdr:row>
      <xdr:rowOff>105834</xdr:rowOff>
    </xdr:from>
    <xdr:to>
      <xdr:col>4</xdr:col>
      <xdr:colOff>473973</xdr:colOff>
      <xdr:row>30</xdr:row>
      <xdr:rowOff>105840</xdr:rowOff>
    </xdr:to>
    <xdr:cxnSp macro="">
      <xdr:nvCxnSpPr>
        <xdr:cNvPr id="92" name="Straight Connector 91"/>
        <xdr:cNvCxnSpPr/>
      </xdr:nvCxnSpPr>
      <xdr:spPr>
        <a:xfrm flipV="1">
          <a:off x="2910417" y="5535084"/>
          <a:ext cx="1691056" cy="6"/>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603250</xdr:colOff>
      <xdr:row>30</xdr:row>
      <xdr:rowOff>63500</xdr:rowOff>
    </xdr:from>
    <xdr:to>
      <xdr:col>8</xdr:col>
      <xdr:colOff>21167</xdr:colOff>
      <xdr:row>30</xdr:row>
      <xdr:rowOff>84672</xdr:rowOff>
    </xdr:to>
    <xdr:cxnSp macro="">
      <xdr:nvCxnSpPr>
        <xdr:cNvPr id="94" name="Straight Connector 93"/>
        <xdr:cNvCxnSpPr/>
      </xdr:nvCxnSpPr>
      <xdr:spPr>
        <a:xfrm flipV="1">
          <a:off x="5492750" y="5492750"/>
          <a:ext cx="1703917" cy="21172"/>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126999</xdr:colOff>
      <xdr:row>62</xdr:row>
      <xdr:rowOff>42334</xdr:rowOff>
    </xdr:from>
    <xdr:to>
      <xdr:col>8</xdr:col>
      <xdr:colOff>412748</xdr:colOff>
      <xdr:row>63</xdr:row>
      <xdr:rowOff>105834</xdr:rowOff>
    </xdr:to>
    <xdr:sp macro="" textlink="">
      <xdr:nvSpPr>
        <xdr:cNvPr id="97" name="TextBox 96"/>
        <xdr:cNvSpPr txBox="1"/>
      </xdr:nvSpPr>
      <xdr:spPr>
        <a:xfrm>
          <a:off x="126999" y="12477751"/>
          <a:ext cx="7461249" cy="254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600" b="1" i="0">
              <a:solidFill>
                <a:srgbClr val="017EBF"/>
              </a:solidFill>
              <a:effectLst/>
              <a:latin typeface="+mn-lt"/>
              <a:ea typeface="+mn-ea"/>
              <a:cs typeface="+mn-cs"/>
            </a:rPr>
            <a:t>Duopond</a:t>
          </a:r>
          <a:r>
            <a:rPr lang="en-IN" sz="1600" b="1" i="0" baseline="0">
              <a:solidFill>
                <a:srgbClr val="017EBF"/>
              </a:solidFill>
              <a:effectLst/>
              <a:latin typeface="+mn-lt"/>
              <a:ea typeface="+mn-ea"/>
              <a:cs typeface="+mn-cs"/>
            </a:rPr>
            <a:t> Analysis - Return on Equity &amp; Return on Assets</a:t>
          </a:r>
          <a:endParaRPr lang="en-IN" sz="1600" b="1" i="0">
            <a:solidFill>
              <a:schemeClr val="dk1"/>
            </a:solidFill>
            <a:effectLst/>
            <a:latin typeface="+mn-lt"/>
            <a:ea typeface="+mn-ea"/>
            <a:cs typeface="+mn-cs"/>
          </a:endParaRPr>
        </a:p>
        <a:p>
          <a:r>
            <a:rPr lang="en-IN" sz="1100" b="0" i="0">
              <a:solidFill>
                <a:schemeClr val="dk1"/>
              </a:solidFill>
              <a:effectLst/>
              <a:latin typeface="+mn-lt"/>
              <a:ea typeface="+mn-ea"/>
              <a:cs typeface="+mn-cs"/>
            </a:rPr>
            <a:t>.</a:t>
          </a:r>
        </a:p>
        <a:p>
          <a:endParaRPr lang="en-IN" sz="1100"/>
        </a:p>
      </xdr:txBody>
    </xdr:sp>
    <xdr:clientData/>
  </xdr:twoCellAnchor>
  <xdr:twoCellAnchor>
    <xdr:from>
      <xdr:col>1</xdr:col>
      <xdr:colOff>21168</xdr:colOff>
      <xdr:row>106</xdr:row>
      <xdr:rowOff>116419</xdr:rowOff>
    </xdr:from>
    <xdr:to>
      <xdr:col>8</xdr:col>
      <xdr:colOff>613834</xdr:colOff>
      <xdr:row>119</xdr:row>
      <xdr:rowOff>127000</xdr:rowOff>
    </xdr:to>
    <xdr:sp macro="" textlink="">
      <xdr:nvSpPr>
        <xdr:cNvPr id="98" name="TextBox 97"/>
        <xdr:cNvSpPr txBox="1"/>
      </xdr:nvSpPr>
      <xdr:spPr>
        <a:xfrm>
          <a:off x="148168" y="20976169"/>
          <a:ext cx="7641166" cy="248708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600" b="1" i="0">
              <a:solidFill>
                <a:srgbClr val="017EBF"/>
              </a:solidFill>
              <a:effectLst/>
              <a:latin typeface="+mn-lt"/>
              <a:ea typeface="+mn-ea"/>
              <a:cs typeface="+mn-cs"/>
            </a:rPr>
            <a:t>Doupond Summary</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IN" sz="1200" b="0" i="0">
              <a:solidFill>
                <a:schemeClr val="dk1"/>
              </a:solidFill>
              <a:effectLst/>
              <a:latin typeface="+mn-lt"/>
              <a:ea typeface="+mn-ea"/>
              <a:cs typeface="+mn-cs"/>
            </a:rPr>
            <a:t>ROE</a:t>
          </a:r>
          <a:r>
            <a:rPr lang="en-IN" sz="1200" b="0" i="0" baseline="0">
              <a:solidFill>
                <a:schemeClr val="dk1"/>
              </a:solidFill>
              <a:effectLst/>
              <a:latin typeface="+mn-lt"/>
              <a:ea typeface="+mn-ea"/>
              <a:cs typeface="+mn-cs"/>
            </a:rPr>
            <a:t> of the Infosys Ltd has been increase to 19.48% during the FY2022 and make a sharp increase of 21.31% in FY2023 and made a low of 20.85% in the FY2014, currently at 19.10% as of 31st March 2025.</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IN" sz="1200" b="0" i="0" baseline="0">
              <a:solidFill>
                <a:schemeClr val="dk1"/>
              </a:solidFill>
              <a:effectLst/>
              <a:latin typeface="+mn-lt"/>
              <a:ea typeface="+mn-ea"/>
              <a:cs typeface="+mn-cs"/>
            </a:rPr>
            <a:t>ROE has been increase rapidly over the past 7 Years from 18.81% to 19.10%. While the company was able to increase the Net Margin from 40.62% in FY2019 to 60.04% in FY2025. Financial Leaverage of the company is increase from 0.84x to 1.02x though out the period, The reason for fall in ROE the reduction of Assets Efficiency in the comapany from 0.46x in FY2019 to 0.31x in FY2025.</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IN" sz="1200" b="0" i="0">
              <a:solidFill>
                <a:schemeClr val="dk1"/>
              </a:solidFill>
              <a:effectLst/>
              <a:latin typeface="+mn-lt"/>
              <a:ea typeface="+mn-ea"/>
              <a:cs typeface="+mn-cs"/>
            </a:rPr>
            <a:t>ROA</a:t>
          </a:r>
          <a:r>
            <a:rPr lang="en-IN" sz="1200" b="0" i="0" baseline="0">
              <a:solidFill>
                <a:schemeClr val="dk1"/>
              </a:solidFill>
              <a:effectLst/>
              <a:latin typeface="+mn-lt"/>
              <a:ea typeface="+mn-ea"/>
              <a:cs typeface="+mn-cs"/>
            </a:rPr>
            <a:t> of the Infosys Ltd has been maintained throughout the peroid from 18.85% in  the FY2019 to 18.74% in the FY2025. While the Net Profit is increase from 40.62% in FY2019 to 60.04% in FY2025. The reason for maintain on ROA is Reduction in Assets Efficiency in the company from 0.46x in FY2019 to 0.31x in FY2025.</a:t>
          </a:r>
          <a:endParaRPr lang="en-IN" sz="1200">
            <a:effectLst/>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endParaRPr lang="en-IN" sz="1400" b="0" i="0" baseline="0">
            <a:solidFill>
              <a:schemeClr val="dk1"/>
            </a:solidFill>
            <a:effectLst/>
            <a:latin typeface="+mn-lt"/>
            <a:ea typeface="+mn-ea"/>
            <a:cs typeface="+mn-cs"/>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endParaRPr lang="en-IN" sz="1200" b="0" i="0">
            <a:solidFill>
              <a:schemeClr val="dk1"/>
            </a:solidFill>
            <a:effectLst/>
            <a:latin typeface="+mn-lt"/>
            <a:ea typeface="+mn-ea"/>
            <a:cs typeface="+mn-cs"/>
          </a:endParaRPr>
        </a:p>
        <a:p>
          <a:r>
            <a:rPr lang="en-IN" sz="1100" b="0" i="0">
              <a:solidFill>
                <a:schemeClr val="dk1"/>
              </a:solidFill>
              <a:effectLst/>
              <a:latin typeface="+mn-lt"/>
              <a:ea typeface="+mn-ea"/>
              <a:cs typeface="+mn-cs"/>
            </a:rPr>
            <a:t>.</a:t>
          </a:r>
        </a:p>
        <a:p>
          <a:endParaRPr lang="en-IN" sz="1100"/>
        </a:p>
      </xdr:txBody>
    </xdr:sp>
    <xdr:clientData/>
  </xdr:twoCellAnchor>
  <xdr:twoCellAnchor>
    <xdr:from>
      <xdr:col>1</xdr:col>
      <xdr:colOff>21166</xdr:colOff>
      <xdr:row>118</xdr:row>
      <xdr:rowOff>74083</xdr:rowOff>
    </xdr:from>
    <xdr:to>
      <xdr:col>8</xdr:col>
      <xdr:colOff>486833</xdr:colOff>
      <xdr:row>120</xdr:row>
      <xdr:rowOff>116417</xdr:rowOff>
    </xdr:to>
    <xdr:sp macro="" textlink="">
      <xdr:nvSpPr>
        <xdr:cNvPr id="5" name="TextBox 4"/>
        <xdr:cNvSpPr txBox="1"/>
      </xdr:nvSpPr>
      <xdr:spPr>
        <a:xfrm>
          <a:off x="148166" y="23219833"/>
          <a:ext cx="7514167" cy="42333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a:solidFill>
                <a:srgbClr val="017EBF"/>
              </a:solidFill>
            </a:rPr>
            <a:t>Disclaimer</a:t>
          </a:r>
          <a:r>
            <a:rPr lang="en-IN" sz="900" baseline="0">
              <a:solidFill>
                <a:srgbClr val="017EBF"/>
              </a:solidFill>
            </a:rPr>
            <a:t> </a:t>
          </a:r>
          <a:r>
            <a:rPr lang="en-IN" sz="900" baseline="0">
              <a:solidFill>
                <a:sysClr val="windowText" lastClr="000000"/>
              </a:solidFill>
            </a:rPr>
            <a:t>: This report is made as part of educational assignment and it is meant for educational purpose only. The author of the report is not liable for any losses due to action made taken basis this report. It is advisable to consult SEBI Registered Research Analyst before making any investments. </a:t>
          </a:r>
          <a:endParaRPr lang="en-IN" sz="900">
            <a:solidFill>
              <a:sysClr val="windowText" lastClr="000000"/>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15875</xdr:colOff>
      <xdr:row>1</xdr:row>
      <xdr:rowOff>144992</xdr:rowOff>
    </xdr:from>
    <xdr:to>
      <xdr:col>8</xdr:col>
      <xdr:colOff>412750</xdr:colOff>
      <xdr:row>3</xdr:row>
      <xdr:rowOff>42334</xdr:rowOff>
    </xdr:to>
    <xdr:pic>
      <xdr:nvPicPr>
        <xdr:cNvPr id="2" name="Picture 1" descr="Infosys logo transparent PNG - StickPNG"/>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1" t="22147" r="-3111" b="26175"/>
        <a:stretch/>
      </xdr:blipFill>
      <xdr:spPr bwMode="auto">
        <a:xfrm>
          <a:off x="5664200" y="297392"/>
          <a:ext cx="1920875" cy="5355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10581</xdr:colOff>
      <xdr:row>15</xdr:row>
      <xdr:rowOff>169332</xdr:rowOff>
    </xdr:from>
    <xdr:to>
      <xdr:col>2</xdr:col>
      <xdr:colOff>497415</xdr:colOff>
      <xdr:row>27</xdr:row>
      <xdr:rowOff>116417</xdr:rowOff>
    </xdr:to>
    <xdr:grpSp>
      <xdr:nvGrpSpPr>
        <xdr:cNvPr id="3" name="Group 2"/>
        <xdr:cNvGrpSpPr/>
      </xdr:nvGrpSpPr>
      <xdr:grpSpPr>
        <a:xfrm>
          <a:off x="10581" y="3640665"/>
          <a:ext cx="3302001" cy="2233085"/>
          <a:chOff x="-141459" y="2976166"/>
          <a:chExt cx="3152498" cy="1733417"/>
        </a:xfrm>
      </xdr:grpSpPr>
      <xdr:graphicFrame macro="">
        <xdr:nvGraphicFramePr>
          <xdr:cNvPr id="4" name="Chart 3"/>
          <xdr:cNvGraphicFramePr/>
        </xdr:nvGraphicFramePr>
        <xdr:xfrm>
          <a:off x="-141459" y="3270249"/>
          <a:ext cx="3152498" cy="1439334"/>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5" name="TextBox 4"/>
          <xdr:cNvSpPr txBox="1"/>
        </xdr:nvSpPr>
        <xdr:spPr>
          <a:xfrm>
            <a:off x="405795" y="2976166"/>
            <a:ext cx="2261704" cy="2921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rgbClr val="017EBF"/>
                </a:solidFill>
                <a:latin typeface="+mn-lt"/>
              </a:rPr>
              <a:t>Working Capital/ Total Assets</a:t>
            </a:r>
          </a:p>
        </xdr:txBody>
      </xdr:sp>
    </xdr:grpSp>
    <xdr:clientData/>
  </xdr:twoCellAnchor>
  <xdr:twoCellAnchor>
    <xdr:from>
      <xdr:col>2</xdr:col>
      <xdr:colOff>562862</xdr:colOff>
      <xdr:row>10</xdr:row>
      <xdr:rowOff>306915</xdr:rowOff>
    </xdr:from>
    <xdr:to>
      <xdr:col>5</xdr:col>
      <xdr:colOff>663333</xdr:colOff>
      <xdr:row>20</xdr:row>
      <xdr:rowOff>38586</xdr:rowOff>
    </xdr:to>
    <xdr:grpSp>
      <xdr:nvGrpSpPr>
        <xdr:cNvPr id="6" name="Group 5"/>
        <xdr:cNvGrpSpPr/>
      </xdr:nvGrpSpPr>
      <xdr:grpSpPr>
        <a:xfrm>
          <a:off x="3378029" y="2688165"/>
          <a:ext cx="2386471" cy="1774254"/>
          <a:chOff x="1" y="2784745"/>
          <a:chExt cx="2211916" cy="1924838"/>
        </a:xfrm>
      </xdr:grpSpPr>
      <xdr:graphicFrame macro="">
        <xdr:nvGraphicFramePr>
          <xdr:cNvPr id="7" name="Chart 6"/>
          <xdr:cNvGraphicFramePr/>
        </xdr:nvGraphicFramePr>
        <xdr:xfrm>
          <a:off x="1" y="3270249"/>
          <a:ext cx="2211916" cy="1439334"/>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8" name="TextBox 7"/>
          <xdr:cNvSpPr txBox="1"/>
        </xdr:nvSpPr>
        <xdr:spPr>
          <a:xfrm>
            <a:off x="628755" y="2784745"/>
            <a:ext cx="1147519" cy="3576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1">
                <a:solidFill>
                  <a:srgbClr val="017EBF"/>
                </a:solidFill>
                <a:latin typeface="+mn-lt"/>
              </a:rPr>
              <a:t>Net Profit (INR Crs.)</a:t>
            </a:r>
          </a:p>
        </xdr:txBody>
      </xdr:sp>
    </xdr:grpSp>
    <xdr:clientData/>
  </xdr:twoCellAnchor>
  <xdr:twoCellAnchor>
    <xdr:from>
      <xdr:col>5</xdr:col>
      <xdr:colOff>504465</xdr:colOff>
      <xdr:row>14</xdr:row>
      <xdr:rowOff>61606</xdr:rowOff>
    </xdr:from>
    <xdr:to>
      <xdr:col>8</xdr:col>
      <xdr:colOff>452880</xdr:colOff>
      <xdr:row>24</xdr:row>
      <xdr:rowOff>154441</xdr:rowOff>
    </xdr:to>
    <xdr:grpSp>
      <xdr:nvGrpSpPr>
        <xdr:cNvPr id="9" name="Group 8"/>
        <xdr:cNvGrpSpPr/>
      </xdr:nvGrpSpPr>
      <xdr:grpSpPr>
        <a:xfrm>
          <a:off x="5605632" y="3458856"/>
          <a:ext cx="2234415" cy="1881418"/>
          <a:chOff x="1" y="2768044"/>
          <a:chExt cx="2211916" cy="1941539"/>
        </a:xfrm>
      </xdr:grpSpPr>
      <xdr:graphicFrame macro="">
        <xdr:nvGraphicFramePr>
          <xdr:cNvPr id="10" name="Chart 9"/>
          <xdr:cNvGraphicFramePr/>
        </xdr:nvGraphicFramePr>
        <xdr:xfrm>
          <a:off x="1" y="3270249"/>
          <a:ext cx="2211916" cy="1439334"/>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11" name="TextBox 10"/>
          <xdr:cNvSpPr txBox="1"/>
        </xdr:nvSpPr>
        <xdr:spPr>
          <a:xfrm>
            <a:off x="67554" y="2768044"/>
            <a:ext cx="2016797" cy="2169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1">
                <a:solidFill>
                  <a:srgbClr val="017EBF"/>
                </a:solidFill>
                <a:latin typeface="+mn-lt"/>
              </a:rPr>
              <a:t>Average Total Assets (INR Crs.)</a:t>
            </a:r>
          </a:p>
        </xdr:txBody>
      </xdr:sp>
    </xdr:grpSp>
    <xdr:clientData/>
  </xdr:twoCellAnchor>
  <xdr:twoCellAnchor>
    <xdr:from>
      <xdr:col>1</xdr:col>
      <xdr:colOff>10584</xdr:colOff>
      <xdr:row>30</xdr:row>
      <xdr:rowOff>133493</xdr:rowOff>
    </xdr:from>
    <xdr:to>
      <xdr:col>1</xdr:col>
      <xdr:colOff>2097707</xdr:colOff>
      <xdr:row>39</xdr:row>
      <xdr:rowOff>168417</xdr:rowOff>
    </xdr:to>
    <xdr:grpSp>
      <xdr:nvGrpSpPr>
        <xdr:cNvPr id="12" name="Group 11"/>
        <xdr:cNvGrpSpPr/>
      </xdr:nvGrpSpPr>
      <xdr:grpSpPr>
        <a:xfrm>
          <a:off x="137584" y="6462326"/>
          <a:ext cx="2087123" cy="1749424"/>
          <a:chOff x="195510" y="4916022"/>
          <a:chExt cx="2211916" cy="1931394"/>
        </a:xfrm>
      </xdr:grpSpPr>
      <xdr:graphicFrame macro="">
        <xdr:nvGraphicFramePr>
          <xdr:cNvPr id="13" name="Chart 12"/>
          <xdr:cNvGraphicFramePr>
            <a:graphicFrameLocks/>
          </xdr:cNvGraphicFramePr>
        </xdr:nvGraphicFramePr>
        <xdr:xfrm>
          <a:off x="195510" y="5408082"/>
          <a:ext cx="2211916" cy="1439334"/>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14" name="TextBox 13"/>
          <xdr:cNvSpPr txBox="1"/>
        </xdr:nvSpPr>
        <xdr:spPr>
          <a:xfrm>
            <a:off x="773801" y="4916022"/>
            <a:ext cx="1354668" cy="275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1">
                <a:solidFill>
                  <a:srgbClr val="017EBF"/>
                </a:solidFill>
                <a:latin typeface="+mn-lt"/>
              </a:rPr>
              <a:t>Return on</a:t>
            </a:r>
            <a:r>
              <a:rPr lang="en-IN" sz="1050" b="1" baseline="0">
                <a:solidFill>
                  <a:srgbClr val="017EBF"/>
                </a:solidFill>
                <a:latin typeface="+mn-lt"/>
              </a:rPr>
              <a:t> </a:t>
            </a:r>
            <a:r>
              <a:rPr lang="en-IN" sz="1050" b="1">
                <a:solidFill>
                  <a:srgbClr val="017EBF"/>
                </a:solidFill>
                <a:latin typeface="+mn-lt"/>
              </a:rPr>
              <a:t>Equity (%)</a:t>
            </a:r>
          </a:p>
        </xdr:txBody>
      </xdr:sp>
    </xdr:grpSp>
    <xdr:clientData/>
  </xdr:twoCellAnchor>
  <xdr:twoCellAnchor>
    <xdr:from>
      <xdr:col>1</xdr:col>
      <xdr:colOff>2636831</xdr:colOff>
      <xdr:row>30</xdr:row>
      <xdr:rowOff>162805</xdr:rowOff>
    </xdr:from>
    <xdr:to>
      <xdr:col>5</xdr:col>
      <xdr:colOff>54167</xdr:colOff>
      <xdr:row>39</xdr:row>
      <xdr:rowOff>144417</xdr:rowOff>
    </xdr:to>
    <xdr:grpSp>
      <xdr:nvGrpSpPr>
        <xdr:cNvPr id="15" name="Group 14"/>
        <xdr:cNvGrpSpPr/>
      </xdr:nvGrpSpPr>
      <xdr:grpSpPr>
        <a:xfrm>
          <a:off x="2763831" y="6491638"/>
          <a:ext cx="2391503" cy="1696112"/>
          <a:chOff x="1" y="2901275"/>
          <a:chExt cx="2211916" cy="1808308"/>
        </a:xfrm>
      </xdr:grpSpPr>
      <xdr:graphicFrame macro="">
        <xdr:nvGraphicFramePr>
          <xdr:cNvPr id="16" name="Chart 15"/>
          <xdr:cNvGraphicFramePr/>
        </xdr:nvGraphicFramePr>
        <xdr:xfrm>
          <a:off x="1" y="3270249"/>
          <a:ext cx="2211916" cy="1439334"/>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17" name="TextBox 16"/>
          <xdr:cNvSpPr txBox="1"/>
        </xdr:nvSpPr>
        <xdr:spPr>
          <a:xfrm>
            <a:off x="399900" y="2901275"/>
            <a:ext cx="1439333" cy="275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rgbClr val="017EBF"/>
                </a:solidFill>
                <a:effectLst/>
                <a:latin typeface="+mn-lt"/>
                <a:ea typeface="+mn-ea"/>
                <a:cs typeface="+mn-cs"/>
              </a:rPr>
              <a:t>Return on</a:t>
            </a:r>
            <a:r>
              <a:rPr lang="en-IN" sz="1100" b="1" baseline="0">
                <a:solidFill>
                  <a:srgbClr val="017EBF"/>
                </a:solidFill>
                <a:effectLst/>
                <a:latin typeface="+mn-lt"/>
                <a:ea typeface="+mn-ea"/>
                <a:cs typeface="+mn-cs"/>
              </a:rPr>
              <a:t> Assets </a:t>
            </a:r>
            <a:r>
              <a:rPr lang="en-IN" sz="1100" b="1">
                <a:solidFill>
                  <a:srgbClr val="017EBF"/>
                </a:solidFill>
                <a:effectLst/>
                <a:latin typeface="+mn-lt"/>
                <a:ea typeface="+mn-ea"/>
                <a:cs typeface="+mn-cs"/>
              </a:rPr>
              <a:t>(%)</a:t>
            </a:r>
            <a:endParaRPr lang="en-IN" sz="1050">
              <a:solidFill>
                <a:srgbClr val="017EBF"/>
              </a:solidFill>
              <a:effectLst/>
            </a:endParaRPr>
          </a:p>
        </xdr:txBody>
      </xdr:sp>
    </xdr:grpSp>
    <xdr:clientData/>
  </xdr:twoCellAnchor>
  <xdr:twoCellAnchor>
    <xdr:from>
      <xdr:col>5</xdr:col>
      <xdr:colOff>498265</xdr:colOff>
      <xdr:row>30</xdr:row>
      <xdr:rowOff>105832</xdr:rowOff>
    </xdr:from>
    <xdr:to>
      <xdr:col>8</xdr:col>
      <xdr:colOff>386291</xdr:colOff>
      <xdr:row>39</xdr:row>
      <xdr:rowOff>137583</xdr:rowOff>
    </xdr:to>
    <xdr:grpSp>
      <xdr:nvGrpSpPr>
        <xdr:cNvPr id="18" name="Group 17"/>
        <xdr:cNvGrpSpPr/>
      </xdr:nvGrpSpPr>
      <xdr:grpSpPr>
        <a:xfrm>
          <a:off x="5599432" y="6434665"/>
          <a:ext cx="2174026" cy="1746251"/>
          <a:chOff x="1" y="2815124"/>
          <a:chExt cx="2211916" cy="1894459"/>
        </a:xfrm>
      </xdr:grpSpPr>
      <xdr:graphicFrame macro="">
        <xdr:nvGraphicFramePr>
          <xdr:cNvPr id="19" name="Chart 18"/>
          <xdr:cNvGraphicFramePr/>
        </xdr:nvGraphicFramePr>
        <xdr:xfrm>
          <a:off x="1" y="3270249"/>
          <a:ext cx="2211916" cy="1439334"/>
        </xdr:xfrm>
        <a:graphic>
          <a:graphicData uri="http://schemas.openxmlformats.org/drawingml/2006/chart">
            <c:chart xmlns:c="http://schemas.openxmlformats.org/drawingml/2006/chart" xmlns:r="http://schemas.openxmlformats.org/officeDocument/2006/relationships" r:id="rId7"/>
          </a:graphicData>
        </a:graphic>
      </xdr:graphicFrame>
      <xdr:sp macro="" textlink="">
        <xdr:nvSpPr>
          <xdr:cNvPr id="20" name="TextBox 19"/>
          <xdr:cNvSpPr txBox="1"/>
        </xdr:nvSpPr>
        <xdr:spPr>
          <a:xfrm>
            <a:off x="393267" y="2815124"/>
            <a:ext cx="1447163" cy="2067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1">
                <a:solidFill>
                  <a:srgbClr val="017EBF"/>
                </a:solidFill>
                <a:latin typeface="+mn-lt"/>
              </a:rPr>
              <a:t>Financial Leverage</a:t>
            </a:r>
          </a:p>
        </xdr:txBody>
      </xdr:sp>
    </xdr:grpSp>
    <xdr:clientData/>
  </xdr:twoCellAnchor>
  <xdr:twoCellAnchor>
    <xdr:from>
      <xdr:col>0</xdr:col>
      <xdr:colOff>111126</xdr:colOff>
      <xdr:row>41</xdr:row>
      <xdr:rowOff>74084</xdr:rowOff>
    </xdr:from>
    <xdr:to>
      <xdr:col>8</xdr:col>
      <xdr:colOff>396875</xdr:colOff>
      <xdr:row>56</xdr:row>
      <xdr:rowOff>148167</xdr:rowOff>
    </xdr:to>
    <xdr:sp macro="" textlink="">
      <xdr:nvSpPr>
        <xdr:cNvPr id="21" name="TextBox 20"/>
        <xdr:cNvSpPr txBox="1"/>
      </xdr:nvSpPr>
      <xdr:spPr>
        <a:xfrm>
          <a:off x="111126" y="8598959"/>
          <a:ext cx="7458074" cy="293158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400" b="1" i="0">
              <a:solidFill>
                <a:srgbClr val="017EBF"/>
              </a:solidFill>
              <a:effectLst/>
              <a:latin typeface="+mn-lt"/>
              <a:ea typeface="+mn-ea"/>
              <a:cs typeface="+mn-cs"/>
            </a:rPr>
            <a:t>Recent Updates</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IN" sz="1200" b="0" i="0">
              <a:solidFill>
                <a:schemeClr val="dk1"/>
              </a:solidFill>
              <a:effectLst/>
              <a:latin typeface="+mn-lt"/>
              <a:ea typeface="+mn-ea"/>
              <a:cs typeface="+mn-cs"/>
            </a:rPr>
            <a:t>Net profit grows 11% YoY to Rs 4,078 cr. Revenues in CC terms grew by 4.2% YoY.</a:t>
          </a:r>
          <a:r>
            <a:rPr lang="en-IN" sz="1200" b="0" i="0" baseline="0">
              <a:solidFill>
                <a:schemeClr val="dk1"/>
              </a:solidFill>
              <a:effectLst/>
              <a:latin typeface="+mn-lt"/>
              <a:ea typeface="+mn-ea"/>
              <a:cs typeface="+mn-cs"/>
            </a:rPr>
            <a:t> </a:t>
          </a:r>
          <a:r>
            <a:rPr lang="en-IN" sz="1200" b="0" i="0">
              <a:solidFill>
                <a:schemeClr val="dk1"/>
              </a:solidFill>
              <a:effectLst/>
              <a:latin typeface="+mn-lt"/>
              <a:ea typeface="+mn-ea"/>
              <a:cs typeface="+mn-cs"/>
            </a:rPr>
            <a:t>Reported revenues at Rs 162,990 crore, growth of 6.1% YoY. Operating margin at 21.1%, growth of 0.5% YoY.  Basic EPS at Rs 64.50, growth of 1.8% YoY. </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IN" sz="1200" b="0" i="0">
              <a:solidFill>
                <a:schemeClr val="dk1"/>
              </a:solidFill>
              <a:effectLst/>
              <a:latin typeface="+mn-lt"/>
              <a:ea typeface="+mn-ea"/>
              <a:cs typeface="+mn-cs"/>
            </a:rPr>
            <a:t>FCF at Rs 34,549 crore, growth of 44.8% YoY; FCF conversion at 129.2% of net profit.</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IN" sz="1200" b="0" i="0">
              <a:solidFill>
                <a:schemeClr val="dk1"/>
              </a:solidFill>
              <a:effectLst/>
              <a:latin typeface="+mn-lt"/>
              <a:ea typeface="+mn-ea"/>
              <a:cs typeface="+mn-cs"/>
            </a:rPr>
            <a:t>Infosys shares have dropped 25% so far in 2025 on the back of volatility experienced by IT stocks after US President Donald Trump imposed tariffs and then paused it for 90 days.</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IN" sz="1200" b="0" i="0">
              <a:solidFill>
                <a:schemeClr val="dk1"/>
              </a:solidFill>
              <a:effectLst/>
              <a:latin typeface="+mn-lt"/>
              <a:ea typeface="+mn-ea"/>
              <a:cs typeface="+mn-cs"/>
            </a:rPr>
            <a:t>IT giant Infosys has declared dividend of Rs 21 per share for FY25 so far.</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IN" sz="1200" b="0" i="0">
              <a:solidFill>
                <a:schemeClr val="dk1"/>
              </a:solidFill>
              <a:effectLst/>
              <a:latin typeface="+mn-lt"/>
              <a:ea typeface="+mn-ea"/>
              <a:cs typeface="+mn-cs"/>
            </a:rPr>
            <a:t>Infosys revenue was higher than average estimate 3 times in past 3 quarters.</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IN" sz="1200" b="0" i="0">
              <a:solidFill>
                <a:schemeClr val="dk1"/>
              </a:solidFill>
              <a:effectLst/>
              <a:latin typeface="+mn-lt"/>
              <a:ea typeface="+mn-ea"/>
              <a:cs typeface="+mn-cs"/>
            </a:rPr>
            <a:t>EPS is expected to reduce by 2.2% in Q4FY25.</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IN" sz="1100" b="0" i="0">
              <a:solidFill>
                <a:schemeClr val="dk1"/>
              </a:solidFill>
              <a:effectLst/>
              <a:latin typeface="+mn-lt"/>
              <a:ea typeface="+mn-ea"/>
              <a:cs typeface="+mn-cs"/>
            </a:rPr>
            <a:t>Infosys revenue was higher than average estimate 3 times in past 3 quarters.</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IN" sz="1100" b="0" i="0">
              <a:solidFill>
                <a:schemeClr val="dk1"/>
              </a:solidFill>
              <a:effectLst/>
              <a:latin typeface="+mn-lt"/>
              <a:ea typeface="+mn-ea"/>
              <a:cs typeface="+mn-cs"/>
            </a:rPr>
            <a:t>he company delivered its highest ever free cash flows in the history of the company in FY25 while the operating margins for the full financial year expanded by 0.5%, which reflects company's relentless focus on identifying opportunities for efficiency and executing Project Maximus with discipline, after navigating through multiple headwinds in a challenging macro environment</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endParaRPr lang="en-IN" sz="1200" b="0" i="0">
            <a:solidFill>
              <a:schemeClr val="dk1"/>
            </a:solidFill>
            <a:effectLst/>
            <a:latin typeface="+mn-lt"/>
            <a:ea typeface="+mn-ea"/>
            <a:cs typeface="+mn-cs"/>
          </a:endParaRPr>
        </a:p>
        <a:p>
          <a:r>
            <a:rPr lang="en-IN" sz="1100" b="0" i="0">
              <a:solidFill>
                <a:schemeClr val="dk1"/>
              </a:solidFill>
              <a:effectLst/>
              <a:latin typeface="+mn-lt"/>
              <a:ea typeface="+mn-ea"/>
              <a:cs typeface="+mn-cs"/>
            </a:rPr>
            <a:t>.</a:t>
          </a:r>
        </a:p>
        <a:p>
          <a:endParaRPr lang="en-IN" sz="1100"/>
        </a:p>
      </xdr:txBody>
    </xdr:sp>
    <xdr:clientData/>
  </xdr:twoCellAnchor>
  <xdr:twoCellAnchor>
    <xdr:from>
      <xdr:col>1</xdr:col>
      <xdr:colOff>285752</xdr:colOff>
      <xdr:row>15</xdr:row>
      <xdr:rowOff>179917</xdr:rowOff>
    </xdr:from>
    <xdr:to>
      <xdr:col>1</xdr:col>
      <xdr:colOff>2677583</xdr:colOff>
      <xdr:row>16</xdr:row>
      <xdr:rowOff>10</xdr:rowOff>
    </xdr:to>
    <xdr:cxnSp macro="">
      <xdr:nvCxnSpPr>
        <xdr:cNvPr id="22" name="Straight Connector 21"/>
        <xdr:cNvCxnSpPr/>
      </xdr:nvCxnSpPr>
      <xdr:spPr>
        <a:xfrm flipV="1">
          <a:off x="412752" y="3651250"/>
          <a:ext cx="2391831" cy="10593"/>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285750</xdr:colOff>
      <xdr:row>15</xdr:row>
      <xdr:rowOff>63500</xdr:rowOff>
    </xdr:from>
    <xdr:to>
      <xdr:col>4</xdr:col>
      <xdr:colOff>613833</xdr:colOff>
      <xdr:row>15</xdr:row>
      <xdr:rowOff>84667</xdr:rowOff>
    </xdr:to>
    <xdr:cxnSp macro="">
      <xdr:nvCxnSpPr>
        <xdr:cNvPr id="23" name="Straight Connector 22"/>
        <xdr:cNvCxnSpPr/>
      </xdr:nvCxnSpPr>
      <xdr:spPr>
        <a:xfrm flipV="1">
          <a:off x="3095625" y="3387725"/>
          <a:ext cx="1642533" cy="21167"/>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677333</xdr:colOff>
      <xdr:row>15</xdr:row>
      <xdr:rowOff>31750</xdr:rowOff>
    </xdr:from>
    <xdr:to>
      <xdr:col>8</xdr:col>
      <xdr:colOff>71806</xdr:colOff>
      <xdr:row>15</xdr:row>
      <xdr:rowOff>42333</xdr:rowOff>
    </xdr:to>
    <xdr:cxnSp macro="">
      <xdr:nvCxnSpPr>
        <xdr:cNvPr id="24" name="Straight Connector 23"/>
        <xdr:cNvCxnSpPr/>
      </xdr:nvCxnSpPr>
      <xdr:spPr>
        <a:xfrm flipV="1">
          <a:off x="5563658" y="3355975"/>
          <a:ext cx="1680473" cy="10583"/>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254000</xdr:colOff>
      <xdr:row>30</xdr:row>
      <xdr:rowOff>116417</xdr:rowOff>
    </xdr:from>
    <xdr:to>
      <xdr:col>1</xdr:col>
      <xdr:colOff>1945056</xdr:colOff>
      <xdr:row>30</xdr:row>
      <xdr:rowOff>116423</xdr:rowOff>
    </xdr:to>
    <xdr:cxnSp macro="">
      <xdr:nvCxnSpPr>
        <xdr:cNvPr id="25" name="Straight Connector 24"/>
        <xdr:cNvCxnSpPr/>
      </xdr:nvCxnSpPr>
      <xdr:spPr>
        <a:xfrm flipV="1">
          <a:off x="377825" y="6298142"/>
          <a:ext cx="1691056" cy="6"/>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95250</xdr:colOff>
      <xdr:row>30</xdr:row>
      <xdr:rowOff>105834</xdr:rowOff>
    </xdr:from>
    <xdr:to>
      <xdr:col>4</xdr:col>
      <xdr:colOff>473973</xdr:colOff>
      <xdr:row>30</xdr:row>
      <xdr:rowOff>105840</xdr:rowOff>
    </xdr:to>
    <xdr:cxnSp macro="">
      <xdr:nvCxnSpPr>
        <xdr:cNvPr id="26" name="Straight Connector 25"/>
        <xdr:cNvCxnSpPr/>
      </xdr:nvCxnSpPr>
      <xdr:spPr>
        <a:xfrm flipV="1">
          <a:off x="2905125" y="6287559"/>
          <a:ext cx="1693173" cy="6"/>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603250</xdr:colOff>
      <xdr:row>30</xdr:row>
      <xdr:rowOff>63500</xdr:rowOff>
    </xdr:from>
    <xdr:to>
      <xdr:col>8</xdr:col>
      <xdr:colOff>21167</xdr:colOff>
      <xdr:row>30</xdr:row>
      <xdr:rowOff>84672</xdr:rowOff>
    </xdr:to>
    <xdr:cxnSp macro="">
      <xdr:nvCxnSpPr>
        <xdr:cNvPr id="27" name="Straight Connector 26"/>
        <xdr:cNvCxnSpPr/>
      </xdr:nvCxnSpPr>
      <xdr:spPr>
        <a:xfrm flipV="1">
          <a:off x="5489575" y="6245225"/>
          <a:ext cx="1703917" cy="21172"/>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126999</xdr:colOff>
      <xdr:row>62</xdr:row>
      <xdr:rowOff>42334</xdr:rowOff>
    </xdr:from>
    <xdr:to>
      <xdr:col>8</xdr:col>
      <xdr:colOff>412748</xdr:colOff>
      <xdr:row>63</xdr:row>
      <xdr:rowOff>105834</xdr:rowOff>
    </xdr:to>
    <xdr:sp macro="" textlink="">
      <xdr:nvSpPr>
        <xdr:cNvPr id="28" name="TextBox 27"/>
        <xdr:cNvSpPr txBox="1"/>
      </xdr:nvSpPr>
      <xdr:spPr>
        <a:xfrm>
          <a:off x="126999" y="12415309"/>
          <a:ext cx="7458074" cy="254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800" b="1" i="0" baseline="0">
              <a:solidFill>
                <a:srgbClr val="017EBF"/>
              </a:solidFill>
              <a:effectLst/>
              <a:latin typeface="+mn-lt"/>
              <a:ea typeface="+mn-ea"/>
              <a:cs typeface="+mn-cs"/>
            </a:rPr>
            <a:t>Altman Z Score Analysis - Calculation</a:t>
          </a:r>
          <a:endParaRPr lang="en-IN" sz="1800" b="1" i="0">
            <a:solidFill>
              <a:schemeClr val="dk1"/>
            </a:solidFill>
            <a:effectLst/>
            <a:latin typeface="+mn-lt"/>
            <a:ea typeface="+mn-ea"/>
            <a:cs typeface="+mn-cs"/>
          </a:endParaRPr>
        </a:p>
        <a:p>
          <a:r>
            <a:rPr lang="en-IN" sz="1200" b="0" i="0">
              <a:solidFill>
                <a:schemeClr val="dk1"/>
              </a:solidFill>
              <a:effectLst/>
              <a:latin typeface="+mn-lt"/>
              <a:ea typeface="+mn-ea"/>
              <a:cs typeface="+mn-cs"/>
            </a:rPr>
            <a:t>.</a:t>
          </a:r>
        </a:p>
        <a:p>
          <a:endParaRPr lang="en-IN" sz="1100"/>
        </a:p>
      </xdr:txBody>
    </xdr:sp>
    <xdr:clientData/>
  </xdr:twoCellAnchor>
  <xdr:twoCellAnchor>
    <xdr:from>
      <xdr:col>1</xdr:col>
      <xdr:colOff>21166</xdr:colOff>
      <xdr:row>100</xdr:row>
      <xdr:rowOff>74083</xdr:rowOff>
    </xdr:from>
    <xdr:to>
      <xdr:col>8</xdr:col>
      <xdr:colOff>486833</xdr:colOff>
      <xdr:row>102</xdr:row>
      <xdr:rowOff>116417</xdr:rowOff>
    </xdr:to>
    <xdr:sp macro="" textlink="">
      <xdr:nvSpPr>
        <xdr:cNvPr id="30" name="TextBox 29"/>
        <xdr:cNvSpPr txBox="1"/>
      </xdr:nvSpPr>
      <xdr:spPr>
        <a:xfrm>
          <a:off x="144991" y="23153158"/>
          <a:ext cx="7514167" cy="42333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a:solidFill>
                <a:srgbClr val="017EBF"/>
              </a:solidFill>
            </a:rPr>
            <a:t>Disclaimer</a:t>
          </a:r>
          <a:r>
            <a:rPr lang="en-IN" sz="900" baseline="0">
              <a:solidFill>
                <a:srgbClr val="017EBF"/>
              </a:solidFill>
            </a:rPr>
            <a:t> </a:t>
          </a:r>
          <a:r>
            <a:rPr lang="en-IN" sz="900" baseline="0">
              <a:solidFill>
                <a:sysClr val="windowText" lastClr="000000"/>
              </a:solidFill>
            </a:rPr>
            <a:t>: This report is made as part of educational assignment and it is meant for educational purpose only. The author of the report is not liable for any losses due to action made taken basis this report. It is advisable to consult SEBI Registered Research Analyst before making any investments. </a:t>
          </a:r>
          <a:endParaRPr lang="en-IN" sz="900">
            <a:solidFill>
              <a:sysClr val="windowText" lastClr="000000"/>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5</xdr:col>
      <xdr:colOff>285750</xdr:colOff>
      <xdr:row>16</xdr:row>
      <xdr:rowOff>133350</xdr:rowOff>
    </xdr:from>
    <xdr:to>
      <xdr:col>11</xdr:col>
      <xdr:colOff>95250</xdr:colOff>
      <xdr:row>28</xdr:row>
      <xdr:rowOff>47625</xdr:rowOff>
    </xdr:to>
    <mc:AlternateContent xmlns:mc="http://schemas.openxmlformats.org/markup-compatibility/2006">
      <mc:Choice xmlns:cx1="http://schemas.microsoft.com/office/drawing/2015/9/8/chartex" Requires="cx1">
        <xdr:graphicFrame macro="">
          <xdr:nvGraphicFramePr>
            <xdr:cNvPr id="2" name="Chart 1"/>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9</xdr:col>
      <xdr:colOff>76200</xdr:colOff>
      <xdr:row>25</xdr:row>
      <xdr:rowOff>19050</xdr:rowOff>
    </xdr:from>
    <xdr:to>
      <xdr:col>14</xdr:col>
      <xdr:colOff>171450</xdr:colOff>
      <xdr:row>36</xdr:row>
      <xdr:rowOff>123825</xdr:rowOff>
    </xdr:to>
    <mc:AlternateContent xmlns:mc="http://schemas.openxmlformats.org/markup-compatibility/2006">
      <mc:Choice xmlns:cx1="http://schemas.microsoft.com/office/drawing/2015/9/8/chartex" Requires="cx1">
        <xdr:graphicFrame macro="">
          <xdr:nvGraphicFramePr>
            <xdr:cNvPr id="2" name="Chart 1"/>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ata%20Power%20practicl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inancial&gt;"/>
      <sheetName val="Historical FS"/>
      <sheetName val="Ratio Analysis"/>
      <sheetName val="Forecasting"/>
      <sheetName val="Data&gt;"/>
      <sheetName val="Data Sheet"/>
      <sheetName val="Cash Flow Data"/>
      <sheetName val="Common Size Statement"/>
      <sheetName val="Raw FS"/>
      <sheetName val="WACC"/>
      <sheetName val="RM"/>
      <sheetName val="Beta Comps"/>
      <sheetName val="Beta"/>
      <sheetName val="Intrisic Growth"/>
      <sheetName val="DCF"/>
      <sheetName val="RV Data"/>
    </sheetNames>
    <sheetDataSet>
      <sheetData sheetId="0"/>
      <sheetData sheetId="1"/>
      <sheetData sheetId="2"/>
      <sheetData sheetId="3"/>
      <sheetData sheetId="4"/>
      <sheetData sheetId="5">
        <row r="16">
          <cell r="B16">
            <v>42460</v>
          </cell>
          <cell r="C16">
            <v>42825</v>
          </cell>
          <cell r="D16">
            <v>43190</v>
          </cell>
          <cell r="E16">
            <v>43555</v>
          </cell>
          <cell r="F16">
            <v>43921</v>
          </cell>
          <cell r="G16">
            <v>44286</v>
          </cell>
          <cell r="H16">
            <v>44651</v>
          </cell>
          <cell r="I16">
            <v>45016</v>
          </cell>
          <cell r="J16">
            <v>45382</v>
          </cell>
          <cell r="K16">
            <v>45747</v>
          </cell>
        </row>
      </sheetData>
      <sheetData sheetId="6"/>
      <sheetData sheetId="7"/>
      <sheetData sheetId="8">
        <row r="2">
          <cell r="J2">
            <v>44256</v>
          </cell>
          <cell r="K2">
            <v>44621</v>
          </cell>
          <cell r="L2">
            <v>44986</v>
          </cell>
          <cell r="M2">
            <v>45352</v>
          </cell>
          <cell r="N2">
            <v>45717</v>
          </cell>
        </row>
      </sheetData>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8" tint="-0.499984740745262"/>
  </sheetPr>
  <dimension ref="A1"/>
  <sheetViews>
    <sheetView workbookViewId="0">
      <selection activeCell="D23" sqref="D23"/>
    </sheetView>
  </sheetViews>
  <sheetFormatPr defaultRowHeight="15" x14ac:dyDescent="0.25"/>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O42"/>
  <sheetViews>
    <sheetView showGridLines="0" zoomScale="90" zoomScaleNormal="90" workbookViewId="0">
      <selection activeCell="P8" sqref="P8"/>
    </sheetView>
  </sheetViews>
  <sheetFormatPr defaultRowHeight="15" x14ac:dyDescent="0.25"/>
  <cols>
    <col min="1" max="1" width="1.85546875" customWidth="1"/>
    <col min="2" max="2" width="36.28515625" customWidth="1"/>
    <col min="3" max="3" width="9.5703125" bestFit="1" customWidth="1"/>
    <col min="14" max="15" width="9.85546875" bestFit="1" customWidth="1"/>
  </cols>
  <sheetData>
    <row r="2" spans="2:15" x14ac:dyDescent="0.25">
      <c r="B2" s="317" t="str">
        <f>"Ratio Analysis -  "&amp;'Data Sheet'!B1</f>
        <v>Ratio Analysis -  INFOSYS LTD</v>
      </c>
      <c r="C2" s="317"/>
      <c r="D2" s="317"/>
      <c r="E2" s="317"/>
      <c r="F2" s="317"/>
      <c r="G2" s="317"/>
      <c r="H2" s="317"/>
      <c r="I2" s="317"/>
      <c r="J2" s="317"/>
      <c r="K2" s="317"/>
      <c r="L2" s="317"/>
      <c r="M2" s="317"/>
      <c r="N2" s="317"/>
      <c r="O2" s="317"/>
    </row>
    <row r="3" spans="2:15" x14ac:dyDescent="0.25">
      <c r="B3" s="8" t="s">
        <v>54</v>
      </c>
      <c r="C3" s="9">
        <f>'[1]Data Sheet'!B16</f>
        <v>42460</v>
      </c>
      <c r="D3" s="9">
        <f>'[1]Data Sheet'!C16</f>
        <v>42825</v>
      </c>
      <c r="E3" s="9">
        <f>'[1]Data Sheet'!D16</f>
        <v>43190</v>
      </c>
      <c r="F3" s="9">
        <f>'[1]Data Sheet'!E16</f>
        <v>43555</v>
      </c>
      <c r="G3" s="9">
        <f>'[1]Data Sheet'!F16</f>
        <v>43921</v>
      </c>
      <c r="H3" s="9">
        <f>'[1]Data Sheet'!G16</f>
        <v>44286</v>
      </c>
      <c r="I3" s="9">
        <f>'[1]Data Sheet'!H16</f>
        <v>44651</v>
      </c>
      <c r="J3" s="9">
        <f>'[1]Data Sheet'!I16</f>
        <v>45016</v>
      </c>
      <c r="K3" s="9">
        <f>'[1]Data Sheet'!J16</f>
        <v>45382</v>
      </c>
      <c r="L3" s="9">
        <f>'[1]Data Sheet'!K16</f>
        <v>45747</v>
      </c>
      <c r="M3" s="37" t="s">
        <v>124</v>
      </c>
      <c r="N3" s="39" t="s">
        <v>125</v>
      </c>
      <c r="O3" s="39" t="s">
        <v>126</v>
      </c>
    </row>
    <row r="5" spans="2:15" x14ac:dyDescent="0.25">
      <c r="B5" s="64" t="s">
        <v>58</v>
      </c>
      <c r="C5" s="38"/>
      <c r="D5" s="59">
        <f>IFERROR('Historical FS'!D7,0)</f>
        <v>9.67793597155715E-2</v>
      </c>
      <c r="E5" s="59">
        <f>IFERROR('Historical FS'!E7,0)</f>
        <v>2.9758775772443125E-2</v>
      </c>
      <c r="F5" s="59">
        <f>IFERROR('Historical FS'!F7,0)</f>
        <v>0.17232920223476356</v>
      </c>
      <c r="G5" s="59">
        <f>IFERROR('Historical FS'!G7,0)</f>
        <v>9.8167523435137571E-2</v>
      </c>
      <c r="H5" s="59">
        <f>IFERROR('Historical FS'!H7,0)</f>
        <v>0.10662951173574475</v>
      </c>
      <c r="I5" s="59">
        <f>IFERROR('Historical FS'!I7,0)</f>
        <v>0.21069551715900947</v>
      </c>
      <c r="J5" s="59">
        <f>IFERROR('Historical FS'!J7,0)</f>
        <v>0.20655864387829759</v>
      </c>
      <c r="K5" s="59">
        <f>IFERROR('Historical FS'!K7,0)</f>
        <v>4.7033733741236095E-2</v>
      </c>
      <c r="L5" s="59">
        <f>IFERROR('Historical FS'!L7,0)</f>
        <v>6.0649443612936782E-2</v>
      </c>
      <c r="M5" s="38"/>
      <c r="N5" s="59">
        <f>IFERROR(AVERAGE(D5:L5),0)</f>
        <v>0.11428907903168227</v>
      </c>
      <c r="O5" s="59">
        <f>IFERROR(MEDIAN(D5:L5),0)</f>
        <v>9.8167523435137571E-2</v>
      </c>
    </row>
    <row r="6" spans="2:15" x14ac:dyDescent="0.25">
      <c r="B6" s="40" t="s">
        <v>127</v>
      </c>
      <c r="C6" s="41"/>
      <c r="D6" s="47">
        <f>IFERROR('Historical FS'!D18/'Historical FS'!C18-1,0)</f>
        <v>8.9290942092628445E-2</v>
      </c>
      <c r="E6" s="47">
        <f>IFERROR('Historical FS'!E18/'Historical FS'!D18-1,0)</f>
        <v>1.1717910126854525E-2</v>
      </c>
      <c r="F6" s="47">
        <f>IFERROR('Historical FS'!F18/'Historical FS'!E18-1,0)</f>
        <v>7.1618318988417862E-2</v>
      </c>
      <c r="G6" s="47">
        <f>IFERROR('Historical FS'!G18/'Historical FS'!F18-1,0)</f>
        <v>0.10396628656420437</v>
      </c>
      <c r="H6" s="47">
        <f>IFERROR('Historical FS'!H18/'Historical FS'!G18-1,0)</f>
        <v>0.25248125028068436</v>
      </c>
      <c r="I6" s="47">
        <f>IFERROR('Historical FS'!I18/'Historical FS'!H18-1,0)</f>
        <v>0.12915486392484499</v>
      </c>
      <c r="J6" s="47">
        <f>IFERROR('Historical FS'!J18/'Historical FS'!I18-1,0)</f>
        <v>0.1155568257597408</v>
      </c>
      <c r="K6" s="47">
        <f>IFERROR('Historical FS'!K18/'Historical FS'!J18-1,0)</f>
        <v>3.6863079988613823E-2</v>
      </c>
      <c r="L6" s="47">
        <f>IFERROR('Historical FS'!L18/'Historical FS'!K18-1,0)</f>
        <v>7.7172271791352109E-2</v>
      </c>
      <c r="M6" s="41"/>
      <c r="N6" s="47">
        <f t="shared" ref="N6:N8" si="0">IFERROR(AVERAGE(D6:L6),0)</f>
        <v>9.8646861057482368E-2</v>
      </c>
      <c r="O6" s="47">
        <f t="shared" ref="O6:O9" si="1">IFERROR(MEDIAN(D6:L6),0)</f>
        <v>8.9290942092628445E-2</v>
      </c>
    </row>
    <row r="7" spans="2:15" x14ac:dyDescent="0.25">
      <c r="B7" s="40" t="s">
        <v>128</v>
      </c>
      <c r="C7" s="41"/>
      <c r="D7" s="47">
        <f>IFERROR('Historical FS'!D27/'Historical FS'!C27-1,0)</f>
        <v>8.2010243277848893E-2</v>
      </c>
      <c r="E7" s="47">
        <f>IFERROR('Historical FS'!E27/'Historical FS'!D27-1,0)</f>
        <v>3.4317496006153192E-3</v>
      </c>
      <c r="F7" s="47">
        <f>IFERROR('Historical FS'!F27/'Historical FS'!E27-1,0)</f>
        <v>7.0758889085441368E-2</v>
      </c>
      <c r="G7" s="47">
        <f>IFERROR('Historical FS'!G27/'Historical FS'!F27-1,0)</f>
        <v>5.7547221763313061E-2</v>
      </c>
      <c r="H7" s="47">
        <f>IFERROR('Historical FS'!H27/'Historical FS'!G27-1,0)</f>
        <v>0.27197458862736923</v>
      </c>
      <c r="I7" s="47">
        <f>IFERROR('Historical FS'!I27/'Historical FS'!H27-1,0)</f>
        <v>0.13869898063618136</v>
      </c>
      <c r="J7" s="47">
        <f>IFERROR('Historical FS'!J27/'Historical FS'!I27-1,0)</f>
        <v>0.10088081970159979</v>
      </c>
      <c r="K7" s="47">
        <f>IFERROR('Historical FS'!K27/'Historical FS'!J27-1,0)</f>
        <v>2.1423206296332653E-2</v>
      </c>
      <c r="L7" s="47">
        <f>IFERROR('Historical FS'!L27/'Historical FS'!K27-1,0)</f>
        <v>8.7316558493461649E-2</v>
      </c>
      <c r="M7" s="41"/>
      <c r="N7" s="47">
        <f t="shared" si="0"/>
        <v>9.2671361942462588E-2</v>
      </c>
      <c r="O7" s="47">
        <f t="shared" si="1"/>
        <v>8.2010243277848893E-2</v>
      </c>
    </row>
    <row r="8" spans="2:15" x14ac:dyDescent="0.25">
      <c r="B8" s="40" t="s">
        <v>8638</v>
      </c>
      <c r="C8" s="41"/>
      <c r="D8" s="47">
        <f>IFERROR('Historical FS'!D33/'Historical FS'!C33-1,0)</f>
        <v>9.0076188639212962E-2</v>
      </c>
      <c r="E8" s="47">
        <f>IFERROR('Historical FS'!E33/'Historical FS'!D33-1,0)</f>
        <v>0.12518800318499523</v>
      </c>
      <c r="F8" s="47">
        <f>IFERROR('Historical FS'!F33/'Historical FS'!E33-1,0)</f>
        <v>-1.4939455889290798E-2</v>
      </c>
      <c r="G8" s="47">
        <f>IFERROR('Historical FS'!G33/'Historical FS'!F33-1,0)</f>
        <v>0.10440613026819934</v>
      </c>
      <c r="H8" s="47">
        <f>IFERROR('Historical FS'!H33/'Historical FS'!G33-1,0)</f>
        <v>0.24472390864411686</v>
      </c>
      <c r="I8" s="47">
        <f>IFERROR('Historical FS'!I33/'Historical FS'!H33-1,0)</f>
        <v>0.15265358262687267</v>
      </c>
      <c r="J8" s="47">
        <f>IFERROR('Historical FS'!J33/'Historical FS'!I33-1,0)</f>
        <v>7.8383960505767902E-2</v>
      </c>
      <c r="K8" s="47">
        <f>IFERROR('Historical FS'!K33/'Historical FS'!J33-1,0)</f>
        <v>6.0727799317981113E-3</v>
      </c>
      <c r="L8" s="47">
        <f>IFERROR('Historical FS'!L33/'Historical FS'!K33-1,0)</f>
        <v>7.4894367832102793E-2</v>
      </c>
      <c r="M8" s="41"/>
      <c r="N8" s="47">
        <f t="shared" si="0"/>
        <v>9.5717718415975012E-2</v>
      </c>
      <c r="O8" s="47">
        <f t="shared" si="1"/>
        <v>9.0076188639212962E-2</v>
      </c>
    </row>
    <row r="9" spans="2:15" x14ac:dyDescent="0.25">
      <c r="B9" s="65" t="s">
        <v>129</v>
      </c>
      <c r="C9" s="50"/>
      <c r="D9" s="60">
        <f>IFERROR('Historical FS'!D41/'Historical FS'!C41-1,0)</f>
        <v>6.1855670103093008E-2</v>
      </c>
      <c r="E9" s="60">
        <f>IFERROR('Historical FS'!E41/'Historical FS'!D41-1,0)</f>
        <v>0.68963896853592144</v>
      </c>
      <c r="F9" s="60">
        <f>IFERROR('Historical FS'!F41/'Historical FS'!E41-1,0)</f>
        <v>-2.5838579728767352E-2</v>
      </c>
      <c r="G9" s="60">
        <f>IFERROR('Historical FS'!G41/'Historical FS'!F41-1,0)</f>
        <v>-0.17390646350868544</v>
      </c>
      <c r="H9" s="60">
        <f>IFERROR('Historical FS'!H41/'Historical FS'!G41-1,0)</f>
        <v>0.54369512340846549</v>
      </c>
      <c r="I9" s="60">
        <f>IFERROR('Historical FS'!I41/'Historical FS'!H41-1,0)</f>
        <v>0.14865158399694378</v>
      </c>
      <c r="J9" s="60">
        <f>IFERROR('Historical FS'!J41/'Historical FS'!I41-1,0)</f>
        <v>9.6761529392781709E-2</v>
      </c>
      <c r="K9" s="60">
        <f>IFERROR('Historical FS'!K41/'Historical FS'!J41-1,0)</f>
        <v>0.35349861290755547</v>
      </c>
      <c r="L9" s="60">
        <f>IFERROR('Historical FS'!L41/'Historical FS'!K41-1,0)</f>
        <v>-6.4855345095345629E-2</v>
      </c>
      <c r="M9" s="50"/>
      <c r="N9" s="60">
        <f>IFERROR(AVERAGE(D9:L9),0)</f>
        <v>0.18105567777910694</v>
      </c>
      <c r="O9" s="60">
        <f t="shared" si="1"/>
        <v>9.6761529392781709E-2</v>
      </c>
    </row>
    <row r="10" spans="2:15" x14ac:dyDescent="0.25">
      <c r="M10" s="41"/>
    </row>
    <row r="11" spans="2:15" x14ac:dyDescent="0.25">
      <c r="B11" s="38" t="s">
        <v>68</v>
      </c>
      <c r="C11" s="59">
        <f>IFERROR('Historical FS'!C13,0)</f>
        <v>0.35151583094441152</v>
      </c>
      <c r="D11" s="59">
        <f>IFERROR('Historical FS'!D13,0)</f>
        <v>0.34862157584253256</v>
      </c>
      <c r="E11" s="59">
        <f>IFERROR('Historical FS'!E13,0)</f>
        <v>0.34212018944442868</v>
      </c>
      <c r="F11" s="59">
        <f>IFERROR('Historical FS'!F13,0)</f>
        <v>0.32934986392500754</v>
      </c>
      <c r="G11" s="59">
        <f>IFERROR('Historical FS'!G13,0)</f>
        <v>0.31479992510270843</v>
      </c>
      <c r="H11" s="59">
        <f>IFERROR('Historical FS'!H13,0)</f>
        <v>0.31831754120550998</v>
      </c>
      <c r="I11" s="59">
        <f>IFERROR('Historical FS'!I13,0)</f>
        <v>0.30271043480405457</v>
      </c>
      <c r="J11" s="59">
        <f>IFERROR('Historical FS'!J13,0)</f>
        <v>0.28539794367943749</v>
      </c>
      <c r="K11" s="59">
        <f>IFERROR('Historical FS'!K13,0)</f>
        <v>0.28398516301164833</v>
      </c>
      <c r="L11" s="59">
        <f>IFERROR('Historical FS'!L13,0)</f>
        <v>0.2847107184489846</v>
      </c>
      <c r="M11" s="38"/>
      <c r="N11" s="59">
        <f>IFERROR(AVERAGE(C11:L11),0)</f>
        <v>0.31615291864087242</v>
      </c>
      <c r="O11" s="59">
        <f>IFERROR(MEDIAN(C11:L11),0)</f>
        <v>0.31655873315410921</v>
      </c>
    </row>
    <row r="12" spans="2:15" x14ac:dyDescent="0.25">
      <c r="B12" s="41" t="s">
        <v>65</v>
      </c>
      <c r="C12" s="47">
        <f>IFERROR('Historical FS'!C19,0)</f>
        <v>0.27352220496148366</v>
      </c>
      <c r="D12" s="47">
        <f>IFERROR('Historical FS'!D19,0)</f>
        <v>0.27165469306699375</v>
      </c>
      <c r="E12" s="47">
        <f>IFERROR('Historical FS'!E19,0)</f>
        <v>0.26689543688494372</v>
      </c>
      <c r="F12" s="47">
        <f>IFERROR('Historical FS'!F19,0)</f>
        <v>0.24396734200181433</v>
      </c>
      <c r="G12" s="47">
        <f>IFERROR('Historical FS'!G19,0)</f>
        <v>0.24525558700752279</v>
      </c>
      <c r="H12" s="47">
        <f>IFERROR('Historical FS'!H19,0)</f>
        <v>0.27757982323433394</v>
      </c>
      <c r="I12" s="47">
        <f>IFERROR('Historical FS'!I19,0)</f>
        <v>0.25888475102966929</v>
      </c>
      <c r="J12" s="47">
        <f>IFERROR('Historical FS'!J19,0)</f>
        <v>0.23935898396778568</v>
      </c>
      <c r="K12" s="47">
        <f>IFERROR('Historical FS'!K19,0)</f>
        <v>0.23703390381987374</v>
      </c>
      <c r="L12" s="47">
        <f>IFERROR('Historical FS'!L19,0)</f>
        <v>0.24072642493404503</v>
      </c>
      <c r="M12" s="41"/>
      <c r="N12" s="47">
        <f t="shared" ref="N12:N15" si="2">IFERROR(AVERAGE(C12:L12),0)</f>
        <v>0.25548791509084656</v>
      </c>
      <c r="O12" s="47">
        <f t="shared" ref="O12:O15" si="3">IFERROR(MEDIAN(C12:L12),0)</f>
        <v>0.25207016901859602</v>
      </c>
    </row>
    <row r="13" spans="2:15" x14ac:dyDescent="0.25">
      <c r="B13" s="41" t="s">
        <v>130</v>
      </c>
      <c r="C13" s="47">
        <f>IFERROR(('Historical FS'!C18-'Historical FS'!C24)/'Historical FS'!C6,0)</f>
        <v>0.25015614740314857</v>
      </c>
      <c r="D13" s="47">
        <f>IFERROR(('Historical FS'!D18-'Historical FS'!D24)/'Historical FS'!D6,0)</f>
        <v>0.24678757081946148</v>
      </c>
      <c r="E13" s="47">
        <f>IFERROR(('Historical FS'!E18-'Historical FS'!E24)/'Historical FS'!E6,0)</f>
        <v>0.24047814866282863</v>
      </c>
      <c r="F13" s="47">
        <f>IFERROR(('Historical FS'!F18-'Historical FS'!F24)/'Historical FS'!F6,0)</f>
        <v>0.2196431811309344</v>
      </c>
      <c r="G13" s="47">
        <f>IFERROR(('Historical FS'!G18-'Historical FS'!G24)/'Historical FS'!G6,0)</f>
        <v>0.21339119516251612</v>
      </c>
      <c r="H13" s="47">
        <f>IFERROR(('Historical FS'!H18-'Historical FS'!H24)/'Historical FS'!H6,0)</f>
        <v>0.24506330121824987</v>
      </c>
      <c r="I13" s="47">
        <f>IFERROR(('Historical FS'!I18-'Historical FS'!I24)/'Historical FS'!I6,0)</f>
        <v>0.23030885967724699</v>
      </c>
      <c r="J13" s="47">
        <f>IFERROR(('Historical FS'!J18-'Historical FS'!J24)/'Historical FS'!J6,0)</f>
        <v>0.21057185879659596</v>
      </c>
      <c r="K13" s="47">
        <f>IFERROR(('Historical FS'!K18-'Historical FS'!K24)/'Historical FS'!K6,0)</f>
        <v>0.20659204789483959</v>
      </c>
      <c r="L13" s="47">
        <f>IFERROR(('Historical FS'!L18-'Historical FS'!L24)/'Historical FS'!L6,0)</f>
        <v>0.21120314129701209</v>
      </c>
      <c r="M13" s="41"/>
      <c r="N13" s="47">
        <f t="shared" si="2"/>
        <v>0.22741954520628335</v>
      </c>
      <c r="O13" s="47">
        <f>IFERROR(MEDIAN(C13:L13),0)</f>
        <v>0.2249760204040907</v>
      </c>
    </row>
    <row r="14" spans="2:15" x14ac:dyDescent="0.25">
      <c r="B14" s="41" t="s">
        <v>131</v>
      </c>
      <c r="C14" s="47">
        <f>IFERROR('Historical FS'!C28,0)</f>
        <v>0.25015614740314857</v>
      </c>
      <c r="D14" s="47">
        <f>IFERROR('Historical FS'!D28,0)</f>
        <v>0.24678757081946148</v>
      </c>
      <c r="E14" s="47">
        <f>IFERROR('Historical FS'!E28,0)</f>
        <v>0.24047814866282863</v>
      </c>
      <c r="F14" s="47">
        <f>IFERROR('Historical FS'!F28,0)</f>
        <v>0.2196431811309344</v>
      </c>
      <c r="G14" s="47">
        <f>IFERROR('Historical FS'!G28,0)</f>
        <v>0.211518762872972</v>
      </c>
      <c r="H14" s="47">
        <f>IFERROR('Historical FS'!H28,0)</f>
        <v>0.24312246197945697</v>
      </c>
      <c r="I14" s="47">
        <f>IFERROR('Historical FS'!I28,0)</f>
        <v>0.2286646772058763</v>
      </c>
      <c r="J14" s="47">
        <f>IFERROR('Historical FS'!J28,0)</f>
        <v>0.20863681890343197</v>
      </c>
      <c r="K14" s="47">
        <f>IFERROR('Historical FS'!K28,0)</f>
        <v>0.20353354591006703</v>
      </c>
      <c r="L14" s="47">
        <f>IFERROR('Historical FS'!L28,0)</f>
        <v>0.20865083747469171</v>
      </c>
      <c r="M14" s="41"/>
      <c r="N14" s="47">
        <f t="shared" si="2"/>
        <v>0.22611921523628689</v>
      </c>
      <c r="O14" s="47">
        <f t="shared" si="3"/>
        <v>0.22415392916840535</v>
      </c>
    </row>
    <row r="15" spans="2:15" x14ac:dyDescent="0.25">
      <c r="B15" s="50" t="s">
        <v>132</v>
      </c>
      <c r="C15" s="60">
        <f>IFERROR('Historical FS'!C34,0)</f>
        <v>0.16606076135872264</v>
      </c>
      <c r="D15" s="60">
        <f>IFERROR('Historical FS'!D34,0)</f>
        <v>0.16504585012557677</v>
      </c>
      <c r="E15" s="60">
        <f>IFERROR('Historical FS'!E34,0)</f>
        <v>0.18034088653186239</v>
      </c>
      <c r="F15" s="60">
        <f>IFERROR('Historical FS'!F34,0)</f>
        <v>0.1515331115814938</v>
      </c>
      <c r="G15" s="60">
        <f>IFERROR('Historical FS'!G34,0)</f>
        <v>0.15239395975372008</v>
      </c>
      <c r="H15" s="60">
        <f>IFERROR('Historical FS'!H34,0)</f>
        <v>0.17141094036149376</v>
      </c>
      <c r="I15" s="60">
        <f>IFERROR('Historical FS'!I34,0)</f>
        <v>0.16319333119589613</v>
      </c>
      <c r="J15" s="60">
        <f>IFERROR('Historical FS'!J34,0)</f>
        <v>0.14585703870761138</v>
      </c>
      <c r="K15" s="60">
        <f>IFERROR('Historical FS'!K34,0)</f>
        <v>0.14015097286392919</v>
      </c>
      <c r="L15" s="60">
        <f>IFERROR('Historical FS'!L34,0)</f>
        <v>0.14203325357383889</v>
      </c>
      <c r="M15" s="50"/>
      <c r="N15" s="60">
        <f t="shared" si="2"/>
        <v>0.15780201060541449</v>
      </c>
      <c r="O15" s="60">
        <f t="shared" si="3"/>
        <v>0.15779364547480812</v>
      </c>
    </row>
    <row r="16" spans="2:15" x14ac:dyDescent="0.25">
      <c r="M16" s="41"/>
    </row>
    <row r="17" spans="2:15" x14ac:dyDescent="0.25">
      <c r="B17" s="38" t="s">
        <v>133</v>
      </c>
      <c r="C17" s="59">
        <f>IFERROR('Historical FS'!C16,0)</f>
        <v>7.7993625982927889E-2</v>
      </c>
      <c r="D17" s="59">
        <f>IFERROR('Historical FS'!D16,0)</f>
        <v>7.6966882775538814E-2</v>
      </c>
      <c r="E17" s="59">
        <f>IFERROR('Historical FS'!E16,0)</f>
        <v>7.5224752559484978E-2</v>
      </c>
      <c r="F17" s="59">
        <f>IFERROR('Historical FS'!F16,0)</f>
        <v>8.5382521923193233E-2</v>
      </c>
      <c r="G17" s="59">
        <f>IFERROR('Historical FS'!G16,0)</f>
        <v>6.9544338095185648E-2</v>
      </c>
      <c r="H17" s="59">
        <f>IFERROR('Historical FS'!H16,0)</f>
        <v>4.0737717971176049E-2</v>
      </c>
      <c r="I17" s="59">
        <f>IFERROR('Historical FS'!I16,0)</f>
        <v>4.3825683774385282E-2</v>
      </c>
      <c r="J17" s="59">
        <f>IFERROR('Historical FS'!J16,0)</f>
        <v>4.6038959711651804E-2</v>
      </c>
      <c r="K17" s="59">
        <f>IFERROR('Historical FS'!K16,0)</f>
        <v>4.6951259191774584E-2</v>
      </c>
      <c r="L17" s="59">
        <f>IFERROR('Historical FS'!L16,0)</f>
        <v>4.3984293514939564E-2</v>
      </c>
      <c r="M17" s="38"/>
      <c r="N17" s="59">
        <f>IFERROR(AVERAGE(C17:L17),0)</f>
        <v>6.0665003550025784E-2</v>
      </c>
      <c r="O17" s="59">
        <f>IFERROR(MEDIAN(C17:L17),0)</f>
        <v>5.824779864348012E-2</v>
      </c>
    </row>
    <row r="18" spans="2:15" x14ac:dyDescent="0.25">
      <c r="B18" s="41" t="s">
        <v>134</v>
      </c>
      <c r="C18" s="47">
        <f>IFERROR('Historical FS'!C25,0)</f>
        <v>2.3366057558335068E-2</v>
      </c>
      <c r="D18" s="47">
        <f>IFERROR('Historical FS'!D25,0)</f>
        <v>2.4867122247532271E-2</v>
      </c>
      <c r="E18" s="47">
        <f>IFERROR('Historical FS'!E25,0)</f>
        <v>2.6417288222115084E-2</v>
      </c>
      <c r="F18" s="47">
        <f>IFERROR('Historical FS'!F25,0)</f>
        <v>2.4324160870879952E-2</v>
      </c>
      <c r="G18" s="47">
        <f>IFERROR('Historical FS'!G25,0)</f>
        <v>3.1864391845006661E-2</v>
      </c>
      <c r="H18" s="47">
        <f>IFERROR('Historical FS'!H25,0)</f>
        <v>3.2516522016084085E-2</v>
      </c>
      <c r="I18" s="47">
        <f>IFERROR('Historical FS'!I25,0)</f>
        <v>2.8575891352422292E-2</v>
      </c>
      <c r="J18" s="47">
        <f>IFERROR('Historical FS'!J25,0)</f>
        <v>2.8787125171189708E-2</v>
      </c>
      <c r="K18" s="47">
        <f>IFERROR('Historical FS'!K25,0)</f>
        <v>3.0441855925034164E-2</v>
      </c>
      <c r="L18" s="47">
        <f>IFERROR('Historical FS'!L25,0)</f>
        <v>2.9523283637032948E-2</v>
      </c>
      <c r="M18" s="41"/>
      <c r="N18" s="47">
        <f t="shared" ref="N18:N31" si="4">IFERROR(AVERAGE(C18:L18),0)</f>
        <v>2.8068369884563221E-2</v>
      </c>
      <c r="O18" s="47">
        <f t="shared" ref="O18:O31" si="5">IFERROR(MEDIAN(C18:L18),0)</f>
        <v>2.8681508261806002E-2</v>
      </c>
    </row>
    <row r="19" spans="2:15" x14ac:dyDescent="0.25">
      <c r="B19" s="50" t="s">
        <v>135</v>
      </c>
      <c r="C19" s="60">
        <f>IFERROR('Ratio Analysis'!C13,0)</f>
        <v>0.25015614740314857</v>
      </c>
      <c r="D19" s="60">
        <f>IFERROR('Ratio Analysis'!D13,0)</f>
        <v>0.24678757081946148</v>
      </c>
      <c r="E19" s="60">
        <f>IFERROR('Ratio Analysis'!E13,0)</f>
        <v>0.24047814866282863</v>
      </c>
      <c r="F19" s="60">
        <f>IFERROR('Ratio Analysis'!F13,0)</f>
        <v>0.2196431811309344</v>
      </c>
      <c r="G19" s="60">
        <f>IFERROR('Ratio Analysis'!G13,0)</f>
        <v>0.21339119516251612</v>
      </c>
      <c r="H19" s="60">
        <f>IFERROR('Ratio Analysis'!H13,0)</f>
        <v>0.24506330121824987</v>
      </c>
      <c r="I19" s="60">
        <f>IFERROR('Ratio Analysis'!I13,0)</f>
        <v>0.23030885967724699</v>
      </c>
      <c r="J19" s="60">
        <f>IFERROR('Ratio Analysis'!J13,0)</f>
        <v>0.21057185879659596</v>
      </c>
      <c r="K19" s="60">
        <f>IFERROR('Ratio Analysis'!K13,0)</f>
        <v>0.20659204789483959</v>
      </c>
      <c r="L19" s="60">
        <f>IFERROR('Ratio Analysis'!L13,0)</f>
        <v>0.21120314129701209</v>
      </c>
      <c r="M19" s="50"/>
      <c r="N19" s="60">
        <f t="shared" si="4"/>
        <v>0.22741954520628335</v>
      </c>
      <c r="O19" s="60">
        <f>IFERROR(MEDIAN(C19:L19),0)</f>
        <v>0.2249760204040907</v>
      </c>
    </row>
    <row r="20" spans="2:15" x14ac:dyDescent="0.25">
      <c r="M20" s="41"/>
    </row>
    <row r="21" spans="2:15" x14ac:dyDescent="0.25">
      <c r="B21" s="38" t="s">
        <v>136</v>
      </c>
      <c r="C21" s="59">
        <f>IFERROR(('Historical FS'!C18-'Historical FS'!C24)/SUM('Historical FS'!C47:C49),0)</f>
        <v>0.25298004664420837</v>
      </c>
      <c r="D21" s="59">
        <f>IFERROR(('Historical FS'!D18-'Historical FS'!D24)/SUM('Historical FS'!D47:D49),0)</f>
        <v>0.24500594357948449</v>
      </c>
      <c r="E21" s="59">
        <f>IFERROR(('Historical FS'!E18-'Historical FS'!E24)/SUM('Historical FS'!E47:E49),0)</f>
        <v>0.26121713414352388</v>
      </c>
      <c r="F21" s="59">
        <f>IFERROR(('Historical FS'!F18-'Historical FS'!F24)/SUM('Historical FS'!F47:F49),0)</f>
        <v>0.27959290509330542</v>
      </c>
      <c r="G21" s="59">
        <f>IFERROR(('Historical FS'!G18-'Historical FS'!G24)/SUM('Historical FS'!G47:G49),0)</f>
        <v>0.27644364539189248</v>
      </c>
      <c r="H21" s="59">
        <f>IFERROR(('Historical FS'!H18-'Historical FS'!H24)/SUM('Historical FS'!H47:H49),0)</f>
        <v>0.30145942504530093</v>
      </c>
      <c r="I21" s="59">
        <f>IFERROR(('Historical FS'!I18-'Historical FS'!I24)/SUM('Historical FS'!I47:I49),0)</f>
        <v>0.34661734138374739</v>
      </c>
      <c r="J21" s="59">
        <f>IFERROR(('Historical FS'!J18-'Historical FS'!J24)/SUM('Historical FS'!J47:J49),0)</f>
        <v>0.36920889780899818</v>
      </c>
      <c r="K21" s="59">
        <f>IFERROR(('Historical FS'!K18-'Historical FS'!K24)/SUM('Historical FS'!K47:K49),0)</f>
        <v>0.32906970717802542</v>
      </c>
      <c r="L21" s="59">
        <f>IFERROR(('Historical FS'!L18-'Historical FS'!L24)/SUM('Historical FS'!L47:L49),0)</f>
        <v>0.33085684079004279</v>
      </c>
      <c r="M21" s="38"/>
      <c r="N21" s="59">
        <f t="shared" si="4"/>
        <v>0.29924518870585293</v>
      </c>
      <c r="O21" s="59">
        <f t="shared" si="5"/>
        <v>0.29052616506930318</v>
      </c>
    </row>
    <row r="22" spans="2:15" x14ac:dyDescent="0.25">
      <c r="B22" s="41" t="s">
        <v>137</v>
      </c>
      <c r="C22" s="48">
        <f>IFERROR('Historical FS'!C44,0)</f>
        <v>0</v>
      </c>
      <c r="D22" s="48">
        <f>IFERROR('Historical FS'!D44,0)</f>
        <v>0</v>
      </c>
      <c r="E22" s="48">
        <f>IFERROR('Historical FS'!E44,0)</f>
        <v>0</v>
      </c>
      <c r="F22" s="48">
        <f>IFERROR('Historical FS'!F44,0)</f>
        <v>0</v>
      </c>
      <c r="G22" s="48">
        <f>IFERROR('Historical FS'!G44,0)</f>
        <v>0</v>
      </c>
      <c r="H22" s="48">
        <f>IFERROR('Historical FS'!H44,0)</f>
        <v>0</v>
      </c>
      <c r="I22" s="48">
        <f>IFERROR('Historical FS'!I44,0)</f>
        <v>0</v>
      </c>
      <c r="J22" s="48">
        <f>IFERROR('Historical FS'!J44,0)</f>
        <v>0</v>
      </c>
      <c r="K22" s="48">
        <f>IFERROR('Historical FS'!K44,0)</f>
        <v>0</v>
      </c>
      <c r="L22" s="48">
        <f>IFERROR('Historical FS'!L44,0)</f>
        <v>0</v>
      </c>
      <c r="M22" s="41"/>
      <c r="N22" s="48">
        <f t="shared" si="4"/>
        <v>0</v>
      </c>
      <c r="O22" s="48">
        <f t="shared" si="5"/>
        <v>0</v>
      </c>
    </row>
    <row r="23" spans="2:15" x14ac:dyDescent="0.25">
      <c r="B23" s="41" t="s">
        <v>138</v>
      </c>
      <c r="C23" s="47">
        <f>IFERROR('Historical FS'!C33/SUM('Historical FS'!C47:C48),0)</f>
        <v>0.16793534594454521</v>
      </c>
      <c r="D23" s="47">
        <f>IFERROR('Historical FS'!D33/SUM('Historical FS'!D47:D48),0)</f>
        <v>0.16385433881302369</v>
      </c>
      <c r="E23" s="47">
        <f>IFERROR('Historical FS'!E33/SUM('Historical FS'!E47:E48),0)</f>
        <v>0.19589359703032824</v>
      </c>
      <c r="F23" s="47">
        <f>IFERROR('Historical FS'!F33/SUM('Historical FS'!F47:F48),0)</f>
        <v>0.1928927757590688</v>
      </c>
      <c r="G23" s="47">
        <f>IFERROR('Historical FS'!G33/SUM('Historical FS'!G47:G48),0)</f>
        <v>0.21139801375095493</v>
      </c>
      <c r="H23" s="47">
        <f>IFERROR('Historical FS'!H33/SUM('Historical FS'!H47:H48),0)</f>
        <v>0.22556351586750664</v>
      </c>
      <c r="I23" s="47">
        <f>IFERROR('Historical FS'!I33/SUM('Historical FS'!I47:I48),0)</f>
        <v>0.26345056403450562</v>
      </c>
      <c r="J23" s="47">
        <f>IFERROR('Historical FS'!J33/SUM('Historical FS'!J47:J48),0)</f>
        <v>0.28388611136897107</v>
      </c>
      <c r="K23" s="47">
        <f>IFERROR('Historical FS'!K33/SUM('Historical FS'!K47:K48),0)</f>
        <v>0.24441645104180854</v>
      </c>
      <c r="L23" s="47">
        <f>IFERROR('Historical FS'!L33/SUM('Historical FS'!L47:L48),0)</f>
        <v>0.24160387401114614</v>
      </c>
      <c r="M23" s="41"/>
      <c r="N23" s="47">
        <f t="shared" si="4"/>
        <v>0.21908945876218588</v>
      </c>
      <c r="O23" s="47">
        <f t="shared" si="5"/>
        <v>0.21848076480923079</v>
      </c>
    </row>
    <row r="24" spans="2:15" x14ac:dyDescent="0.25">
      <c r="B24" s="41" t="s">
        <v>139</v>
      </c>
      <c r="C24" s="48">
        <f>IFERROR(C22*C23,0)</f>
        <v>0</v>
      </c>
      <c r="D24" s="48">
        <f t="shared" ref="D24:L24" si="6">IFERROR(D22*D23,0)</f>
        <v>0</v>
      </c>
      <c r="E24" s="48">
        <f t="shared" si="6"/>
        <v>0</v>
      </c>
      <c r="F24" s="48">
        <f t="shared" si="6"/>
        <v>0</v>
      </c>
      <c r="G24" s="48">
        <f t="shared" si="6"/>
        <v>0</v>
      </c>
      <c r="H24" s="48">
        <f t="shared" si="6"/>
        <v>0</v>
      </c>
      <c r="I24" s="48">
        <f t="shared" si="6"/>
        <v>0</v>
      </c>
      <c r="J24" s="48">
        <f t="shared" si="6"/>
        <v>0</v>
      </c>
      <c r="K24" s="48">
        <f t="shared" si="6"/>
        <v>0</v>
      </c>
      <c r="L24" s="48">
        <f t="shared" si="6"/>
        <v>0</v>
      </c>
      <c r="M24" s="41"/>
      <c r="N24" s="48">
        <f t="shared" si="4"/>
        <v>0</v>
      </c>
      <c r="O24" s="48">
        <f t="shared" si="5"/>
        <v>0</v>
      </c>
    </row>
    <row r="25" spans="2:15" x14ac:dyDescent="0.25">
      <c r="B25" s="50" t="s">
        <v>140</v>
      </c>
      <c r="C25" s="54">
        <f>IFERROR(('Historical FS'!C18-'Historical FS'!C24)/'Historical FS'!C21,0)</f>
        <v>0</v>
      </c>
      <c r="D25" s="54">
        <f>IFERROR(('Historical FS'!D18-'Historical FS'!D24)/'Historical FS'!D21,0)</f>
        <v>0</v>
      </c>
      <c r="E25" s="54">
        <f>IFERROR(('Historical FS'!E18-'Historical FS'!E24)/'Historical FS'!E21,0)</f>
        <v>0</v>
      </c>
      <c r="F25" s="54">
        <f>IFERROR(('Historical FS'!F18-'Historical FS'!F24)/'Historical FS'!F21,0)</f>
        <v>0</v>
      </c>
      <c r="G25" s="54">
        <f>IFERROR(('Historical FS'!G18-'Historical FS'!G24)/'Historical FS'!G21,0)</f>
        <v>113.96470588235294</v>
      </c>
      <c r="H25" s="54">
        <f>IFERROR(('Historical FS'!H18-'Historical FS'!H24)/'Historical FS'!H21,0)</f>
        <v>126.26666666666667</v>
      </c>
      <c r="I25" s="54">
        <f>IFERROR(('Historical FS'!I18-'Historical FS'!I24)/'Historical FS'!I21,0)</f>
        <v>140.07499999999999</v>
      </c>
      <c r="J25" s="54">
        <f>IFERROR(('Historical FS'!J18-'Historical FS'!J24)/'Historical FS'!J21,0)</f>
        <v>108.82042253521126</v>
      </c>
      <c r="K25" s="54">
        <f>IFERROR(('Historical FS'!K18-'Historical FS'!K24)/'Historical FS'!K21,0)</f>
        <v>67.5468085106383</v>
      </c>
      <c r="L25" s="54">
        <f>IFERROR(('Historical FS'!L18-'Historical FS'!L24)/'Historical FS'!L21,0)</f>
        <v>82.75</v>
      </c>
      <c r="M25" s="50"/>
      <c r="N25" s="54">
        <f t="shared" si="4"/>
        <v>63.942360359486919</v>
      </c>
      <c r="O25" s="54">
        <f t="shared" si="5"/>
        <v>75.14840425531915</v>
      </c>
    </row>
    <row r="26" spans="2:15" x14ac:dyDescent="0.25">
      <c r="M26" s="41"/>
    </row>
    <row r="27" spans="2:15" x14ac:dyDescent="0.25">
      <c r="B27" s="38" t="s">
        <v>141</v>
      </c>
      <c r="C27" s="52">
        <f>IFERROR('Historical FS'!C6/'Historical FS'!C59,0)</f>
        <v>5.5111209179170348</v>
      </c>
      <c r="D27" s="52">
        <f>IFERROR('Historical FS'!D6/'Historical FS'!D59,0)</f>
        <v>5.5578639831196233</v>
      </c>
      <c r="E27" s="52">
        <f>IFERROR('Historical FS'!E6/'Historical FS'!E59,0)</f>
        <v>5.3661543144118093</v>
      </c>
      <c r="F27" s="52">
        <f>IFERROR('Historical FS'!F6/'Historical FS'!F59,0)</f>
        <v>5.5759762595265396</v>
      </c>
      <c r="G27" s="52">
        <f>IFERROR('Historical FS'!G6/'Historical FS'!G59,0)</f>
        <v>4.9110726456428839</v>
      </c>
      <c r="H27" s="52">
        <f>IFERROR('Historical FS'!H6/'Historical FS'!H59,0)</f>
        <v>5.2074219964755883</v>
      </c>
      <c r="I27" s="52">
        <f>IFERROR('Historical FS'!I6/'Historical FS'!I59,0)</f>
        <v>5.3591065292096216</v>
      </c>
      <c r="J27" s="52">
        <f>IFERROR('Historical FS'!J6/'Historical FS'!J59,0)</f>
        <v>5.7727737570799249</v>
      </c>
      <c r="K27" s="52">
        <f>IFERROR('Historical FS'!K6/'Historical FS'!K59,0)</f>
        <v>5.0895903023879709</v>
      </c>
      <c r="L27" s="52">
        <f>IFERROR('Historical FS'!L6/'Historical FS'!L59,0)</f>
        <v>5.2310803004043906</v>
      </c>
      <c r="M27" s="38"/>
      <c r="N27" s="55">
        <f>IFERROR(AVERAGE(C27:L27),0)</f>
        <v>5.3582161006175379</v>
      </c>
      <c r="O27" s="55">
        <f t="shared" si="5"/>
        <v>5.3626304218107155</v>
      </c>
    </row>
    <row r="28" spans="2:15" x14ac:dyDescent="0.25">
      <c r="B28" s="41" t="s">
        <v>142</v>
      </c>
      <c r="C28" s="49">
        <f>IFERROR('Historical FS'!C6/'Historical FS'!C50,0)</f>
        <v>4.6758274674254903</v>
      </c>
      <c r="D28" s="49">
        <f>IFERROR('Historical FS'!D6/'Historical FS'!D50,0)</f>
        <v>4.8343922066920797</v>
      </c>
      <c r="E28" s="49">
        <f>IFERROR('Historical FS'!E6/'Historical FS'!E50,0)</f>
        <v>4.8885345903230277</v>
      </c>
      <c r="F28" s="49">
        <f>IFERROR('Historical FS'!F6/'Historical FS'!F50,0)</f>
        <v>4.3244586253792239</v>
      </c>
      <c r="G28" s="49">
        <f>IFERROR('Historical FS'!G6/'Historical FS'!G50,0)</f>
        <v>4.1806418934475298</v>
      </c>
      <c r="H28" s="49">
        <f>IFERROR('Historical FS'!H6/'Historical FS'!H50,0)</f>
        <v>3.8889878072382427</v>
      </c>
      <c r="I28" s="49">
        <f>IFERROR('Historical FS'!I6/'Historical FS'!I50,0)</f>
        <v>3.3878568444506336</v>
      </c>
      <c r="J28" s="49">
        <f>IFERROR('Historical FS'!J6/'Historical FS'!J50,0)</f>
        <v>3.5893127904133042</v>
      </c>
      <c r="K28" s="49">
        <f>IFERROR('Historical FS'!K6/'Historical FS'!K50,0)</f>
        <v>3.7585911703558761</v>
      </c>
      <c r="L28" s="49">
        <f>IFERROR('Historical FS'!L6/'Historical FS'!L50,0)</f>
        <v>3.7254857142857141</v>
      </c>
      <c r="M28" s="41"/>
      <c r="N28" s="53">
        <f t="shared" si="4"/>
        <v>4.1254089110011121</v>
      </c>
      <c r="O28" s="53">
        <f t="shared" si="5"/>
        <v>4.0348148503428867</v>
      </c>
    </row>
    <row r="29" spans="2:15" x14ac:dyDescent="0.25">
      <c r="B29" s="41" t="s">
        <v>143</v>
      </c>
      <c r="C29" s="53">
        <f>IFERROR('Historical FS'!C6/'Historical FS'!C60,0)</f>
        <v>0</v>
      </c>
      <c r="D29" s="53">
        <f>IFERROR('Historical FS'!D6/'Historical FS'!D60,0)</f>
        <v>0</v>
      </c>
      <c r="E29" s="53">
        <f>IFERROR('Historical FS'!E6/'Historical FS'!E60,0)</f>
        <v>0</v>
      </c>
      <c r="F29" s="53">
        <f>IFERROR('Historical FS'!F6/'Historical FS'!F60,0)</f>
        <v>0</v>
      </c>
      <c r="G29" s="53">
        <f>IFERROR('Historical FS'!G6/'Historical FS'!G60,0)</f>
        <v>0</v>
      </c>
      <c r="H29" s="53">
        <f>IFERROR('Historical FS'!H6/'Historical FS'!H60,0)</f>
        <v>0</v>
      </c>
      <c r="I29" s="53">
        <f>IFERROR('Historical FS'!I6/'Historical FS'!I60,0)</f>
        <v>0</v>
      </c>
      <c r="J29" s="53">
        <f>IFERROR('Historical FS'!J6/'Historical FS'!J60,0)</f>
        <v>0</v>
      </c>
      <c r="K29" s="53">
        <f>IFERROR('Historical FS'!K6/'Historical FS'!K60,0)</f>
        <v>0</v>
      </c>
      <c r="L29" s="53">
        <f>IFERROR('Historical FS'!L6/'Historical FS'!L60,0)</f>
        <v>0</v>
      </c>
      <c r="M29" s="41"/>
      <c r="N29" s="53">
        <f t="shared" si="4"/>
        <v>0</v>
      </c>
      <c r="O29" s="53">
        <f t="shared" si="5"/>
        <v>0</v>
      </c>
    </row>
    <row r="30" spans="2:15" x14ac:dyDescent="0.25">
      <c r="B30" s="41" t="s">
        <v>144</v>
      </c>
      <c r="C30" s="49">
        <f>IFERROR('Historical FS'!C6/'Historical FS'!C53,0)</f>
        <v>4.6646496339459134</v>
      </c>
      <c r="D30" s="49">
        <f>IFERROR('Historical FS'!D6/'Historical FS'!D53,0)</f>
        <v>4.8299597997037873</v>
      </c>
      <c r="E30" s="49">
        <f>IFERROR('Historical FS'!E6/'Historical FS'!E53,0)</f>
        <v>5.6085573405439799</v>
      </c>
      <c r="F30" s="49">
        <f>IFERROR('Historical FS'!F6/'Historical FS'!F53,0)</f>
        <v>5.2625716104392106</v>
      </c>
      <c r="G30" s="49">
        <f>IFERROR('Historical FS'!G6/'Historical FS'!G53,0)</f>
        <v>3.8165118332002188</v>
      </c>
      <c r="H30" s="49">
        <f>IFERROR('Historical FS'!H6/'Historical FS'!H53,0)</f>
        <v>3.9393060184277591</v>
      </c>
      <c r="I30" s="49">
        <f>IFERROR('Historical FS'!I6/'Historical FS'!I53,0)</f>
        <v>4.7147674418604648</v>
      </c>
      <c r="J30" s="49">
        <f>IFERROR('Historical FS'!J6/'Historical FS'!J53,0)</f>
        <v>5.0219674935842598</v>
      </c>
      <c r="K30" s="49">
        <f>IFERROR('Historical FS'!K6/'Historical FS'!K53,0)</f>
        <v>5.5633190934762142</v>
      </c>
      <c r="L30" s="49">
        <f>IFERROR('Historical FS'!L6/'Historical FS'!L53,0)</f>
        <v>5.2643648460967025</v>
      </c>
      <c r="M30" s="41"/>
      <c r="N30" s="53">
        <f>IFERROR(AVERAGE(C30:L30),0)</f>
        <v>4.8685975111278523</v>
      </c>
      <c r="O30" s="53">
        <f t="shared" si="5"/>
        <v>4.9259636466440231</v>
      </c>
    </row>
    <row r="31" spans="2:15" x14ac:dyDescent="0.25">
      <c r="B31" s="50" t="s">
        <v>145</v>
      </c>
      <c r="C31" s="54">
        <f>IFERROR('Historical FS'!C6/SUM('Historical FS'!C47:C48),0)</f>
        <v>1.0112885462555066</v>
      </c>
      <c r="D31" s="54">
        <f>IFERROR('Historical FS'!D6/SUM('Historical FS'!D47:D48),0)</f>
        <v>0.99278072540662776</v>
      </c>
      <c r="E31" s="54">
        <f>IFERROR('Historical FS'!E6/SUM('Historical FS'!E47:E48),0)</f>
        <v>1.0862406235078477</v>
      </c>
      <c r="F31" s="54">
        <f>IFERROR('Historical FS'!F6/SUM('Historical FS'!F47:F48),0)</f>
        <v>1.2729414300671307</v>
      </c>
      <c r="G31" s="54">
        <f>IFERROR('Historical FS'!G6/SUM('Historical FS'!G47:G48),0)</f>
        <v>1.3871810542398777</v>
      </c>
      <c r="H31" s="54">
        <f>IFERROR('Historical FS'!H6/SUM('Historical FS'!H47:H48),0)</f>
        <v>1.3159225157496299</v>
      </c>
      <c r="I31" s="54">
        <f>IFERROR('Historical FS'!I6/SUM('Historical FS'!I47:I48),0)</f>
        <v>1.6143463835434639</v>
      </c>
      <c r="J31" s="54">
        <f>IFERROR('Historical FS'!J6/SUM('Historical FS'!J47:J48),0)</f>
        <v>1.9463312424575967</v>
      </c>
      <c r="K31" s="54">
        <f>IFERROR('Historical FS'!K6/SUM('Historical FS'!K47:K48),0)</f>
        <v>1.7439511552952927</v>
      </c>
      <c r="L31" s="54">
        <f>IFERROR('Historical FS'!L6/SUM('Historical FS'!L47:L48),0)</f>
        <v>1.701037383372644</v>
      </c>
      <c r="M31" s="50"/>
      <c r="N31" s="56">
        <f t="shared" si="4"/>
        <v>1.4072021059895614</v>
      </c>
      <c r="O31" s="56">
        <f t="shared" si="5"/>
        <v>1.3515517849947538</v>
      </c>
    </row>
    <row r="32" spans="2:15" x14ac:dyDescent="0.25">
      <c r="M32" s="41"/>
    </row>
    <row r="33" spans="2:15" x14ac:dyDescent="0.25">
      <c r="B33" s="31"/>
      <c r="M33" s="41"/>
    </row>
    <row r="34" spans="2:15" x14ac:dyDescent="0.25">
      <c r="B34" s="38" t="s">
        <v>146</v>
      </c>
      <c r="C34" s="58">
        <f>IFERROR(365/C27,0)</f>
        <v>66.229720856488527</v>
      </c>
      <c r="D34" s="58">
        <f t="shared" ref="D34:L34" si="7">IFERROR(365/D27,0)</f>
        <v>65.672711874306415</v>
      </c>
      <c r="E34" s="58">
        <f t="shared" si="7"/>
        <v>68.018916082924477</v>
      </c>
      <c r="F34" s="58">
        <f t="shared" si="7"/>
        <v>65.459389174478375</v>
      </c>
      <c r="G34" s="58">
        <f t="shared" si="7"/>
        <v>74.321849081957467</v>
      </c>
      <c r="H34" s="58">
        <f t="shared" si="7"/>
        <v>70.092264511505689</v>
      </c>
      <c r="I34" s="58">
        <f t="shared" si="7"/>
        <v>68.108368066688044</v>
      </c>
      <c r="J34" s="58">
        <f t="shared" si="7"/>
        <v>63.227837320378555</v>
      </c>
      <c r="K34" s="58">
        <f t="shared" si="7"/>
        <v>71.715006182078483</v>
      </c>
      <c r="L34" s="58">
        <f t="shared" si="7"/>
        <v>69.775262286029815</v>
      </c>
      <c r="M34" s="38"/>
      <c r="N34" s="59">
        <f>IFERROR(AVERAGE(C34:L34),0)</f>
        <v>68.262132543683578</v>
      </c>
      <c r="O34" s="59">
        <f t="shared" ref="O34:O40" si="8">IFERROR(MEDIAN(C34:L34),0)</f>
        <v>68.063642074806268</v>
      </c>
    </row>
    <row r="35" spans="2:15" x14ac:dyDescent="0.25">
      <c r="B35" s="41" t="s">
        <v>147</v>
      </c>
      <c r="C35" s="51">
        <f>IFERROR(365/C28,0)</f>
        <v>78.061049630851528</v>
      </c>
      <c r="D35" s="51">
        <f t="shared" ref="D35:L35" si="9">IFERROR(365/D28,0)</f>
        <v>75.50070089363939</v>
      </c>
      <c r="E35" s="51">
        <f t="shared" si="9"/>
        <v>74.664501857576354</v>
      </c>
      <c r="F35" s="51">
        <f t="shared" si="9"/>
        <v>84.403628666465067</v>
      </c>
      <c r="G35" s="51">
        <f t="shared" si="9"/>
        <v>87.307167009945914</v>
      </c>
      <c r="H35" s="51">
        <f t="shared" si="9"/>
        <v>93.854755553786134</v>
      </c>
      <c r="I35" s="51">
        <f t="shared" si="9"/>
        <v>107.73772823307931</v>
      </c>
      <c r="J35" s="51">
        <f t="shared" si="9"/>
        <v>101.69077517425579</v>
      </c>
      <c r="K35" s="51">
        <f t="shared" si="9"/>
        <v>97.110854428320437</v>
      </c>
      <c r="L35" s="51">
        <f t="shared" si="9"/>
        <v>97.973802073746867</v>
      </c>
      <c r="M35" s="41"/>
      <c r="N35" s="47">
        <f t="shared" ref="N35:N37" si="10">IFERROR(AVERAGE(C35:L35),0)</f>
        <v>89.830496352166691</v>
      </c>
      <c r="O35" s="47">
        <f t="shared" si="8"/>
        <v>90.580961281866024</v>
      </c>
    </row>
    <row r="36" spans="2:15" x14ac:dyDescent="0.25">
      <c r="B36" s="41" t="s">
        <v>148</v>
      </c>
      <c r="C36" s="51">
        <f>IFERROR(365/C29,0)</f>
        <v>0</v>
      </c>
      <c r="D36" s="51">
        <f t="shared" ref="D36:L36" si="11">IFERROR(365/D29,0)</f>
        <v>0</v>
      </c>
      <c r="E36" s="51">
        <f t="shared" si="11"/>
        <v>0</v>
      </c>
      <c r="F36" s="51">
        <f t="shared" si="11"/>
        <v>0</v>
      </c>
      <c r="G36" s="51">
        <f t="shared" si="11"/>
        <v>0</v>
      </c>
      <c r="H36" s="51">
        <f t="shared" si="11"/>
        <v>0</v>
      </c>
      <c r="I36" s="51">
        <f t="shared" si="11"/>
        <v>0</v>
      </c>
      <c r="J36" s="51">
        <f t="shared" si="11"/>
        <v>0</v>
      </c>
      <c r="K36" s="51">
        <f t="shared" si="11"/>
        <v>0</v>
      </c>
      <c r="L36" s="51">
        <f t="shared" si="11"/>
        <v>0</v>
      </c>
      <c r="M36" s="41"/>
      <c r="N36" s="47">
        <f t="shared" si="10"/>
        <v>0</v>
      </c>
      <c r="O36" s="47">
        <f t="shared" si="8"/>
        <v>0</v>
      </c>
    </row>
    <row r="37" spans="2:15" x14ac:dyDescent="0.25">
      <c r="B37" s="50" t="s">
        <v>149</v>
      </c>
      <c r="C37" s="57">
        <f>IFERROR(SUM(C34+C36)-C35,0)</f>
        <v>-11.831328774363001</v>
      </c>
      <c r="D37" s="57">
        <f t="shared" ref="D37:L37" si="12">IFERROR(SUM(D34+D36)-D35,0)</f>
        <v>-9.8279890193329749</v>
      </c>
      <c r="E37" s="57">
        <f t="shared" si="12"/>
        <v>-6.6455857746518774</v>
      </c>
      <c r="F37" s="57">
        <f t="shared" si="12"/>
        <v>-18.944239491986693</v>
      </c>
      <c r="G37" s="57">
        <f t="shared" si="12"/>
        <v>-12.985317927988447</v>
      </c>
      <c r="H37" s="57">
        <f t="shared" si="12"/>
        <v>-23.762491042280445</v>
      </c>
      <c r="I37" s="57">
        <f t="shared" si="12"/>
        <v>-39.629360166391265</v>
      </c>
      <c r="J37" s="57">
        <f t="shared" si="12"/>
        <v>-38.462937853877236</v>
      </c>
      <c r="K37" s="57">
        <f t="shared" si="12"/>
        <v>-25.395848246241954</v>
      </c>
      <c r="L37" s="57">
        <f t="shared" si="12"/>
        <v>-28.198539787717053</v>
      </c>
      <c r="M37" s="50"/>
      <c r="N37" s="60">
        <f t="shared" si="10"/>
        <v>-21.568363808483092</v>
      </c>
      <c r="O37" s="60">
        <f t="shared" si="8"/>
        <v>-21.353365267133569</v>
      </c>
    </row>
    <row r="38" spans="2:15" x14ac:dyDescent="0.25">
      <c r="M38" s="41"/>
    </row>
    <row r="39" spans="2:15" x14ac:dyDescent="0.25">
      <c r="B39" s="38" t="s">
        <v>150</v>
      </c>
      <c r="C39" s="61">
        <f>IFERROR('Historical FS'!C80/'Historical FS'!C6,0)</f>
        <v>0.12943418587146266</v>
      </c>
      <c r="D39" s="61">
        <f>IFERROR('Historical FS'!D80/'Historical FS'!D6,0)</f>
        <v>0.13689328894340283</v>
      </c>
      <c r="E39" s="61">
        <f>IFERROR('Historical FS'!E80/'Historical FS'!E6,0)</f>
        <v>0.18862199030089902</v>
      </c>
      <c r="F39" s="61">
        <f>IFERROR('Historical FS'!F80/'Historical FS'!F6,0)</f>
        <v>0.17403084366495314</v>
      </c>
      <c r="G39" s="61">
        <f>IFERROR('Historical FS'!G80/'Historical FS'!G6,0)</f>
        <v>0.161205405822163</v>
      </c>
      <c r="H39" s="61">
        <f>IFERROR('Historical FS'!H80/'Historical FS'!H6,0)</f>
        <v>0.23879289752368818</v>
      </c>
      <c r="I39" s="61">
        <f>IFERROR('Historical FS'!I80/'Historical FS'!I6,0)</f>
        <v>0.1846499124472834</v>
      </c>
      <c r="J39" s="61">
        <f>IFERROR('Historical FS'!J80/'Historical FS'!J6,0)</f>
        <v>0.10985439506156015</v>
      </c>
      <c r="K39" s="61">
        <f>IFERROR('Historical FS'!K80/'Historical FS'!K6,0)</f>
        <v>0.13098197436064293</v>
      </c>
      <c r="L39" s="61">
        <f>IFERROR('Historical FS'!L80/'Historical FS'!L6,0)</f>
        <v>0.21718510338057551</v>
      </c>
      <c r="M39" s="38"/>
      <c r="N39" s="59">
        <f>IFERROR(AVERAGE(C39:L39),0)</f>
        <v>0.16716499973766311</v>
      </c>
      <c r="O39" s="59">
        <f t="shared" si="8"/>
        <v>0.16761812474355808</v>
      </c>
    </row>
    <row r="40" spans="2:15" x14ac:dyDescent="0.25">
      <c r="B40" s="41" t="s">
        <v>151</v>
      </c>
      <c r="C40" s="62">
        <f>IFERROR('Historical FS'!C80/'Historical FS'!C64,0)</f>
        <v>0.10761937734693335</v>
      </c>
      <c r="D40" s="62">
        <f>IFERROR('Historical FS'!D80/'Historical FS'!D64,0)</f>
        <v>0.11275075768509164</v>
      </c>
      <c r="E40" s="62">
        <f>IFERROR('Historical FS'!E80/'Historical FS'!E64,0)</f>
        <v>0.16763916369456452</v>
      </c>
      <c r="F40" s="62">
        <f>IFERROR('Historical FS'!F80/'Historical FS'!F64,0)</f>
        <v>0.17115123831275428</v>
      </c>
      <c r="G40" s="62">
        <f>IFERROR('Historical FS'!G80/'Historical FS'!G64,0)</f>
        <v>0.15943355119825708</v>
      </c>
      <c r="H40" s="62">
        <f>IFERROR('Historical FS'!H80/'Historical FS'!H64,0)</f>
        <v>0.2231585605193887</v>
      </c>
      <c r="I40" s="62">
        <f>IFERROR('Historical FS'!I80/'Historical FS'!I64,0)</f>
        <v>0.19242004985907529</v>
      </c>
      <c r="J40" s="62">
        <f>IFERROR('Historical FS'!J80/'Historical FS'!J64,0)</f>
        <v>0.1294022280008989</v>
      </c>
      <c r="K40" s="62">
        <f>IFERROR('Historical FS'!K80/'Historical FS'!K64,0)</f>
        <v>0.14653465346534653</v>
      </c>
      <c r="L40" s="62">
        <f>IFERROR('Historical FS'!L80/'Historical FS'!L64,0)</f>
        <v>0.2395141919550729</v>
      </c>
      <c r="M40" s="41"/>
      <c r="N40" s="47">
        <f>IFERROR(AVERAGE(C40:L40),0)</f>
        <v>0.16496237720373833</v>
      </c>
      <c r="O40" s="47">
        <f t="shared" si="8"/>
        <v>0.16353635744641082</v>
      </c>
    </row>
    <row r="41" spans="2:15" x14ac:dyDescent="0.25">
      <c r="B41" s="50" t="s">
        <v>152</v>
      </c>
      <c r="C41" s="63">
        <f>IFERROR('Historical FS'!C80/'Historical FS'!C49,0)</f>
        <v>0</v>
      </c>
      <c r="D41" s="63">
        <f>IFERROR('Historical FS'!D80/'Historical FS'!D49,0)</f>
        <v>0</v>
      </c>
      <c r="E41" s="63">
        <f>IFERROR('Historical FS'!E80/'Historical FS'!E49,0)</f>
        <v>0</v>
      </c>
      <c r="F41" s="63">
        <f>IFERROR('Historical FS'!F80/'Historical FS'!F49,0)</f>
        <v>0</v>
      </c>
      <c r="G41" s="63">
        <f>IFERROR('Historical FS'!G80/'Historical FS'!G49,0)</f>
        <v>3.1590761925318369</v>
      </c>
      <c r="H41" s="63">
        <f>IFERROR('Historical FS'!H80/'Historical FS'!H49,0)</f>
        <v>4.5055399061032864</v>
      </c>
      <c r="I41" s="63">
        <f>IFERROR('Historical FS'!I80/'Historical FS'!I49,0)</f>
        <v>4.1032151991231274</v>
      </c>
      <c r="J41" s="63">
        <f>IFERROR('Historical FS'!J80/'Historical FS'!J49,0)</f>
        <v>1.9427641884564406</v>
      </c>
      <c r="K41" s="63">
        <f>IFERROR('Historical FS'!K80/'Historical FS'!K49,0)</f>
        <v>2.4079435339155402</v>
      </c>
      <c r="L41" s="63">
        <f>IFERROR('Historical FS'!L80/'Historical FS'!L49,0)</f>
        <v>4.3027835176856692</v>
      </c>
      <c r="M41" s="50"/>
      <c r="N41" s="60">
        <f>IFERROR(AVERAGE(C41:L41),0)</f>
        <v>2.04213225378159</v>
      </c>
      <c r="O41" s="60">
        <f>IFERROR(MEDIAN(C41:L41),0)</f>
        <v>2.1753538611859904</v>
      </c>
    </row>
    <row r="42" spans="2:15" x14ac:dyDescent="0.25">
      <c r="M42" s="41"/>
    </row>
  </sheetData>
  <mergeCells count="1">
    <mergeCell ref="B2:O2"/>
  </mergeCells>
  <pageMargins left="0.7" right="0.7" top="0.75" bottom="0.75" header="0.3" footer="0.3"/>
  <pageSetup paperSize="9" orientation="portrait" r:id="rId1"/>
  <extLst>
    <ext xmlns:x14="http://schemas.microsoft.com/office/spreadsheetml/2009/9/main" uri="{05C60535-1F16-4fd2-B633-F4F36F0B64E0}">
      <x14:sparklineGroups xmlns:xm="http://schemas.microsoft.com/office/excel/2006/main">
        <x14:sparklineGroup displayEmptyCellsAs="gap" markers="1">
          <x14:colorSeries rgb="FF000000"/>
          <x14:colorNegative rgb="FF0070C0"/>
          <x14:colorAxis rgb="FF000000"/>
          <x14:colorMarkers rgb="FF0070C0"/>
          <x14:colorFirst rgb="FF0070C0"/>
          <x14:colorLast rgb="FF0070C0"/>
          <x14:colorHigh rgb="FF0070C0"/>
          <x14:colorLow rgb="FF0070C0"/>
          <x14:sparklines>
            <x14:sparkline>
              <xm:f>'Ratio Analysis'!C17:L17</xm:f>
              <xm:sqref>M17</xm:sqref>
            </x14:sparkline>
            <x14:sparkline>
              <xm:f>'Ratio Analysis'!C18:L18</xm:f>
              <xm:sqref>M18</xm:sqref>
            </x14:sparkline>
            <x14:sparkline>
              <xm:f>'Ratio Analysis'!C19:L19</xm:f>
              <xm:sqref>M19</xm:sqref>
            </x14:sparkline>
            <x14:sparkline>
              <xm:f>'Ratio Analysis'!C20:L20</xm:f>
              <xm:sqref>M20</xm:sqref>
            </x14:sparkline>
            <x14:sparkline>
              <xm:f>'Ratio Analysis'!C21:L21</xm:f>
              <xm:sqref>M21</xm:sqref>
            </x14:sparkline>
            <x14:sparkline>
              <xm:f>'Ratio Analysis'!C22:L22</xm:f>
              <xm:sqref>M22</xm:sqref>
            </x14:sparkline>
            <x14:sparkline>
              <xm:f>'Ratio Analysis'!C23:L23</xm:f>
              <xm:sqref>M23</xm:sqref>
            </x14:sparkline>
            <x14:sparkline>
              <xm:f>'Ratio Analysis'!C24:L24</xm:f>
              <xm:sqref>M24</xm:sqref>
            </x14:sparkline>
            <x14:sparkline>
              <xm:f>'Ratio Analysis'!C25:L25</xm:f>
              <xm:sqref>M25</xm:sqref>
            </x14:sparkline>
            <x14:sparkline>
              <xm:f>'Ratio Analysis'!C26:L26</xm:f>
              <xm:sqref>M26</xm:sqref>
            </x14:sparkline>
            <x14:sparkline>
              <xm:f>'Ratio Analysis'!C27:L27</xm:f>
              <xm:sqref>M27</xm:sqref>
            </x14:sparkline>
            <x14:sparkline>
              <xm:f>'Ratio Analysis'!C28:L28</xm:f>
              <xm:sqref>M28</xm:sqref>
            </x14:sparkline>
            <x14:sparkline>
              <xm:f>'Ratio Analysis'!C29:L29</xm:f>
              <xm:sqref>M29</xm:sqref>
            </x14:sparkline>
            <x14:sparkline>
              <xm:f>'Ratio Analysis'!C30:L30</xm:f>
              <xm:sqref>M30</xm:sqref>
            </x14:sparkline>
            <x14:sparkline>
              <xm:f>'Ratio Analysis'!C31:L31</xm:f>
              <xm:sqref>M31</xm:sqref>
            </x14:sparkline>
            <x14:sparkline>
              <xm:f>'Ratio Analysis'!C32:L32</xm:f>
              <xm:sqref>M32</xm:sqref>
            </x14:sparkline>
            <x14:sparkline>
              <xm:f>'Ratio Analysis'!C33:L33</xm:f>
              <xm:sqref>M33</xm:sqref>
            </x14:sparkline>
            <x14:sparkline>
              <xm:f>'Ratio Analysis'!C34:L34</xm:f>
              <xm:sqref>M34</xm:sqref>
            </x14:sparkline>
            <x14:sparkline>
              <xm:f>'Ratio Analysis'!C35:L35</xm:f>
              <xm:sqref>M35</xm:sqref>
            </x14:sparkline>
            <x14:sparkline>
              <xm:f>'Ratio Analysis'!C36:L36</xm:f>
              <xm:sqref>M36</xm:sqref>
            </x14:sparkline>
            <x14:sparkline>
              <xm:f>'Ratio Analysis'!C37:L37</xm:f>
              <xm:sqref>M37</xm:sqref>
            </x14:sparkline>
            <x14:sparkline>
              <xm:f>'Ratio Analysis'!C38:L38</xm:f>
              <xm:sqref>M38</xm:sqref>
            </x14:sparkline>
            <x14:sparkline>
              <xm:f>'Ratio Analysis'!C39:L39</xm:f>
              <xm:sqref>M39</xm:sqref>
            </x14:sparkline>
            <x14:sparkline>
              <xm:f>'Ratio Analysis'!C40:L40</xm:f>
              <xm:sqref>M40</xm:sqref>
            </x14:sparkline>
            <x14:sparkline>
              <xm:f>'Ratio Analysis'!C41:L41</xm:f>
              <xm:sqref>M41</xm:sqref>
            </x14:sparkline>
            <x14:sparkline>
              <xm:f>'Ratio Analysis'!C42:L42</xm:f>
              <xm:sqref>M42</xm:sqref>
            </x14:sparkline>
          </x14:sparklines>
        </x14:sparklineGroup>
        <x14:sparklineGroup displayEmptyCellsAs="gap" markers="1">
          <x14:colorSeries rgb="FF000000"/>
          <x14:colorNegative rgb="FF0070C0"/>
          <x14:colorAxis rgb="FF000000"/>
          <x14:colorMarkers rgb="FF0070C0"/>
          <x14:colorFirst rgb="FF0070C0"/>
          <x14:colorLast rgb="FF0070C0"/>
          <x14:colorHigh rgb="FF0070C0"/>
          <x14:colorLow rgb="FF0070C0"/>
          <x14:sparklines>
            <x14:sparkline>
              <xm:f>'Ratio Analysis'!C11:L11</xm:f>
              <xm:sqref>M11</xm:sqref>
            </x14:sparkline>
            <x14:sparkline>
              <xm:f>'Ratio Analysis'!C12:L12</xm:f>
              <xm:sqref>M12</xm:sqref>
            </x14:sparkline>
            <x14:sparkline>
              <xm:f>'Ratio Analysis'!C13:L13</xm:f>
              <xm:sqref>M13</xm:sqref>
            </x14:sparkline>
            <x14:sparkline>
              <xm:f>'Ratio Analysis'!C14:L14</xm:f>
              <xm:sqref>M14</xm:sqref>
            </x14:sparkline>
            <x14:sparkline>
              <xm:f>'Ratio Analysis'!C15:L15</xm:f>
              <xm:sqref>M15</xm:sqref>
            </x14:sparkline>
          </x14:sparklines>
        </x14:sparklineGroup>
        <x14:sparklineGroup displayEmptyCellsAs="gap" markers="1">
          <x14:colorSeries rgb="FF000000"/>
          <x14:colorNegative rgb="FF0070C0"/>
          <x14:colorAxis rgb="FF000000"/>
          <x14:colorMarkers rgb="FF0070C0"/>
          <x14:colorFirst rgb="FF0070C0"/>
          <x14:colorLast rgb="FF0070C0"/>
          <x14:colorHigh rgb="FF0070C0"/>
          <x14:colorLow rgb="FF0070C0"/>
          <x14:sparklines>
            <x14:sparkline>
              <xm:f>'Ratio Analysis'!D5:L5</xm:f>
              <xm:sqref>M5</xm:sqref>
            </x14:sparkline>
            <x14:sparkline>
              <xm:f>'Ratio Analysis'!D6:L6</xm:f>
              <xm:sqref>M6</xm:sqref>
            </x14:sparkline>
            <x14:sparkline>
              <xm:f>'Ratio Analysis'!D7:L7</xm:f>
              <xm:sqref>M7</xm:sqref>
            </x14:sparkline>
            <x14:sparkline>
              <xm:f>'Ratio Analysis'!D8:L8</xm:f>
              <xm:sqref>M8</xm:sqref>
            </x14:sparkline>
            <x14:sparkline>
              <xm:f>'Ratio Analysis'!D9:L9</xm:f>
              <xm:sqref>M9</xm:sqref>
            </x14:sparkline>
          </x14:sparklines>
        </x14:sparklineGroup>
      </x14:sparklineGroup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T19"/>
  <sheetViews>
    <sheetView showGridLines="0" zoomScale="90" zoomScaleNormal="90" workbookViewId="0">
      <selection activeCell="K22" sqref="K22"/>
    </sheetView>
  </sheetViews>
  <sheetFormatPr defaultRowHeight="15" x14ac:dyDescent="0.25"/>
  <cols>
    <col min="1" max="1" width="1.85546875" customWidth="1"/>
    <col min="2" max="2" width="12" bestFit="1" customWidth="1"/>
    <col min="4" max="4" width="13.28515625" bestFit="1" customWidth="1"/>
    <col min="5" max="5" width="12.7109375" bestFit="1" customWidth="1"/>
    <col min="7" max="7" width="12" bestFit="1" customWidth="1"/>
    <col min="8" max="8" width="10" bestFit="1" customWidth="1"/>
    <col min="9" max="9" width="13.28515625" bestFit="1" customWidth="1"/>
    <col min="10" max="10" width="17.5703125" bestFit="1" customWidth="1"/>
    <col min="11" max="12" width="10" bestFit="1" customWidth="1"/>
    <col min="13" max="13" width="11.5703125" bestFit="1" customWidth="1"/>
    <col min="14" max="14" width="16.5703125" bestFit="1" customWidth="1"/>
    <col min="15" max="15" width="24" bestFit="1" customWidth="1"/>
    <col min="16" max="17" width="11.5703125" bestFit="1" customWidth="1"/>
    <col min="19" max="19" width="10.7109375" bestFit="1" customWidth="1"/>
    <col min="20" max="20" width="14.5703125" bestFit="1" customWidth="1"/>
  </cols>
  <sheetData>
    <row r="2" spans="2:20" x14ac:dyDescent="0.25">
      <c r="B2" s="318" t="str">
        <f>'Data Sheet'!$B$1&amp;" - "&amp;'Data Sheet'!A17&amp;" Forecasting"</f>
        <v>INFOSYS LTD - Sales Forecasting</v>
      </c>
      <c r="C2" s="318"/>
      <c r="D2" s="318"/>
      <c r="E2" s="318"/>
      <c r="G2" s="318" t="str">
        <f>'Data Sheet'!$B$1&amp;" - "&amp;'Data Sheet'!A30&amp;" Forecasting"</f>
        <v>INFOSYS LTD - Net profit Forecasting</v>
      </c>
      <c r="H2" s="318"/>
      <c r="I2" s="318"/>
      <c r="J2" s="318"/>
      <c r="L2" s="318" t="str">
        <f>'Data Sheet'!$B$1&amp;" - "&amp;'Historical FS'!B38&amp;" Forecasting"</f>
        <v>INFOSYS LTD - Earning per Share Forecasting</v>
      </c>
      <c r="M2" s="318"/>
      <c r="N2" s="318"/>
      <c r="O2" s="318"/>
      <c r="Q2" s="318" t="str">
        <f>'Data Sheet'!$B$1&amp;" - "&amp;'Historical FS'!B18&amp;" Forecasting"</f>
        <v>INFOSYS LTD - EBITDA Forecasting</v>
      </c>
      <c r="R2" s="318"/>
      <c r="S2" s="318"/>
      <c r="T2" s="318"/>
    </row>
    <row r="3" spans="2:20" x14ac:dyDescent="0.25">
      <c r="B3" s="66" t="s">
        <v>153</v>
      </c>
      <c r="C3" s="67" t="s">
        <v>123</v>
      </c>
      <c r="D3" s="68" t="s">
        <v>12</v>
      </c>
      <c r="E3" s="68" t="s">
        <v>58</v>
      </c>
      <c r="G3" s="66" t="s">
        <v>153</v>
      </c>
      <c r="H3" s="67" t="s">
        <v>123</v>
      </c>
      <c r="I3" s="68" t="s">
        <v>154</v>
      </c>
      <c r="J3" s="68" t="s">
        <v>155</v>
      </c>
      <c r="L3" s="66" t="s">
        <v>153</v>
      </c>
      <c r="M3" s="67" t="s">
        <v>123</v>
      </c>
      <c r="N3" s="68" t="s">
        <v>75</v>
      </c>
      <c r="O3" s="68" t="s">
        <v>156</v>
      </c>
      <c r="Q3" s="66" t="s">
        <v>153</v>
      </c>
      <c r="R3" s="67" t="s">
        <v>123</v>
      </c>
      <c r="S3" s="68" t="s">
        <v>64</v>
      </c>
      <c r="T3" s="68" t="s">
        <v>127</v>
      </c>
    </row>
    <row r="4" spans="2:20" x14ac:dyDescent="0.25">
      <c r="B4" s="79">
        <v>1</v>
      </c>
      <c r="C4" s="77">
        <f>'Data Sheet'!$B$16</f>
        <v>42460</v>
      </c>
      <c r="D4" s="72">
        <f t="array" ref="D4:D13">TRANSPOSE('Data Sheet'!B17:K17)</f>
        <v>62441</v>
      </c>
      <c r="G4" s="79">
        <v>1</v>
      </c>
      <c r="H4" s="77">
        <f>'Data Sheet'!$B$16</f>
        <v>42460</v>
      </c>
      <c r="I4" s="72">
        <f t="array" ref="I4:I13">TRANSPOSE('Data Sheet'!B30:K30)</f>
        <v>13489</v>
      </c>
      <c r="L4" s="79">
        <v>1</v>
      </c>
      <c r="M4" s="77">
        <f>'Data Sheet'!$B$16</f>
        <v>42460</v>
      </c>
      <c r="N4" s="72">
        <f t="array" ref="N4:N13">TRANSPOSE('Historical FS'!C38:L38)</f>
        <v>4.4304175908959395E-2</v>
      </c>
      <c r="Q4">
        <v>1</v>
      </c>
      <c r="R4" s="77">
        <f>'Data Sheet'!$B$16</f>
        <v>42460</v>
      </c>
      <c r="S4" s="72">
        <f t="array" ref="S4:S13">TRANSPOSE('Historical FS'!C18:L18)</f>
        <v>17079</v>
      </c>
    </row>
    <row r="5" spans="2:20" x14ac:dyDescent="0.25">
      <c r="B5" s="79">
        <f>B4+1</f>
        <v>2</v>
      </c>
      <c r="C5" s="77">
        <f>C4+365</f>
        <v>42825</v>
      </c>
      <c r="D5" s="72">
        <v>68484</v>
      </c>
      <c r="E5" s="73">
        <f>D5/D4-1</f>
        <v>9.67793597155715E-2</v>
      </c>
      <c r="G5" s="79">
        <f>G4+1</f>
        <v>2</v>
      </c>
      <c r="H5" s="77">
        <f>H4+365</f>
        <v>42825</v>
      </c>
      <c r="I5" s="72">
        <v>14353</v>
      </c>
      <c r="J5" s="73">
        <f>I5/I4-1</f>
        <v>6.4052190673882459E-2</v>
      </c>
      <c r="K5" s="72"/>
      <c r="L5" s="79">
        <f>L4+1</f>
        <v>2</v>
      </c>
      <c r="M5" s="77">
        <f>M4+365</f>
        <v>42825</v>
      </c>
      <c r="N5" s="72">
        <v>4.0643192072900999E-2</v>
      </c>
      <c r="O5" s="73">
        <f>N5/N4-1</f>
        <v>-8.263292931080235E-2</v>
      </c>
      <c r="P5" s="72"/>
      <c r="Q5">
        <f>Q4+1</f>
        <v>2</v>
      </c>
      <c r="R5" s="77">
        <f>R4+365</f>
        <v>42825</v>
      </c>
      <c r="S5" s="72">
        <v>18604</v>
      </c>
      <c r="T5" s="73">
        <f>S5/S4-1</f>
        <v>8.9290942092628445E-2</v>
      </c>
    </row>
    <row r="6" spans="2:20" x14ac:dyDescent="0.25">
      <c r="B6" s="79">
        <f t="shared" ref="B6:B18" si="0">B5+1</f>
        <v>3</v>
      </c>
      <c r="C6" s="77">
        <f t="shared" ref="C6:C18" si="1">C5+365</f>
        <v>43190</v>
      </c>
      <c r="D6" s="72">
        <v>70522</v>
      </c>
      <c r="E6" s="73">
        <f t="shared" ref="E6:E18" si="2">D6/D5-1</f>
        <v>2.9758775772443125E-2</v>
      </c>
      <c r="G6" s="79">
        <f t="shared" ref="G6:G18" si="3">G5+1</f>
        <v>3</v>
      </c>
      <c r="H6" s="77">
        <f t="shared" ref="H6:H18" si="4">H5+365</f>
        <v>43190</v>
      </c>
      <c r="I6" s="72">
        <v>16029</v>
      </c>
      <c r="J6" s="73">
        <f t="shared" ref="J6:J18" si="5">I6/I5-1</f>
        <v>0.11677001323765057</v>
      </c>
      <c r="L6" s="79">
        <f t="shared" ref="L6:L16" si="6">L5+1</f>
        <v>3</v>
      </c>
      <c r="M6" s="77">
        <f t="shared" ref="M6:M18" si="7">M5+365</f>
        <v>43190</v>
      </c>
      <c r="N6" s="72">
        <v>3.4346595376631546E-2</v>
      </c>
      <c r="O6" s="73">
        <f t="shared" ref="O6:O18" si="8">N6/N5-1</f>
        <v>-0.1549237738260163</v>
      </c>
      <c r="Q6">
        <f t="shared" ref="Q6:Q16" si="9">Q5+1</f>
        <v>3</v>
      </c>
      <c r="R6" s="77">
        <f t="shared" ref="R6:R18" si="10">R5+365</f>
        <v>43190</v>
      </c>
      <c r="S6" s="72">
        <v>18822</v>
      </c>
      <c r="T6" s="73">
        <f t="shared" ref="T6:T18" si="11">S6/S5-1</f>
        <v>1.1717910126854525E-2</v>
      </c>
    </row>
    <row r="7" spans="2:20" x14ac:dyDescent="0.25">
      <c r="B7" s="79">
        <f t="shared" si="0"/>
        <v>4</v>
      </c>
      <c r="C7" s="77">
        <f t="shared" si="1"/>
        <v>43555</v>
      </c>
      <c r="D7" s="72">
        <v>82675</v>
      </c>
      <c r="E7" s="73">
        <f t="shared" si="2"/>
        <v>0.17232920223476356</v>
      </c>
      <c r="G7" s="79">
        <f t="shared" si="3"/>
        <v>4</v>
      </c>
      <c r="H7" s="77">
        <f t="shared" si="4"/>
        <v>43555</v>
      </c>
      <c r="I7" s="72">
        <v>15404</v>
      </c>
      <c r="J7" s="73">
        <f t="shared" si="5"/>
        <v>-3.899182731299522E-2</v>
      </c>
      <c r="L7" s="79">
        <f t="shared" si="6"/>
        <v>4</v>
      </c>
      <c r="M7" s="77">
        <f t="shared" si="7"/>
        <v>43555</v>
      </c>
      <c r="N7" s="72">
        <v>3.4873084291187739E-2</v>
      </c>
      <c r="O7" s="73">
        <f t="shared" si="8"/>
        <v>1.5328707511848449E-2</v>
      </c>
      <c r="Q7">
        <f t="shared" si="9"/>
        <v>4</v>
      </c>
      <c r="R7" s="77">
        <f t="shared" si="10"/>
        <v>43555</v>
      </c>
      <c r="S7" s="72">
        <v>20170</v>
      </c>
      <c r="T7" s="73">
        <f t="shared" si="11"/>
        <v>7.1618318988417862E-2</v>
      </c>
    </row>
    <row r="8" spans="2:20" x14ac:dyDescent="0.25">
      <c r="B8" s="79">
        <f t="shared" si="0"/>
        <v>5</v>
      </c>
      <c r="C8" s="77">
        <f t="shared" si="1"/>
        <v>43920</v>
      </c>
      <c r="D8" s="72">
        <v>90791</v>
      </c>
      <c r="E8" s="73">
        <f t="shared" si="2"/>
        <v>9.8167523435137571E-2</v>
      </c>
      <c r="G8" s="79">
        <f t="shared" si="3"/>
        <v>5</v>
      </c>
      <c r="H8" s="77">
        <f t="shared" si="4"/>
        <v>43920</v>
      </c>
      <c r="I8" s="72">
        <v>16594</v>
      </c>
      <c r="J8" s="73">
        <f t="shared" si="5"/>
        <v>7.7252661646325604E-2</v>
      </c>
      <c r="L8" s="79">
        <f t="shared" si="6"/>
        <v>5</v>
      </c>
      <c r="M8" s="77">
        <f t="shared" si="7"/>
        <v>43920</v>
      </c>
      <c r="N8" s="72">
        <v>3.0782017924255563E-2</v>
      </c>
      <c r="O8" s="73">
        <f t="shared" si="8"/>
        <v>-0.11731300658043509</v>
      </c>
      <c r="Q8">
        <f t="shared" si="9"/>
        <v>5</v>
      </c>
      <c r="R8" s="77">
        <f t="shared" si="10"/>
        <v>43920</v>
      </c>
      <c r="S8" s="72">
        <v>22267</v>
      </c>
      <c r="T8" s="73">
        <f t="shared" si="11"/>
        <v>0.10396628656420437</v>
      </c>
    </row>
    <row r="9" spans="2:20" x14ac:dyDescent="0.25">
      <c r="B9" s="79">
        <f t="shared" si="0"/>
        <v>6</v>
      </c>
      <c r="C9" s="77">
        <f t="shared" si="1"/>
        <v>44285</v>
      </c>
      <c r="D9" s="72">
        <v>100472</v>
      </c>
      <c r="E9" s="73">
        <f t="shared" si="2"/>
        <v>0.10662951173574475</v>
      </c>
      <c r="G9" s="79">
        <f t="shared" si="3"/>
        <v>6</v>
      </c>
      <c r="H9" s="77">
        <f t="shared" si="4"/>
        <v>44285</v>
      </c>
      <c r="I9" s="72">
        <v>19351</v>
      </c>
      <c r="J9" s="73">
        <f t="shared" si="5"/>
        <v>0.16614438953838739</v>
      </c>
      <c r="L9" s="79">
        <f t="shared" si="6"/>
        <v>6</v>
      </c>
      <c r="M9" s="77">
        <f t="shared" si="7"/>
        <v>44285</v>
      </c>
      <c r="N9" s="72">
        <v>2.4739867611194982E-2</v>
      </c>
      <c r="O9" s="73">
        <f t="shared" si="8"/>
        <v>-0.196288311179869</v>
      </c>
      <c r="Q9">
        <f t="shared" si="9"/>
        <v>6</v>
      </c>
      <c r="R9" s="77">
        <f t="shared" si="10"/>
        <v>44285</v>
      </c>
      <c r="S9" s="72">
        <v>27889</v>
      </c>
      <c r="T9" s="73">
        <f t="shared" si="11"/>
        <v>0.25248125028068436</v>
      </c>
    </row>
    <row r="10" spans="2:20" x14ac:dyDescent="0.25">
      <c r="B10" s="79">
        <f t="shared" si="0"/>
        <v>7</v>
      </c>
      <c r="C10" s="77">
        <f t="shared" si="1"/>
        <v>44650</v>
      </c>
      <c r="D10" s="72">
        <v>121641</v>
      </c>
      <c r="E10" s="73">
        <f t="shared" si="2"/>
        <v>0.21069551715900947</v>
      </c>
      <c r="G10" s="79">
        <f t="shared" si="3"/>
        <v>7</v>
      </c>
      <c r="H10" s="77">
        <f t="shared" si="4"/>
        <v>44650</v>
      </c>
      <c r="I10" s="72">
        <v>22110</v>
      </c>
      <c r="J10" s="73">
        <f t="shared" si="5"/>
        <v>0.14257661102785391</v>
      </c>
      <c r="L10" s="79">
        <f t="shared" si="6"/>
        <v>7</v>
      </c>
      <c r="M10" s="77">
        <f t="shared" si="7"/>
        <v>44650</v>
      </c>
      <c r="N10" s="72">
        <v>2.1191375749332528E-2</v>
      </c>
      <c r="O10" s="73">
        <f t="shared" si="8"/>
        <v>-0.14343212815968076</v>
      </c>
      <c r="Q10">
        <f t="shared" si="9"/>
        <v>7</v>
      </c>
      <c r="R10" s="77">
        <f t="shared" si="10"/>
        <v>44650</v>
      </c>
      <c r="S10" s="72">
        <v>31491</v>
      </c>
      <c r="T10" s="73">
        <f t="shared" si="11"/>
        <v>0.12915486392484499</v>
      </c>
    </row>
    <row r="11" spans="2:20" x14ac:dyDescent="0.25">
      <c r="B11" s="79">
        <f t="shared" si="0"/>
        <v>8</v>
      </c>
      <c r="C11" s="77">
        <f t="shared" si="1"/>
        <v>45015</v>
      </c>
      <c r="D11" s="72">
        <v>146767</v>
      </c>
      <c r="E11" s="73">
        <f t="shared" si="2"/>
        <v>0.20655864387829759</v>
      </c>
      <c r="G11" s="79">
        <f t="shared" si="3"/>
        <v>8</v>
      </c>
      <c r="H11" s="77">
        <f t="shared" si="4"/>
        <v>45015</v>
      </c>
      <c r="I11" s="72">
        <v>24095</v>
      </c>
      <c r="J11" s="73">
        <f t="shared" si="5"/>
        <v>8.9778380823156922E-2</v>
      </c>
      <c r="L11" s="79">
        <f t="shared" si="6"/>
        <v>8</v>
      </c>
      <c r="M11" s="77">
        <f t="shared" si="7"/>
        <v>45015</v>
      </c>
      <c r="N11" s="72">
        <v>1.9379642173120944E-2</v>
      </c>
      <c r="O11" s="73">
        <f t="shared" si="8"/>
        <v>-8.5493910241700499E-2</v>
      </c>
      <c r="Q11">
        <f t="shared" si="9"/>
        <v>8</v>
      </c>
      <c r="R11" s="77">
        <f t="shared" si="10"/>
        <v>45015</v>
      </c>
      <c r="S11" s="72">
        <v>35130</v>
      </c>
      <c r="T11" s="73">
        <f t="shared" si="11"/>
        <v>0.1155568257597408</v>
      </c>
    </row>
    <row r="12" spans="2:20" x14ac:dyDescent="0.25">
      <c r="B12" s="79">
        <f t="shared" si="0"/>
        <v>9</v>
      </c>
      <c r="C12" s="77">
        <f t="shared" si="1"/>
        <v>45380</v>
      </c>
      <c r="D12" s="72">
        <v>153670</v>
      </c>
      <c r="E12" s="73">
        <f t="shared" si="2"/>
        <v>4.7033733741236095E-2</v>
      </c>
      <c r="G12" s="79">
        <f t="shared" si="3"/>
        <v>9</v>
      </c>
      <c r="H12" s="77">
        <f t="shared" si="4"/>
        <v>45380</v>
      </c>
      <c r="I12" s="72">
        <v>26233</v>
      </c>
      <c r="J12" s="73">
        <f t="shared" si="5"/>
        <v>8.8732102095870458E-2</v>
      </c>
      <c r="L12" s="79">
        <f t="shared" si="6"/>
        <v>9</v>
      </c>
      <c r="M12" s="77">
        <f t="shared" si="7"/>
        <v>45380</v>
      </c>
      <c r="N12" s="72">
        <v>1.9273343548312206E-2</v>
      </c>
      <c r="O12" s="73">
        <f t="shared" si="8"/>
        <v>-5.4850664351362433E-3</v>
      </c>
      <c r="Q12">
        <f t="shared" si="9"/>
        <v>9</v>
      </c>
      <c r="R12" s="77">
        <f t="shared" si="10"/>
        <v>45380</v>
      </c>
      <c r="S12" s="72">
        <v>36425</v>
      </c>
      <c r="T12" s="73">
        <f t="shared" si="11"/>
        <v>3.6863079988613823E-2</v>
      </c>
    </row>
    <row r="13" spans="2:20" x14ac:dyDescent="0.25">
      <c r="B13" s="79">
        <f t="shared" si="0"/>
        <v>10</v>
      </c>
      <c r="C13" s="77">
        <f t="shared" si="1"/>
        <v>45745</v>
      </c>
      <c r="D13" s="72">
        <v>162990</v>
      </c>
      <c r="E13" s="73">
        <f t="shared" si="2"/>
        <v>6.0649443612936782E-2</v>
      </c>
      <c r="G13" s="79">
        <f t="shared" si="3"/>
        <v>10</v>
      </c>
      <c r="H13" s="77">
        <f t="shared" si="4"/>
        <v>45745</v>
      </c>
      <c r="I13" s="72">
        <v>26713</v>
      </c>
      <c r="J13" s="75">
        <f t="shared" si="5"/>
        <v>1.8297564136774191E-2</v>
      </c>
      <c r="L13" s="79">
        <f t="shared" si="6"/>
        <v>10</v>
      </c>
      <c r="M13" s="77">
        <f t="shared" si="7"/>
        <v>45745</v>
      </c>
      <c r="N13" s="72">
        <v>1.7940820734341251E-2</v>
      </c>
      <c r="O13" s="75">
        <f t="shared" si="8"/>
        <v>-6.9138123887572567E-2</v>
      </c>
      <c r="Q13">
        <f t="shared" si="9"/>
        <v>10</v>
      </c>
      <c r="R13" s="77">
        <f t="shared" si="10"/>
        <v>45745</v>
      </c>
      <c r="S13" s="72">
        <v>39236</v>
      </c>
      <c r="T13" s="75">
        <f t="shared" si="11"/>
        <v>7.7172271791352109E-2</v>
      </c>
    </row>
    <row r="14" spans="2:20" x14ac:dyDescent="0.25">
      <c r="B14" s="80">
        <f t="shared" si="0"/>
        <v>11</v>
      </c>
      <c r="C14" s="78">
        <f t="shared" si="1"/>
        <v>46110</v>
      </c>
      <c r="D14" s="76">
        <f>FORECAST(B14,$D$4:$D$13,$B$4:$B$13)</f>
        <v>173013.53333333333</v>
      </c>
      <c r="E14" s="74">
        <f t="shared" si="2"/>
        <v>6.1497842403419378E-2</v>
      </c>
      <c r="G14" s="80">
        <f t="shared" si="3"/>
        <v>11</v>
      </c>
      <c r="H14" s="78">
        <f t="shared" si="4"/>
        <v>46110</v>
      </c>
      <c r="I14" s="76">
        <f>FORECAST(G14,$I$4:$I$13,$G$4:$G$13)</f>
        <v>28283.133333333331</v>
      </c>
      <c r="J14" s="74">
        <f t="shared" si="5"/>
        <v>5.8777873444889384E-2</v>
      </c>
      <c r="L14" s="80">
        <f t="shared" si="6"/>
        <v>11</v>
      </c>
      <c r="M14" s="78">
        <f t="shared" si="7"/>
        <v>46110</v>
      </c>
      <c r="N14" s="76">
        <f>FORECAST(L14,$N$4:$N$13,$L$4:$L$13)</f>
        <v>1.1788038932361578E-2</v>
      </c>
      <c r="O14" s="74">
        <f t="shared" si="8"/>
        <v>-0.34294873646456903</v>
      </c>
      <c r="Q14" s="71">
        <f t="shared" si="9"/>
        <v>11</v>
      </c>
      <c r="R14" s="78">
        <f t="shared" si="10"/>
        <v>46110</v>
      </c>
      <c r="S14" s="76">
        <f>FORECAST(Q14,$S$4:$S$13,$Q$4:$Q$13)</f>
        <v>41554.133333333331</v>
      </c>
      <c r="T14" s="74">
        <f t="shared" si="11"/>
        <v>5.9081795629863709E-2</v>
      </c>
    </row>
    <row r="15" spans="2:20" x14ac:dyDescent="0.25">
      <c r="B15" s="80">
        <f t="shared" si="0"/>
        <v>12</v>
      </c>
      <c r="C15" s="78">
        <f t="shared" si="1"/>
        <v>46475</v>
      </c>
      <c r="D15" s="76">
        <f t="shared" ref="D15:D18" si="12">FORECAST(B15,$D$4:$D$13,$B$4:$B$13)</f>
        <v>185189.57575757575</v>
      </c>
      <c r="E15" s="74">
        <f t="shared" si="2"/>
        <v>7.0376242769307984E-2</v>
      </c>
      <c r="G15" s="80">
        <f t="shared" si="3"/>
        <v>12</v>
      </c>
      <c r="H15" s="78">
        <f t="shared" si="4"/>
        <v>46475</v>
      </c>
      <c r="I15" s="76">
        <f t="shared" ref="I15:I18" si="13">FORECAST(G15,$I$4:$I$13,$G$4:$G$13)</f>
        <v>29891.503030303029</v>
      </c>
      <c r="J15" s="74">
        <f t="shared" si="5"/>
        <v>5.6866743794406149E-2</v>
      </c>
      <c r="L15" s="80">
        <f t="shared" si="6"/>
        <v>12</v>
      </c>
      <c r="M15" s="78">
        <f t="shared" si="7"/>
        <v>46475</v>
      </c>
      <c r="N15" s="76">
        <f t="shared" ref="N15:N18" si="14">FORECAST(L15,$N$4:$N$13,$L$4:$L$13)</f>
        <v>8.7045166402411889E-3</v>
      </c>
      <c r="O15" s="74">
        <f t="shared" si="8"/>
        <v>-0.26158059960721947</v>
      </c>
      <c r="Q15" s="71">
        <f t="shared" si="9"/>
        <v>12</v>
      </c>
      <c r="R15" s="78">
        <f t="shared" si="10"/>
        <v>46475</v>
      </c>
      <c r="S15" s="76">
        <f t="shared" ref="S15:S18" si="15">FORECAST(Q15,$S$4:$S$13,$Q$4:$Q$13)</f>
        <v>44252.8303030303</v>
      </c>
      <c r="T15" s="74">
        <f t="shared" si="11"/>
        <v>6.4944128374641474E-2</v>
      </c>
    </row>
    <row r="16" spans="2:20" x14ac:dyDescent="0.25">
      <c r="B16" s="80">
        <f t="shared" si="0"/>
        <v>13</v>
      </c>
      <c r="C16" s="78">
        <f t="shared" si="1"/>
        <v>46840</v>
      </c>
      <c r="D16" s="76">
        <f t="shared" si="12"/>
        <v>197365.61818181816</v>
      </c>
      <c r="E16" s="74">
        <f t="shared" si="2"/>
        <v>6.5749070240225471E-2</v>
      </c>
      <c r="G16" s="80">
        <f t="shared" si="3"/>
        <v>13</v>
      </c>
      <c r="H16" s="78">
        <f t="shared" si="4"/>
        <v>46840</v>
      </c>
      <c r="I16" s="76">
        <f t="shared" si="13"/>
        <v>31499.872727272726</v>
      </c>
      <c r="J16" s="74">
        <f t="shared" si="5"/>
        <v>5.3806919489434391E-2</v>
      </c>
      <c r="L16" s="80">
        <f t="shared" si="6"/>
        <v>13</v>
      </c>
      <c r="M16" s="78">
        <f t="shared" si="7"/>
        <v>46840</v>
      </c>
      <c r="N16" s="76">
        <f t="shared" si="14"/>
        <v>5.6209943481208002E-3</v>
      </c>
      <c r="O16" s="74">
        <f t="shared" si="8"/>
        <v>-0.35424394249132585</v>
      </c>
      <c r="Q16" s="71">
        <f t="shared" si="9"/>
        <v>13</v>
      </c>
      <c r="R16" s="78">
        <f t="shared" si="10"/>
        <v>46840</v>
      </c>
      <c r="S16" s="76">
        <f t="shared" si="15"/>
        <v>46951.527272727268</v>
      </c>
      <c r="T16" s="74">
        <f t="shared" si="11"/>
        <v>6.0983601528243225E-2</v>
      </c>
    </row>
    <row r="17" spans="2:20" x14ac:dyDescent="0.25">
      <c r="B17" s="80">
        <f>B16+1</f>
        <v>14</v>
      </c>
      <c r="C17" s="78">
        <f t="shared" si="1"/>
        <v>47205</v>
      </c>
      <c r="D17" s="76">
        <f t="shared" si="12"/>
        <v>209541.66060606064</v>
      </c>
      <c r="E17" s="74">
        <f t="shared" si="2"/>
        <v>6.1692824395714219E-2</v>
      </c>
      <c r="G17" s="80">
        <f>G16+1</f>
        <v>14</v>
      </c>
      <c r="H17" s="78">
        <f t="shared" si="4"/>
        <v>47205</v>
      </c>
      <c r="I17" s="76">
        <f t="shared" si="13"/>
        <v>33108.242424242417</v>
      </c>
      <c r="J17" s="74">
        <f t="shared" si="5"/>
        <v>5.105956176061488E-2</v>
      </c>
      <c r="L17" s="80">
        <f>L16+1</f>
        <v>14</v>
      </c>
      <c r="M17" s="78">
        <f t="shared" si="7"/>
        <v>47205</v>
      </c>
      <c r="N17" s="76">
        <f t="shared" si="14"/>
        <v>2.5374720560004116E-3</v>
      </c>
      <c r="O17" s="74">
        <f t="shared" si="8"/>
        <v>-0.54857238793546659</v>
      </c>
      <c r="Q17" s="71">
        <f>Q16+1</f>
        <v>14</v>
      </c>
      <c r="R17" s="78">
        <f t="shared" si="10"/>
        <v>47205</v>
      </c>
      <c r="S17" s="76">
        <f t="shared" si="15"/>
        <v>49650.224242424243</v>
      </c>
      <c r="T17" s="74">
        <f t="shared" si="11"/>
        <v>5.7478363888379125E-2</v>
      </c>
    </row>
    <row r="18" spans="2:20" x14ac:dyDescent="0.25">
      <c r="B18" s="80">
        <f t="shared" si="0"/>
        <v>15</v>
      </c>
      <c r="C18" s="78">
        <f t="shared" si="1"/>
        <v>47570</v>
      </c>
      <c r="D18" s="76">
        <f t="shared" si="12"/>
        <v>221717.70303030306</v>
      </c>
      <c r="E18" s="74">
        <f t="shared" si="2"/>
        <v>5.8107979048297453E-2</v>
      </c>
      <c r="G18" s="80">
        <f t="shared" si="3"/>
        <v>15</v>
      </c>
      <c r="H18" s="78">
        <f t="shared" si="4"/>
        <v>47570</v>
      </c>
      <c r="I18" s="76">
        <f t="shared" si="13"/>
        <v>34716.612121212122</v>
      </c>
      <c r="J18" s="74">
        <f t="shared" si="5"/>
        <v>4.8579132542294845E-2</v>
      </c>
      <c r="L18" s="80">
        <f t="shared" ref="L18" si="16">L17+1</f>
        <v>15</v>
      </c>
      <c r="M18" s="78">
        <f t="shared" si="7"/>
        <v>47570</v>
      </c>
      <c r="N18" s="76">
        <f t="shared" si="14"/>
        <v>-5.4605023611997705E-4</v>
      </c>
      <c r="O18" s="74">
        <f t="shared" si="8"/>
        <v>-1.2151945810905467</v>
      </c>
      <c r="Q18" s="71">
        <f t="shared" ref="Q18" si="17">Q17+1</f>
        <v>15</v>
      </c>
      <c r="R18" s="78">
        <f t="shared" si="10"/>
        <v>47570</v>
      </c>
      <c r="S18" s="76">
        <f t="shared" si="15"/>
        <v>52348.921212121211</v>
      </c>
      <c r="T18" s="74">
        <f t="shared" si="11"/>
        <v>5.4354174847634162E-2</v>
      </c>
    </row>
    <row r="19" spans="2:20" x14ac:dyDescent="0.25">
      <c r="C19" s="70"/>
    </row>
  </sheetData>
  <mergeCells count="4">
    <mergeCell ref="B2:E2"/>
    <mergeCell ref="G2:J2"/>
    <mergeCell ref="L2:O2"/>
    <mergeCell ref="Q2:T2"/>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I62"/>
  <sheetViews>
    <sheetView showGridLines="0" workbookViewId="0">
      <pane ySplit="2" topLeftCell="A35" activePane="bottomLeft" state="frozen"/>
      <selection pane="bottomLeft" activeCell="K49" sqref="K49"/>
    </sheetView>
  </sheetViews>
  <sheetFormatPr defaultRowHeight="15" x14ac:dyDescent="0.25"/>
  <cols>
    <col min="1" max="1" width="1.85546875" customWidth="1"/>
    <col min="2" max="2" width="32.85546875" customWidth="1"/>
    <col min="3" max="3" width="15" customWidth="1"/>
    <col min="4" max="4" width="12.140625" bestFit="1" customWidth="1"/>
    <col min="5" max="5" width="18.42578125" customWidth="1"/>
    <col min="6" max="6" width="12.140625" bestFit="1" customWidth="1"/>
    <col min="7" max="7" width="15.5703125" customWidth="1"/>
    <col min="8" max="8" width="12.140625" bestFit="1" customWidth="1"/>
  </cols>
  <sheetData>
    <row r="2" spans="1:9" x14ac:dyDescent="0.25">
      <c r="A2" t="s">
        <v>56</v>
      </c>
      <c r="B2" s="87" t="s">
        <v>186</v>
      </c>
      <c r="C2" s="87"/>
      <c r="D2" s="88">
        <f>'[1]Raw FS'!J2</f>
        <v>44256</v>
      </c>
      <c r="E2" s="88">
        <f>'[1]Raw FS'!K2</f>
        <v>44621</v>
      </c>
      <c r="F2" s="88">
        <f>'[1]Raw FS'!L2</f>
        <v>44986</v>
      </c>
      <c r="G2" s="88">
        <f>'[1]Raw FS'!M2</f>
        <v>45352</v>
      </c>
      <c r="H2" s="88">
        <f>'[1]Raw FS'!N2</f>
        <v>45717</v>
      </c>
    </row>
    <row r="4" spans="1:9" x14ac:dyDescent="0.25">
      <c r="B4" s="31" t="s">
        <v>187</v>
      </c>
    </row>
    <row r="5" spans="1:9" x14ac:dyDescent="0.25">
      <c r="B5" s="109" t="str">
        <f>'Raw FS'!B34</f>
        <v>Trade receivables</v>
      </c>
      <c r="C5" s="109"/>
      <c r="D5" s="117">
        <f>'Raw FS'!J34</f>
        <v>19294</v>
      </c>
      <c r="E5" s="117">
        <f>'Raw FS'!K34</f>
        <v>22698</v>
      </c>
      <c r="F5" s="117">
        <f>'Raw FS'!L34</f>
        <v>25424</v>
      </c>
      <c r="G5" s="117">
        <f>'Raw FS'!M34</f>
        <v>30193</v>
      </c>
      <c r="H5" s="117">
        <f>'Raw FS'!N34</f>
        <v>31158</v>
      </c>
      <c r="I5" s="36"/>
    </row>
    <row r="6" spans="1:9" x14ac:dyDescent="0.25">
      <c r="B6" s="109" t="str">
        <f>'Raw FS'!B36</f>
        <v>Loans n Advances</v>
      </c>
      <c r="C6" s="109"/>
      <c r="D6" s="117">
        <f>'Raw FS'!J36</f>
        <v>1460</v>
      </c>
      <c r="E6" s="117">
        <f>'Raw FS'!K36</f>
        <v>2491</v>
      </c>
      <c r="F6" s="117">
        <f>'Raw FS'!L36</f>
        <v>3242</v>
      </c>
      <c r="G6" s="117">
        <f>'Raw FS'!M36</f>
        <v>10330</v>
      </c>
      <c r="H6" s="117">
        <f>'Raw FS'!N36</f>
        <v>6717</v>
      </c>
    </row>
    <row r="7" spans="1:9" x14ac:dyDescent="0.25">
      <c r="B7" s="110" t="str">
        <f>'Raw FS'!B37</f>
        <v>Other asset items</v>
      </c>
      <c r="C7" s="110"/>
      <c r="D7" s="118">
        <f>'Raw FS'!J37</f>
        <v>21411</v>
      </c>
      <c r="E7" s="118">
        <f>'Raw FS'!K37</f>
        <v>27528</v>
      </c>
      <c r="F7" s="118">
        <f>'Raw FS'!L37</f>
        <v>34766</v>
      </c>
      <c r="G7" s="118">
        <f>'Raw FS'!M37</f>
        <v>29513</v>
      </c>
      <c r="H7" s="118">
        <f>'Raw FS'!N37</f>
        <v>30149</v>
      </c>
    </row>
    <row r="8" spans="1:9" x14ac:dyDescent="0.25">
      <c r="B8" s="111" t="s">
        <v>84</v>
      </c>
      <c r="C8" s="111"/>
      <c r="D8" s="119">
        <f>SUM(D5:D7)</f>
        <v>42165</v>
      </c>
      <c r="E8" s="119">
        <f t="shared" ref="E8:G8" si="0">SUM(E5:E7)</f>
        <v>52717</v>
      </c>
      <c r="F8" s="119">
        <f t="shared" si="0"/>
        <v>63432</v>
      </c>
      <c r="G8" s="119">
        <f t="shared" si="0"/>
        <v>70036</v>
      </c>
      <c r="H8" s="119">
        <f>SUM(H5:H7)</f>
        <v>68024</v>
      </c>
    </row>
    <row r="9" spans="1:9" x14ac:dyDescent="0.25">
      <c r="D9" s="107"/>
      <c r="E9" s="107"/>
      <c r="F9" s="107"/>
      <c r="G9" s="107"/>
      <c r="H9" s="107"/>
    </row>
    <row r="10" spans="1:9" x14ac:dyDescent="0.25">
      <c r="B10" s="31" t="s">
        <v>188</v>
      </c>
      <c r="D10" s="107"/>
      <c r="E10" s="107"/>
      <c r="F10" s="107"/>
      <c r="G10" s="107"/>
      <c r="H10" s="107"/>
    </row>
    <row r="11" spans="1:9" x14ac:dyDescent="0.25">
      <c r="B11" s="109" t="str">
        <f>'Raw FS'!B10</f>
        <v>Trade Payables</v>
      </c>
      <c r="C11" s="109"/>
      <c r="D11" s="117">
        <f>'Raw FS'!J10</f>
        <v>2645</v>
      </c>
      <c r="E11" s="117">
        <f>'Raw FS'!K10</f>
        <v>4134</v>
      </c>
      <c r="F11" s="117">
        <f>'Raw FS'!L10</f>
        <v>3865</v>
      </c>
      <c r="G11" s="117">
        <f>'Raw FS'!M10</f>
        <v>3956</v>
      </c>
      <c r="H11" s="117">
        <f>'Raw FS'!N10</f>
        <v>4164</v>
      </c>
    </row>
    <row r="12" spans="1:9" x14ac:dyDescent="0.25">
      <c r="B12" s="109" t="str">
        <f>'Raw FS'!B11</f>
        <v>Advance from Customers</v>
      </c>
      <c r="C12" s="109"/>
      <c r="D12" s="117">
        <f>'Raw FS'!J11</f>
        <v>0</v>
      </c>
      <c r="E12" s="117">
        <f>'Raw FS'!K11</f>
        <v>0</v>
      </c>
      <c r="F12" s="117">
        <f>'Raw FS'!L11</f>
        <v>0</v>
      </c>
      <c r="G12" s="117">
        <f>'Raw FS'!M11</f>
        <v>0</v>
      </c>
      <c r="H12" s="117">
        <f>'Raw FS'!N11</f>
        <v>0</v>
      </c>
    </row>
    <row r="13" spans="1:9" x14ac:dyDescent="0.25">
      <c r="B13" s="41" t="str">
        <f>'Raw FS'!B12</f>
        <v>Other liability items</v>
      </c>
      <c r="C13" s="41"/>
      <c r="D13" s="48">
        <f>'Raw FS'!J12</f>
        <v>22759</v>
      </c>
      <c r="E13" s="48">
        <f>'Raw FS'!K12</f>
        <v>31385</v>
      </c>
      <c r="F13" s="48">
        <f>'Raw FS'!L12</f>
        <v>36637</v>
      </c>
      <c r="G13" s="48">
        <f>'Raw FS'!M12</f>
        <v>36584</v>
      </c>
      <c r="H13" s="48">
        <f>'Raw FS'!N12</f>
        <v>39201</v>
      </c>
    </row>
    <row r="14" spans="1:9" x14ac:dyDescent="0.25">
      <c r="B14" s="112" t="s">
        <v>84</v>
      </c>
      <c r="C14" s="112"/>
      <c r="D14" s="120">
        <f>SUM(D11:D13)</f>
        <v>25404</v>
      </c>
      <c r="E14" s="120">
        <f t="shared" ref="E14:H14" si="1">SUM(E11:E13)</f>
        <v>35519</v>
      </c>
      <c r="F14" s="120">
        <f t="shared" si="1"/>
        <v>40502</v>
      </c>
      <c r="G14" s="120">
        <f t="shared" si="1"/>
        <v>40540</v>
      </c>
      <c r="H14" s="120">
        <f t="shared" si="1"/>
        <v>43365</v>
      </c>
    </row>
    <row r="15" spans="1:9" x14ac:dyDescent="0.25">
      <c r="D15" s="107"/>
      <c r="E15" s="107"/>
      <c r="F15" s="107"/>
      <c r="G15" s="107"/>
      <c r="H15" s="107"/>
    </row>
    <row r="16" spans="1:9" x14ac:dyDescent="0.25">
      <c r="A16" t="s">
        <v>56</v>
      </c>
      <c r="B16" s="113" t="s">
        <v>189</v>
      </c>
      <c r="C16" s="94"/>
      <c r="D16" s="121">
        <f>D8-D14</f>
        <v>16761</v>
      </c>
      <c r="E16" s="121">
        <f t="shared" ref="E16:H16" si="2">E8-E14</f>
        <v>17198</v>
      </c>
      <c r="F16" s="121">
        <f t="shared" si="2"/>
        <v>22930</v>
      </c>
      <c r="G16" s="121">
        <f t="shared" si="2"/>
        <v>29496</v>
      </c>
      <c r="H16" s="121">
        <f t="shared" si="2"/>
        <v>24659</v>
      </c>
    </row>
    <row r="17" spans="1:8" x14ac:dyDescent="0.25">
      <c r="D17" s="107"/>
      <c r="E17" s="107"/>
      <c r="F17" s="107"/>
      <c r="G17" s="107"/>
      <c r="H17" s="107"/>
    </row>
    <row r="18" spans="1:8" x14ac:dyDescent="0.25">
      <c r="B18" s="114" t="s">
        <v>190</v>
      </c>
      <c r="D18" s="107"/>
      <c r="E18" s="107"/>
      <c r="F18" s="107"/>
      <c r="G18" s="107"/>
      <c r="H18" s="107"/>
    </row>
    <row r="19" spans="1:8" x14ac:dyDescent="0.25">
      <c r="B19" s="109" t="str">
        <f>'Raw FS'!B16</f>
        <v>Land</v>
      </c>
      <c r="C19" s="109"/>
      <c r="D19" s="117">
        <f>'Raw FS'!J16</f>
        <v>2036</v>
      </c>
      <c r="E19" s="117">
        <f>'Raw FS'!K16</f>
        <v>2065</v>
      </c>
      <c r="F19" s="117">
        <f>'Raw FS'!L16</f>
        <v>2054</v>
      </c>
      <c r="G19" s="117">
        <f>'Raw FS'!M16</f>
        <v>2037</v>
      </c>
      <c r="H19" s="117">
        <f>'Raw FS'!N16</f>
        <v>2079</v>
      </c>
    </row>
    <row r="20" spans="1:8" x14ac:dyDescent="0.25">
      <c r="B20" s="109" t="str">
        <f>'Raw FS'!B17</f>
        <v>Building</v>
      </c>
      <c r="C20" s="109"/>
      <c r="D20" s="117">
        <f>'Raw FS'!J17</f>
        <v>16328</v>
      </c>
      <c r="E20" s="117">
        <f>'Raw FS'!K17</f>
        <v>16761</v>
      </c>
      <c r="F20" s="117">
        <f>'Raw FS'!L17</f>
        <v>16903</v>
      </c>
      <c r="G20" s="117">
        <f>'Raw FS'!M17</f>
        <v>16515</v>
      </c>
      <c r="H20" s="117">
        <f>'Raw FS'!N17</f>
        <v>16376</v>
      </c>
    </row>
    <row r="21" spans="1:8" x14ac:dyDescent="0.25">
      <c r="B21" s="109" t="str">
        <f>'Raw FS'!B18</f>
        <v>Plant Machinery</v>
      </c>
      <c r="C21" s="109"/>
      <c r="D21" s="117">
        <f>'Raw FS'!J18</f>
        <v>3296</v>
      </c>
      <c r="E21" s="117">
        <f>'Raw FS'!K18</f>
        <v>3210</v>
      </c>
      <c r="F21" s="117">
        <f>'Raw FS'!L18</f>
        <v>3302</v>
      </c>
      <c r="G21" s="117">
        <f>'Raw FS'!M18</f>
        <v>3428</v>
      </c>
      <c r="H21" s="117">
        <f>'Raw FS'!N18</f>
        <v>3461</v>
      </c>
    </row>
    <row r="22" spans="1:8" x14ac:dyDescent="0.25">
      <c r="B22" s="109" t="str">
        <f>'Raw FS'!B19</f>
        <v>Equipments</v>
      </c>
      <c r="C22" s="109"/>
      <c r="D22" s="117">
        <f>'Raw FS'!J19</f>
        <v>1371</v>
      </c>
      <c r="E22" s="117">
        <f>'Raw FS'!K19</f>
        <v>1427</v>
      </c>
      <c r="F22" s="117">
        <f>'Raw FS'!L19</f>
        <v>1482</v>
      </c>
      <c r="G22" s="117">
        <f>'Raw FS'!M19</f>
        <v>1528</v>
      </c>
      <c r="H22" s="117">
        <f>'Raw FS'!N19</f>
        <v>1628</v>
      </c>
    </row>
    <row r="23" spans="1:8" x14ac:dyDescent="0.25">
      <c r="B23" s="109" t="str">
        <f>'Raw FS'!B20</f>
        <v>Computers</v>
      </c>
      <c r="C23" s="109"/>
      <c r="D23" s="117">
        <f>'Raw FS'!J20</f>
        <v>8650</v>
      </c>
      <c r="E23" s="117">
        <f>'Raw FS'!K20</f>
        <v>9936</v>
      </c>
      <c r="F23" s="117">
        <f>'Raw FS'!L20</f>
        <v>11898</v>
      </c>
      <c r="G23" s="117">
        <f>'Raw FS'!M20</f>
        <v>12353</v>
      </c>
      <c r="H23" s="117">
        <f>'Raw FS'!N20</f>
        <v>12925</v>
      </c>
    </row>
    <row r="24" spans="1:8" x14ac:dyDescent="0.25">
      <c r="B24" s="109" t="str">
        <f>'Raw FS'!B21</f>
        <v>Furniture n fittings</v>
      </c>
      <c r="C24" s="109"/>
      <c r="D24" s="117">
        <f>'Raw FS'!J21</f>
        <v>2149</v>
      </c>
      <c r="E24" s="117">
        <f>'Raw FS'!K21</f>
        <v>2279</v>
      </c>
      <c r="F24" s="117">
        <f>'Raw FS'!L21</f>
        <v>2303</v>
      </c>
      <c r="G24" s="117">
        <f>'Raw FS'!M21</f>
        <v>2326</v>
      </c>
      <c r="H24" s="117">
        <f>'Raw FS'!N21</f>
        <v>2340</v>
      </c>
    </row>
    <row r="25" spans="1:8" x14ac:dyDescent="0.25">
      <c r="B25" s="109" t="str">
        <f>'Raw FS'!B22</f>
        <v>Vehicles</v>
      </c>
      <c r="C25" s="109"/>
      <c r="D25" s="117">
        <f>'Raw FS'!J22</f>
        <v>74</v>
      </c>
      <c r="E25" s="117">
        <f>'Raw FS'!K22</f>
        <v>71</v>
      </c>
      <c r="F25" s="117">
        <f>'Raw FS'!L22</f>
        <v>60</v>
      </c>
      <c r="G25" s="117">
        <f>'Raw FS'!M22</f>
        <v>62</v>
      </c>
      <c r="H25" s="117">
        <f>'Raw FS'!N22</f>
        <v>72</v>
      </c>
    </row>
    <row r="26" spans="1:8" x14ac:dyDescent="0.25">
      <c r="B26" s="109" t="str">
        <f>'Raw FS'!B23</f>
        <v>Intangible Assets</v>
      </c>
      <c r="C26" s="109"/>
      <c r="D26" s="117">
        <f>'Raw FS'!J23</f>
        <v>6372</v>
      </c>
      <c r="E26" s="117">
        <f>'Raw FS'!K23</f>
        <v>6495</v>
      </c>
      <c r="F26" s="117">
        <f>'Raw FS'!L23</f>
        <v>7594</v>
      </c>
      <c r="G26" s="117">
        <f>'Raw FS'!M23</f>
        <v>7653</v>
      </c>
      <c r="H26" s="117">
        <f>'Raw FS'!N23</f>
        <v>10626</v>
      </c>
    </row>
    <row r="27" spans="1:8" x14ac:dyDescent="0.25">
      <c r="B27" t="str">
        <f>'Raw FS'!B24</f>
        <v>Other fixed assets</v>
      </c>
      <c r="D27" s="107">
        <f>'Raw FS'!J24</f>
        <v>2730</v>
      </c>
      <c r="E27" s="107">
        <f>'Raw FS'!K24</f>
        <v>2766</v>
      </c>
      <c r="F27" s="107">
        <f>'Raw FS'!L24</f>
        <v>3281</v>
      </c>
      <c r="G27" s="107">
        <f>'Raw FS'!M24</f>
        <v>3294</v>
      </c>
      <c r="H27" s="107">
        <f>'Raw FS'!N24</f>
        <v>5184</v>
      </c>
    </row>
    <row r="28" spans="1:8" x14ac:dyDescent="0.25">
      <c r="B28" s="111" t="str">
        <f>'Raw FS'!B25</f>
        <v>Gross Block</v>
      </c>
      <c r="C28" s="111"/>
      <c r="D28" s="119">
        <f>SUM(D19:D27)</f>
        <v>43006</v>
      </c>
      <c r="E28" s="119">
        <f t="shared" ref="E28:H28" si="3">SUM(E19:E27)</f>
        <v>45010</v>
      </c>
      <c r="F28" s="119">
        <f t="shared" si="3"/>
        <v>48877</v>
      </c>
      <c r="G28" s="119">
        <f t="shared" si="3"/>
        <v>49196</v>
      </c>
      <c r="H28" s="119">
        <f t="shared" si="3"/>
        <v>54691</v>
      </c>
    </row>
    <row r="29" spans="1:8" x14ac:dyDescent="0.25">
      <c r="B29" s="115"/>
      <c r="C29" s="115"/>
      <c r="D29" s="122"/>
      <c r="E29" s="122"/>
      <c r="F29" s="122"/>
      <c r="G29" s="122"/>
      <c r="H29" s="122"/>
    </row>
    <row r="30" spans="1:8" x14ac:dyDescent="0.25">
      <c r="B30" s="116" t="str">
        <f>'Raw FS'!B26</f>
        <v>Accumulated Depreciation</v>
      </c>
      <c r="C30" s="116"/>
      <c r="D30" s="123">
        <f>-'Raw FS'!J26</f>
        <v>-17501</v>
      </c>
      <c r="E30" s="123">
        <f>-'Raw FS'!K26</f>
        <v>-19210</v>
      </c>
      <c r="F30" s="123">
        <f>-'Raw FS'!L26</f>
        <v>-19652</v>
      </c>
      <c r="G30" s="123">
        <f>-'Raw FS'!M26</f>
        <v>-21574</v>
      </c>
      <c r="H30" s="123">
        <f>-'Raw FS'!N26</f>
        <v>-23730</v>
      </c>
    </row>
    <row r="31" spans="1:8" x14ac:dyDescent="0.25">
      <c r="A31" t="s">
        <v>56</v>
      </c>
      <c r="B31" s="111" t="s">
        <v>191</v>
      </c>
      <c r="C31" s="95"/>
      <c r="D31" s="119">
        <f>SUM(D28:D30)</f>
        <v>25505</v>
      </c>
      <c r="E31" s="119">
        <f t="shared" ref="E31:H31" si="4">SUM(E28:E30)</f>
        <v>25800</v>
      </c>
      <c r="F31" s="119">
        <f t="shared" si="4"/>
        <v>29225</v>
      </c>
      <c r="G31" s="119">
        <f t="shared" si="4"/>
        <v>27622</v>
      </c>
      <c r="H31" s="119">
        <f t="shared" si="4"/>
        <v>30961</v>
      </c>
    </row>
    <row r="32" spans="1:8" x14ac:dyDescent="0.25">
      <c r="D32" s="107"/>
      <c r="E32" s="107"/>
      <c r="F32" s="107"/>
      <c r="G32" s="107"/>
      <c r="H32" s="107"/>
    </row>
    <row r="33" spans="1:8" x14ac:dyDescent="0.25">
      <c r="A33" t="s">
        <v>56</v>
      </c>
      <c r="B33" s="114" t="s">
        <v>192</v>
      </c>
      <c r="D33" s="124">
        <f>D31+D16</f>
        <v>42266</v>
      </c>
      <c r="E33" s="124">
        <f t="shared" ref="E33:H33" si="5">E31+E16</f>
        <v>42998</v>
      </c>
      <c r="F33" s="124">
        <f t="shared" si="5"/>
        <v>52155</v>
      </c>
      <c r="G33" s="124">
        <f t="shared" si="5"/>
        <v>57118</v>
      </c>
      <c r="H33" s="124">
        <f t="shared" si="5"/>
        <v>55620</v>
      </c>
    </row>
    <row r="34" spans="1:8" x14ac:dyDescent="0.25">
      <c r="B34" s="114" t="s">
        <v>193</v>
      </c>
      <c r="D34" s="124">
        <f>('Historical FS'!H27+'Historical FS'!H21)</f>
        <v>24622</v>
      </c>
      <c r="E34" s="124">
        <f>('Historical FS'!I27+'Historical FS'!I21)</f>
        <v>28015</v>
      </c>
      <c r="F34" s="124">
        <f>('Historical FS'!J27+'Historical FS'!J21)</f>
        <v>30905</v>
      </c>
      <c r="G34" s="124">
        <f>('Historical FS'!K27+'Historical FS'!K21)</f>
        <v>31747</v>
      </c>
      <c r="H34" s="124">
        <f>('Historical FS'!L27+'Historical FS'!L21)</f>
        <v>34424</v>
      </c>
    </row>
    <row r="36" spans="1:8" x14ac:dyDescent="0.25">
      <c r="B36" s="113" t="s">
        <v>194</v>
      </c>
      <c r="C36" s="113"/>
      <c r="D36" s="125">
        <f>D34/D33</f>
        <v>0.58254862064070412</v>
      </c>
      <c r="E36" s="125">
        <f t="shared" ref="E36:H36" si="6">E34/E33</f>
        <v>0.65154193218289225</v>
      </c>
      <c r="F36" s="125">
        <f t="shared" si="6"/>
        <v>0.59256063656408786</v>
      </c>
      <c r="G36" s="125">
        <f t="shared" si="6"/>
        <v>0.55581427921145699</v>
      </c>
      <c r="H36" s="125">
        <f t="shared" si="6"/>
        <v>0.61891405969075874</v>
      </c>
    </row>
    <row r="38" spans="1:8" x14ac:dyDescent="0.25">
      <c r="B38" s="87" t="s">
        <v>195</v>
      </c>
      <c r="C38" s="87"/>
      <c r="D38" s="88">
        <f>D2</f>
        <v>44256</v>
      </c>
      <c r="E38" s="88">
        <f t="shared" ref="E38:H38" si="7">E2</f>
        <v>44621</v>
      </c>
      <c r="F38" s="88">
        <f t="shared" si="7"/>
        <v>44986</v>
      </c>
      <c r="G38" s="88">
        <f t="shared" si="7"/>
        <v>45352</v>
      </c>
      <c r="H38" s="88">
        <f t="shared" si="7"/>
        <v>45717</v>
      </c>
    </row>
    <row r="40" spans="1:8" x14ac:dyDescent="0.25">
      <c r="B40" t="s">
        <v>196</v>
      </c>
      <c r="D40" s="48">
        <f>-SUM('Raw FS'!J51:J52)</f>
        <v>2107</v>
      </c>
      <c r="E40" s="48">
        <f>-SUM('Raw FS'!K51:K52)</f>
        <v>2161</v>
      </c>
      <c r="F40" s="48">
        <f>-SUM('Raw FS'!L51:L52)</f>
        <v>2579</v>
      </c>
      <c r="G40" s="48">
        <f>-SUM('Raw FS'!M51:M52)</f>
        <v>2201</v>
      </c>
      <c r="H40" s="48">
        <f>-SUM('Raw FS'!N51:N52)</f>
        <v>2237</v>
      </c>
    </row>
    <row r="41" spans="1:8" x14ac:dyDescent="0.25">
      <c r="B41" t="s">
        <v>197</v>
      </c>
      <c r="D41" s="48"/>
      <c r="E41" s="48">
        <f>E16-D16</f>
        <v>437</v>
      </c>
      <c r="F41" s="48">
        <f t="shared" ref="F41:H41" si="8">F16-E16</f>
        <v>5732</v>
      </c>
      <c r="G41" s="48">
        <f t="shared" si="8"/>
        <v>6566</v>
      </c>
      <c r="H41" s="48">
        <f t="shared" si="8"/>
        <v>-4837</v>
      </c>
    </row>
    <row r="42" spans="1:8" x14ac:dyDescent="0.25">
      <c r="D42" s="48"/>
      <c r="E42" s="48"/>
      <c r="F42" s="48"/>
      <c r="G42" s="48"/>
      <c r="H42" s="48"/>
    </row>
    <row r="43" spans="1:8" x14ac:dyDescent="0.25">
      <c r="B43" t="s">
        <v>193</v>
      </c>
      <c r="D43" s="62">
        <f>D34</f>
        <v>24622</v>
      </c>
      <c r="E43" s="62">
        <f t="shared" ref="E43:H43" si="9">E34</f>
        <v>28015</v>
      </c>
      <c r="F43" s="62">
        <f t="shared" si="9"/>
        <v>30905</v>
      </c>
      <c r="G43" s="62">
        <f t="shared" si="9"/>
        <v>31747</v>
      </c>
      <c r="H43" s="62">
        <f t="shared" si="9"/>
        <v>34424</v>
      </c>
    </row>
    <row r="44" spans="1:8" x14ac:dyDescent="0.25">
      <c r="B44" t="s">
        <v>198</v>
      </c>
      <c r="D44" s="62">
        <v>0.27</v>
      </c>
      <c r="E44" s="62">
        <v>0.27</v>
      </c>
      <c r="F44" s="62">
        <v>0.27</v>
      </c>
      <c r="G44" s="62">
        <v>0.27</v>
      </c>
      <c r="H44" s="62">
        <v>0.27</v>
      </c>
    </row>
    <row r="45" spans="1:8" x14ac:dyDescent="0.25">
      <c r="B45" t="s">
        <v>199</v>
      </c>
      <c r="D45" s="48">
        <f>D43*(1-D44)</f>
        <v>17974.060000000001</v>
      </c>
      <c r="E45" s="48">
        <f>E43*(1-E44)</f>
        <v>20450.95</v>
      </c>
      <c r="F45" s="48">
        <f t="shared" ref="F45:H45" si="10">F43*(1-F44)</f>
        <v>22560.649999999998</v>
      </c>
      <c r="G45" s="48">
        <f t="shared" si="10"/>
        <v>23175.309999999998</v>
      </c>
      <c r="H45" s="48">
        <f t="shared" si="10"/>
        <v>25129.52</v>
      </c>
    </row>
    <row r="46" spans="1:8" x14ac:dyDescent="0.25">
      <c r="D46" s="48"/>
      <c r="E46" s="48"/>
      <c r="F46" s="48"/>
      <c r="G46" s="48"/>
      <c r="H46" s="48"/>
    </row>
    <row r="47" spans="1:8" x14ac:dyDescent="0.25">
      <c r="B47" t="s">
        <v>200</v>
      </c>
      <c r="D47" s="48"/>
      <c r="E47" s="48">
        <f>SUM(E40:E41)</f>
        <v>2598</v>
      </c>
      <c r="F47" s="48">
        <f>SUM(F40:F41)</f>
        <v>8311</v>
      </c>
      <c r="G47" s="48">
        <f>SUM(G40:G41)</f>
        <v>8767</v>
      </c>
      <c r="H47" s="48">
        <f>SUM(H40:H41)</f>
        <v>-2600</v>
      </c>
    </row>
    <row r="49" spans="2:8" x14ac:dyDescent="0.25">
      <c r="B49" s="114" t="s">
        <v>201</v>
      </c>
      <c r="C49" s="114"/>
      <c r="D49" s="114"/>
      <c r="E49" s="127">
        <f>E47/E45</f>
        <v>0.12703566337994079</v>
      </c>
      <c r="F49" s="127">
        <f t="shared" ref="F49:H49" si="11">F47/F45</f>
        <v>0.36838477614785037</v>
      </c>
      <c r="G49" s="127">
        <f>G47/G45</f>
        <v>0.3782905169337541</v>
      </c>
      <c r="H49" s="127">
        <f t="shared" si="11"/>
        <v>-0.10346397384430742</v>
      </c>
    </row>
    <row r="51" spans="2:8" x14ac:dyDescent="0.25">
      <c r="G51" s="128" t="s">
        <v>202</v>
      </c>
      <c r="H51" s="129">
        <f>AVERAGE(E49:H49)</f>
        <v>0.19256174565430947</v>
      </c>
    </row>
    <row r="52" spans="2:8" x14ac:dyDescent="0.25">
      <c r="G52" s="128" t="s">
        <v>203</v>
      </c>
      <c r="H52" s="129">
        <f>MEDIAN(E49:H49)</f>
        <v>0.24771021976389557</v>
      </c>
    </row>
    <row r="54" spans="2:8" x14ac:dyDescent="0.25">
      <c r="B54" s="87" t="s">
        <v>204</v>
      </c>
      <c r="C54" s="87"/>
      <c r="D54" s="88">
        <f>D2</f>
        <v>44256</v>
      </c>
      <c r="E54" s="88">
        <f t="shared" ref="E54:H54" si="12">E2</f>
        <v>44621</v>
      </c>
      <c r="F54" s="88">
        <f t="shared" si="12"/>
        <v>44986</v>
      </c>
      <c r="G54" s="88">
        <f t="shared" si="12"/>
        <v>45352</v>
      </c>
      <c r="H54" s="88">
        <f t="shared" si="12"/>
        <v>45717</v>
      </c>
    </row>
    <row r="56" spans="2:8" x14ac:dyDescent="0.25">
      <c r="B56" s="86" t="s">
        <v>201</v>
      </c>
      <c r="E56" s="126">
        <f>E49</f>
        <v>0.12703566337994079</v>
      </c>
      <c r="F56" s="126">
        <f t="shared" ref="F56:H56" si="13">F49</f>
        <v>0.36838477614785037</v>
      </c>
      <c r="G56" s="126">
        <f t="shared" si="13"/>
        <v>0.3782905169337541</v>
      </c>
      <c r="H56" s="126">
        <f t="shared" si="13"/>
        <v>-0.10346397384430742</v>
      </c>
    </row>
    <row r="57" spans="2:8" x14ac:dyDescent="0.25">
      <c r="B57" t="s">
        <v>194</v>
      </c>
      <c r="E57" s="126">
        <f>E36</f>
        <v>0.65154193218289225</v>
      </c>
      <c r="F57" s="126">
        <f t="shared" ref="F57:H57" si="14">F36</f>
        <v>0.59256063656408786</v>
      </c>
      <c r="G57" s="126">
        <f t="shared" si="14"/>
        <v>0.55581427921145699</v>
      </c>
      <c r="H57" s="126">
        <f t="shared" si="14"/>
        <v>0.61891405969075874</v>
      </c>
    </row>
    <row r="58" spans="2:8" x14ac:dyDescent="0.25">
      <c r="B58" s="31"/>
      <c r="C58" s="31"/>
      <c r="D58" s="31"/>
      <c r="E58" s="31"/>
      <c r="F58" s="31"/>
      <c r="G58" s="31"/>
      <c r="H58" s="31"/>
    </row>
    <row r="59" spans="2:8" x14ac:dyDescent="0.25">
      <c r="B59" s="114" t="s">
        <v>205</v>
      </c>
      <c r="C59" s="114"/>
      <c r="D59" s="114"/>
      <c r="E59" s="127">
        <f>E56*E57</f>
        <v>8.276906157470211E-2</v>
      </c>
      <c r="F59" s="127">
        <f t="shared" ref="F59:H59" si="15">F56*F57</f>
        <v>0.21829031745468921</v>
      </c>
      <c r="G59" s="127">
        <f t="shared" si="15"/>
        <v>0.21025927100206399</v>
      </c>
      <c r="H59" s="127">
        <f t="shared" si="15"/>
        <v>-6.4035308083718781E-2</v>
      </c>
    </row>
    <row r="61" spans="2:8" x14ac:dyDescent="0.25">
      <c r="G61" s="128" t="s">
        <v>202</v>
      </c>
      <c r="H61" s="129">
        <f>AVERAGE(E59:H59)</f>
        <v>0.11182083548693413</v>
      </c>
    </row>
    <row r="62" spans="2:8" x14ac:dyDescent="0.25">
      <c r="G62" s="128" t="s">
        <v>203</v>
      </c>
      <c r="H62" s="129">
        <f>MEDIAN(E59:H59)</f>
        <v>0.14651416628838304</v>
      </c>
    </row>
  </sheetData>
  <pageMargins left="0.7" right="0.7" top="0.75" bottom="0.75" header="0.3" footer="0.3"/>
  <pageSetup paperSize="9" orientation="portrait" r:id="rId1"/>
  <ignoredErrors>
    <ignoredError sqref="D40:H40" formulaRange="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N40"/>
  <sheetViews>
    <sheetView showGridLines="0" workbookViewId="0">
      <selection activeCell="I29" sqref="I29"/>
    </sheetView>
  </sheetViews>
  <sheetFormatPr defaultRowHeight="15" outlineLevelRow="1" x14ac:dyDescent="0.25"/>
  <cols>
    <col min="1" max="1" width="1.85546875" customWidth="1"/>
    <col min="2" max="2" width="30.7109375" customWidth="1"/>
    <col min="3" max="3" width="12.5703125" bestFit="1" customWidth="1"/>
    <col min="4" max="5" width="10" customWidth="1"/>
    <col min="6" max="6" width="10.5703125" bestFit="1" customWidth="1"/>
    <col min="7" max="8" width="11.28515625" bestFit="1" customWidth="1"/>
    <col min="9" max="9" width="12.28515625" bestFit="1" customWidth="1"/>
    <col min="10" max="10" width="10.5703125" bestFit="1" customWidth="1"/>
  </cols>
  <sheetData>
    <row r="2" spans="2:14" x14ac:dyDescent="0.25">
      <c r="B2" s="184" t="s">
        <v>302</v>
      </c>
      <c r="C2" s="149"/>
      <c r="D2" s="185">
        <f>'Intrinsic Growth'!H2</f>
        <v>45717</v>
      </c>
      <c r="E2" s="186">
        <f>D2+366</f>
        <v>46083</v>
      </c>
      <c r="F2" s="186">
        <f t="shared" ref="F2:I2" si="0">E2+366</f>
        <v>46449</v>
      </c>
      <c r="G2" s="186">
        <f t="shared" si="0"/>
        <v>46815</v>
      </c>
      <c r="H2" s="186">
        <f t="shared" si="0"/>
        <v>47181</v>
      </c>
      <c r="I2" s="186">
        <f t="shared" si="0"/>
        <v>47547</v>
      </c>
    </row>
    <row r="4" spans="2:14" x14ac:dyDescent="0.25">
      <c r="B4" s="189" t="s">
        <v>193</v>
      </c>
      <c r="C4" s="189"/>
      <c r="D4" s="193">
        <f>'Data Sheet'!K33-'Data Sheet'!K26</f>
        <v>37987</v>
      </c>
      <c r="E4" s="239">
        <f>D4*(1+$C$14)</f>
        <v>41063.947</v>
      </c>
      <c r="F4" s="239">
        <f>E4*(1+$C$14)</f>
        <v>44390.126706999996</v>
      </c>
      <c r="G4" s="239">
        <f>F4*(1+$C$14)</f>
        <v>47985.726970266995</v>
      </c>
      <c r="H4" s="239">
        <f>G4*(1+$C$14)</f>
        <v>51872.570854858619</v>
      </c>
      <c r="I4" s="239">
        <f>H4*(1+$C$14)</f>
        <v>56074.249094102168</v>
      </c>
    </row>
    <row r="5" spans="2:14" x14ac:dyDescent="0.25">
      <c r="B5" s="189" t="s">
        <v>282</v>
      </c>
      <c r="C5" s="189"/>
      <c r="D5" s="194">
        <v>0.28999999999999998</v>
      </c>
      <c r="E5" s="240">
        <f>D5</f>
        <v>0.28999999999999998</v>
      </c>
      <c r="F5" s="240">
        <f t="shared" ref="F5:I5" si="1">E5</f>
        <v>0.28999999999999998</v>
      </c>
      <c r="G5" s="240">
        <f t="shared" si="1"/>
        <v>0.28999999999999998</v>
      </c>
      <c r="H5" s="240">
        <f t="shared" si="1"/>
        <v>0.28999999999999998</v>
      </c>
      <c r="I5" s="240">
        <f t="shared" si="1"/>
        <v>0.28999999999999998</v>
      </c>
    </row>
    <row r="6" spans="2:14" x14ac:dyDescent="0.25">
      <c r="B6" s="189" t="s">
        <v>199</v>
      </c>
      <c r="C6" s="189"/>
      <c r="D6" s="193">
        <f>D4*(1-D5)</f>
        <v>26970.77</v>
      </c>
      <c r="E6" s="239">
        <f t="shared" ref="E6:I6" si="2">E4*(1-E5)</f>
        <v>29155.40237</v>
      </c>
      <c r="F6" s="239">
        <f t="shared" si="2"/>
        <v>31516.989961969997</v>
      </c>
      <c r="G6" s="239">
        <f t="shared" si="2"/>
        <v>34069.866148889567</v>
      </c>
      <c r="H6" s="239">
        <f t="shared" si="2"/>
        <v>36829.525306949618</v>
      </c>
      <c r="I6" s="239">
        <f t="shared" si="2"/>
        <v>39812.716856812534</v>
      </c>
    </row>
    <row r="7" spans="2:14" x14ac:dyDescent="0.25">
      <c r="B7" s="189" t="s">
        <v>303</v>
      </c>
      <c r="C7" s="189"/>
      <c r="D7" s="196">
        <f>'Intrinsic Growth'!H52</f>
        <v>0.24771021976389557</v>
      </c>
      <c r="E7" s="241">
        <f>D7+(($I$7-$D$7)/4)</f>
        <v>0.30978266482292166</v>
      </c>
      <c r="F7" s="241">
        <f t="shared" ref="F7:H7" si="3">E7+(($I$7-$D$7)/4)</f>
        <v>0.37185510988194775</v>
      </c>
      <c r="G7" s="241">
        <f t="shared" si="3"/>
        <v>0.43392755494097385</v>
      </c>
      <c r="H7" s="241">
        <f t="shared" si="3"/>
        <v>0.49599999999999994</v>
      </c>
      <c r="I7" s="242">
        <v>0.496</v>
      </c>
    </row>
    <row r="8" spans="2:14" x14ac:dyDescent="0.25">
      <c r="B8" s="189" t="s">
        <v>304</v>
      </c>
      <c r="C8" s="189"/>
      <c r="D8" s="193">
        <f>D6*(1-D7)</f>
        <v>20289.834636098516</v>
      </c>
      <c r="E8" s="239">
        <f t="shared" ref="E8:I8" si="4">E6*(1-E7)</f>
        <v>20123.564129836876</v>
      </c>
      <c r="F8" s="239">
        <f t="shared" si="4"/>
        <v>19797.236196513397</v>
      </c>
      <c r="G8" s="239">
        <f t="shared" si="4"/>
        <v>19286.012433735665</v>
      </c>
      <c r="H8" s="239">
        <f t="shared" si="4"/>
        <v>18562.080754702609</v>
      </c>
      <c r="I8" s="239">
        <f t="shared" si="4"/>
        <v>20065.609295833518</v>
      </c>
    </row>
    <row r="9" spans="2:14" x14ac:dyDescent="0.25">
      <c r="B9" s="189" t="s">
        <v>305</v>
      </c>
      <c r="C9" s="189"/>
      <c r="D9" s="195"/>
      <c r="E9" s="190">
        <v>0.5</v>
      </c>
      <c r="F9" s="191">
        <f>E9+1</f>
        <v>1.5</v>
      </c>
      <c r="G9" s="191">
        <f t="shared" ref="G9:I9" si="5">F9+1</f>
        <v>2.5</v>
      </c>
      <c r="H9" s="191">
        <f t="shared" si="5"/>
        <v>3.5</v>
      </c>
      <c r="I9" s="191">
        <f t="shared" si="5"/>
        <v>4.5</v>
      </c>
    </row>
    <row r="10" spans="2:14" x14ac:dyDescent="0.25">
      <c r="B10" s="189" t="s">
        <v>306</v>
      </c>
      <c r="C10" s="189"/>
      <c r="D10" s="195"/>
      <c r="E10" s="199">
        <f>1/(1+$C$16)^E9</f>
        <v>0.96247977203486634</v>
      </c>
      <c r="F10" s="199">
        <f t="shared" ref="F10:I10" si="6">1/(1+$C$16)^F9</f>
        <v>0.89160979886649772</v>
      </c>
      <c r="G10" s="199">
        <f t="shared" si="6"/>
        <v>0.82595817235103253</v>
      </c>
      <c r="H10" s="199">
        <f t="shared" si="6"/>
        <v>0.76514065159529032</v>
      </c>
      <c r="I10" s="199">
        <f t="shared" si="6"/>
        <v>0.70880128839605838</v>
      </c>
    </row>
    <row r="11" spans="2:14" s="148" customFormat="1" ht="6" customHeight="1" x14ac:dyDescent="0.25">
      <c r="D11" s="197"/>
    </row>
    <row r="12" spans="2:14" ht="15.75" thickBot="1" x14ac:dyDescent="0.3">
      <c r="B12" s="192" t="s">
        <v>307</v>
      </c>
      <c r="C12" s="91"/>
      <c r="D12" s="198"/>
      <c r="E12" s="243">
        <f>E8*E10</f>
        <v>19368.523416214408</v>
      </c>
      <c r="F12" s="243">
        <f t="shared" ref="F12:I12" si="7">F8*F10</f>
        <v>17651.409783285857</v>
      </c>
      <c r="G12" s="243">
        <f t="shared" si="7"/>
        <v>15929.439581707598</v>
      </c>
      <c r="H12" s="243">
        <f t="shared" si="7"/>
        <v>14202.602563617553</v>
      </c>
      <c r="I12" s="243">
        <f t="shared" si="7"/>
        <v>14222.529721338724</v>
      </c>
      <c r="N12" t="s">
        <v>308</v>
      </c>
    </row>
    <row r="14" spans="2:14" outlineLevel="1" x14ac:dyDescent="0.25">
      <c r="B14" s="187" t="s">
        <v>309</v>
      </c>
      <c r="C14" s="188">
        <v>8.1000000000000003E-2</v>
      </c>
    </row>
    <row r="15" spans="2:14" outlineLevel="1" x14ac:dyDescent="0.25">
      <c r="B15" s="187" t="s">
        <v>310</v>
      </c>
      <c r="C15" s="188">
        <v>6.8000000000000005E-2</v>
      </c>
    </row>
    <row r="16" spans="2:14" outlineLevel="1" x14ac:dyDescent="0.25">
      <c r="B16" s="187" t="s">
        <v>301</v>
      </c>
      <c r="C16" s="188">
        <f>WACC!K37</f>
        <v>7.948541307920276E-2</v>
      </c>
    </row>
    <row r="18" spans="2:11" x14ac:dyDescent="0.25">
      <c r="B18" s="184" t="s">
        <v>311</v>
      </c>
      <c r="C18" s="184"/>
      <c r="D18" s="247"/>
      <c r="F18" s="184" t="s">
        <v>370</v>
      </c>
      <c r="G18" s="184"/>
      <c r="H18" s="184"/>
      <c r="I18" s="184"/>
      <c r="J18" s="184"/>
    </row>
    <row r="19" spans="2:11" ht="15.75" thickBot="1" x14ac:dyDescent="0.3">
      <c r="F19" s="245">
        <f>C37</f>
        <v>3457.1003584169366</v>
      </c>
      <c r="G19" s="246">
        <v>0.03</v>
      </c>
      <c r="H19" s="246">
        <v>0.06</v>
      </c>
      <c r="I19" s="246">
        <v>7.9500000000000001E-2</v>
      </c>
      <c r="J19" s="246">
        <v>0.09</v>
      </c>
      <c r="K19" s="244"/>
    </row>
    <row r="20" spans="2:11" x14ac:dyDescent="0.25">
      <c r="B20" s="148" t="s">
        <v>312</v>
      </c>
      <c r="C20" s="72">
        <f>I8*(1+C14)</f>
        <v>21690.923648796033</v>
      </c>
      <c r="F20" s="248">
        <v>0.04</v>
      </c>
      <c r="G20" s="249">
        <f t="dataTable" ref="G20:J24" dt2D="1" dtr="1" r1="C21" r2="C22"/>
        <v>-3465.8494442792876</v>
      </c>
      <c r="H20" s="250">
        <v>2085.3311113915875</v>
      </c>
      <c r="I20" s="250">
        <v>1171.8457034963797</v>
      </c>
      <c r="J20" s="250">
        <v>975.09500025741215</v>
      </c>
    </row>
    <row r="21" spans="2:11" x14ac:dyDescent="0.25">
      <c r="B21" s="148" t="s">
        <v>301</v>
      </c>
      <c r="C21" s="126">
        <f>C16</f>
        <v>7.948541307920276E-2</v>
      </c>
      <c r="F21" s="248">
        <v>0.05</v>
      </c>
      <c r="G21" s="251">
        <v>-1615.4559257223291</v>
      </c>
      <c r="H21" s="51">
        <v>3935.7246299485473</v>
      </c>
      <c r="I21" s="51">
        <v>1489.4416732122279</v>
      </c>
      <c r="J21" s="51">
        <v>1160.134352113108</v>
      </c>
    </row>
    <row r="22" spans="2:11" x14ac:dyDescent="0.25">
      <c r="B22" s="148" t="s">
        <v>313</v>
      </c>
      <c r="C22" s="126">
        <f>C15</f>
        <v>6.8000000000000005E-2</v>
      </c>
      <c r="F22" s="248">
        <v>6.8000000000000005E-2</v>
      </c>
      <c r="G22" s="251">
        <v>-738.95373272166489</v>
      </c>
      <c r="H22" s="51">
        <v>-4391.0462035577639</v>
      </c>
      <c r="I22" s="252">
        <v>3453.0132772815136</v>
      </c>
      <c r="J22" s="51">
        <v>1917.113518795501</v>
      </c>
    </row>
    <row r="23" spans="2:11" x14ac:dyDescent="0.25">
      <c r="F23" s="248">
        <v>7.0000000000000007E-2</v>
      </c>
      <c r="G23" s="251">
        <v>-690.25916644385029</v>
      </c>
      <c r="H23" s="51">
        <v>-3465.8494442792853</v>
      </c>
      <c r="I23" s="51">
        <v>4130.5028950598071</v>
      </c>
      <c r="J23" s="51">
        <v>2085.3311113915884</v>
      </c>
    </row>
    <row r="24" spans="2:11" ht="15.75" thickBot="1" x14ac:dyDescent="0.3">
      <c r="B24" s="200" t="s">
        <v>314</v>
      </c>
      <c r="C24" s="201">
        <f>C20/(C21-C22)</f>
        <v>1888562.7795201319</v>
      </c>
      <c r="F24" s="248">
        <v>0.08</v>
      </c>
      <c r="G24" s="251">
        <v>-505.21981458815463</v>
      </c>
      <c r="H24" s="51">
        <v>-1615.4559257223291</v>
      </c>
      <c r="I24" s="51">
        <v>-73780.803149443644</v>
      </c>
      <c r="J24" s="51">
        <v>3935.7246299485473</v>
      </c>
    </row>
    <row r="25" spans="2:11" x14ac:dyDescent="0.25">
      <c r="F25" s="31"/>
    </row>
    <row r="26" spans="2:11" x14ac:dyDescent="0.25">
      <c r="B26" s="184" t="s">
        <v>315</v>
      </c>
      <c r="C26" s="184"/>
      <c r="D26" s="247"/>
    </row>
    <row r="28" spans="2:11" x14ac:dyDescent="0.25">
      <c r="B28" s="148" t="s">
        <v>307</v>
      </c>
      <c r="C28" s="72">
        <f>SUM(E12:I12)</f>
        <v>81374.505066164143</v>
      </c>
    </row>
    <row r="29" spans="2:11" x14ac:dyDescent="0.25">
      <c r="B29" s="148" t="s">
        <v>316</v>
      </c>
      <c r="C29" s="25">
        <f>C24*I10</f>
        <v>1338615.7313407105</v>
      </c>
    </row>
    <row r="30" spans="2:11" x14ac:dyDescent="0.25">
      <c r="B30" s="202" t="s">
        <v>317</v>
      </c>
      <c r="C30" s="203">
        <f>SUM(C28:C29)</f>
        <v>1419990.2364068746</v>
      </c>
    </row>
    <row r="31" spans="2:11" x14ac:dyDescent="0.25">
      <c r="B31" s="31"/>
    </row>
    <row r="32" spans="2:11" x14ac:dyDescent="0.25">
      <c r="B32" s="86" t="s">
        <v>318</v>
      </c>
      <c r="C32" s="72">
        <f>'Data Sheet'!K69</f>
        <v>24455</v>
      </c>
    </row>
    <row r="33" spans="2:3" x14ac:dyDescent="0.25">
      <c r="B33" s="86" t="s">
        <v>319</v>
      </c>
      <c r="C33" s="72">
        <f>SUM('Raw FS'!N7)</f>
        <v>8227</v>
      </c>
    </row>
    <row r="34" spans="2:3" x14ac:dyDescent="0.25">
      <c r="B34" s="31" t="s">
        <v>320</v>
      </c>
      <c r="C34" s="83">
        <f>C30+C32-C33</f>
        <v>1436218.2364068746</v>
      </c>
    </row>
    <row r="35" spans="2:3" x14ac:dyDescent="0.25">
      <c r="B35" s="86" t="s">
        <v>321</v>
      </c>
      <c r="C35" s="72">
        <f>'Data Sheet'!B6</f>
        <v>415.44013407367282</v>
      </c>
    </row>
    <row r="37" spans="2:3" ht="15.75" thickBot="1" x14ac:dyDescent="0.3">
      <c r="B37" s="200" t="s">
        <v>322</v>
      </c>
      <c r="C37" s="204">
        <f>C34/C35</f>
        <v>3457.1003584169366</v>
      </c>
    </row>
    <row r="39" spans="2:3" x14ac:dyDescent="0.25">
      <c r="B39" t="s">
        <v>323</v>
      </c>
      <c r="C39" s="205">
        <v>1639</v>
      </c>
    </row>
    <row r="40" spans="2:3" x14ac:dyDescent="0.25">
      <c r="B40" t="s">
        <v>324</v>
      </c>
      <c r="C40" s="206">
        <f>C39/C37-1</f>
        <v>-0.525903262828469</v>
      </c>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P35"/>
  <sheetViews>
    <sheetView showGridLines="0" topLeftCell="A81" zoomScale="90" zoomScaleNormal="90" zoomScaleSheetLayoutView="80" workbookViewId="0">
      <selection activeCell="R11" sqref="R11"/>
    </sheetView>
  </sheetViews>
  <sheetFormatPr defaultRowHeight="15" x14ac:dyDescent="0.25"/>
  <cols>
    <col min="1" max="1" width="1.85546875" customWidth="1"/>
    <col min="2" max="2" width="28" customWidth="1"/>
    <col min="3" max="3" width="14.42578125" bestFit="1" customWidth="1"/>
    <col min="4" max="4" width="8.28515625" customWidth="1"/>
    <col min="5" max="5" width="11.85546875" customWidth="1"/>
    <col min="6" max="6" width="11.5703125" customWidth="1"/>
    <col min="7" max="7" width="10" customWidth="1"/>
    <col min="8" max="8" width="11.5703125" customWidth="1"/>
    <col min="10" max="10" width="10.42578125" bestFit="1" customWidth="1"/>
    <col min="11" max="11" width="9.28515625" bestFit="1" customWidth="1"/>
    <col min="12" max="12" width="9.28515625" customWidth="1"/>
    <col min="14" max="15" width="12.42578125" customWidth="1"/>
    <col min="16" max="16" width="12.42578125" bestFit="1" customWidth="1"/>
  </cols>
  <sheetData>
    <row r="2" spans="2:16" x14ac:dyDescent="0.25">
      <c r="B2" s="208" t="s">
        <v>336</v>
      </c>
      <c r="C2" s="130"/>
      <c r="D2" s="130"/>
      <c r="E2" s="130"/>
      <c r="F2" s="130"/>
      <c r="G2" s="130"/>
      <c r="H2" s="130"/>
      <c r="I2" s="130"/>
      <c r="J2" s="130"/>
      <c r="K2" s="130"/>
      <c r="L2" s="130"/>
      <c r="M2" s="130"/>
      <c r="N2" s="130"/>
      <c r="O2" s="130"/>
      <c r="P2" s="130"/>
    </row>
    <row r="3" spans="2:16" ht="16.5" thickBot="1" x14ac:dyDescent="0.3">
      <c r="B3" s="209" t="s">
        <v>337</v>
      </c>
      <c r="C3" s="209"/>
      <c r="D3" s="210"/>
      <c r="E3" s="210"/>
      <c r="F3" s="210"/>
      <c r="G3" s="210"/>
      <c r="H3" s="210"/>
      <c r="I3" s="210"/>
      <c r="J3" s="210"/>
      <c r="K3" s="210"/>
      <c r="L3" s="210"/>
      <c r="M3" s="210"/>
      <c r="N3" s="210"/>
      <c r="O3" s="210"/>
      <c r="P3" s="210"/>
    </row>
    <row r="4" spans="2:16" x14ac:dyDescent="0.25">
      <c r="B4" s="130"/>
      <c r="C4" s="130"/>
      <c r="D4" s="130"/>
      <c r="E4" s="130"/>
      <c r="F4" s="130"/>
      <c r="G4" s="130"/>
      <c r="H4" s="130"/>
      <c r="I4" s="130"/>
      <c r="J4" s="130"/>
      <c r="K4" s="130"/>
      <c r="L4" s="130"/>
      <c r="M4" s="130"/>
      <c r="N4" s="130"/>
      <c r="O4" s="130"/>
      <c r="P4" s="130"/>
    </row>
    <row r="5" spans="2:16" x14ac:dyDescent="0.25">
      <c r="B5" s="211"/>
      <c r="C5" s="211"/>
      <c r="D5" s="319" t="s">
        <v>338</v>
      </c>
      <c r="E5" s="319"/>
      <c r="F5" s="319"/>
      <c r="G5" s="319"/>
      <c r="H5" s="319"/>
      <c r="I5" s="212"/>
      <c r="J5" s="319" t="s">
        <v>339</v>
      </c>
      <c r="K5" s="319"/>
      <c r="L5" s="319"/>
      <c r="M5" s="212"/>
      <c r="N5" s="319" t="s">
        <v>340</v>
      </c>
      <c r="O5" s="319"/>
      <c r="P5" s="319"/>
    </row>
    <row r="6" spans="2:16" ht="30" x14ac:dyDescent="0.25">
      <c r="B6" s="213" t="s">
        <v>341</v>
      </c>
      <c r="C6" s="213" t="s">
        <v>342</v>
      </c>
      <c r="D6" s="214" t="s">
        <v>323</v>
      </c>
      <c r="E6" s="219" t="s">
        <v>343</v>
      </c>
      <c r="F6" s="219" t="s">
        <v>361</v>
      </c>
      <c r="G6" s="214" t="s">
        <v>344</v>
      </c>
      <c r="H6" s="214" t="s">
        <v>345</v>
      </c>
      <c r="I6" s="215"/>
      <c r="J6" s="214" t="s">
        <v>346</v>
      </c>
      <c r="K6" s="216" t="s">
        <v>64</v>
      </c>
      <c r="L6" s="219" t="s">
        <v>347</v>
      </c>
      <c r="M6" s="216"/>
      <c r="N6" s="211" t="s">
        <v>348</v>
      </c>
      <c r="O6" s="216" t="s">
        <v>349</v>
      </c>
      <c r="P6" s="216" t="s">
        <v>350</v>
      </c>
    </row>
    <row r="7" spans="2:16" ht="6" customHeight="1" x14ac:dyDescent="0.25"/>
    <row r="8" spans="2:16" x14ac:dyDescent="0.25">
      <c r="B8" s="220" t="str">
        <f>'RV Data'!C4</f>
        <v>Infosys</v>
      </c>
      <c r="C8" s="220" t="s">
        <v>352</v>
      </c>
      <c r="D8" s="228">
        <f>'RV Data'!D4</f>
        <v>1638.7</v>
      </c>
      <c r="E8" s="228">
        <f>'RV Data'!E4</f>
        <v>405.47</v>
      </c>
      <c r="F8" s="228">
        <f>D8*E8</f>
        <v>664443.68900000001</v>
      </c>
      <c r="G8" s="228">
        <f>'RV Data'!I4</f>
        <v>-15700</v>
      </c>
      <c r="H8" s="228">
        <f>F8+G8</f>
        <v>648743.68900000001</v>
      </c>
      <c r="I8" s="220"/>
      <c r="J8" s="228">
        <f>'RV Data'!K4</f>
        <v>169458</v>
      </c>
      <c r="K8" s="228">
        <f>'RV Data'!L4</f>
        <v>44059.08</v>
      </c>
      <c r="L8" s="228">
        <f>'RV Data'!M4</f>
        <v>28159</v>
      </c>
      <c r="M8" s="220"/>
      <c r="N8" s="223">
        <f>$H8/J8</f>
        <v>3.8283450117433229</v>
      </c>
      <c r="O8" s="223">
        <f>$H8/K8</f>
        <v>14.724403891320472</v>
      </c>
      <c r="P8" s="224">
        <f>F8/L8</f>
        <v>23.596139387052098</v>
      </c>
    </row>
    <row r="9" spans="2:16" x14ac:dyDescent="0.25">
      <c r="B9" s="221" t="str">
        <f>'RV Data'!C3</f>
        <v>TCS</v>
      </c>
      <c r="C9" s="222" t="s">
        <v>351</v>
      </c>
      <c r="D9" s="229">
        <f>'RV Data'!D3</f>
        <v>3282</v>
      </c>
      <c r="E9" s="221">
        <f>'RV Data'!E3</f>
        <v>361.81</v>
      </c>
      <c r="F9" s="230">
        <f>D9*E9</f>
        <v>1187460.42</v>
      </c>
      <c r="G9" s="229">
        <f>'RV Data'!I3</f>
        <v>-4531</v>
      </c>
      <c r="H9" s="229">
        <f>F9+G9</f>
        <v>1182929.42</v>
      </c>
      <c r="I9" s="221"/>
      <c r="J9" s="229">
        <f>'RV Data'!K3</f>
        <v>257688</v>
      </c>
      <c r="K9" s="229">
        <f>'RV Data'!L3</f>
        <v>74729.51999999999</v>
      </c>
      <c r="L9" s="229">
        <f>'RV Data'!M3</f>
        <v>49687</v>
      </c>
      <c r="M9" s="221"/>
      <c r="N9" s="225">
        <f>$H9/J9</f>
        <v>4.5905491136568246</v>
      </c>
      <c r="O9" s="225">
        <f t="shared" ref="O9:O17" si="0">$H9/K9</f>
        <v>15.829479702264916</v>
      </c>
      <c r="P9" s="226">
        <f t="shared" ref="P9:P17" si="1">F9/L9</f>
        <v>23.898814981785979</v>
      </c>
    </row>
    <row r="10" spans="2:16" x14ac:dyDescent="0.25">
      <c r="B10" s="221" t="str">
        <f>'RV Data'!C5</f>
        <v>HCL Technologies</v>
      </c>
      <c r="C10" s="221" t="s">
        <v>353</v>
      </c>
      <c r="D10" s="229">
        <f>'RV Data'!D5</f>
        <v>1642.4</v>
      </c>
      <c r="E10" s="229">
        <f>'RV Data'!E5</f>
        <v>271.37</v>
      </c>
      <c r="F10" s="230">
        <f>D10*E10</f>
        <v>445698.08800000005</v>
      </c>
      <c r="G10" s="229">
        <f>'RV Data'!I5</f>
        <v>-14509</v>
      </c>
      <c r="H10" s="229">
        <f>F10+G10</f>
        <v>431189.08800000005</v>
      </c>
      <c r="I10" s="221"/>
      <c r="J10" s="229">
        <f>'RV Data'!K5</f>
        <v>122427</v>
      </c>
      <c r="K10" s="229">
        <f>'RV Data'!L5</f>
        <v>28158.210000000003</v>
      </c>
      <c r="L10" s="229">
        <f>'RV Data'!M5</f>
        <v>16983</v>
      </c>
      <c r="M10" s="221"/>
      <c r="N10" s="225">
        <f>$H10/J10</f>
        <v>3.5220097527506193</v>
      </c>
      <c r="O10" s="225">
        <f>$H10/K10</f>
        <v>15.31308588152443</v>
      </c>
      <c r="P10" s="226">
        <f t="shared" si="1"/>
        <v>26.243778366601898</v>
      </c>
    </row>
    <row r="11" spans="2:16" x14ac:dyDescent="0.25">
      <c r="B11" s="221" t="str">
        <f>'RV Data'!C6</f>
        <v>Wipro</v>
      </c>
      <c r="C11" s="221" t="s">
        <v>354</v>
      </c>
      <c r="D11" s="229">
        <f>'RV Data'!D6</f>
        <v>264.45</v>
      </c>
      <c r="E11" s="221">
        <f>'RV Data'!E6</f>
        <v>1048.67</v>
      </c>
      <c r="F11" s="230">
        <f t="shared" ref="F11:F17" si="2">D11*E11</f>
        <v>277320.78149999998</v>
      </c>
      <c r="G11" s="229">
        <f>'RV Data'!I6</f>
        <v>3966.3000000000011</v>
      </c>
      <c r="H11" s="229">
        <f t="shared" ref="H11:H17" si="3">F11+G11</f>
        <v>281287.08149999997</v>
      </c>
      <c r="I11" s="221"/>
      <c r="J11" s="229">
        <f>'RV Data'!K6</f>
        <v>89654.9</v>
      </c>
      <c r="K11" s="229">
        <f>'RV Data'!L6</f>
        <v>22413.724999999999</v>
      </c>
      <c r="L11" s="229">
        <f>'RV Data'!M6</f>
        <v>13553.7</v>
      </c>
      <c r="M11" s="221"/>
      <c r="N11" s="225">
        <f t="shared" ref="N11:N17" si="4">$H11/J11</f>
        <v>3.1374423651133401</v>
      </c>
      <c r="O11" s="225">
        <f t="shared" si="0"/>
        <v>12.54976946045336</v>
      </c>
      <c r="P11" s="226">
        <f t="shared" si="1"/>
        <v>20.460891232652337</v>
      </c>
    </row>
    <row r="12" spans="2:16" x14ac:dyDescent="0.25">
      <c r="B12" s="221" t="str">
        <f>'RV Data'!C7</f>
        <v>LTIMindtree</v>
      </c>
      <c r="C12" s="221" t="s">
        <v>355</v>
      </c>
      <c r="D12" s="229">
        <f>'RV Data'!D7</f>
        <v>6197.5</v>
      </c>
      <c r="E12" s="221">
        <f>'RV Data'!E7</f>
        <v>29.65</v>
      </c>
      <c r="F12" s="230">
        <f t="shared" si="2"/>
        <v>183755.875</v>
      </c>
      <c r="G12" s="229">
        <f>'RV Data'!I7</f>
        <v>-1205.5999999999999</v>
      </c>
      <c r="H12" s="229">
        <f t="shared" si="3"/>
        <v>182550.27499999999</v>
      </c>
      <c r="I12" s="221"/>
      <c r="J12" s="229">
        <f>'RV Data'!K7</f>
        <v>39667.5</v>
      </c>
      <c r="K12" s="229">
        <f>'RV Data'!L7</f>
        <v>7933.5</v>
      </c>
      <c r="L12" s="229">
        <f>'RV Data'!M7</f>
        <v>4851.1000000000004</v>
      </c>
      <c r="M12" s="221"/>
      <c r="N12" s="225">
        <f t="shared" si="4"/>
        <v>4.602011092203945</v>
      </c>
      <c r="O12" s="225">
        <f t="shared" si="0"/>
        <v>23.010055461019725</v>
      </c>
      <c r="P12" s="226">
        <f t="shared" si="1"/>
        <v>37.879218115478963</v>
      </c>
    </row>
    <row r="13" spans="2:16" x14ac:dyDescent="0.25">
      <c r="B13" s="221" t="str">
        <f>'RV Data'!C8</f>
        <v>Tech Mahindra</v>
      </c>
      <c r="C13" s="221" t="s">
        <v>356</v>
      </c>
      <c r="D13" s="229">
        <f>'RV Data'!D8</f>
        <v>1612.5</v>
      </c>
      <c r="E13" s="221">
        <f>'RV Data'!E8</f>
        <v>97.97</v>
      </c>
      <c r="F13" s="230">
        <f t="shared" si="2"/>
        <v>157976.625</v>
      </c>
      <c r="G13" s="229">
        <f>'RV Data'!I8</f>
        <v>-2587.7999999999997</v>
      </c>
      <c r="H13" s="229">
        <f t="shared" si="3"/>
        <v>155388.82500000001</v>
      </c>
      <c r="I13" s="221"/>
      <c r="J13" s="229">
        <f>'RV Data'!K8</f>
        <v>54015.7</v>
      </c>
      <c r="K13" s="229">
        <f>'RV Data'!L8</f>
        <v>8102.3549999999996</v>
      </c>
      <c r="L13" s="229">
        <f>'RV Data'!M8</f>
        <v>4461.2</v>
      </c>
      <c r="M13" s="221"/>
      <c r="N13" s="225">
        <f t="shared" si="4"/>
        <v>2.8767344494285925</v>
      </c>
      <c r="O13" s="225">
        <f t="shared" si="0"/>
        <v>19.178229662857284</v>
      </c>
      <c r="P13" s="226">
        <f t="shared" si="1"/>
        <v>35.411240249260288</v>
      </c>
    </row>
    <row r="14" spans="2:16" x14ac:dyDescent="0.25">
      <c r="B14" s="221" t="str">
        <f>'RV Data'!C9</f>
        <v>Persistent Systems</v>
      </c>
      <c r="C14" s="221" t="s">
        <v>357</v>
      </c>
      <c r="D14" s="229">
        <f>'RV Data'!D9</f>
        <v>6358</v>
      </c>
      <c r="E14" s="221">
        <f>'RV Data'!E9</f>
        <v>15.78</v>
      </c>
      <c r="F14" s="230">
        <f t="shared" si="2"/>
        <v>100329.23999999999</v>
      </c>
      <c r="G14" s="229">
        <f>'RV Data'!I9</f>
        <v>-621.53</v>
      </c>
      <c r="H14" s="229">
        <f t="shared" si="3"/>
        <v>99707.709999999992</v>
      </c>
      <c r="I14" s="221"/>
      <c r="J14" s="229">
        <f>'RV Data'!K9</f>
        <v>13218.7</v>
      </c>
      <c r="K14" s="229">
        <f>'RV Data'!L9</f>
        <v>2643.7400000000002</v>
      </c>
      <c r="L14" s="229">
        <f>'RV Data'!M9</f>
        <v>1665.16</v>
      </c>
      <c r="M14" s="221"/>
      <c r="N14" s="225">
        <f t="shared" si="4"/>
        <v>7.5429285784532505</v>
      </c>
      <c r="O14" s="225">
        <f t="shared" si="0"/>
        <v>37.714642892266255</v>
      </c>
      <c r="P14" s="226">
        <f t="shared" si="1"/>
        <v>60.252011818684082</v>
      </c>
    </row>
    <row r="15" spans="2:16" x14ac:dyDescent="0.25">
      <c r="B15" s="221" t="str">
        <f>'RV Data'!C10</f>
        <v>Oracle Fin.Serv.</v>
      </c>
      <c r="C15" s="221" t="s">
        <v>358</v>
      </c>
      <c r="D15" s="229">
        <f>'RV Data'!D10</f>
        <v>7823.5</v>
      </c>
      <c r="E15" s="221">
        <f>'RV Data'!E10</f>
        <v>8.6999999999999993</v>
      </c>
      <c r="F15" s="230">
        <f t="shared" si="2"/>
        <v>68064.45</v>
      </c>
      <c r="G15" s="229">
        <f>'RV Data'!I10</f>
        <v>-5917.4</v>
      </c>
      <c r="H15" s="229">
        <f t="shared" si="3"/>
        <v>62147.049999999996</v>
      </c>
      <c r="I15" s="221"/>
      <c r="J15" s="229">
        <f>'RV Data'!K10</f>
        <v>7072.5</v>
      </c>
      <c r="K15" s="229">
        <f>'RV Data'!L10</f>
        <v>3394.7999999999997</v>
      </c>
      <c r="L15" s="229">
        <f>'RV Data'!M10</f>
        <v>2373.1999999999998</v>
      </c>
      <c r="M15" s="221"/>
      <c r="N15" s="225">
        <f t="shared" si="4"/>
        <v>8.7871403322728874</v>
      </c>
      <c r="O15" s="225">
        <f t="shared" si="0"/>
        <v>18.306542358901851</v>
      </c>
      <c r="P15" s="226">
        <f t="shared" si="1"/>
        <v>28.680452553514243</v>
      </c>
    </row>
    <row r="16" spans="2:16" x14ac:dyDescent="0.25">
      <c r="B16" s="221" t="str">
        <f>'RV Data'!C11</f>
        <v>Coforge</v>
      </c>
      <c r="C16" s="221" t="s">
        <v>359</v>
      </c>
      <c r="D16" s="229">
        <f>'RV Data'!D11</f>
        <v>1845.4</v>
      </c>
      <c r="E16" s="221">
        <f>'RV Data'!E11</f>
        <v>33.5</v>
      </c>
      <c r="F16" s="230">
        <f t="shared" si="2"/>
        <v>61820.9</v>
      </c>
      <c r="G16" s="229">
        <f>'RV Data'!I11</f>
        <v>88.299999999999955</v>
      </c>
      <c r="H16" s="229">
        <f t="shared" si="3"/>
        <v>61909.200000000004</v>
      </c>
      <c r="I16" s="221"/>
      <c r="J16" s="229">
        <f>'RV Data'!K11</f>
        <v>14342.3</v>
      </c>
      <c r="K16" s="229">
        <f>'RV Data'!L11</f>
        <v>2438.1910000000003</v>
      </c>
      <c r="L16" s="229">
        <f>'RV Data'!M11</f>
        <v>1345</v>
      </c>
      <c r="M16" s="221"/>
      <c r="N16" s="225">
        <f t="shared" si="4"/>
        <v>4.3165461606576354</v>
      </c>
      <c r="O16" s="225">
        <f t="shared" si="0"/>
        <v>25.39144800386844</v>
      </c>
      <c r="P16" s="226">
        <f t="shared" si="1"/>
        <v>45.963494423791822</v>
      </c>
    </row>
    <row r="17" spans="2:16" x14ac:dyDescent="0.25">
      <c r="B17" s="221" t="str">
        <f>'RV Data'!C12</f>
        <v>Mphasis</v>
      </c>
      <c r="C17" s="221" t="s">
        <v>360</v>
      </c>
      <c r="D17" s="229">
        <f>'RV Data'!D12</f>
        <v>2890.2</v>
      </c>
      <c r="E17" s="221">
        <f>'RV Data'!E12</f>
        <v>19.059999999999999</v>
      </c>
      <c r="F17" s="230">
        <f t="shared" si="2"/>
        <v>55087.211999999992</v>
      </c>
      <c r="G17" s="229">
        <f>'RV Data'!I12</f>
        <v>366.45000000000005</v>
      </c>
      <c r="H17" s="229">
        <f t="shared" si="3"/>
        <v>55453.661999999989</v>
      </c>
      <c r="I17" s="221"/>
      <c r="J17" s="229">
        <f>'RV Data'!K12</f>
        <v>14905.78</v>
      </c>
      <c r="K17" s="229">
        <f>'RV Data'!L12</f>
        <v>3130.2138</v>
      </c>
      <c r="L17" s="229">
        <f>'RV Data'!M12</f>
        <v>1785.07</v>
      </c>
      <c r="M17" s="221"/>
      <c r="N17" s="225">
        <f t="shared" si="4"/>
        <v>3.7202791132030653</v>
      </c>
      <c r="O17" s="225">
        <f t="shared" si="0"/>
        <v>17.715614824776502</v>
      </c>
      <c r="P17" s="226">
        <f t="shared" si="1"/>
        <v>30.859972998257767</v>
      </c>
    </row>
    <row r="18" spans="2:16" ht="6" customHeight="1" x14ac:dyDescent="0.25">
      <c r="B18" s="148"/>
      <c r="G18" s="25"/>
    </row>
    <row r="19" spans="2:16" x14ac:dyDescent="0.25">
      <c r="B19" s="235" t="s">
        <v>362</v>
      </c>
      <c r="C19" s="235"/>
      <c r="D19" s="235"/>
      <c r="E19" s="235"/>
      <c r="F19" s="235"/>
      <c r="G19" s="235"/>
      <c r="H19" s="235"/>
      <c r="I19" s="235"/>
      <c r="J19" s="235"/>
      <c r="K19" s="235"/>
      <c r="L19" s="235"/>
      <c r="M19" s="235"/>
      <c r="N19" s="236">
        <f>MAX(N8:N17)</f>
        <v>8.7871403322728874</v>
      </c>
      <c r="O19" s="236">
        <f>MAX(O8:O17)</f>
        <v>37.714642892266255</v>
      </c>
      <c r="P19" s="236">
        <f>MAX(P8:P17)</f>
        <v>60.252011818684082</v>
      </c>
    </row>
    <row r="20" spans="2:16" x14ac:dyDescent="0.25">
      <c r="B20" s="235" t="s">
        <v>363</v>
      </c>
      <c r="C20" s="235"/>
      <c r="D20" s="235"/>
      <c r="E20" s="235"/>
      <c r="F20" s="235"/>
      <c r="G20" s="235"/>
      <c r="H20" s="235"/>
      <c r="I20" s="235"/>
      <c r="J20" s="235"/>
      <c r="K20" s="235"/>
      <c r="L20" s="235"/>
      <c r="M20" s="235"/>
      <c r="N20" s="236">
        <f>QUARTILE(N8:N17,3)</f>
        <v>4.5991455975671647</v>
      </c>
      <c r="O20" s="236">
        <f>QUARTILE(O8:O17,3)</f>
        <v>22.052099011479115</v>
      </c>
      <c r="P20" s="236">
        <f>QUARTILE(P8:P17,3)</f>
        <v>37.262223648924291</v>
      </c>
    </row>
    <row r="21" spans="2:16" x14ac:dyDescent="0.25">
      <c r="B21" s="237" t="s">
        <v>279</v>
      </c>
      <c r="C21" s="235"/>
      <c r="D21" s="235"/>
      <c r="E21" s="235"/>
      <c r="F21" s="235"/>
      <c r="G21" s="235"/>
      <c r="H21" s="235"/>
      <c r="I21" s="235"/>
      <c r="J21" s="235"/>
      <c r="K21" s="235"/>
      <c r="L21" s="235"/>
      <c r="M21" s="235"/>
      <c r="N21" s="238">
        <f>AVERAGE(N8:N17)</f>
        <v>4.6923985969483484</v>
      </c>
      <c r="O21" s="238">
        <f>AVERAGE(O8:O17)</f>
        <v>19.973327213925323</v>
      </c>
      <c r="P21" s="238">
        <f>AVERAGE(P8:P17)</f>
        <v>33.324601412707942</v>
      </c>
    </row>
    <row r="22" spans="2:16" x14ac:dyDescent="0.25">
      <c r="B22" s="237" t="s">
        <v>126</v>
      </c>
      <c r="C22" s="235"/>
      <c r="D22" s="235"/>
      <c r="E22" s="235"/>
      <c r="F22" s="235"/>
      <c r="G22" s="235"/>
      <c r="H22" s="235"/>
      <c r="I22" s="235"/>
      <c r="J22" s="235"/>
      <c r="K22" s="235"/>
      <c r="L22" s="235"/>
      <c r="M22" s="235"/>
      <c r="N22" s="238">
        <f>MEDIAN(N8:N17)</f>
        <v>4.0724455862004794</v>
      </c>
      <c r="O22" s="238">
        <f>MEDIAN(O8:O17)</f>
        <v>18.011078591839176</v>
      </c>
      <c r="P22" s="238">
        <f>MEDIAN(P8:P17)</f>
        <v>29.770212775886005</v>
      </c>
    </row>
    <row r="23" spans="2:16" x14ac:dyDescent="0.25">
      <c r="B23" s="235" t="s">
        <v>364</v>
      </c>
      <c r="C23" s="235"/>
      <c r="D23" s="235"/>
      <c r="E23" s="235"/>
      <c r="F23" s="235"/>
      <c r="G23" s="235"/>
      <c r="H23" s="235"/>
      <c r="I23" s="235"/>
      <c r="J23" s="235"/>
      <c r="K23" s="235"/>
      <c r="L23" s="235"/>
      <c r="M23" s="235"/>
      <c r="N23" s="236">
        <f>QUARTILE(N8:N17,1)</f>
        <v>3.5715770928637309</v>
      </c>
      <c r="O23" s="236">
        <f>QUARTILE(O8:O17,1)</f>
        <v>15.442184336709552</v>
      </c>
      <c r="P23" s="236">
        <f>QUARTILE(P8:P17,1)</f>
        <v>24.48505582798996</v>
      </c>
    </row>
    <row r="24" spans="2:16" x14ac:dyDescent="0.25">
      <c r="B24" s="235" t="s">
        <v>365</v>
      </c>
      <c r="C24" s="235"/>
      <c r="D24" s="235"/>
      <c r="E24" s="235"/>
      <c r="F24" s="235"/>
      <c r="G24" s="235"/>
      <c r="H24" s="235"/>
      <c r="I24" s="235"/>
      <c r="J24" s="235"/>
      <c r="K24" s="235"/>
      <c r="L24" s="235"/>
      <c r="M24" s="235"/>
      <c r="N24" s="236">
        <f>MIN(N8:N17)</f>
        <v>2.8767344494285925</v>
      </c>
      <c r="O24" s="236">
        <f>MIN(O8:O17)</f>
        <v>12.54976946045336</v>
      </c>
      <c r="P24" s="236">
        <f>MIN(P8:P17)</f>
        <v>20.460891232652337</v>
      </c>
    </row>
    <row r="26" spans="2:16" x14ac:dyDescent="0.25">
      <c r="B26" s="227" t="s">
        <v>366</v>
      </c>
      <c r="C26" s="227"/>
      <c r="D26" s="227"/>
      <c r="E26" s="227"/>
      <c r="F26" s="227"/>
      <c r="G26" s="227"/>
      <c r="H26" s="227"/>
      <c r="I26" s="227"/>
      <c r="J26" s="227"/>
      <c r="K26" s="227"/>
      <c r="L26" s="227"/>
      <c r="M26" s="227"/>
      <c r="N26" s="211" t="s">
        <v>348</v>
      </c>
      <c r="O26" s="216" t="s">
        <v>349</v>
      </c>
      <c r="P26" s="216" t="s">
        <v>350</v>
      </c>
    </row>
    <row r="27" spans="2:16" ht="6" customHeight="1" x14ac:dyDescent="0.25"/>
    <row r="28" spans="2:16" x14ac:dyDescent="0.25">
      <c r="B28" s="109" t="s">
        <v>367</v>
      </c>
      <c r="C28" s="109"/>
      <c r="D28" s="109"/>
      <c r="E28" s="109"/>
      <c r="F28" s="109"/>
      <c r="G28" s="109"/>
      <c r="H28" s="109"/>
      <c r="I28" s="109"/>
      <c r="J28" s="109"/>
      <c r="K28" s="109"/>
      <c r="L28" s="109"/>
      <c r="M28" s="109"/>
      <c r="N28" s="234">
        <f>N$22*J8</f>
        <v>690108.48414636077</v>
      </c>
      <c r="O28" s="234">
        <f>O$22*K8</f>
        <v>793551.5525641297</v>
      </c>
      <c r="P28" s="234">
        <f>P30+P29</f>
        <v>822599.42155617406</v>
      </c>
    </row>
    <row r="29" spans="2:16" x14ac:dyDescent="0.25">
      <c r="B29" s="109" t="s">
        <v>344</v>
      </c>
      <c r="C29" s="109"/>
      <c r="D29" s="109"/>
      <c r="E29" s="109"/>
      <c r="F29" s="109"/>
      <c r="G29" s="109"/>
      <c r="H29" s="109"/>
      <c r="I29" s="109"/>
      <c r="J29" s="109"/>
      <c r="K29" s="109"/>
      <c r="L29" s="109"/>
      <c r="M29" s="109"/>
      <c r="N29" s="234">
        <f>$G$8</f>
        <v>-15700</v>
      </c>
      <c r="O29" s="234">
        <f t="shared" ref="O29:P29" si="5">$G$8</f>
        <v>-15700</v>
      </c>
      <c r="P29" s="234">
        <f t="shared" si="5"/>
        <v>-15700</v>
      </c>
    </row>
    <row r="30" spans="2:16" x14ac:dyDescent="0.25">
      <c r="B30" s="109" t="s">
        <v>368</v>
      </c>
      <c r="C30" s="109"/>
      <c r="D30" s="109"/>
      <c r="E30" s="109"/>
      <c r="F30" s="109"/>
      <c r="G30" s="109"/>
      <c r="H30" s="109"/>
      <c r="I30" s="109"/>
      <c r="J30" s="109"/>
      <c r="K30" s="109"/>
      <c r="L30" s="109"/>
      <c r="M30" s="109"/>
      <c r="N30" s="234">
        <f>N28-N29</f>
        <v>705808.48414636077</v>
      </c>
      <c r="O30" s="234">
        <f t="shared" ref="O30" si="6">O28-O29</f>
        <v>809251.5525641297</v>
      </c>
      <c r="P30" s="234">
        <f>P22*L8</f>
        <v>838299.42155617406</v>
      </c>
    </row>
    <row r="31" spans="2:16" x14ac:dyDescent="0.25">
      <c r="B31" s="109" t="s">
        <v>343</v>
      </c>
      <c r="C31" s="109"/>
      <c r="D31" s="109"/>
      <c r="E31" s="109"/>
      <c r="F31" s="109"/>
      <c r="G31" s="109"/>
      <c r="H31" s="109"/>
      <c r="I31" s="109"/>
      <c r="J31" s="109"/>
      <c r="K31" s="109"/>
      <c r="L31" s="109"/>
      <c r="M31" s="109"/>
      <c r="N31" s="234">
        <f>$E$8</f>
        <v>405.47</v>
      </c>
      <c r="O31" s="234">
        <f t="shared" ref="O31:P31" si="7">$E$8</f>
        <v>405.47</v>
      </c>
      <c r="P31" s="234">
        <f t="shared" si="7"/>
        <v>405.47</v>
      </c>
    </row>
    <row r="32" spans="2:16" s="148" customFormat="1" ht="6" customHeight="1" x14ac:dyDescent="0.25">
      <c r="N32" s="231"/>
      <c r="O32" s="231"/>
      <c r="P32" s="231"/>
    </row>
    <row r="33" spans="2:16" ht="15.75" thickBot="1" x14ac:dyDescent="0.3">
      <c r="B33" s="232" t="s">
        <v>369</v>
      </c>
      <c r="C33" s="232"/>
      <c r="D33" s="232"/>
      <c r="E33" s="232"/>
      <c r="F33" s="232"/>
      <c r="G33" s="232"/>
      <c r="H33" s="232"/>
      <c r="I33" s="232"/>
      <c r="J33" s="232"/>
      <c r="K33" s="232"/>
      <c r="L33" s="232"/>
      <c r="M33" s="232"/>
      <c r="N33" s="233">
        <f>N30/N31</f>
        <v>1740.7169066672275</v>
      </c>
      <c r="O33" s="233">
        <f t="shared" ref="O33:P33" si="8">O30/O31</f>
        <v>1995.8358264831668</v>
      </c>
      <c r="P33" s="233">
        <f t="shared" si="8"/>
        <v>2067.4758220242534</v>
      </c>
    </row>
    <row r="35" spans="2:16" x14ac:dyDescent="0.25">
      <c r="N35" s="31" t="str">
        <f>IF(N33&gt;$D$8,"Undervalued", "Overvalued")</f>
        <v>Undervalued</v>
      </c>
      <c r="O35" s="31" t="str">
        <f t="shared" ref="O35:P35" si="9">IF(O33&gt;$D$8,"Undervalued", "Overvalued")</f>
        <v>Undervalued</v>
      </c>
      <c r="P35" s="31" t="str">
        <f t="shared" si="9"/>
        <v>Undervalued</v>
      </c>
    </row>
  </sheetData>
  <mergeCells count="3">
    <mergeCell ref="D5:H5"/>
    <mergeCell ref="J5:L5"/>
    <mergeCell ref="N5:P5"/>
  </mergeCells>
  <pageMargins left="0.7" right="0.7" top="0.75" bottom="0.75" header="0.3" footer="0.3"/>
  <pageSetup scale="68"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L3:R17"/>
  <sheetViews>
    <sheetView showGridLines="0" workbookViewId="0">
      <selection activeCell="L16" sqref="L16"/>
    </sheetView>
  </sheetViews>
  <sheetFormatPr defaultRowHeight="15" x14ac:dyDescent="0.25"/>
  <cols>
    <col min="1" max="1" width="1.85546875" customWidth="1"/>
    <col min="15" max="15" width="9.5703125" bestFit="1" customWidth="1"/>
    <col min="17" max="17" width="11.28515625" bestFit="1" customWidth="1"/>
  </cols>
  <sheetData>
    <row r="3" spans="12:18" x14ac:dyDescent="0.25">
      <c r="L3" s="255" t="s">
        <v>371</v>
      </c>
      <c r="M3" s="255"/>
      <c r="N3" s="254"/>
      <c r="O3" s="254"/>
      <c r="P3" s="254"/>
      <c r="Q3" s="254"/>
      <c r="R3" s="253"/>
    </row>
    <row r="4" spans="12:18" x14ac:dyDescent="0.25">
      <c r="N4" s="256" t="s">
        <v>372</v>
      </c>
      <c r="O4" s="256" t="s">
        <v>365</v>
      </c>
      <c r="P4" s="256" t="s">
        <v>373</v>
      </c>
      <c r="Q4" s="256" t="s">
        <v>362</v>
      </c>
    </row>
    <row r="5" spans="12:18" x14ac:dyDescent="0.25">
      <c r="L5" s="31" t="s">
        <v>374</v>
      </c>
      <c r="N5" s="257">
        <v>1740.7169066672275</v>
      </c>
      <c r="O5" s="258">
        <v>1740.7169066672275</v>
      </c>
      <c r="P5" s="258">
        <v>2067.4758220242534</v>
      </c>
      <c r="Q5" s="258">
        <v>2067.4758220242534</v>
      </c>
    </row>
    <row r="6" spans="12:18" x14ac:dyDescent="0.25">
      <c r="L6" s="31" t="s">
        <v>375</v>
      </c>
      <c r="N6" s="259">
        <v>975.09500025741215</v>
      </c>
      <c r="O6" s="51">
        <v>975.09500025741215</v>
      </c>
      <c r="P6" s="51">
        <v>3935.7246299485473</v>
      </c>
      <c r="Q6" s="51">
        <v>3935.7246299485473</v>
      </c>
    </row>
    <row r="7" spans="12:18" x14ac:dyDescent="0.25">
      <c r="L7" s="31" t="s">
        <v>376</v>
      </c>
      <c r="N7" s="260">
        <v>1171.8499999999999</v>
      </c>
      <c r="O7" s="41">
        <v>1171.8499999999999</v>
      </c>
      <c r="P7" s="51">
        <v>-73780.803149443644</v>
      </c>
      <c r="Q7" s="51">
        <v>-73780.803149443644</v>
      </c>
    </row>
    <row r="8" spans="12:18" x14ac:dyDescent="0.25">
      <c r="L8" s="31" t="s">
        <v>377</v>
      </c>
      <c r="N8" s="259">
        <v>-3465.8494442792876</v>
      </c>
      <c r="O8" s="51">
        <v>-3465.8494442792876</v>
      </c>
      <c r="P8" s="51">
        <v>-505.21981458815463</v>
      </c>
      <c r="Q8" s="51">
        <v>-505.21981458815463</v>
      </c>
    </row>
    <row r="9" spans="12:18" x14ac:dyDescent="0.25">
      <c r="L9" s="31" t="s">
        <v>378</v>
      </c>
      <c r="N9" s="259">
        <v>1307</v>
      </c>
      <c r="O9" s="51">
        <v>1307</v>
      </c>
      <c r="P9" s="51">
        <v>1982.8</v>
      </c>
      <c r="Q9" s="51">
        <v>1982.8</v>
      </c>
    </row>
    <row r="17" spans="15:15" x14ac:dyDescent="0.25">
      <c r="O17" s="148"/>
    </row>
  </sheetData>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O12"/>
  <sheetViews>
    <sheetView workbookViewId="0">
      <selection activeCell="E4" sqref="E4"/>
    </sheetView>
  </sheetViews>
  <sheetFormatPr defaultRowHeight="15" x14ac:dyDescent="0.25"/>
  <cols>
    <col min="2" max="2" width="5.7109375" bestFit="1" customWidth="1"/>
    <col min="3" max="3" width="18" bestFit="1" customWidth="1"/>
    <col min="4" max="4" width="13.42578125" customWidth="1"/>
    <col min="5" max="5" width="16.5703125" bestFit="1" customWidth="1"/>
    <col min="6" max="6" width="20.140625" style="148" bestFit="1" customWidth="1"/>
    <col min="7" max="7" width="11.42578125" style="148" customWidth="1"/>
    <col min="8" max="8" width="16.42578125" customWidth="1"/>
    <col min="9" max="10" width="16.42578125" style="148" customWidth="1"/>
    <col min="11" max="11" width="14.7109375" style="148" customWidth="1"/>
    <col min="12" max="12" width="14" style="148" customWidth="1"/>
    <col min="13" max="14" width="13.28515625" bestFit="1" customWidth="1"/>
    <col min="15" max="15" width="13.7109375" customWidth="1"/>
  </cols>
  <sheetData>
    <row r="2" spans="2:15" x14ac:dyDescent="0.25">
      <c r="B2" s="79" t="s">
        <v>325</v>
      </c>
      <c r="C2" t="s">
        <v>208</v>
      </c>
      <c r="D2" t="s">
        <v>209</v>
      </c>
      <c r="E2" t="s">
        <v>326</v>
      </c>
      <c r="F2" s="148" t="s">
        <v>9</v>
      </c>
      <c r="G2" s="148" t="s">
        <v>211</v>
      </c>
      <c r="H2" t="s">
        <v>327</v>
      </c>
      <c r="I2" s="148" t="s">
        <v>344</v>
      </c>
      <c r="J2" s="148" t="s">
        <v>330</v>
      </c>
      <c r="K2" s="148" t="s">
        <v>328</v>
      </c>
      <c r="L2" s="148" t="s">
        <v>64</v>
      </c>
      <c r="M2" t="s">
        <v>329</v>
      </c>
    </row>
    <row r="3" spans="2:15" x14ac:dyDescent="0.25">
      <c r="B3" s="79">
        <v>1</v>
      </c>
      <c r="C3" t="s">
        <v>213</v>
      </c>
      <c r="D3" s="25">
        <v>3282</v>
      </c>
      <c r="E3" s="25">
        <v>361.81</v>
      </c>
      <c r="F3" s="25">
        <f>D3*E3</f>
        <v>1187460.42</v>
      </c>
      <c r="G3" s="25">
        <v>10932</v>
      </c>
      <c r="H3" s="25">
        <v>15463</v>
      </c>
      <c r="I3" s="25">
        <f t="shared" ref="I3:I12" si="0">G3-H3</f>
        <v>-4531</v>
      </c>
      <c r="J3" s="25">
        <f>F3+G3-H3</f>
        <v>1182929.42</v>
      </c>
      <c r="K3" s="25">
        <v>257688</v>
      </c>
      <c r="L3" s="207">
        <v>74729.51999999999</v>
      </c>
      <c r="M3" s="207">
        <v>49687</v>
      </c>
      <c r="N3" s="25"/>
      <c r="O3" s="25"/>
    </row>
    <row r="4" spans="2:15" x14ac:dyDescent="0.25">
      <c r="B4" s="79">
        <v>2</v>
      </c>
      <c r="C4" s="31" t="s">
        <v>214</v>
      </c>
      <c r="D4" s="217">
        <v>1638.7</v>
      </c>
      <c r="E4" s="217">
        <v>405.47</v>
      </c>
      <c r="F4" s="217">
        <f t="shared" ref="F4:F12" si="1">D4*E4</f>
        <v>664443.68900000001</v>
      </c>
      <c r="G4" s="217">
        <v>8755</v>
      </c>
      <c r="H4" s="217">
        <v>24455</v>
      </c>
      <c r="I4" s="217">
        <f t="shared" si="0"/>
        <v>-15700</v>
      </c>
      <c r="J4" s="217">
        <f t="shared" ref="J4:J12" si="2">F4+G4-H4</f>
        <v>648743.68900000001</v>
      </c>
      <c r="K4" s="217">
        <v>169458</v>
      </c>
      <c r="L4" s="218">
        <v>44059.08</v>
      </c>
      <c r="M4" s="218">
        <v>28159</v>
      </c>
      <c r="N4" s="25"/>
      <c r="O4" s="25"/>
    </row>
    <row r="5" spans="2:15" x14ac:dyDescent="0.25">
      <c r="B5" s="79">
        <v>3</v>
      </c>
      <c r="C5" t="s">
        <v>215</v>
      </c>
      <c r="D5" s="25">
        <v>1642.4</v>
      </c>
      <c r="E5" s="25">
        <v>271.37</v>
      </c>
      <c r="F5" s="25">
        <f t="shared" si="1"/>
        <v>445698.08800000005</v>
      </c>
      <c r="G5" s="25">
        <v>6780</v>
      </c>
      <c r="H5" s="25">
        <v>21289</v>
      </c>
      <c r="I5" s="25">
        <f t="shared" si="0"/>
        <v>-14509</v>
      </c>
      <c r="J5" s="25">
        <f t="shared" si="2"/>
        <v>431189.08800000005</v>
      </c>
      <c r="K5" s="25">
        <v>122427</v>
      </c>
      <c r="L5" s="207">
        <v>28158.210000000003</v>
      </c>
      <c r="M5" s="207">
        <v>16983</v>
      </c>
      <c r="N5" s="25"/>
      <c r="O5" s="25"/>
    </row>
    <row r="6" spans="2:15" x14ac:dyDescent="0.25">
      <c r="B6" s="79">
        <v>4</v>
      </c>
      <c r="C6" t="s">
        <v>216</v>
      </c>
      <c r="D6" s="25">
        <v>264.45</v>
      </c>
      <c r="E6" s="25">
        <v>1048.67</v>
      </c>
      <c r="F6" s="25">
        <f t="shared" si="1"/>
        <v>277320.78149999998</v>
      </c>
      <c r="G6" s="25">
        <v>16163.7</v>
      </c>
      <c r="H6" s="25">
        <v>12197.4</v>
      </c>
      <c r="I6" s="25">
        <f t="shared" si="0"/>
        <v>3966.3000000000011</v>
      </c>
      <c r="J6" s="25">
        <f t="shared" si="2"/>
        <v>281287.08149999997</v>
      </c>
      <c r="K6" s="25">
        <v>89654.9</v>
      </c>
      <c r="L6" s="207">
        <v>22413.724999999999</v>
      </c>
      <c r="M6" s="207">
        <v>13553.7</v>
      </c>
      <c r="N6" s="25"/>
      <c r="O6" s="25"/>
    </row>
    <row r="7" spans="2:15" x14ac:dyDescent="0.25">
      <c r="B7" s="79">
        <v>5</v>
      </c>
      <c r="C7" t="s">
        <v>217</v>
      </c>
      <c r="D7" s="25">
        <v>6197.5</v>
      </c>
      <c r="E7" s="25">
        <v>29.65</v>
      </c>
      <c r="F7" s="25">
        <f t="shared" si="1"/>
        <v>183755.875</v>
      </c>
      <c r="G7" s="25">
        <v>2382.6</v>
      </c>
      <c r="H7" s="25">
        <v>3588.2</v>
      </c>
      <c r="I7" s="25">
        <f t="shared" si="0"/>
        <v>-1205.5999999999999</v>
      </c>
      <c r="J7" s="25">
        <f t="shared" si="2"/>
        <v>182550.27499999999</v>
      </c>
      <c r="K7" s="25">
        <v>39667.5</v>
      </c>
      <c r="L7" s="207">
        <v>7933.5</v>
      </c>
      <c r="M7" s="207">
        <v>4851.1000000000004</v>
      </c>
      <c r="N7" s="25"/>
      <c r="O7" s="25"/>
    </row>
    <row r="8" spans="2:15" x14ac:dyDescent="0.25">
      <c r="B8" s="79">
        <v>6</v>
      </c>
      <c r="C8" t="s">
        <v>331</v>
      </c>
      <c r="D8">
        <v>1612.5</v>
      </c>
      <c r="E8">
        <v>97.97</v>
      </c>
      <c r="F8" s="25">
        <f t="shared" si="1"/>
        <v>157976.625</v>
      </c>
      <c r="G8" s="148">
        <v>1954.4</v>
      </c>
      <c r="H8">
        <v>4542.2</v>
      </c>
      <c r="I8" s="25">
        <f t="shared" si="0"/>
        <v>-2587.7999999999997</v>
      </c>
      <c r="J8" s="25">
        <f t="shared" si="2"/>
        <v>155388.82499999998</v>
      </c>
      <c r="K8" s="148">
        <v>54015.7</v>
      </c>
      <c r="L8" s="207">
        <v>8102.3549999999996</v>
      </c>
      <c r="M8" s="25">
        <v>4461.2</v>
      </c>
    </row>
    <row r="9" spans="2:15" x14ac:dyDescent="0.25">
      <c r="B9" s="79">
        <v>7</v>
      </c>
      <c r="C9" t="s">
        <v>332</v>
      </c>
      <c r="D9">
        <v>6358</v>
      </c>
      <c r="E9">
        <v>15.78</v>
      </c>
      <c r="F9" s="25">
        <f t="shared" si="1"/>
        <v>100329.23999999999</v>
      </c>
      <c r="G9" s="148">
        <v>403.94</v>
      </c>
      <c r="H9">
        <v>1025.47</v>
      </c>
      <c r="I9" s="25">
        <f t="shared" si="0"/>
        <v>-621.53</v>
      </c>
      <c r="J9" s="25">
        <f t="shared" si="2"/>
        <v>99707.709999999992</v>
      </c>
      <c r="K9" s="148">
        <v>13218.7</v>
      </c>
      <c r="L9" s="207">
        <v>2643.7400000000002</v>
      </c>
      <c r="M9" s="25">
        <v>1665.16</v>
      </c>
    </row>
    <row r="10" spans="2:15" x14ac:dyDescent="0.25">
      <c r="B10" s="79">
        <v>8</v>
      </c>
      <c r="C10" t="s">
        <v>333</v>
      </c>
      <c r="D10">
        <v>7823.5</v>
      </c>
      <c r="E10">
        <v>8.6999999999999993</v>
      </c>
      <c r="F10" s="25">
        <f t="shared" si="1"/>
        <v>68064.45</v>
      </c>
      <c r="G10" s="148">
        <v>34</v>
      </c>
      <c r="H10">
        <v>5951.4</v>
      </c>
      <c r="I10" s="25">
        <f t="shared" si="0"/>
        <v>-5917.4</v>
      </c>
      <c r="J10" s="25">
        <f t="shared" si="2"/>
        <v>62147.049999999996</v>
      </c>
      <c r="K10" s="148">
        <v>7072.5</v>
      </c>
      <c r="L10" s="207">
        <v>3394.7999999999997</v>
      </c>
      <c r="M10" s="25">
        <v>2373.1999999999998</v>
      </c>
    </row>
    <row r="11" spans="2:15" x14ac:dyDescent="0.25">
      <c r="B11" s="79">
        <v>9</v>
      </c>
      <c r="C11" t="s">
        <v>334</v>
      </c>
      <c r="D11">
        <v>1845.4</v>
      </c>
      <c r="E11">
        <v>33.5</v>
      </c>
      <c r="F11" s="25">
        <f t="shared" si="1"/>
        <v>61820.9</v>
      </c>
      <c r="G11" s="148">
        <v>971.5</v>
      </c>
      <c r="H11">
        <v>883.2</v>
      </c>
      <c r="I11" s="25">
        <f t="shared" si="0"/>
        <v>88.299999999999955</v>
      </c>
      <c r="J11" s="25">
        <f t="shared" si="2"/>
        <v>61909.200000000004</v>
      </c>
      <c r="K11" s="148">
        <v>14342.3</v>
      </c>
      <c r="L11" s="207">
        <v>2438.1910000000003</v>
      </c>
      <c r="M11" s="25">
        <v>1345</v>
      </c>
    </row>
    <row r="12" spans="2:15" x14ac:dyDescent="0.25">
      <c r="B12" s="79">
        <v>10</v>
      </c>
      <c r="C12" t="s">
        <v>335</v>
      </c>
      <c r="D12">
        <v>2890.2</v>
      </c>
      <c r="E12">
        <v>19.059999999999999</v>
      </c>
      <c r="F12" s="25">
        <f t="shared" si="1"/>
        <v>55087.211999999992</v>
      </c>
      <c r="G12" s="148">
        <v>1979.03</v>
      </c>
      <c r="H12">
        <v>1612.58</v>
      </c>
      <c r="I12" s="25">
        <f t="shared" si="0"/>
        <v>366.45000000000005</v>
      </c>
      <c r="J12" s="25">
        <f t="shared" si="2"/>
        <v>55453.661999999989</v>
      </c>
      <c r="K12" s="148">
        <v>14905.78</v>
      </c>
      <c r="L12" s="207">
        <v>3130.2138</v>
      </c>
      <c r="M12" s="25">
        <v>1785.07</v>
      </c>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2:N106"/>
  <sheetViews>
    <sheetView showGridLines="0" topLeftCell="A3" zoomScale="90" zoomScaleNormal="90" workbookViewId="0">
      <pane xSplit="1" ySplit="1" topLeftCell="B10" activePane="bottomRight" state="frozen"/>
      <selection activeCell="A3" sqref="A3"/>
      <selection pane="topRight" activeCell="B3" sqref="B3"/>
      <selection pane="bottomLeft" activeCell="A4" sqref="A4"/>
      <selection pane="bottomRight" activeCell="C44" sqref="C44"/>
    </sheetView>
  </sheetViews>
  <sheetFormatPr defaultRowHeight="15" x14ac:dyDescent="0.25"/>
  <cols>
    <col min="1" max="1" width="1.85546875" customWidth="1"/>
    <col min="2" max="2" width="28" customWidth="1"/>
    <col min="3" max="8" width="12.7109375" customWidth="1"/>
    <col min="9" max="12" width="13" customWidth="1"/>
    <col min="13" max="13" width="11.5703125" customWidth="1"/>
    <col min="18" max="18" width="9.140625" customWidth="1"/>
    <col min="19" max="19" width="17.42578125" customWidth="1"/>
    <col min="20" max="20" width="18.42578125" bestFit="1" customWidth="1"/>
    <col min="21" max="22" width="22.85546875" bestFit="1" customWidth="1"/>
  </cols>
  <sheetData>
    <row r="2" spans="1:14" x14ac:dyDescent="0.25">
      <c r="B2" s="317" t="str">
        <f>"Hiscorical financial Statement -  "&amp;'Data Sheet'!B1</f>
        <v>Hiscorical financial Statement -  INFOSYS LTD</v>
      </c>
      <c r="C2" s="317"/>
      <c r="D2" s="317"/>
      <c r="E2" s="317"/>
      <c r="F2" s="317"/>
      <c r="G2" s="317"/>
      <c r="H2" s="317"/>
      <c r="I2" s="317"/>
      <c r="J2" s="317"/>
      <c r="K2" s="317"/>
      <c r="L2" s="317"/>
      <c r="M2" s="317"/>
      <c r="N2" s="12"/>
    </row>
    <row r="3" spans="1:14" x14ac:dyDescent="0.25">
      <c r="B3" s="8" t="s">
        <v>54</v>
      </c>
      <c r="C3" s="9">
        <f>'Data Sheet'!B16</f>
        <v>42460</v>
      </c>
      <c r="D3" s="9">
        <f>'Data Sheet'!C16</f>
        <v>42825</v>
      </c>
      <c r="E3" s="9">
        <f>'Data Sheet'!D16</f>
        <v>43190</v>
      </c>
      <c r="F3" s="9">
        <f>'Data Sheet'!E16</f>
        <v>43555</v>
      </c>
      <c r="G3" s="9">
        <f>'Data Sheet'!F16</f>
        <v>43921</v>
      </c>
      <c r="H3" s="9">
        <f>'Data Sheet'!G16</f>
        <v>44286</v>
      </c>
      <c r="I3" s="9">
        <f>'Data Sheet'!H16</f>
        <v>44651</v>
      </c>
      <c r="J3" s="9">
        <f>'Data Sheet'!I16</f>
        <v>45016</v>
      </c>
      <c r="K3" s="9">
        <f>'Data Sheet'!J16</f>
        <v>45382</v>
      </c>
      <c r="L3" s="9">
        <f>'Data Sheet'!K16</f>
        <v>45747</v>
      </c>
      <c r="M3" s="10" t="s">
        <v>55</v>
      </c>
      <c r="N3" s="13"/>
    </row>
    <row r="4" spans="1:14" s="20" customFormat="1" x14ac:dyDescent="0.25">
      <c r="B4" s="13"/>
      <c r="C4" s="21"/>
      <c r="D4" s="21"/>
      <c r="E4" s="21"/>
      <c r="F4" s="21"/>
      <c r="G4" s="21"/>
      <c r="H4" s="21"/>
      <c r="I4" s="21"/>
      <c r="J4" s="21"/>
      <c r="K4" s="21"/>
      <c r="L4" s="21"/>
      <c r="M4" s="22"/>
      <c r="N4" s="13"/>
    </row>
    <row r="5" spans="1:14" x14ac:dyDescent="0.25">
      <c r="A5" t="s">
        <v>56</v>
      </c>
      <c r="B5" s="23" t="s">
        <v>57</v>
      </c>
      <c r="C5" s="24"/>
      <c r="D5" s="24"/>
      <c r="E5" s="24"/>
      <c r="F5" s="24"/>
      <c r="G5" s="24"/>
      <c r="H5" s="24"/>
      <c r="I5" s="24"/>
      <c r="J5" s="24"/>
      <c r="K5" s="24"/>
      <c r="L5" s="24"/>
      <c r="M5" s="24"/>
    </row>
    <row r="6" spans="1:14" x14ac:dyDescent="0.25">
      <c r="B6" t="s">
        <v>12</v>
      </c>
      <c r="C6" s="14">
        <f>IFERROR('Data Sheet'!B17,0)</f>
        <v>62441</v>
      </c>
      <c r="D6" s="14">
        <f>IFERROR('Data Sheet'!C17,0)</f>
        <v>68484</v>
      </c>
      <c r="E6" s="14">
        <f>IFERROR('Data Sheet'!D17,0)</f>
        <v>70522</v>
      </c>
      <c r="F6" s="14">
        <f>IFERROR('Data Sheet'!E17,0)</f>
        <v>82675</v>
      </c>
      <c r="G6" s="14">
        <f>IFERROR('Data Sheet'!F17,0)</f>
        <v>90791</v>
      </c>
      <c r="H6" s="14">
        <f>IFERROR('Data Sheet'!G17,0)</f>
        <v>100472</v>
      </c>
      <c r="I6" s="14">
        <f>IFERROR('Data Sheet'!H17,0)</f>
        <v>121641</v>
      </c>
      <c r="J6" s="14">
        <f>IFERROR('Data Sheet'!I17,0)</f>
        <v>146767</v>
      </c>
      <c r="K6" s="14">
        <f>IFERROR('Data Sheet'!J17,0)</f>
        <v>153670</v>
      </c>
      <c r="L6" s="14">
        <f>IFERROR('Data Sheet'!K17,0)</f>
        <v>162990</v>
      </c>
      <c r="M6" s="14">
        <f>IFERROR(SUM('Data Sheet'!H42:K42),0)</f>
        <v>169458</v>
      </c>
    </row>
    <row r="7" spans="1:14" x14ac:dyDescent="0.25">
      <c r="B7" s="15" t="s">
        <v>58</v>
      </c>
      <c r="C7" s="28">
        <v>0</v>
      </c>
      <c r="D7" s="16">
        <f>D6/C6-1</f>
        <v>9.67793597155715E-2</v>
      </c>
      <c r="E7" s="16">
        <f t="shared" ref="E7:M7" si="0">E6/D6-1</f>
        <v>2.9758775772443125E-2</v>
      </c>
      <c r="F7" s="16">
        <f t="shared" si="0"/>
        <v>0.17232920223476356</v>
      </c>
      <c r="G7" s="16">
        <f t="shared" si="0"/>
        <v>9.8167523435137571E-2</v>
      </c>
      <c r="H7" s="16">
        <f t="shared" si="0"/>
        <v>0.10662951173574475</v>
      </c>
      <c r="I7" s="16">
        <f t="shared" si="0"/>
        <v>0.21069551715900947</v>
      </c>
      <c r="J7" s="16">
        <f t="shared" si="0"/>
        <v>0.20655864387829759</v>
      </c>
      <c r="K7" s="16">
        <f t="shared" si="0"/>
        <v>4.7033733741236095E-2</v>
      </c>
      <c r="L7" s="16">
        <f t="shared" si="0"/>
        <v>6.0649443612936782E-2</v>
      </c>
      <c r="M7" s="16">
        <f t="shared" si="0"/>
        <v>3.968341616050064E-2</v>
      </c>
    </row>
    <row r="9" spans="1:14" x14ac:dyDescent="0.25">
      <c r="B9" t="s">
        <v>59</v>
      </c>
      <c r="C9" s="11">
        <f>IFERROR(SUM('Data Sheet'!B18,'Data Sheet'!B20:B22)-1*'Data Sheet'!B19,0)</f>
        <v>40492</v>
      </c>
      <c r="D9" s="11">
        <f>IFERROR(SUM('Data Sheet'!C18,'Data Sheet'!C20:C22)-1*'Data Sheet'!C19,0)</f>
        <v>44609</v>
      </c>
      <c r="E9" s="11">
        <f>IFERROR(SUM('Data Sheet'!D18,'Data Sheet'!D20:D22)-1*'Data Sheet'!D19,0)</f>
        <v>46395</v>
      </c>
      <c r="F9" s="11">
        <f>IFERROR(SUM('Data Sheet'!E18,'Data Sheet'!E20:E22)-1*'Data Sheet'!E19,0)</f>
        <v>55446</v>
      </c>
      <c r="G9" s="11">
        <f>IFERROR(SUM('Data Sheet'!F18,'Data Sheet'!F20:F22)-1*'Data Sheet'!F19,0)</f>
        <v>62210</v>
      </c>
      <c r="H9" s="11">
        <f>IFERROR(SUM('Data Sheet'!G18,'Data Sheet'!G20:G22)-1*'Data Sheet'!G19,0)</f>
        <v>68490</v>
      </c>
      <c r="I9" s="11">
        <f>IFERROR(SUM('Data Sheet'!H18,'Data Sheet'!H20:H22)-1*'Data Sheet'!H19,0)</f>
        <v>84819</v>
      </c>
      <c r="J9" s="11">
        <f>IFERROR(SUM('Data Sheet'!I18,'Data Sheet'!I20:I22)-1*'Data Sheet'!I19,0)</f>
        <v>104880</v>
      </c>
      <c r="K9" s="11">
        <f>IFERROR(SUM('Data Sheet'!J18,'Data Sheet'!J20:J22)-1*'Data Sheet'!J19,0)</f>
        <v>110030</v>
      </c>
      <c r="L9" s="11">
        <f>IFERROR(SUM('Data Sheet'!K18,'Data Sheet'!K20:K22)-1*'Data Sheet'!K19,0)</f>
        <v>116585</v>
      </c>
      <c r="M9" s="17">
        <f>IFERROR(SUM('Data Sheet'!H43:K43),0)</f>
        <v>128991</v>
      </c>
    </row>
    <row r="10" spans="1:14" x14ac:dyDescent="0.25">
      <c r="B10" s="15" t="s">
        <v>60</v>
      </c>
      <c r="C10" s="18">
        <f>C9/C6</f>
        <v>0.64848416905558848</v>
      </c>
      <c r="D10" s="18">
        <f t="shared" ref="D10:M10" si="1">D9/D6</f>
        <v>0.65137842415746738</v>
      </c>
      <c r="E10" s="18">
        <f t="shared" si="1"/>
        <v>0.65787981055557132</v>
      </c>
      <c r="F10" s="18">
        <f t="shared" si="1"/>
        <v>0.67065013607499246</v>
      </c>
      <c r="G10" s="18">
        <f t="shared" si="1"/>
        <v>0.68520007489729162</v>
      </c>
      <c r="H10" s="18">
        <f t="shared" si="1"/>
        <v>0.68168245879448996</v>
      </c>
      <c r="I10" s="18">
        <f t="shared" si="1"/>
        <v>0.69728956519594543</v>
      </c>
      <c r="J10" s="18">
        <f t="shared" si="1"/>
        <v>0.71460205632056251</v>
      </c>
      <c r="K10" s="18">
        <f t="shared" si="1"/>
        <v>0.71601483698835167</v>
      </c>
      <c r="L10" s="18">
        <f t="shared" si="1"/>
        <v>0.71528928155101545</v>
      </c>
      <c r="M10" s="18">
        <f t="shared" si="1"/>
        <v>0.761197464858549</v>
      </c>
    </row>
    <row r="12" spans="1:14" x14ac:dyDescent="0.25">
      <c r="B12" s="42" t="s">
        <v>61</v>
      </c>
      <c r="C12" s="45">
        <f>C6-C9</f>
        <v>21949</v>
      </c>
      <c r="D12" s="45">
        <f t="shared" ref="D12:M12" si="2">D6-D9</f>
        <v>23875</v>
      </c>
      <c r="E12" s="45">
        <f t="shared" si="2"/>
        <v>24127</v>
      </c>
      <c r="F12" s="45">
        <f t="shared" si="2"/>
        <v>27229</v>
      </c>
      <c r="G12" s="45">
        <f t="shared" si="2"/>
        <v>28581</v>
      </c>
      <c r="H12" s="45">
        <f t="shared" si="2"/>
        <v>31982</v>
      </c>
      <c r="I12" s="45">
        <f t="shared" si="2"/>
        <v>36822</v>
      </c>
      <c r="J12" s="45">
        <f t="shared" si="2"/>
        <v>41887</v>
      </c>
      <c r="K12" s="45">
        <f t="shared" si="2"/>
        <v>43640</v>
      </c>
      <c r="L12" s="45">
        <f t="shared" si="2"/>
        <v>46405</v>
      </c>
      <c r="M12" s="45">
        <f t="shared" si="2"/>
        <v>40467</v>
      </c>
    </row>
    <row r="13" spans="1:14" x14ac:dyDescent="0.25">
      <c r="B13" t="s">
        <v>68</v>
      </c>
      <c r="C13" s="18">
        <f>C12/C6</f>
        <v>0.35151583094441152</v>
      </c>
      <c r="D13" s="18">
        <f t="shared" ref="D13:M13" si="3">D12/D6</f>
        <v>0.34862157584253256</v>
      </c>
      <c r="E13" s="18">
        <f t="shared" si="3"/>
        <v>0.34212018944442868</v>
      </c>
      <c r="F13" s="18">
        <f t="shared" si="3"/>
        <v>0.32934986392500754</v>
      </c>
      <c r="G13" s="18">
        <f t="shared" si="3"/>
        <v>0.31479992510270843</v>
      </c>
      <c r="H13" s="18">
        <f t="shared" si="3"/>
        <v>0.31831754120550998</v>
      </c>
      <c r="I13" s="18">
        <f t="shared" si="3"/>
        <v>0.30271043480405457</v>
      </c>
      <c r="J13" s="18">
        <f t="shared" si="3"/>
        <v>0.28539794367943749</v>
      </c>
      <c r="K13" s="18">
        <f t="shared" si="3"/>
        <v>0.28398516301164833</v>
      </c>
      <c r="L13" s="18">
        <f t="shared" si="3"/>
        <v>0.2847107184489846</v>
      </c>
      <c r="M13" s="18">
        <f t="shared" si="3"/>
        <v>0.23880253514145097</v>
      </c>
    </row>
    <row r="15" spans="1:14" x14ac:dyDescent="0.25">
      <c r="B15" t="s">
        <v>62</v>
      </c>
      <c r="C15" s="19">
        <f>IFERROR(SUM('Data Sheet'!B23:B24),0)</f>
        <v>4870</v>
      </c>
      <c r="D15" s="19">
        <f>IFERROR(SUM('Data Sheet'!C23:C24),0)</f>
        <v>5271</v>
      </c>
      <c r="E15" s="19">
        <f>IFERROR(SUM('Data Sheet'!D23:D24),0)</f>
        <v>5305</v>
      </c>
      <c r="F15" s="19">
        <f>IFERROR(SUM('Data Sheet'!E23:E24),0)</f>
        <v>7059</v>
      </c>
      <c r="G15" s="19">
        <f>IFERROR(SUM('Data Sheet'!F23:F24),0)</f>
        <v>6314</v>
      </c>
      <c r="H15" s="19">
        <f>IFERROR(SUM('Data Sheet'!G23:G24),0)</f>
        <v>4093</v>
      </c>
      <c r="I15" s="19">
        <f>IFERROR(SUM('Data Sheet'!H23:H24),0)</f>
        <v>5331</v>
      </c>
      <c r="J15" s="19">
        <f>IFERROR(SUM('Data Sheet'!I23:I24),0)</f>
        <v>6757</v>
      </c>
      <c r="K15" s="19">
        <f>IFERROR(SUM('Data Sheet'!J23:J24),0)</f>
        <v>7215</v>
      </c>
      <c r="L15" s="19">
        <f>IFERROR(SUM('Data Sheet'!K23:K24),0)</f>
        <v>7169</v>
      </c>
      <c r="M15" s="14">
        <v>0</v>
      </c>
    </row>
    <row r="16" spans="1:14" x14ac:dyDescent="0.25">
      <c r="B16" s="15" t="s">
        <v>63</v>
      </c>
      <c r="C16" s="18">
        <f>C15/C6</f>
        <v>7.7993625982927889E-2</v>
      </c>
      <c r="D16" s="18">
        <f t="shared" ref="D16:M16" si="4">D15/D6</f>
        <v>7.6966882775538814E-2</v>
      </c>
      <c r="E16" s="18">
        <f t="shared" si="4"/>
        <v>7.5224752559484978E-2</v>
      </c>
      <c r="F16" s="18">
        <f t="shared" si="4"/>
        <v>8.5382521923193233E-2</v>
      </c>
      <c r="G16" s="18">
        <f t="shared" si="4"/>
        <v>6.9544338095185648E-2</v>
      </c>
      <c r="H16" s="18">
        <f t="shared" si="4"/>
        <v>4.0737717971176049E-2</v>
      </c>
      <c r="I16" s="18">
        <f t="shared" si="4"/>
        <v>4.3825683774385282E-2</v>
      </c>
      <c r="J16" s="18">
        <f t="shared" si="4"/>
        <v>4.6038959711651804E-2</v>
      </c>
      <c r="K16" s="18">
        <f t="shared" si="4"/>
        <v>4.6951259191774584E-2</v>
      </c>
      <c r="L16" s="18">
        <f t="shared" si="4"/>
        <v>4.3984293514939564E-2</v>
      </c>
      <c r="M16" s="18">
        <f t="shared" si="4"/>
        <v>0</v>
      </c>
    </row>
    <row r="18" spans="2:13" x14ac:dyDescent="0.25">
      <c r="B18" s="42" t="s">
        <v>64</v>
      </c>
      <c r="C18" s="45">
        <f t="shared" ref="C18:L18" si="5">C12-C15</f>
        <v>17079</v>
      </c>
      <c r="D18" s="45">
        <f t="shared" si="5"/>
        <v>18604</v>
      </c>
      <c r="E18" s="45">
        <f t="shared" si="5"/>
        <v>18822</v>
      </c>
      <c r="F18" s="45">
        <f t="shared" si="5"/>
        <v>20170</v>
      </c>
      <c r="G18" s="45">
        <f t="shared" si="5"/>
        <v>22267</v>
      </c>
      <c r="H18" s="45">
        <f t="shared" si="5"/>
        <v>27889</v>
      </c>
      <c r="I18" s="45">
        <f t="shared" si="5"/>
        <v>31491</v>
      </c>
      <c r="J18" s="45">
        <f t="shared" si="5"/>
        <v>35130</v>
      </c>
      <c r="K18" s="45">
        <f t="shared" si="5"/>
        <v>36425</v>
      </c>
      <c r="L18" s="45">
        <f t="shared" si="5"/>
        <v>39236</v>
      </c>
      <c r="M18" s="46">
        <v>0</v>
      </c>
    </row>
    <row r="19" spans="2:13" x14ac:dyDescent="0.25">
      <c r="B19" s="15" t="s">
        <v>65</v>
      </c>
      <c r="C19" s="18">
        <f>C18/C6</f>
        <v>0.27352220496148366</v>
      </c>
      <c r="D19" s="18">
        <f t="shared" ref="D19:M19" si="6">D18/D6</f>
        <v>0.27165469306699375</v>
      </c>
      <c r="E19" s="18">
        <f t="shared" si="6"/>
        <v>0.26689543688494372</v>
      </c>
      <c r="F19" s="18">
        <f t="shared" si="6"/>
        <v>0.24396734200181433</v>
      </c>
      <c r="G19" s="18">
        <f t="shared" si="6"/>
        <v>0.24525558700752279</v>
      </c>
      <c r="H19" s="18">
        <f t="shared" si="6"/>
        <v>0.27757982323433394</v>
      </c>
      <c r="I19" s="18">
        <f t="shared" si="6"/>
        <v>0.25888475102966929</v>
      </c>
      <c r="J19" s="18">
        <f t="shared" si="6"/>
        <v>0.23935898396778568</v>
      </c>
      <c r="K19" s="18">
        <f t="shared" si="6"/>
        <v>0.23703390381987374</v>
      </c>
      <c r="L19" s="18">
        <f t="shared" si="6"/>
        <v>0.24072642493404503</v>
      </c>
      <c r="M19" s="18">
        <f t="shared" si="6"/>
        <v>0</v>
      </c>
    </row>
    <row r="21" spans="2:13" x14ac:dyDescent="0.25">
      <c r="B21" t="s">
        <v>22</v>
      </c>
      <c r="C21" s="19">
        <f>IFERROR('Data Sheet'!B27,0)</f>
        <v>0</v>
      </c>
      <c r="D21" s="19">
        <f>IFERROR('Data Sheet'!C27,0)</f>
        <v>0</v>
      </c>
      <c r="E21" s="19">
        <f>IFERROR('Data Sheet'!D27,0)</f>
        <v>0</v>
      </c>
      <c r="F21" s="19">
        <f>IFERROR('Data Sheet'!E27,0)</f>
        <v>0</v>
      </c>
      <c r="G21" s="19">
        <f>IFERROR('Data Sheet'!F27,0)</f>
        <v>170</v>
      </c>
      <c r="H21" s="19">
        <f>IFERROR('Data Sheet'!G27,0)</f>
        <v>195</v>
      </c>
      <c r="I21" s="19">
        <f>IFERROR('Data Sheet'!H27,0)</f>
        <v>200</v>
      </c>
      <c r="J21" s="19">
        <f>IFERROR('Data Sheet'!I27,0)</f>
        <v>284</v>
      </c>
      <c r="K21" s="19">
        <f>IFERROR('Data Sheet'!J27,0)</f>
        <v>470</v>
      </c>
      <c r="L21" s="19">
        <f>IFERROR('Data Sheet'!K27,0)</f>
        <v>416</v>
      </c>
      <c r="M21" s="19">
        <f>IFERROR(SUM('Data Sheet'!H46:K46),0)</f>
        <v>414</v>
      </c>
    </row>
    <row r="22" spans="2:13" x14ac:dyDescent="0.25">
      <c r="B22" s="15" t="s">
        <v>66</v>
      </c>
      <c r="C22" s="16">
        <f>C21/C6</f>
        <v>0</v>
      </c>
      <c r="D22" s="16">
        <f t="shared" ref="D22:M22" si="7">D21/D6</f>
        <v>0</v>
      </c>
      <c r="E22" s="16">
        <f t="shared" si="7"/>
        <v>0</v>
      </c>
      <c r="F22" s="16">
        <f t="shared" si="7"/>
        <v>0</v>
      </c>
      <c r="G22" s="16">
        <f t="shared" si="7"/>
        <v>1.8724322895441179E-3</v>
      </c>
      <c r="H22" s="16">
        <f t="shared" si="7"/>
        <v>1.9408392387928975E-3</v>
      </c>
      <c r="I22" s="16">
        <f t="shared" si="7"/>
        <v>1.6441824713706726E-3</v>
      </c>
      <c r="J22" s="16">
        <f t="shared" si="7"/>
        <v>1.9350398931639945E-3</v>
      </c>
      <c r="K22" s="16">
        <f t="shared" si="7"/>
        <v>3.0585019847725646E-3</v>
      </c>
      <c r="L22" s="16">
        <f t="shared" si="7"/>
        <v>2.5523038223203877E-3</v>
      </c>
      <c r="M22" s="16">
        <f t="shared" si="7"/>
        <v>2.4430832418652409E-3</v>
      </c>
    </row>
    <row r="24" spans="2:13" x14ac:dyDescent="0.25">
      <c r="B24" t="s">
        <v>21</v>
      </c>
      <c r="C24" s="19">
        <f>IFERROR('Data Sheet'!B26,0)</f>
        <v>1459</v>
      </c>
      <c r="D24" s="19">
        <f>IFERROR('Data Sheet'!C26,0)</f>
        <v>1703</v>
      </c>
      <c r="E24" s="19">
        <f>IFERROR('Data Sheet'!D26,0)</f>
        <v>1863</v>
      </c>
      <c r="F24" s="19">
        <f>IFERROR('Data Sheet'!E26,0)</f>
        <v>2011</v>
      </c>
      <c r="G24" s="19">
        <f>IFERROR('Data Sheet'!F26,0)</f>
        <v>2893</v>
      </c>
      <c r="H24" s="19">
        <f>IFERROR('Data Sheet'!G26,0)</f>
        <v>3267</v>
      </c>
      <c r="I24" s="19">
        <f>IFERROR('Data Sheet'!H26,0)</f>
        <v>3476</v>
      </c>
      <c r="J24" s="19">
        <f>IFERROR('Data Sheet'!I26,0)</f>
        <v>4225</v>
      </c>
      <c r="K24" s="19">
        <f>IFERROR('Data Sheet'!J26,0)</f>
        <v>4678</v>
      </c>
      <c r="L24" s="19">
        <f>IFERROR('Data Sheet'!K26,0)</f>
        <v>4812</v>
      </c>
      <c r="M24" s="19">
        <f>IFERROR(SUM('Data Sheet'!H45:K45),0)</f>
        <v>4824</v>
      </c>
    </row>
    <row r="25" spans="2:13" x14ac:dyDescent="0.25">
      <c r="B25" s="16" t="s">
        <v>67</v>
      </c>
      <c r="C25" s="16">
        <f>C24/C6</f>
        <v>2.3366057558335068E-2</v>
      </c>
      <c r="D25" s="16">
        <f t="shared" ref="D25:M25" si="8">D24/D6</f>
        <v>2.4867122247532271E-2</v>
      </c>
      <c r="E25" s="16">
        <f t="shared" si="8"/>
        <v>2.6417288222115084E-2</v>
      </c>
      <c r="F25" s="16">
        <f t="shared" si="8"/>
        <v>2.4324160870879952E-2</v>
      </c>
      <c r="G25" s="16">
        <f t="shared" si="8"/>
        <v>3.1864391845006661E-2</v>
      </c>
      <c r="H25" s="16">
        <f t="shared" si="8"/>
        <v>3.2516522016084085E-2</v>
      </c>
      <c r="I25" s="16">
        <f t="shared" si="8"/>
        <v>2.8575891352422292E-2</v>
      </c>
      <c r="J25" s="16">
        <f t="shared" si="8"/>
        <v>2.8787125171189708E-2</v>
      </c>
      <c r="K25" s="16">
        <f t="shared" si="8"/>
        <v>3.0441855925034164E-2</v>
      </c>
      <c r="L25" s="16">
        <f t="shared" si="8"/>
        <v>2.9523283637032948E-2</v>
      </c>
      <c r="M25" s="16">
        <f t="shared" si="8"/>
        <v>2.8467230818255852E-2</v>
      </c>
    </row>
    <row r="27" spans="2:13" x14ac:dyDescent="0.25">
      <c r="B27" s="42" t="s">
        <v>69</v>
      </c>
      <c r="C27" s="43">
        <f>IFERROR(C18-SUM(C21,C24),0)</f>
        <v>15620</v>
      </c>
      <c r="D27" s="43">
        <f t="shared" ref="D27:M27" si="9">IFERROR(D18-SUM(D21,D24),0)</f>
        <v>16901</v>
      </c>
      <c r="E27" s="43">
        <f t="shared" si="9"/>
        <v>16959</v>
      </c>
      <c r="F27" s="43">
        <f t="shared" si="9"/>
        <v>18159</v>
      </c>
      <c r="G27" s="43">
        <f t="shared" si="9"/>
        <v>19204</v>
      </c>
      <c r="H27" s="43">
        <f t="shared" si="9"/>
        <v>24427</v>
      </c>
      <c r="I27" s="43">
        <f t="shared" si="9"/>
        <v>27815</v>
      </c>
      <c r="J27" s="43">
        <f>IFERROR(J18-SUM(J21,J24),0)</f>
        <v>30621</v>
      </c>
      <c r="K27" s="43">
        <f t="shared" si="9"/>
        <v>31277</v>
      </c>
      <c r="L27" s="43">
        <f t="shared" si="9"/>
        <v>34008</v>
      </c>
      <c r="M27" s="43">
        <f t="shared" si="9"/>
        <v>-5238</v>
      </c>
    </row>
    <row r="28" spans="2:13" x14ac:dyDescent="0.25">
      <c r="B28" s="16" t="s">
        <v>70</v>
      </c>
      <c r="C28" s="16">
        <f>C27/C6</f>
        <v>0.25015614740314857</v>
      </c>
      <c r="D28" s="16">
        <f t="shared" ref="D28:M28" si="10">D27/D6</f>
        <v>0.24678757081946148</v>
      </c>
      <c r="E28" s="16">
        <f t="shared" si="10"/>
        <v>0.24047814866282863</v>
      </c>
      <c r="F28" s="16">
        <f t="shared" si="10"/>
        <v>0.2196431811309344</v>
      </c>
      <c r="G28" s="16">
        <f t="shared" si="10"/>
        <v>0.211518762872972</v>
      </c>
      <c r="H28" s="16">
        <f t="shared" si="10"/>
        <v>0.24312246197945697</v>
      </c>
      <c r="I28" s="16">
        <f t="shared" si="10"/>
        <v>0.2286646772058763</v>
      </c>
      <c r="J28" s="16">
        <f t="shared" si="10"/>
        <v>0.20863681890343197</v>
      </c>
      <c r="K28" s="16">
        <f t="shared" si="10"/>
        <v>0.20353354591006703</v>
      </c>
      <c r="L28" s="16">
        <f t="shared" si="10"/>
        <v>0.20865083747469171</v>
      </c>
      <c r="M28" s="16">
        <f t="shared" si="10"/>
        <v>-3.0910314060121093E-2</v>
      </c>
    </row>
    <row r="30" spans="2:13" x14ac:dyDescent="0.25">
      <c r="B30" t="s">
        <v>24</v>
      </c>
      <c r="C30" s="19">
        <f>IFERROR('Data Sheet'!B29,0)</f>
        <v>5251</v>
      </c>
      <c r="D30" s="19">
        <f>IFERROR('Data Sheet'!C29,0)</f>
        <v>5598</v>
      </c>
      <c r="E30" s="19">
        <f>IFERROR('Data Sheet'!D29,0)</f>
        <v>4241</v>
      </c>
      <c r="F30" s="19">
        <f>IFERROR('Data Sheet'!E29,0)</f>
        <v>5631</v>
      </c>
      <c r="G30" s="19">
        <f>IFERROR('Data Sheet'!F29,0)</f>
        <v>5368</v>
      </c>
      <c r="H30" s="19">
        <f>IFERROR('Data Sheet'!G29,0)</f>
        <v>7205</v>
      </c>
      <c r="I30" s="19">
        <f>IFERROR('Data Sheet'!H29,0)</f>
        <v>7964</v>
      </c>
      <c r="J30" s="19">
        <f>IFERROR('Data Sheet'!I29,0)</f>
        <v>9214</v>
      </c>
      <c r="K30" s="19">
        <f>IFERROR('Data Sheet'!J29,0)</f>
        <v>9740</v>
      </c>
      <c r="L30" s="19">
        <f>IFERROR('Data Sheet'!K29,0)</f>
        <v>10858</v>
      </c>
      <c r="M30" s="19">
        <f>IFERROR(SUM('Data Sheet'!H48:K48),0)</f>
        <v>11143</v>
      </c>
    </row>
    <row r="31" spans="2:13" x14ac:dyDescent="0.25">
      <c r="B31" s="16" t="s">
        <v>71</v>
      </c>
      <c r="C31" s="16">
        <f>C30/C27</f>
        <v>0.33617157490396926</v>
      </c>
      <c r="D31" s="16">
        <f t="shared" ref="D31:M31" si="11">D30/D27</f>
        <v>0.33122300455594345</v>
      </c>
      <c r="E31" s="16">
        <f t="shared" si="11"/>
        <v>0.25007370717613064</v>
      </c>
      <c r="F31" s="16">
        <f t="shared" si="11"/>
        <v>0.31009416818106722</v>
      </c>
      <c r="G31" s="16">
        <f t="shared" si="11"/>
        <v>0.27952509893772132</v>
      </c>
      <c r="H31" s="16">
        <f t="shared" si="11"/>
        <v>0.29496049453473616</v>
      </c>
      <c r="I31" s="16">
        <f t="shared" si="11"/>
        <v>0.28632033075678592</v>
      </c>
      <c r="J31" s="16">
        <f t="shared" si="11"/>
        <v>0.30090460794879331</v>
      </c>
      <c r="K31" s="16">
        <f t="shared" si="11"/>
        <v>0.31141094094702176</v>
      </c>
      <c r="L31" s="16">
        <f t="shared" si="11"/>
        <v>0.31927781698423902</v>
      </c>
      <c r="M31" s="16">
        <f t="shared" si="11"/>
        <v>-2.1273386788850708</v>
      </c>
    </row>
    <row r="33" spans="1:13" x14ac:dyDescent="0.25">
      <c r="B33" s="42" t="s">
        <v>72</v>
      </c>
      <c r="C33" s="43">
        <f>IFERROR(C27-C30,0)</f>
        <v>10369</v>
      </c>
      <c r="D33" s="43">
        <f t="shared" ref="D33:L33" si="12">IFERROR(D27-D30,0)</f>
        <v>11303</v>
      </c>
      <c r="E33" s="43">
        <f t="shared" si="12"/>
        <v>12718</v>
      </c>
      <c r="F33" s="43">
        <f t="shared" si="12"/>
        <v>12528</v>
      </c>
      <c r="G33" s="43">
        <f t="shared" si="12"/>
        <v>13836</v>
      </c>
      <c r="H33" s="43">
        <f t="shared" si="12"/>
        <v>17222</v>
      </c>
      <c r="I33" s="43">
        <f t="shared" si="12"/>
        <v>19851</v>
      </c>
      <c r="J33" s="43">
        <f>IFERROR(J27-J30,0)</f>
        <v>21407</v>
      </c>
      <c r="K33" s="43">
        <f t="shared" si="12"/>
        <v>21537</v>
      </c>
      <c r="L33" s="43">
        <f t="shared" si="12"/>
        <v>23150</v>
      </c>
      <c r="M33" s="43">
        <f>IFERROR(SUM('Data Sheet'!H49:K49),0)</f>
        <v>28124</v>
      </c>
    </row>
    <row r="34" spans="1:13" x14ac:dyDescent="0.25">
      <c r="B34" s="16" t="s">
        <v>73</v>
      </c>
      <c r="C34" s="16">
        <f>C33/C6</f>
        <v>0.16606076135872264</v>
      </c>
      <c r="D34" s="16">
        <f t="shared" ref="D34:M34" si="13">D33/D6</f>
        <v>0.16504585012557677</v>
      </c>
      <c r="E34" s="16">
        <f t="shared" si="13"/>
        <v>0.18034088653186239</v>
      </c>
      <c r="F34" s="16">
        <f t="shared" si="13"/>
        <v>0.1515331115814938</v>
      </c>
      <c r="G34" s="16">
        <f t="shared" si="13"/>
        <v>0.15239395975372008</v>
      </c>
      <c r="H34" s="16">
        <f t="shared" si="13"/>
        <v>0.17141094036149376</v>
      </c>
      <c r="I34" s="16">
        <f t="shared" si="13"/>
        <v>0.16319333119589613</v>
      </c>
      <c r="J34" s="16">
        <f t="shared" si="13"/>
        <v>0.14585703870761138</v>
      </c>
      <c r="K34" s="16">
        <f t="shared" si="13"/>
        <v>0.14015097286392919</v>
      </c>
      <c r="L34" s="16">
        <f t="shared" si="13"/>
        <v>0.14203325357383889</v>
      </c>
      <c r="M34" s="16">
        <f t="shared" si="13"/>
        <v>0.16596442776381168</v>
      </c>
    </row>
    <row r="36" spans="1:13" x14ac:dyDescent="0.25">
      <c r="B36" t="s">
        <v>74</v>
      </c>
      <c r="C36" s="26">
        <f>IFERROR('Data Sheet'!B93,0)</f>
        <v>459.39</v>
      </c>
      <c r="D36" s="26">
        <f>IFERROR('Data Sheet'!C93,0)</f>
        <v>459.39</v>
      </c>
      <c r="E36" s="26">
        <f>IFERROR('Data Sheet'!D93,0)</f>
        <v>436.82</v>
      </c>
      <c r="F36" s="26">
        <f>IFERROR('Data Sheet'!E93,0)</f>
        <v>436.89</v>
      </c>
      <c r="G36" s="26">
        <f>IFERROR('Data Sheet'!F93,0)</f>
        <v>425.9</v>
      </c>
      <c r="H36" s="26">
        <f>IFERROR('Data Sheet'!G93,0)</f>
        <v>426.07</v>
      </c>
      <c r="I36" s="26">
        <f>IFERROR('Data Sheet'!H93,0)</f>
        <v>420.67</v>
      </c>
      <c r="J36" s="26">
        <f>IFERROR('Data Sheet'!I93,0)</f>
        <v>414.86</v>
      </c>
      <c r="K36" s="26">
        <f>IFERROR('Data Sheet'!J93,0)</f>
        <v>415.09</v>
      </c>
      <c r="L36" s="26">
        <f>IFERROR('Data Sheet'!K93,0)</f>
        <v>415.33</v>
      </c>
      <c r="M36" s="17"/>
    </row>
    <row r="37" spans="1:13" x14ac:dyDescent="0.25">
      <c r="C37" s="17"/>
      <c r="D37" s="17"/>
      <c r="E37" s="17"/>
      <c r="F37" s="17"/>
      <c r="G37" s="17"/>
      <c r="H37" s="17"/>
      <c r="I37" s="17"/>
      <c r="J37" s="17"/>
      <c r="K37" s="17"/>
      <c r="L37" s="17"/>
      <c r="M37" s="27"/>
    </row>
    <row r="38" spans="1:13" x14ac:dyDescent="0.25">
      <c r="B38" t="s">
        <v>75</v>
      </c>
      <c r="C38" s="26">
        <f t="shared" ref="C38:L38" si="14">IFERROR(C36/C33,0)</f>
        <v>4.4304175908959395E-2</v>
      </c>
      <c r="D38" s="26">
        <f t="shared" si="14"/>
        <v>4.0643192072900999E-2</v>
      </c>
      <c r="E38" s="26">
        <f t="shared" si="14"/>
        <v>3.4346595376631546E-2</v>
      </c>
      <c r="F38" s="26">
        <f t="shared" si="14"/>
        <v>3.4873084291187739E-2</v>
      </c>
      <c r="G38" s="26">
        <f t="shared" si="14"/>
        <v>3.0782017924255563E-2</v>
      </c>
      <c r="H38" s="26">
        <f t="shared" si="14"/>
        <v>2.4739867611194982E-2</v>
      </c>
      <c r="I38" s="26">
        <f t="shared" si="14"/>
        <v>2.1191375749332528E-2</v>
      </c>
      <c r="J38" s="26">
        <f t="shared" si="14"/>
        <v>1.9379642173120944E-2</v>
      </c>
      <c r="K38" s="26">
        <f t="shared" si="14"/>
        <v>1.9273343548312206E-2</v>
      </c>
      <c r="L38" s="26">
        <f t="shared" si="14"/>
        <v>1.7940820734341251E-2</v>
      </c>
      <c r="M38" s="17"/>
    </row>
    <row r="39" spans="1:13" x14ac:dyDescent="0.25">
      <c r="B39" s="16" t="s">
        <v>77</v>
      </c>
      <c r="C39" s="29">
        <v>0</v>
      </c>
      <c r="D39" s="16">
        <f>IFERROR(D38/C38-1,0)</f>
        <v>-8.263292931080235E-2</v>
      </c>
      <c r="E39" s="16">
        <f t="shared" ref="E39:L39" si="15">IFERROR(E38/D38-1,0)</f>
        <v>-0.1549237738260163</v>
      </c>
      <c r="F39" s="16">
        <f t="shared" si="15"/>
        <v>1.5328707511848449E-2</v>
      </c>
      <c r="G39" s="16">
        <f t="shared" si="15"/>
        <v>-0.11731300658043509</v>
      </c>
      <c r="H39" s="16">
        <f t="shared" si="15"/>
        <v>-0.196288311179869</v>
      </c>
      <c r="I39" s="16">
        <f t="shared" si="15"/>
        <v>-0.14343212815968076</v>
      </c>
      <c r="J39" s="16">
        <f t="shared" si="15"/>
        <v>-8.5493910241700499E-2</v>
      </c>
      <c r="K39" s="16">
        <f t="shared" si="15"/>
        <v>-5.4850664351362433E-3</v>
      </c>
      <c r="L39" s="16">
        <f t="shared" si="15"/>
        <v>-6.9138123887572567E-2</v>
      </c>
      <c r="M39" s="16"/>
    </row>
    <row r="40" spans="1:13" x14ac:dyDescent="0.25">
      <c r="M40" s="27"/>
    </row>
    <row r="41" spans="1:13" x14ac:dyDescent="0.25">
      <c r="B41" t="s">
        <v>76</v>
      </c>
      <c r="C41" s="25">
        <f>IFERROR('Data Sheet'!B31/'Historical FS'!C36,0)</f>
        <v>12.077755284181196</v>
      </c>
      <c r="D41" s="25">
        <f>IFERROR('Data Sheet'!C31/'Historical FS'!D36,0)</f>
        <v>12.824832930625396</v>
      </c>
      <c r="E41" s="25">
        <f>IFERROR('Data Sheet'!D31/'Historical FS'!E36,0)</f>
        <v>21.669337484547412</v>
      </c>
      <c r="F41" s="25">
        <f>IFERROR('Data Sheet'!E31/'Historical FS'!F36,0)</f>
        <v>21.109432580283368</v>
      </c>
      <c r="G41" s="25">
        <f>IFERROR('Data Sheet'!F31/'Historical FS'!G36,0)</f>
        <v>17.438365813571263</v>
      </c>
      <c r="H41" s="25">
        <f>IFERROR('Data Sheet'!G31/'Historical FS'!H36,0)</f>
        <v>26.919520266622857</v>
      </c>
      <c r="I41" s="25">
        <f>IFERROR('Data Sheet'!H31/'Historical FS'!I36,0)</f>
        <v>30.921149594694178</v>
      </c>
      <c r="J41" s="25">
        <f>IFERROR('Data Sheet'!I31/'Historical FS'!J36,0)</f>
        <v>33.913127320059779</v>
      </c>
      <c r="K41" s="25">
        <f>IFERROR('Data Sheet'!J31/'Historical FS'!K36,0)</f>
        <v>45.901370787058234</v>
      </c>
      <c r="L41" s="25">
        <f>IFERROR('Data Sheet'!K31/'Historical FS'!L36,0)</f>
        <v>42.924421544314157</v>
      </c>
      <c r="M41" s="17"/>
    </row>
    <row r="42" spans="1:13" x14ac:dyDescent="0.25">
      <c r="B42" s="16" t="s">
        <v>78</v>
      </c>
      <c r="C42" s="30">
        <f>IFERROR(C41/C38,0)</f>
        <v>272.6098620816187</v>
      </c>
      <c r="D42" s="16">
        <f t="shared" ref="D42:L42" si="16">IFERROR(D41/D38,0)</f>
        <v>315.54689178009721</v>
      </c>
      <c r="E42" s="16">
        <f t="shared" si="16"/>
        <v>630.90205148224436</v>
      </c>
      <c r="F42" s="16">
        <f t="shared" si="16"/>
        <v>605.32164015150272</v>
      </c>
      <c r="G42" s="16">
        <f t="shared" si="16"/>
        <v>566.51145667192304</v>
      </c>
      <c r="H42" s="16">
        <f t="shared" si="16"/>
        <v>1088.1028423305534</v>
      </c>
      <c r="I42" s="16">
        <f t="shared" si="16"/>
        <v>1459.1383759342812</v>
      </c>
      <c r="J42" s="16">
        <f t="shared" si="16"/>
        <v>1749.9356808092359</v>
      </c>
      <c r="K42" s="16">
        <f t="shared" si="16"/>
        <v>2381.5987439853361</v>
      </c>
      <c r="L42" s="16">
        <f t="shared" si="16"/>
        <v>2392.5561812314854</v>
      </c>
      <c r="M42" s="16"/>
    </row>
    <row r="44" spans="1:13" x14ac:dyDescent="0.25">
      <c r="B44" t="s">
        <v>79</v>
      </c>
      <c r="C44" s="26">
        <f>IFERROR(IF(C38&gt;C41,1-C42,0),0)</f>
        <v>0</v>
      </c>
      <c r="D44" s="26">
        <f t="shared" ref="D44:L44" si="17">IFERROR(IF(D38&gt;D41,1-D42,0),0)</f>
        <v>0</v>
      </c>
      <c r="E44" s="26">
        <f t="shared" si="17"/>
        <v>0</v>
      </c>
      <c r="F44" s="26">
        <f>IFERROR(IF(F38&gt;F41,1-F42,0),0)</f>
        <v>0</v>
      </c>
      <c r="G44" s="26">
        <f>IFERROR(IF(G38&gt;G41,1-G42,0),0)</f>
        <v>0</v>
      </c>
      <c r="H44" s="26">
        <f t="shared" si="17"/>
        <v>0</v>
      </c>
      <c r="I44" s="26">
        <f t="shared" si="17"/>
        <v>0</v>
      </c>
      <c r="J44" s="26">
        <f t="shared" si="17"/>
        <v>0</v>
      </c>
      <c r="K44" s="26">
        <f t="shared" si="17"/>
        <v>0</v>
      </c>
      <c r="L44" s="26">
        <f t="shared" si="17"/>
        <v>0</v>
      </c>
    </row>
    <row r="46" spans="1:13" x14ac:dyDescent="0.25">
      <c r="A46" t="s">
        <v>56</v>
      </c>
      <c r="B46" s="23" t="s">
        <v>80</v>
      </c>
      <c r="C46" s="24"/>
      <c r="D46" s="24"/>
      <c r="E46" s="24"/>
      <c r="F46" s="24"/>
      <c r="G46" s="24"/>
      <c r="H46" s="24"/>
      <c r="I46" s="24"/>
      <c r="J46" s="24"/>
      <c r="K46" s="24"/>
      <c r="L46" s="24"/>
      <c r="M46" s="24"/>
    </row>
    <row r="47" spans="1:13" x14ac:dyDescent="0.25">
      <c r="B47" t="s">
        <v>31</v>
      </c>
      <c r="C47" s="26">
        <f>IFERROR('Data Sheet'!B57,0)</f>
        <v>1144</v>
      </c>
      <c r="D47" s="26">
        <f>IFERROR('Data Sheet'!C57,0)</f>
        <v>1144</v>
      </c>
      <c r="E47" s="26">
        <f>IFERROR('Data Sheet'!D57,0)</f>
        <v>1088</v>
      </c>
      <c r="F47" s="26">
        <f>IFERROR('Data Sheet'!E57,0)</f>
        <v>2170</v>
      </c>
      <c r="G47" s="26">
        <f>IFERROR('Data Sheet'!F57,0)</f>
        <v>2122</v>
      </c>
      <c r="H47" s="26">
        <f>IFERROR('Data Sheet'!G57,0)</f>
        <v>2124</v>
      </c>
      <c r="I47" s="26">
        <f>IFERROR('Data Sheet'!H57,0)</f>
        <v>2098</v>
      </c>
      <c r="J47" s="26">
        <f>IFERROR('Data Sheet'!I57,0)</f>
        <v>2069</v>
      </c>
      <c r="K47" s="26">
        <f>IFERROR('Data Sheet'!J57,0)</f>
        <v>2071</v>
      </c>
      <c r="L47" s="26">
        <f>IFERROR('Data Sheet'!K57,0)</f>
        <v>2073</v>
      </c>
    </row>
    <row r="48" spans="1:13" x14ac:dyDescent="0.25">
      <c r="B48" t="s">
        <v>32</v>
      </c>
      <c r="C48" s="26">
        <f>IFERROR('Data Sheet'!B58,0)</f>
        <v>60600</v>
      </c>
      <c r="D48" s="26">
        <f>IFERROR('Data Sheet'!C58,0)</f>
        <v>67838</v>
      </c>
      <c r="E48" s="26">
        <f>IFERROR('Data Sheet'!D58,0)</f>
        <v>63835</v>
      </c>
      <c r="F48" s="26">
        <f>IFERROR('Data Sheet'!E58,0)</f>
        <v>62778</v>
      </c>
      <c r="G48" s="26">
        <f>IFERROR('Data Sheet'!F58,0)</f>
        <v>63328</v>
      </c>
      <c r="H48" s="26">
        <f>IFERROR('Data Sheet'!G58,0)</f>
        <v>74227</v>
      </c>
      <c r="I48" s="26">
        <f>IFERROR('Data Sheet'!H58,0)</f>
        <v>73252</v>
      </c>
      <c r="J48" s="26">
        <f>IFERROR('Data Sheet'!I58,0)</f>
        <v>73338</v>
      </c>
      <c r="K48" s="26">
        <f>IFERROR('Data Sheet'!J58,0)</f>
        <v>86045</v>
      </c>
      <c r="L48" s="26">
        <f>IFERROR('Data Sheet'!K58,0)</f>
        <v>93745</v>
      </c>
    </row>
    <row r="49" spans="2:12" x14ac:dyDescent="0.25">
      <c r="B49" t="s">
        <v>33</v>
      </c>
      <c r="C49" s="26">
        <f>IFERROR('Data Sheet'!B59,0)</f>
        <v>0</v>
      </c>
      <c r="D49" s="26">
        <f>IFERROR('Data Sheet'!C59,0)</f>
        <v>0</v>
      </c>
      <c r="E49" s="26">
        <f>IFERROR('Data Sheet'!D59,0)</f>
        <v>0</v>
      </c>
      <c r="F49" s="26">
        <f>IFERROR('Data Sheet'!E59,0)</f>
        <v>0</v>
      </c>
      <c r="G49" s="26">
        <f>IFERROR('Data Sheet'!F59,0)</f>
        <v>4633</v>
      </c>
      <c r="H49" s="26">
        <f>IFERROR('Data Sheet'!G59,0)</f>
        <v>5325</v>
      </c>
      <c r="I49" s="26">
        <f>IFERROR('Data Sheet'!H59,0)</f>
        <v>5474</v>
      </c>
      <c r="J49" s="26">
        <f>IFERROR('Data Sheet'!I59,0)</f>
        <v>8299</v>
      </c>
      <c r="K49" s="26">
        <f>IFERROR('Data Sheet'!J59,0)</f>
        <v>8359</v>
      </c>
      <c r="L49" s="26">
        <f>IFERROR('Data Sheet'!K59,0)</f>
        <v>8227</v>
      </c>
    </row>
    <row r="50" spans="2:12" x14ac:dyDescent="0.25">
      <c r="B50" t="s">
        <v>34</v>
      </c>
      <c r="C50" s="26">
        <f>IFERROR('Data Sheet'!B60,0)</f>
        <v>13354</v>
      </c>
      <c r="D50" s="26">
        <f>IFERROR('Data Sheet'!C60,0)</f>
        <v>14166</v>
      </c>
      <c r="E50" s="26">
        <f>IFERROR('Data Sheet'!D60,0)</f>
        <v>14426</v>
      </c>
      <c r="F50" s="26">
        <f>IFERROR('Data Sheet'!E60,0)</f>
        <v>19118</v>
      </c>
      <c r="G50" s="26">
        <f>IFERROR('Data Sheet'!F60,0)</f>
        <v>21717</v>
      </c>
      <c r="H50" s="26">
        <f>IFERROR('Data Sheet'!G60,0)</f>
        <v>25835</v>
      </c>
      <c r="I50" s="26">
        <f>IFERROR('Data Sheet'!H60,0)</f>
        <v>35905</v>
      </c>
      <c r="J50" s="26">
        <f>IFERROR('Data Sheet'!I60,0)</f>
        <v>40890</v>
      </c>
      <c r="K50" s="26">
        <f>IFERROR('Data Sheet'!J60,0)</f>
        <v>40885</v>
      </c>
      <c r="L50" s="26">
        <f>IFERROR('Data Sheet'!K60,0)</f>
        <v>43750</v>
      </c>
    </row>
    <row r="51" spans="2:12" x14ac:dyDescent="0.25">
      <c r="B51" s="42" t="s">
        <v>81</v>
      </c>
      <c r="C51" s="43">
        <f>IFERROR('Data Sheet'!B61,0)</f>
        <v>75098</v>
      </c>
      <c r="D51" s="43">
        <f>IFERROR('Data Sheet'!C61,0)</f>
        <v>83148</v>
      </c>
      <c r="E51" s="43">
        <f>IFERROR('Data Sheet'!D61,0)</f>
        <v>79349</v>
      </c>
      <c r="F51" s="43">
        <f>IFERROR('Data Sheet'!E61,0)</f>
        <v>84066</v>
      </c>
      <c r="G51" s="43">
        <f>IFERROR('Data Sheet'!F61,0)</f>
        <v>91800</v>
      </c>
      <c r="H51" s="43">
        <f>IFERROR('Data Sheet'!G61,0)</f>
        <v>107511</v>
      </c>
      <c r="I51" s="43">
        <f>IFERROR('Data Sheet'!H61,0)</f>
        <v>116729</v>
      </c>
      <c r="J51" s="43">
        <f>IFERROR('Data Sheet'!I61,0)</f>
        <v>124596</v>
      </c>
      <c r="K51" s="43">
        <f>IFERROR('Data Sheet'!J61,0)</f>
        <v>137360</v>
      </c>
      <c r="L51" s="43">
        <f>IFERROR('Data Sheet'!K61,0)</f>
        <v>147795</v>
      </c>
    </row>
    <row r="52" spans="2:12" x14ac:dyDescent="0.25">
      <c r="B52" s="31"/>
      <c r="C52" s="32"/>
      <c r="D52" s="32"/>
      <c r="E52" s="32"/>
      <c r="F52" s="32"/>
      <c r="G52" s="32"/>
      <c r="H52" s="32"/>
      <c r="I52" s="32"/>
      <c r="J52" s="32"/>
      <c r="K52" s="32"/>
      <c r="L52" s="32"/>
    </row>
    <row r="53" spans="2:12" x14ac:dyDescent="0.25">
      <c r="B53" t="s">
        <v>82</v>
      </c>
      <c r="C53" s="26">
        <f>IFERROR('Data Sheet'!B62,0)</f>
        <v>13386</v>
      </c>
      <c r="D53" s="26">
        <f>IFERROR('Data Sheet'!C62,0)</f>
        <v>14179</v>
      </c>
      <c r="E53" s="26">
        <f>IFERROR('Data Sheet'!D62,0)</f>
        <v>12574</v>
      </c>
      <c r="F53" s="26">
        <f>IFERROR('Data Sheet'!E62,0)</f>
        <v>15710</v>
      </c>
      <c r="G53" s="26">
        <f>IFERROR('Data Sheet'!F62,0)</f>
        <v>23789</v>
      </c>
      <c r="H53" s="26">
        <f>IFERROR('Data Sheet'!G62,0)</f>
        <v>25505</v>
      </c>
      <c r="I53" s="26">
        <f>IFERROR('Data Sheet'!H62,0)</f>
        <v>25800</v>
      </c>
      <c r="J53" s="26">
        <f>IFERROR('Data Sheet'!I62,0)</f>
        <v>29225</v>
      </c>
      <c r="K53" s="26">
        <f>IFERROR('Data Sheet'!J62,0)</f>
        <v>27622</v>
      </c>
      <c r="L53" s="26">
        <f>IFERROR('Data Sheet'!K62,0)</f>
        <v>30961</v>
      </c>
    </row>
    <row r="54" spans="2:12" x14ac:dyDescent="0.25">
      <c r="B54" t="s">
        <v>37</v>
      </c>
      <c r="C54" s="26">
        <f>IFERROR('Data Sheet'!B63,0)</f>
        <v>960</v>
      </c>
      <c r="D54" s="26">
        <f>IFERROR('Data Sheet'!C63,0)</f>
        <v>1365</v>
      </c>
      <c r="E54" s="26">
        <f>IFERROR('Data Sheet'!D63,0)</f>
        <v>1606</v>
      </c>
      <c r="F54" s="26">
        <f>IFERROR('Data Sheet'!E63,0)</f>
        <v>1388</v>
      </c>
      <c r="G54" s="26">
        <f>IFERROR('Data Sheet'!F63,0)</f>
        <v>954</v>
      </c>
      <c r="H54" s="26">
        <f>IFERROR('Data Sheet'!G63,0)</f>
        <v>922</v>
      </c>
      <c r="I54" s="26">
        <f>IFERROR('Data Sheet'!H63,0)</f>
        <v>416</v>
      </c>
      <c r="J54" s="26">
        <f>IFERROR('Data Sheet'!I63,0)</f>
        <v>288</v>
      </c>
      <c r="K54" s="26">
        <f>IFERROR('Data Sheet'!J63,0)</f>
        <v>293</v>
      </c>
      <c r="L54" s="26">
        <f>IFERROR('Data Sheet'!K63,0)</f>
        <v>814</v>
      </c>
    </row>
    <row r="55" spans="2:12" x14ac:dyDescent="0.25">
      <c r="B55" t="s">
        <v>38</v>
      </c>
      <c r="C55" s="26">
        <f>IFERROR('Data Sheet'!B64,0)</f>
        <v>1892</v>
      </c>
      <c r="D55" s="26">
        <f>IFERROR('Data Sheet'!C64,0)</f>
        <v>16423</v>
      </c>
      <c r="E55" s="26">
        <f>IFERROR('Data Sheet'!D64,0)</f>
        <v>12163</v>
      </c>
      <c r="F55" s="26">
        <f>IFERROR('Data Sheet'!E64,0)</f>
        <v>11261</v>
      </c>
      <c r="G55" s="26">
        <f>IFERROR('Data Sheet'!F64,0)</f>
        <v>8792</v>
      </c>
      <c r="H55" s="26">
        <f>IFERROR('Data Sheet'!G64,0)</f>
        <v>14205</v>
      </c>
      <c r="I55" s="26">
        <f>IFERROR('Data Sheet'!H64,0)</f>
        <v>20324</v>
      </c>
      <c r="J55" s="26">
        <f>IFERROR('Data Sheet'!I64,0)</f>
        <v>19478</v>
      </c>
      <c r="K55" s="26">
        <f>IFERROR('Data Sheet'!J64,0)</f>
        <v>24623</v>
      </c>
      <c r="L55" s="26">
        <f>IFERROR('Data Sheet'!K64,0)</f>
        <v>23541</v>
      </c>
    </row>
    <row r="56" spans="2:12" x14ac:dyDescent="0.25">
      <c r="B56" t="s">
        <v>39</v>
      </c>
      <c r="C56" s="26">
        <f>IFERROR('Data Sheet'!B65-SUM('Data Sheet'!B67:B69),0)</f>
        <v>14833</v>
      </c>
      <c r="D56" s="26">
        <f>IFERROR('Data Sheet'!C65-SUM('Data Sheet'!C67:C69),0)</f>
        <v>16234</v>
      </c>
      <c r="E56" s="26">
        <f>IFERROR('Data Sheet'!D65-SUM('Data Sheet'!D67:D69),0)</f>
        <v>20046</v>
      </c>
      <c r="F56" s="26">
        <f>IFERROR('Data Sheet'!E65-SUM('Data Sheet'!E67:E69),0)</f>
        <v>21312</v>
      </c>
      <c r="G56" s="26">
        <f>IFERROR('Data Sheet'!F65-SUM('Data Sheet'!F67:F69),0)</f>
        <v>21129</v>
      </c>
      <c r="H56" s="26">
        <f>IFERROR('Data Sheet'!G65-SUM('Data Sheet'!G67:G69),0)</f>
        <v>22871</v>
      </c>
      <c r="I56" s="26">
        <f>IFERROR('Data Sheet'!H65-SUM('Data Sheet'!H67:H69),0)</f>
        <v>30019</v>
      </c>
      <c r="J56" s="26">
        <f>IFERROR('Data Sheet'!I65-SUM('Data Sheet'!I67:I69),0)</f>
        <v>38008</v>
      </c>
      <c r="K56" s="26">
        <f>IFERROR('Data Sheet'!J65-SUM('Data Sheet'!J67:J69),0)</f>
        <v>39843</v>
      </c>
      <c r="L56" s="26">
        <f>IFERROR('Data Sheet'!K65-SUM('Data Sheet'!K67:K69),0)</f>
        <v>36866</v>
      </c>
    </row>
    <row r="57" spans="2:12" x14ac:dyDescent="0.25">
      <c r="B57" s="42" t="s">
        <v>83</v>
      </c>
      <c r="C57" s="43">
        <f>SUM(C53:C56)</f>
        <v>31071</v>
      </c>
      <c r="D57" s="43">
        <f t="shared" ref="D57:L57" si="18">SUM(D53:D56)</f>
        <v>48201</v>
      </c>
      <c r="E57" s="43">
        <f t="shared" si="18"/>
        <v>46389</v>
      </c>
      <c r="F57" s="43">
        <f t="shared" si="18"/>
        <v>49671</v>
      </c>
      <c r="G57" s="43">
        <f t="shared" si="18"/>
        <v>54664</v>
      </c>
      <c r="H57" s="43">
        <f t="shared" si="18"/>
        <v>63503</v>
      </c>
      <c r="I57" s="43">
        <f t="shared" si="18"/>
        <v>76559</v>
      </c>
      <c r="J57" s="43">
        <f t="shared" si="18"/>
        <v>86999</v>
      </c>
      <c r="K57" s="43">
        <f t="shared" si="18"/>
        <v>92381</v>
      </c>
      <c r="L57" s="43">
        <f t="shared" si="18"/>
        <v>92182</v>
      </c>
    </row>
    <row r="59" spans="2:12" x14ac:dyDescent="0.25">
      <c r="B59" s="6" t="s">
        <v>40</v>
      </c>
      <c r="C59" s="26">
        <f>IFERROR('Data Sheet'!B67,0)</f>
        <v>11330</v>
      </c>
      <c r="D59" s="26">
        <f>IFERROR('Data Sheet'!C67,0)</f>
        <v>12322</v>
      </c>
      <c r="E59" s="26">
        <f>IFERROR('Data Sheet'!D67,0)</f>
        <v>13142</v>
      </c>
      <c r="F59" s="26">
        <f>IFERROR('Data Sheet'!E67,0)</f>
        <v>14827</v>
      </c>
      <c r="G59" s="26">
        <f>IFERROR('Data Sheet'!F67,0)</f>
        <v>18487</v>
      </c>
      <c r="H59" s="26">
        <f>IFERROR('Data Sheet'!G67,0)</f>
        <v>19294</v>
      </c>
      <c r="I59" s="26">
        <f>IFERROR('Data Sheet'!H67,0)</f>
        <v>22698</v>
      </c>
      <c r="J59" s="26">
        <f>IFERROR('Data Sheet'!I67,0)</f>
        <v>25424</v>
      </c>
      <c r="K59" s="26">
        <f>IFERROR('Data Sheet'!J67,0)</f>
        <v>30193</v>
      </c>
      <c r="L59" s="26">
        <f>IFERROR('Data Sheet'!K67,0)</f>
        <v>31158</v>
      </c>
    </row>
    <row r="60" spans="2:12" x14ac:dyDescent="0.25">
      <c r="B60" s="6" t="s">
        <v>41</v>
      </c>
      <c r="C60" s="26">
        <f>IFERROR('Data Sheet'!B68,0)</f>
        <v>0</v>
      </c>
      <c r="D60" s="26">
        <f>IFERROR('Data Sheet'!C68,0)</f>
        <v>0</v>
      </c>
      <c r="E60" s="26">
        <f>IFERROR('Data Sheet'!D68,0)</f>
        <v>0</v>
      </c>
      <c r="F60" s="26">
        <f>IFERROR('Data Sheet'!E68,0)</f>
        <v>0</v>
      </c>
      <c r="G60" s="26">
        <f>IFERROR('Data Sheet'!F68,0)</f>
        <v>0</v>
      </c>
      <c r="H60" s="26">
        <f>IFERROR('Data Sheet'!G68,0)</f>
        <v>0</v>
      </c>
      <c r="I60" s="26">
        <f>IFERROR('Data Sheet'!H68,0)</f>
        <v>0</v>
      </c>
      <c r="J60" s="26">
        <f>IFERROR('Data Sheet'!I68,0)</f>
        <v>0</v>
      </c>
      <c r="K60" s="26">
        <f>IFERROR('Data Sheet'!J68,0)</f>
        <v>0</v>
      </c>
      <c r="L60" s="26">
        <f>IFERROR('Data Sheet'!K68,0)</f>
        <v>0</v>
      </c>
    </row>
    <row r="61" spans="2:12" x14ac:dyDescent="0.25">
      <c r="B61" s="2" t="s">
        <v>42</v>
      </c>
      <c r="C61" s="26">
        <f>IFERROR('Data Sheet'!B69,0)</f>
        <v>32697</v>
      </c>
      <c r="D61" s="26">
        <f>IFERROR('Data Sheet'!C69,0)</f>
        <v>22625</v>
      </c>
      <c r="E61" s="26">
        <f>IFERROR('Data Sheet'!D69,0)</f>
        <v>19818</v>
      </c>
      <c r="F61" s="26">
        <f>IFERROR('Data Sheet'!E69,0)</f>
        <v>19568</v>
      </c>
      <c r="G61" s="26">
        <f>IFERROR('Data Sheet'!F69,0)</f>
        <v>18649</v>
      </c>
      <c r="H61" s="26">
        <f>IFERROR('Data Sheet'!G69,0)</f>
        <v>24714</v>
      </c>
      <c r="I61" s="26">
        <f>IFERROR('Data Sheet'!H69,0)</f>
        <v>17472</v>
      </c>
      <c r="J61" s="26">
        <f>IFERROR('Data Sheet'!I69,0)</f>
        <v>12173</v>
      </c>
      <c r="K61" s="26">
        <f>IFERROR('Data Sheet'!J69,0)</f>
        <v>14786</v>
      </c>
      <c r="L61" s="26">
        <f>IFERROR('Data Sheet'!K69,0)</f>
        <v>24455</v>
      </c>
    </row>
    <row r="62" spans="2:12" x14ac:dyDescent="0.25">
      <c r="B62" s="42" t="s">
        <v>84</v>
      </c>
      <c r="C62" s="43">
        <f>SUM(C59:C61)</f>
        <v>44027</v>
      </c>
      <c r="D62" s="43">
        <f t="shared" ref="D62:L62" si="19">SUM(D59:D61)</f>
        <v>34947</v>
      </c>
      <c r="E62" s="43">
        <f t="shared" si="19"/>
        <v>32960</v>
      </c>
      <c r="F62" s="43">
        <f t="shared" si="19"/>
        <v>34395</v>
      </c>
      <c r="G62" s="43">
        <f t="shared" si="19"/>
        <v>37136</v>
      </c>
      <c r="H62" s="43">
        <f t="shared" si="19"/>
        <v>44008</v>
      </c>
      <c r="I62" s="43">
        <f t="shared" si="19"/>
        <v>40170</v>
      </c>
      <c r="J62" s="43">
        <f t="shared" si="19"/>
        <v>37597</v>
      </c>
      <c r="K62" s="43">
        <f t="shared" si="19"/>
        <v>44979</v>
      </c>
      <c r="L62" s="43">
        <f t="shared" si="19"/>
        <v>55613</v>
      </c>
    </row>
    <row r="64" spans="2:12" x14ac:dyDescent="0.25">
      <c r="B64" s="44" t="s">
        <v>85</v>
      </c>
      <c r="C64" s="45">
        <f>C57+C62</f>
        <v>75098</v>
      </c>
      <c r="D64" s="45">
        <f t="shared" ref="D64:L64" si="20">D57+D62</f>
        <v>83148</v>
      </c>
      <c r="E64" s="45">
        <f t="shared" si="20"/>
        <v>79349</v>
      </c>
      <c r="F64" s="45">
        <f t="shared" si="20"/>
        <v>84066</v>
      </c>
      <c r="G64" s="45">
        <f t="shared" si="20"/>
        <v>91800</v>
      </c>
      <c r="H64" s="45">
        <f t="shared" si="20"/>
        <v>107511</v>
      </c>
      <c r="I64" s="45">
        <f t="shared" si="20"/>
        <v>116729</v>
      </c>
      <c r="J64" s="45">
        <f t="shared" si="20"/>
        <v>124596</v>
      </c>
      <c r="K64" s="45">
        <f t="shared" si="20"/>
        <v>137360</v>
      </c>
      <c r="L64" s="45">
        <f t="shared" si="20"/>
        <v>147795</v>
      </c>
    </row>
    <row r="66" spans="1:13" x14ac:dyDescent="0.25">
      <c r="B66" s="33" t="s">
        <v>86</v>
      </c>
      <c r="C66" s="34" t="b">
        <f t="shared" ref="C66:L66" si="21">C64=C51</f>
        <v>1</v>
      </c>
      <c r="D66" s="34" t="b">
        <f t="shared" si="21"/>
        <v>1</v>
      </c>
      <c r="E66" s="34" t="b">
        <f t="shared" si="21"/>
        <v>1</v>
      </c>
      <c r="F66" s="34" t="b">
        <f t="shared" si="21"/>
        <v>1</v>
      </c>
      <c r="G66" s="34" t="b">
        <f t="shared" si="21"/>
        <v>1</v>
      </c>
      <c r="H66" s="34" t="b">
        <f t="shared" si="21"/>
        <v>1</v>
      </c>
      <c r="I66" s="34" t="b">
        <f t="shared" si="21"/>
        <v>1</v>
      </c>
      <c r="J66" s="34" t="b">
        <f t="shared" si="21"/>
        <v>1</v>
      </c>
      <c r="K66" s="34" t="b">
        <f t="shared" si="21"/>
        <v>1</v>
      </c>
      <c r="L66" s="34" t="b">
        <f t="shared" si="21"/>
        <v>1</v>
      </c>
    </row>
    <row r="68" spans="1:13" x14ac:dyDescent="0.25">
      <c r="A68" t="s">
        <v>56</v>
      </c>
      <c r="B68" s="23" t="s">
        <v>115</v>
      </c>
      <c r="C68" s="24"/>
      <c r="D68" s="24"/>
      <c r="E68" s="24"/>
      <c r="F68" s="24"/>
      <c r="G68" s="24"/>
      <c r="H68" s="24"/>
      <c r="I68" s="24"/>
      <c r="J68" s="24"/>
      <c r="K68" s="24"/>
      <c r="L68" s="24"/>
      <c r="M68" s="24"/>
    </row>
    <row r="69" spans="1:13" x14ac:dyDescent="0.25">
      <c r="B69" s="31" t="s">
        <v>117</v>
      </c>
    </row>
    <row r="70" spans="1:13" x14ac:dyDescent="0.25">
      <c r="B70" t="s">
        <v>87</v>
      </c>
      <c r="C70" s="26">
        <f>IFERROR('Cash Flow Data'!E4,0)</f>
        <v>17839</v>
      </c>
      <c r="D70" s="26">
        <f>IFERROR('Cash Flow Data'!F4,0)</f>
        <v>19340</v>
      </c>
      <c r="E70" s="26">
        <f>IFERROR('Cash Flow Data'!G4,0)</f>
        <v>19963</v>
      </c>
      <c r="F70" s="26">
        <f>IFERROR('Cash Flow Data'!H4,0)</f>
        <v>22126</v>
      </c>
      <c r="G70" s="26">
        <f>IFERROR('Cash Flow Data'!I4,0)</f>
        <v>23920</v>
      </c>
      <c r="H70" s="26">
        <f>IFERROR('Cash Flow Data'!J4,0)</f>
        <v>28845</v>
      </c>
      <c r="I70" s="26">
        <f>IFERROR('Cash Flow Data'!K4,0)</f>
        <v>32921</v>
      </c>
      <c r="J70" s="26">
        <f>IFERROR('Cash Flow Data'!L4,0)</f>
        <v>37605</v>
      </c>
      <c r="K70" s="26">
        <f>IFERROR('Cash Flow Data'!M4,0)</f>
        <v>39523</v>
      </c>
      <c r="L70" s="26">
        <f>IFERROR('Cash Flow Data'!N4,0)</f>
        <v>41591</v>
      </c>
    </row>
    <row r="71" spans="1:13" x14ac:dyDescent="0.25">
      <c r="B71" t="s">
        <v>40</v>
      </c>
      <c r="C71" s="26">
        <f>IFERROR('Cash Flow Data'!E5,0)</f>
        <v>-1654</v>
      </c>
      <c r="D71" s="26">
        <f>IFERROR('Cash Flow Data'!F5,0)</f>
        <v>-1743</v>
      </c>
      <c r="E71" s="26">
        <f>IFERROR('Cash Flow Data'!G5,0)</f>
        <v>-1523</v>
      </c>
      <c r="F71" s="26">
        <f>IFERROR('Cash Flow Data'!H5,0)</f>
        <v>-2881</v>
      </c>
      <c r="G71" s="26">
        <f>IFERROR('Cash Flow Data'!I5,0)</f>
        <v>-3861</v>
      </c>
      <c r="H71" s="26">
        <f>IFERROR('Cash Flow Data'!J5,0)</f>
        <v>-1835</v>
      </c>
      <c r="I71" s="26">
        <f>IFERROR('Cash Flow Data'!K5,0)</f>
        <v>-7937</v>
      </c>
      <c r="J71" s="26">
        <f>IFERROR('Cash Flow Data'!L5,0)</f>
        <v>-7076</v>
      </c>
      <c r="K71" s="26">
        <f>IFERROR('Cash Flow Data'!M5,0)</f>
        <v>-2667</v>
      </c>
      <c r="L71" s="26">
        <f>IFERROR('Cash Flow Data'!N5,0)</f>
        <v>-1769</v>
      </c>
    </row>
    <row r="72" spans="1:13" x14ac:dyDescent="0.25">
      <c r="B72" t="s">
        <v>41</v>
      </c>
      <c r="C72" s="26">
        <v>0</v>
      </c>
      <c r="D72" s="26">
        <v>0</v>
      </c>
      <c r="E72" s="26">
        <v>0</v>
      </c>
      <c r="F72" s="26">
        <v>0</v>
      </c>
      <c r="G72" s="26">
        <v>0</v>
      </c>
      <c r="H72" s="26">
        <v>0</v>
      </c>
      <c r="I72" s="26">
        <v>0</v>
      </c>
      <c r="J72" s="26">
        <v>0</v>
      </c>
      <c r="K72" s="26">
        <v>0</v>
      </c>
      <c r="L72" s="26">
        <v>0</v>
      </c>
    </row>
    <row r="73" spans="1:13" x14ac:dyDescent="0.25">
      <c r="B73" t="s">
        <v>88</v>
      </c>
      <c r="C73" s="26">
        <f>IFERROR('Cash Flow Data'!E6,0)</f>
        <v>242</v>
      </c>
      <c r="D73" s="26">
        <f>IFERROR('Cash Flow Data'!F6,0)</f>
        <v>-19</v>
      </c>
      <c r="E73" s="26">
        <f>IFERROR('Cash Flow Data'!G6,0)</f>
        <v>328</v>
      </c>
      <c r="F73" s="26">
        <f>IFERROR('Cash Flow Data'!H6,0)</f>
        <v>916</v>
      </c>
      <c r="G73" s="26">
        <f>IFERROR('Cash Flow Data'!I6,0)</f>
        <v>-373</v>
      </c>
      <c r="H73" s="26">
        <f>IFERROR('Cash Flow Data'!J6,0)</f>
        <v>-245</v>
      </c>
      <c r="I73" s="26">
        <f>IFERROR('Cash Flow Data'!K6,0)</f>
        <v>1489</v>
      </c>
      <c r="J73" s="26">
        <f>IFERROR('Cash Flow Data'!L6,0)</f>
        <v>-279</v>
      </c>
      <c r="K73" s="26">
        <f>IFERROR('Cash Flow Data'!M6,0)</f>
        <v>91</v>
      </c>
      <c r="L73" s="26">
        <f>IFERROR('Cash Flow Data'!N6,0)</f>
        <v>176</v>
      </c>
    </row>
    <row r="74" spans="1:13" x14ac:dyDescent="0.25">
      <c r="B74" t="s">
        <v>89</v>
      </c>
      <c r="C74" s="26">
        <f>IFERROR('Cash Flow Data'!E7,0)</f>
        <v>-1134</v>
      </c>
      <c r="D74" s="26">
        <f>IFERROR('Cash Flow Data'!F7,0)</f>
        <v>0</v>
      </c>
      <c r="E74" s="26">
        <f>IFERROR('Cash Flow Data'!G7,0)</f>
        <v>0</v>
      </c>
      <c r="F74" s="26">
        <f>IFERROR('Cash Flow Data'!H7,0)</f>
        <v>0</v>
      </c>
      <c r="G74" s="26">
        <f>IFERROR('Cash Flow Data'!I7,0)</f>
        <v>0</v>
      </c>
      <c r="H74" s="26">
        <f>IFERROR('Cash Flow Data'!J7,0)</f>
        <v>-534</v>
      </c>
      <c r="I74" s="26">
        <f>IFERROR('Cash Flow Data'!K7,0)</f>
        <v>-1914</v>
      </c>
      <c r="J74" s="26">
        <f>IFERROR('Cash Flow Data'!L7,0)</f>
        <v>-3108</v>
      </c>
      <c r="K74" s="26">
        <f>IFERROR('Cash Flow Data'!M7,0)</f>
        <v>-1172</v>
      </c>
      <c r="L74" s="26">
        <f>IFERROR('Cash Flow Data'!N7,0)</f>
        <v>-1024</v>
      </c>
    </row>
    <row r="75" spans="1:13" x14ac:dyDescent="0.25">
      <c r="B75" t="s">
        <v>90</v>
      </c>
      <c r="C75" s="26">
        <v>0</v>
      </c>
      <c r="D75" s="26">
        <v>0</v>
      </c>
      <c r="E75" s="26">
        <v>0</v>
      </c>
      <c r="F75" s="26">
        <v>0</v>
      </c>
      <c r="G75" s="26">
        <v>0</v>
      </c>
      <c r="H75" s="26">
        <v>0</v>
      </c>
      <c r="I75" s="26">
        <v>0</v>
      </c>
      <c r="J75" s="26">
        <v>0</v>
      </c>
      <c r="K75" s="26">
        <v>0</v>
      </c>
      <c r="L75" s="26">
        <v>0</v>
      </c>
    </row>
    <row r="76" spans="1:13" x14ac:dyDescent="0.25">
      <c r="B76" t="s">
        <v>91</v>
      </c>
      <c r="C76" s="26">
        <v>0</v>
      </c>
      <c r="D76" s="26">
        <v>0</v>
      </c>
      <c r="E76" s="26">
        <v>0</v>
      </c>
      <c r="F76" s="26">
        <v>0</v>
      </c>
      <c r="G76" s="26">
        <v>0</v>
      </c>
      <c r="H76" s="26">
        <v>0</v>
      </c>
      <c r="I76" s="26">
        <v>0</v>
      </c>
      <c r="J76" s="26">
        <v>0</v>
      </c>
      <c r="K76" s="26">
        <v>0</v>
      </c>
      <c r="L76" s="26">
        <v>0</v>
      </c>
    </row>
    <row r="77" spans="1:13" x14ac:dyDescent="0.25">
      <c r="B77" t="s">
        <v>92</v>
      </c>
      <c r="C77" s="26">
        <f>IFERROR('Cash Flow Data'!E8,0)</f>
        <v>600</v>
      </c>
      <c r="D77" s="26">
        <f>IFERROR('Cash Flow Data'!F8,0)</f>
        <v>-394</v>
      </c>
      <c r="E77" s="26">
        <f>IFERROR('Cash Flow Data'!G8,0)</f>
        <v>1279</v>
      </c>
      <c r="F77" s="26">
        <f>IFERROR('Cash Flow Data'!H8,0)</f>
        <v>1512</v>
      </c>
      <c r="G77" s="26">
        <f>IFERROR('Cash Flow Data'!I8,0)</f>
        <v>1867</v>
      </c>
      <c r="H77" s="26">
        <f>IFERROR('Cash Flow Data'!J8,0)</f>
        <v>3382</v>
      </c>
      <c r="I77" s="26">
        <f>IFERROR('Cash Flow Data'!K8,0)</f>
        <v>6938</v>
      </c>
      <c r="J77" s="26">
        <f>IFERROR('Cash Flow Data'!L8,0)</f>
        <v>4119</v>
      </c>
      <c r="K77" s="26">
        <f>IFERROR('Cash Flow Data'!M8,0)</f>
        <v>-1334</v>
      </c>
      <c r="L77" s="26">
        <f>IFERROR('Cash Flow Data'!N8,0)</f>
        <v>2322</v>
      </c>
    </row>
    <row r="78" spans="1:13" x14ac:dyDescent="0.25">
      <c r="B78" t="s">
        <v>93</v>
      </c>
      <c r="C78" s="26">
        <f>IFERROR('Cash Flow Data'!E9,0)</f>
        <v>-1946</v>
      </c>
      <c r="D78" s="26">
        <f>IFERROR('Cash Flow Data'!F9,0)</f>
        <v>-2156</v>
      </c>
      <c r="E78" s="26">
        <f>IFERROR('Cash Flow Data'!G9,0)</f>
        <v>84</v>
      </c>
      <c r="F78" s="26">
        <f>IFERROR('Cash Flow Data'!H9,0)</f>
        <v>-453</v>
      </c>
      <c r="G78" s="26">
        <f>IFERROR('Cash Flow Data'!I9,0)</f>
        <v>-2367</v>
      </c>
      <c r="H78" s="26">
        <f>IFERROR('Cash Flow Data'!J9,0)</f>
        <v>768</v>
      </c>
      <c r="I78" s="26">
        <f>IFERROR('Cash Flow Data'!K9,0)</f>
        <v>-1424</v>
      </c>
      <c r="J78" s="26">
        <f>IFERROR('Cash Flow Data'!L9,0)</f>
        <v>-6344</v>
      </c>
      <c r="K78" s="26">
        <f>IFERROR('Cash Flow Data'!M9,0)</f>
        <v>-5082</v>
      </c>
      <c r="L78" s="26">
        <f>IFERROR('Cash Flow Data'!N9,0)</f>
        <v>-295</v>
      </c>
    </row>
    <row r="79" spans="1:13" x14ac:dyDescent="0.25">
      <c r="B79" t="s">
        <v>94</v>
      </c>
      <c r="C79" s="26">
        <f>IFERROR('Cash Flow Data'!E10,0)</f>
        <v>-5865</v>
      </c>
      <c r="D79" s="26">
        <f>IFERROR('Cash Flow Data'!F10,0)</f>
        <v>-5653</v>
      </c>
      <c r="E79" s="26">
        <f>IFERROR('Cash Flow Data'!G10,0)</f>
        <v>-6829</v>
      </c>
      <c r="F79" s="26">
        <f>IFERROR('Cash Flow Data'!H10,0)</f>
        <v>-6832</v>
      </c>
      <c r="G79" s="26">
        <f>IFERROR('Cash Flow Data'!I10,0)</f>
        <v>-4550</v>
      </c>
      <c r="H79" s="26">
        <f>IFERROR('Cash Flow Data'!J10,0)</f>
        <v>-6389</v>
      </c>
      <c r="I79" s="26">
        <f>IFERROR('Cash Flow Data'!K10,0)</f>
        <v>-7612</v>
      </c>
      <c r="J79" s="26">
        <f>IFERROR('Cash Flow Data'!L10,0)</f>
        <v>-8794</v>
      </c>
      <c r="K79" s="26">
        <f>IFERROR('Cash Flow Data'!M10,0)</f>
        <v>-9231</v>
      </c>
      <c r="L79" s="26">
        <f>IFERROR('Cash Flow Data'!N10,0)</f>
        <v>-5602</v>
      </c>
    </row>
    <row r="80" spans="1:13" x14ac:dyDescent="0.25">
      <c r="B80" s="42" t="s">
        <v>116</v>
      </c>
      <c r="C80" s="43">
        <f>SUM(C70:C79)</f>
        <v>8082</v>
      </c>
      <c r="D80" s="43">
        <f t="shared" ref="D80:L80" si="22">SUM(D70:D79)</f>
        <v>9375</v>
      </c>
      <c r="E80" s="43">
        <f t="shared" si="22"/>
        <v>13302</v>
      </c>
      <c r="F80" s="43">
        <f t="shared" si="22"/>
        <v>14388</v>
      </c>
      <c r="G80" s="43">
        <f t="shared" si="22"/>
        <v>14636</v>
      </c>
      <c r="H80" s="43">
        <f t="shared" si="22"/>
        <v>23992</v>
      </c>
      <c r="I80" s="43">
        <f t="shared" si="22"/>
        <v>22461</v>
      </c>
      <c r="J80" s="43">
        <f t="shared" si="22"/>
        <v>16123</v>
      </c>
      <c r="K80" s="43">
        <f t="shared" si="22"/>
        <v>20128</v>
      </c>
      <c r="L80" s="43">
        <f t="shared" si="22"/>
        <v>35399</v>
      </c>
    </row>
    <row r="82" spans="2:12" x14ac:dyDescent="0.25">
      <c r="B82" s="31" t="s">
        <v>119</v>
      </c>
    </row>
    <row r="83" spans="2:12" x14ac:dyDescent="0.25">
      <c r="B83" t="s">
        <v>95</v>
      </c>
      <c r="C83" s="26">
        <f>IFERROR('Cash Flow Data'!E12,0)</f>
        <v>-2723</v>
      </c>
      <c r="D83" s="26">
        <f>IFERROR('Cash Flow Data'!F12,0)</f>
        <v>-2760</v>
      </c>
      <c r="E83" s="26">
        <f>IFERROR('Cash Flow Data'!G12,0)</f>
        <v>-1998</v>
      </c>
      <c r="F83" s="26">
        <f>IFERROR('Cash Flow Data'!H12,0)</f>
        <v>-2445</v>
      </c>
      <c r="G83" s="26">
        <f>IFERROR('Cash Flow Data'!I12,0)</f>
        <v>-3307</v>
      </c>
      <c r="H83" s="26">
        <f>IFERROR('Cash Flow Data'!J12,0)</f>
        <v>-2107</v>
      </c>
      <c r="I83" s="26">
        <f>IFERROR('Cash Flow Data'!K12,0)</f>
        <v>-2161</v>
      </c>
      <c r="J83" s="26">
        <f>IFERROR('Cash Flow Data'!L12,0)</f>
        <v>-2579</v>
      </c>
      <c r="K83" s="26">
        <f>IFERROR('Cash Flow Data'!M12,0)</f>
        <v>-2201</v>
      </c>
      <c r="L83" s="26">
        <f>IFERROR('Cash Flow Data'!N12,0)</f>
        <v>-2237</v>
      </c>
    </row>
    <row r="84" spans="2:12" x14ac:dyDescent="0.25">
      <c r="B84" t="s">
        <v>96</v>
      </c>
      <c r="C84" s="26">
        <f>IFERROR('Cash Flow Data'!E13,0)</f>
        <v>0</v>
      </c>
      <c r="D84" s="26">
        <f>IFERROR('Cash Flow Data'!F13,0)</f>
        <v>0</v>
      </c>
      <c r="E84" s="26">
        <f>IFERROR('Cash Flow Data'!G13,0)</f>
        <v>0</v>
      </c>
      <c r="F84" s="26">
        <f>IFERROR('Cash Flow Data'!H13,0)</f>
        <v>0</v>
      </c>
      <c r="G84" s="26">
        <f>IFERROR('Cash Flow Data'!I13,0)</f>
        <v>0</v>
      </c>
      <c r="H84" s="26">
        <f>IFERROR('Cash Flow Data'!J13,0)</f>
        <v>0</v>
      </c>
      <c r="I84" s="26">
        <f>IFERROR('Cash Flow Data'!K13,0)</f>
        <v>0</v>
      </c>
      <c r="J84" s="26">
        <f>IFERROR('Cash Flow Data'!L13,0)</f>
        <v>0</v>
      </c>
      <c r="K84" s="26">
        <f>IFERROR('Cash Flow Data'!M13,0)</f>
        <v>0</v>
      </c>
      <c r="L84" s="26">
        <f>IFERROR('Cash Flow Data'!N13,0)</f>
        <v>0</v>
      </c>
    </row>
    <row r="85" spans="2:12" x14ac:dyDescent="0.25">
      <c r="B85" t="s">
        <v>97</v>
      </c>
      <c r="C85" s="26">
        <f>IFERROR('Cash Flow Data'!E14,0)</f>
        <v>-24577</v>
      </c>
      <c r="D85" s="26">
        <f>IFERROR('Cash Flow Data'!F14,0)</f>
        <v>-66410</v>
      </c>
      <c r="E85" s="26">
        <f>IFERROR('Cash Flow Data'!G14,0)</f>
        <v>-69159</v>
      </c>
      <c r="F85" s="26">
        <f>IFERROR('Cash Flow Data'!H14,0)</f>
        <v>-79410</v>
      </c>
      <c r="G85" s="26">
        <f>IFERROR('Cash Flow Data'!I14,0)</f>
        <v>-37482</v>
      </c>
      <c r="H85" s="26">
        <f>IFERROR('Cash Flow Data'!J14,0)</f>
        <v>-46738</v>
      </c>
      <c r="I85" s="26">
        <f>IFERROR('Cash Flow Data'!K14,0)</f>
        <v>-59951</v>
      </c>
      <c r="J85" s="26">
        <f>IFERROR('Cash Flow Data'!L14,0)</f>
        <v>-75800</v>
      </c>
      <c r="K85" s="26">
        <f>IFERROR('Cash Flow Data'!M14,0)</f>
        <v>-78118</v>
      </c>
      <c r="L85" s="26">
        <f>IFERROR('Cash Flow Data'!N14,0)</f>
        <v>-82753</v>
      </c>
    </row>
    <row r="86" spans="2:12" x14ac:dyDescent="0.25">
      <c r="B86" t="s">
        <v>98</v>
      </c>
      <c r="C86" s="26">
        <f>IFERROR('Cash Flow Data'!E15,0)</f>
        <v>24980</v>
      </c>
      <c r="D86" s="26">
        <f>IFERROR('Cash Flow Data'!F15,0)</f>
        <v>52048</v>
      </c>
      <c r="E86" s="26">
        <f>IFERROR('Cash Flow Data'!G15,0)</f>
        <v>74003</v>
      </c>
      <c r="F86" s="26">
        <f>IFERROR('Cash Flow Data'!H15,0)</f>
        <v>78098</v>
      </c>
      <c r="G86" s="26">
        <f>IFERROR('Cash Flow Data'!I15,0)</f>
        <v>38861</v>
      </c>
      <c r="H86" s="26">
        <f>IFERROR('Cash Flow Data'!J15,0)</f>
        <v>40381</v>
      </c>
      <c r="I86" s="26">
        <f>IFERROR('Cash Flow Data'!K15,0)</f>
        <v>57356</v>
      </c>
      <c r="J86" s="26">
        <f>IFERROR('Cash Flow Data'!L15,0)</f>
        <v>76722</v>
      </c>
      <c r="K86" s="26">
        <f>IFERROR('Cash Flow Data'!M15,0)</f>
        <v>72956</v>
      </c>
      <c r="L86" s="26">
        <f>IFERROR('Cash Flow Data'!N15,0)</f>
        <v>84888</v>
      </c>
    </row>
    <row r="87" spans="2:12" x14ac:dyDescent="0.25">
      <c r="B87" t="s">
        <v>99</v>
      </c>
      <c r="C87" s="26">
        <f>IFERROR('Cash Flow Data'!E16,0)</f>
        <v>2383</v>
      </c>
      <c r="D87" s="26">
        <f>IFERROR('Cash Flow Data'!F16,0)</f>
        <v>0</v>
      </c>
      <c r="E87" s="26">
        <f>IFERROR('Cash Flow Data'!G16,0)</f>
        <v>0</v>
      </c>
      <c r="F87" s="26">
        <f>IFERROR('Cash Flow Data'!H16,0)</f>
        <v>0</v>
      </c>
      <c r="G87" s="26">
        <f>IFERROR('Cash Flow Data'!I16,0)</f>
        <v>0</v>
      </c>
      <c r="H87" s="26">
        <f>IFERROR('Cash Flow Data'!J16,0)</f>
        <v>0</v>
      </c>
      <c r="I87" s="26">
        <f>IFERROR('Cash Flow Data'!K16,0)</f>
        <v>0</v>
      </c>
      <c r="J87" s="26">
        <f>IFERROR('Cash Flow Data'!L16,0)</f>
        <v>0</v>
      </c>
      <c r="K87" s="26">
        <f>IFERROR('Cash Flow Data'!M16,0)</f>
        <v>0</v>
      </c>
      <c r="L87" s="26">
        <f>IFERROR('Cash Flow Data'!N16,0)</f>
        <v>0</v>
      </c>
    </row>
    <row r="88" spans="2:12" x14ac:dyDescent="0.25">
      <c r="B88" t="s">
        <v>100</v>
      </c>
      <c r="C88" s="26">
        <f>IFERROR('Cash Flow Data'!E17,0)</f>
        <v>0</v>
      </c>
      <c r="D88" s="26">
        <f>IFERROR('Cash Flow Data'!F17,0)</f>
        <v>2753</v>
      </c>
      <c r="E88" s="26">
        <f>IFERROR('Cash Flow Data'!G17,0)</f>
        <v>1768</v>
      </c>
      <c r="F88" s="26">
        <f>IFERROR('Cash Flow Data'!H17,0)</f>
        <v>1557</v>
      </c>
      <c r="G88" s="26">
        <f>IFERROR('Cash Flow Data'!I17,0)</f>
        <v>1929</v>
      </c>
      <c r="H88" s="26">
        <f>IFERROR('Cash Flow Data'!J17,0)</f>
        <v>1418</v>
      </c>
      <c r="I88" s="26">
        <f>IFERROR('Cash Flow Data'!K17,0)</f>
        <v>1898</v>
      </c>
      <c r="J88" s="26">
        <f>IFERROR('Cash Flow Data'!L17,0)</f>
        <v>1525</v>
      </c>
      <c r="K88" s="26">
        <f>IFERROR('Cash Flow Data'!M17,0)</f>
        <v>1768</v>
      </c>
      <c r="L88" s="26">
        <f>IFERROR('Cash Flow Data'!N17,0)</f>
        <v>2040</v>
      </c>
    </row>
    <row r="89" spans="2:12" x14ac:dyDescent="0.25">
      <c r="B89" t="s">
        <v>122</v>
      </c>
      <c r="C89" s="26">
        <f>IFERROR('Cash Flow Data'!E18,0)</f>
        <v>-747</v>
      </c>
      <c r="D89" s="26">
        <f>IFERROR('Cash Flow Data'!F18,0)</f>
        <v>0</v>
      </c>
      <c r="E89" s="26">
        <f>IFERROR('Cash Flow Data'!G18,0)</f>
        <v>0</v>
      </c>
      <c r="F89" s="26">
        <f>IFERROR('Cash Flow Data'!H18,0)</f>
        <v>0</v>
      </c>
      <c r="G89" s="26">
        <f>IFERROR('Cash Flow Data'!I18,0)</f>
        <v>0</v>
      </c>
      <c r="H89" s="26">
        <f>IFERROR('Cash Flow Data'!J18,0)</f>
        <v>0</v>
      </c>
      <c r="I89" s="26">
        <f>IFERROR('Cash Flow Data'!K18,0)</f>
        <v>0</v>
      </c>
      <c r="J89" s="26">
        <f>IFERROR('Cash Flow Data'!L18,0)</f>
        <v>0</v>
      </c>
      <c r="K89" s="26">
        <f>IFERROR('Cash Flow Data'!M18,0)</f>
        <v>0</v>
      </c>
      <c r="L89" s="26">
        <f>IFERROR('Cash Flow Data'!N18,0)</f>
        <v>0</v>
      </c>
    </row>
    <row r="90" spans="2:12" x14ac:dyDescent="0.25">
      <c r="B90" t="s">
        <v>101</v>
      </c>
      <c r="C90" s="26">
        <v>0</v>
      </c>
      <c r="D90" s="26">
        <v>0</v>
      </c>
      <c r="E90" s="26">
        <v>0</v>
      </c>
      <c r="F90" s="26">
        <v>0</v>
      </c>
      <c r="G90" s="26">
        <v>0</v>
      </c>
      <c r="H90" s="26">
        <v>0</v>
      </c>
      <c r="I90" s="26">
        <v>0</v>
      </c>
      <c r="J90" s="26">
        <v>0</v>
      </c>
      <c r="K90" s="26">
        <v>0</v>
      </c>
      <c r="L90" s="26">
        <v>0</v>
      </c>
    </row>
    <row r="91" spans="2:12" x14ac:dyDescent="0.25">
      <c r="B91" t="s">
        <v>102</v>
      </c>
      <c r="C91" s="26">
        <v>0</v>
      </c>
      <c r="D91" s="26">
        <v>0</v>
      </c>
      <c r="E91" s="26">
        <v>0</v>
      </c>
      <c r="F91" s="26">
        <v>0</v>
      </c>
      <c r="G91" s="26">
        <v>0</v>
      </c>
      <c r="H91" s="26">
        <v>0</v>
      </c>
      <c r="I91" s="26">
        <v>0</v>
      </c>
      <c r="J91" s="26">
        <v>0</v>
      </c>
      <c r="K91" s="26">
        <v>0</v>
      </c>
      <c r="L91" s="26">
        <v>0</v>
      </c>
    </row>
    <row r="92" spans="2:12" x14ac:dyDescent="0.25">
      <c r="B92" t="s">
        <v>103</v>
      </c>
      <c r="C92" s="26">
        <f>IFERROR('Cash Flow Data'!E19,0)</f>
        <v>-142</v>
      </c>
      <c r="D92" s="26">
        <f>IFERROR('Cash Flow Data'!F19,0)</f>
        <v>-164</v>
      </c>
      <c r="E92" s="26">
        <f>IFERROR('Cash Flow Data'!G19,0)</f>
        <v>-130</v>
      </c>
      <c r="F92" s="26">
        <f>IFERROR('Cash Flow Data'!H19,0)</f>
        <v>-24</v>
      </c>
      <c r="G92" s="26">
        <f>IFERROR('Cash Flow Data'!I19,0)</f>
        <v>-108</v>
      </c>
      <c r="H92" s="26">
        <f>IFERROR('Cash Flow Data'!J19,0)</f>
        <v>0</v>
      </c>
      <c r="I92" s="26">
        <f>IFERROR('Cash Flow Data'!K19,0)</f>
        <v>0</v>
      </c>
      <c r="J92" s="26">
        <f>IFERROR('Cash Flow Data'!L19,0)</f>
        <v>0</v>
      </c>
      <c r="K92" s="26">
        <f>IFERROR('Cash Flow Data'!M19,0)</f>
        <v>0</v>
      </c>
      <c r="L92" s="26">
        <f>IFERROR('Cash Flow Data'!N19,0)</f>
        <v>0</v>
      </c>
    </row>
    <row r="93" spans="2:12" x14ac:dyDescent="0.25">
      <c r="B93" t="s">
        <v>104</v>
      </c>
      <c r="C93" s="26">
        <f>IFERROR('Cash Flow Data'!E20,0)</f>
        <v>-59</v>
      </c>
      <c r="D93" s="26">
        <f>IFERROR('Cash Flow Data'!F20,0)</f>
        <v>-131</v>
      </c>
      <c r="E93" s="26">
        <f>IFERROR('Cash Flow Data'!G20,0)</f>
        <v>49</v>
      </c>
      <c r="F93" s="26">
        <f>IFERROR('Cash Flow Data'!H20,0)</f>
        <v>1592</v>
      </c>
      <c r="G93" s="26">
        <f>IFERROR('Cash Flow Data'!I20,0)</f>
        <v>-224</v>
      </c>
      <c r="H93" s="26">
        <f>IFERROR('Cash Flow Data'!J20,0)</f>
        <v>-327</v>
      </c>
      <c r="I93" s="26">
        <f>IFERROR('Cash Flow Data'!K20,0)</f>
        <v>-3627</v>
      </c>
      <c r="J93" s="26">
        <f>IFERROR('Cash Flow Data'!L20,0)</f>
        <v>-939</v>
      </c>
      <c r="K93" s="26">
        <f>IFERROR('Cash Flow Data'!M20,0)</f>
        <v>502</v>
      </c>
      <c r="L93" s="26">
        <f>IFERROR('Cash Flow Data'!N20,0)</f>
        <v>-3802</v>
      </c>
    </row>
    <row r="94" spans="2:12" x14ac:dyDescent="0.25">
      <c r="B94" s="42" t="s">
        <v>118</v>
      </c>
      <c r="C94" s="43">
        <f t="shared" ref="C94:L94" si="23">SUM(C83:C93)</f>
        <v>-885</v>
      </c>
      <c r="D94" s="43">
        <f t="shared" si="23"/>
        <v>-14664</v>
      </c>
      <c r="E94" s="43">
        <f t="shared" si="23"/>
        <v>4533</v>
      </c>
      <c r="F94" s="43">
        <f t="shared" si="23"/>
        <v>-632</v>
      </c>
      <c r="G94" s="43">
        <f t="shared" si="23"/>
        <v>-331</v>
      </c>
      <c r="H94" s="43">
        <f t="shared" si="23"/>
        <v>-7373</v>
      </c>
      <c r="I94" s="43">
        <f t="shared" si="23"/>
        <v>-6485</v>
      </c>
      <c r="J94" s="43">
        <f t="shared" si="23"/>
        <v>-1071</v>
      </c>
      <c r="K94" s="43">
        <f t="shared" si="23"/>
        <v>-5093</v>
      </c>
      <c r="L94" s="43">
        <f t="shared" si="23"/>
        <v>-1864</v>
      </c>
    </row>
    <row r="96" spans="2:12" x14ac:dyDescent="0.25">
      <c r="B96" s="31" t="s">
        <v>120</v>
      </c>
    </row>
    <row r="97" spans="2:12" x14ac:dyDescent="0.25">
      <c r="B97" t="s">
        <v>105</v>
      </c>
      <c r="C97" s="26">
        <f>IFERROR('Cash Flow Data'!E22,0)</f>
        <v>0</v>
      </c>
      <c r="D97" s="26">
        <f>IFERROR('Cash Flow Data'!F22,0)</f>
        <v>0</v>
      </c>
      <c r="E97" s="26">
        <f>IFERROR('Cash Flow Data'!G22,0)</f>
        <v>5</v>
      </c>
      <c r="F97" s="26">
        <f>IFERROR('Cash Flow Data'!H22,0)</f>
        <v>6</v>
      </c>
      <c r="G97" s="26">
        <f>IFERROR('Cash Flow Data'!I22,0)</f>
        <v>6</v>
      </c>
      <c r="H97" s="26">
        <f>IFERROR('Cash Flow Data'!J22,0)</f>
        <v>15</v>
      </c>
      <c r="I97" s="26">
        <f>IFERROR('Cash Flow Data'!K22,0)</f>
        <v>21</v>
      </c>
      <c r="J97" s="26">
        <f>IFERROR('Cash Flow Data'!L22,0)</f>
        <v>35</v>
      </c>
      <c r="K97" s="26">
        <f>IFERROR('Cash Flow Data'!M22,0)</f>
        <v>5</v>
      </c>
      <c r="L97" s="26">
        <f>IFERROR('Cash Flow Data'!N22,0)</f>
        <v>6</v>
      </c>
    </row>
    <row r="98" spans="2:12" x14ac:dyDescent="0.25">
      <c r="B98" t="s">
        <v>106</v>
      </c>
      <c r="C98" s="26">
        <v>0</v>
      </c>
      <c r="D98" s="26">
        <v>0</v>
      </c>
      <c r="E98" s="26">
        <v>0</v>
      </c>
      <c r="F98" s="26">
        <v>0</v>
      </c>
      <c r="G98" s="26">
        <v>0</v>
      </c>
      <c r="H98" s="26">
        <v>0</v>
      </c>
      <c r="I98" s="26">
        <v>0</v>
      </c>
      <c r="J98" s="26">
        <v>0</v>
      </c>
      <c r="K98" s="26">
        <v>0</v>
      </c>
      <c r="L98" s="26">
        <v>0</v>
      </c>
    </row>
    <row r="99" spans="2:12" x14ac:dyDescent="0.25">
      <c r="B99" t="s">
        <v>107</v>
      </c>
      <c r="C99" s="26">
        <f>IFERROR('Cash Flow Data'!E23,0)</f>
        <v>0</v>
      </c>
      <c r="D99" s="26">
        <f>IFERROR('Cash Flow Data'!F23,0)</f>
        <v>0</v>
      </c>
      <c r="E99" s="26">
        <f>IFERROR('Cash Flow Data'!G23,0)</f>
        <v>0</v>
      </c>
      <c r="F99" s="26">
        <f>IFERROR('Cash Flow Data'!H23,0)</f>
        <v>0</v>
      </c>
      <c r="G99" s="26">
        <f>IFERROR('Cash Flow Data'!I23,0)</f>
        <v>0</v>
      </c>
      <c r="H99" s="26">
        <f>IFERROR('Cash Flow Data'!J23,0)</f>
        <v>0</v>
      </c>
      <c r="I99" s="26">
        <f>IFERROR('Cash Flow Data'!K23,0)</f>
        <v>0</v>
      </c>
      <c r="J99" s="26">
        <f>IFERROR('Cash Flow Data'!L23,0)</f>
        <v>0</v>
      </c>
      <c r="K99" s="26">
        <f>IFERROR('Cash Flow Data'!M23,0)</f>
        <v>0</v>
      </c>
      <c r="L99" s="26">
        <f>IFERROR('Cash Flow Data'!N23,0)</f>
        <v>-985</v>
      </c>
    </row>
    <row r="100" spans="2:12" x14ac:dyDescent="0.25">
      <c r="B100" t="s">
        <v>108</v>
      </c>
      <c r="C100" s="26">
        <v>0</v>
      </c>
      <c r="D100" s="26">
        <v>0</v>
      </c>
      <c r="E100" s="26">
        <v>0</v>
      </c>
      <c r="F100" s="26">
        <v>0</v>
      </c>
      <c r="G100" s="26">
        <v>0</v>
      </c>
      <c r="H100" s="26">
        <v>0</v>
      </c>
      <c r="I100" s="26">
        <v>0</v>
      </c>
      <c r="J100" s="26">
        <v>0</v>
      </c>
      <c r="K100" s="26">
        <v>0</v>
      </c>
      <c r="L100" s="26">
        <v>0</v>
      </c>
    </row>
    <row r="101" spans="2:12" x14ac:dyDescent="0.25">
      <c r="B101" t="s">
        <v>109</v>
      </c>
      <c r="C101" s="26">
        <f>IFERROR('Cash Flow Data'!E24,0)</f>
        <v>-6813</v>
      </c>
      <c r="D101" s="26">
        <f>IFERROR('Cash Flow Data'!F24,0)</f>
        <v>-6939</v>
      </c>
      <c r="E101" s="26">
        <f>IFERROR('Cash Flow Data'!G24,0)</f>
        <v>-7464</v>
      </c>
      <c r="F101" s="26">
        <f>IFERROR('Cash Flow Data'!H24,0)</f>
        <v>-13705</v>
      </c>
      <c r="G101" s="26">
        <f>IFERROR('Cash Flow Data'!I24,0)</f>
        <v>-9548</v>
      </c>
      <c r="H101" s="26">
        <f>IFERROR('Cash Flow Data'!J24,0)</f>
        <v>-9137</v>
      </c>
      <c r="I101" s="26">
        <f>IFERROR('Cash Flow Data'!K24,0)</f>
        <v>-12731</v>
      </c>
      <c r="J101" s="26">
        <f>IFERROR('Cash Flow Data'!L24,0)</f>
        <v>-13653</v>
      </c>
      <c r="K101" s="26">
        <f>IFERROR('Cash Flow Data'!M24,0)</f>
        <v>-14731</v>
      </c>
      <c r="L101" s="26">
        <f>IFERROR('Cash Flow Data'!N24,0)</f>
        <v>-20289</v>
      </c>
    </row>
    <row r="102" spans="2:12" x14ac:dyDescent="0.25">
      <c r="B102" t="s">
        <v>110</v>
      </c>
      <c r="C102" s="26">
        <f>IFERROR('Cash Flow Data'!E25,0)</f>
        <v>0</v>
      </c>
      <c r="D102" s="26">
        <f>IFERROR('Cash Flow Data'!F25,0)</f>
        <v>0</v>
      </c>
      <c r="E102" s="26">
        <f>IFERROR('Cash Flow Data'!G25,0)</f>
        <v>0</v>
      </c>
      <c r="F102" s="26">
        <f>IFERROR('Cash Flow Data'!H25,0)</f>
        <v>0</v>
      </c>
      <c r="G102" s="26">
        <f>IFERROR('Cash Flow Data'!I25,0)</f>
        <v>-571</v>
      </c>
      <c r="H102" s="26">
        <f>IFERROR('Cash Flow Data'!J25,0)</f>
        <v>-698</v>
      </c>
      <c r="I102" s="26">
        <f>IFERROR('Cash Flow Data'!K25,0)</f>
        <v>-915</v>
      </c>
      <c r="J102" s="26">
        <f>IFERROR('Cash Flow Data'!L25,0)</f>
        <v>-1231</v>
      </c>
      <c r="K102" s="26">
        <f>IFERROR('Cash Flow Data'!M25,0)</f>
        <v>-2024</v>
      </c>
      <c r="L102" s="26">
        <f>IFERROR('Cash Flow Data'!N25,0)</f>
        <v>-2355</v>
      </c>
    </row>
    <row r="103" spans="2:12" x14ac:dyDescent="0.25">
      <c r="B103" t="s">
        <v>111</v>
      </c>
      <c r="C103" s="26">
        <f>IFERROR('Cash Flow Data'!E26,0)</f>
        <v>0</v>
      </c>
      <c r="D103" s="26">
        <f>IFERROR('Cash Flow Data'!F26,0)</f>
        <v>0</v>
      </c>
      <c r="E103" s="26">
        <f>IFERROR('Cash Flow Data'!G26,0)</f>
        <v>-13046</v>
      </c>
      <c r="F103" s="26">
        <f>IFERROR('Cash Flow Data'!H26,0)</f>
        <v>-813</v>
      </c>
      <c r="G103" s="26">
        <f>IFERROR('Cash Flow Data'!I26,0)</f>
        <v>-7478</v>
      </c>
      <c r="H103" s="26">
        <f>IFERROR('Cash Flow Data'!J26,0)</f>
        <v>34</v>
      </c>
      <c r="I103" s="26">
        <f>IFERROR('Cash Flow Data'!K26,0)</f>
        <v>-11017</v>
      </c>
      <c r="J103" s="26">
        <f>IFERROR('Cash Flow Data'!L26,0)</f>
        <v>-11846</v>
      </c>
      <c r="K103" s="26">
        <f>IFERROR('Cash Flow Data'!M26,0)</f>
        <v>-754</v>
      </c>
      <c r="L103" s="26">
        <f>IFERROR('Cash Flow Data'!N26,0)</f>
        <v>-538</v>
      </c>
    </row>
    <row r="104" spans="2:12" x14ac:dyDescent="0.25">
      <c r="B104" s="42" t="s">
        <v>121</v>
      </c>
      <c r="C104" s="43">
        <f>SUM(C97:C103)</f>
        <v>-6813</v>
      </c>
      <c r="D104" s="43">
        <f t="shared" ref="D104:L104" si="24">SUM(D97:D103)</f>
        <v>-6939</v>
      </c>
      <c r="E104" s="43">
        <f t="shared" si="24"/>
        <v>-20505</v>
      </c>
      <c r="F104" s="43">
        <f t="shared" si="24"/>
        <v>-14512</v>
      </c>
      <c r="G104" s="43">
        <f t="shared" si="24"/>
        <v>-17591</v>
      </c>
      <c r="H104" s="43">
        <f t="shared" si="24"/>
        <v>-9786</v>
      </c>
      <c r="I104" s="43">
        <f t="shared" si="24"/>
        <v>-24642</v>
      </c>
      <c r="J104" s="43">
        <f t="shared" si="24"/>
        <v>-26695</v>
      </c>
      <c r="K104" s="43">
        <f t="shared" si="24"/>
        <v>-17504</v>
      </c>
      <c r="L104" s="43">
        <f t="shared" si="24"/>
        <v>-24161</v>
      </c>
    </row>
    <row r="106" spans="2:12" x14ac:dyDescent="0.25">
      <c r="B106" s="31" t="s">
        <v>50</v>
      </c>
      <c r="C106" s="32">
        <f t="shared" ref="C106:L106" si="25">IFERROR(C80+C94+C104,0)</f>
        <v>384</v>
      </c>
      <c r="D106" s="32">
        <f t="shared" si="25"/>
        <v>-12228</v>
      </c>
      <c r="E106" s="32">
        <f t="shared" si="25"/>
        <v>-2670</v>
      </c>
      <c r="F106" s="32">
        <f t="shared" si="25"/>
        <v>-756</v>
      </c>
      <c r="G106" s="32">
        <f t="shared" si="25"/>
        <v>-3286</v>
      </c>
      <c r="H106" s="32">
        <f t="shared" si="25"/>
        <v>6833</v>
      </c>
      <c r="I106" s="32">
        <f t="shared" si="25"/>
        <v>-8666</v>
      </c>
      <c r="J106" s="32">
        <f t="shared" si="25"/>
        <v>-11643</v>
      </c>
      <c r="K106" s="32">
        <f t="shared" si="25"/>
        <v>-2469</v>
      </c>
      <c r="L106" s="32">
        <f t="shared" si="25"/>
        <v>9374</v>
      </c>
    </row>
  </sheetData>
  <mergeCells count="1">
    <mergeCell ref="B2:M2"/>
  </mergeCells>
  <pageMargins left="0.7" right="0.7" top="0.75" bottom="0.75" header="0.3" footer="0.3"/>
  <pageSetup paperSize="9" orientation="portrait" r:id="rId1"/>
  <ignoredErrors>
    <ignoredError sqref="M6 M9 C15:L15 M21 M24 M30 M33" formulaRange="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O124"/>
  <sheetViews>
    <sheetView showGridLines="0" topLeftCell="A99" zoomScale="90" zoomScaleNormal="90" workbookViewId="0">
      <selection activeCell="M13" sqref="M13"/>
    </sheetView>
  </sheetViews>
  <sheetFormatPr defaultRowHeight="15" x14ac:dyDescent="0.25"/>
  <cols>
    <col min="1" max="1" width="1.85546875" customWidth="1"/>
    <col min="2" max="2" width="40.28515625" bestFit="1" customWidth="1"/>
    <col min="3" max="4" width="9.85546875" bestFit="1" customWidth="1"/>
    <col min="5" max="9" width="11.42578125" bestFit="1" customWidth="1"/>
  </cols>
  <sheetData>
    <row r="1" spans="2:9" ht="12" customHeight="1" x14ac:dyDescent="0.25">
      <c r="B1" s="303"/>
      <c r="C1" s="303"/>
      <c r="D1" s="303"/>
      <c r="E1" s="303"/>
      <c r="F1" s="303"/>
      <c r="G1" s="303"/>
      <c r="H1" s="303"/>
      <c r="I1" s="303"/>
    </row>
    <row r="2" spans="2:9" ht="34.5" customHeight="1" x14ac:dyDescent="0.5">
      <c r="B2" s="307" t="str">
        <f>'Data Sheet'!B1</f>
        <v>INFOSYS LTD</v>
      </c>
    </row>
    <row r="3" spans="2:9" ht="15.75" x14ac:dyDescent="0.25">
      <c r="B3" s="308" t="str">
        <f>CONCATENATE("   ", "(",VLOOKUP(B2,'List of Stock'!B3:D5442,3,1)," |","BSE Code: ",VLOOKUP(B2,'List of Stock'!B2:C5442,2,1))</f>
        <v xml:space="preserve">   (INFY |BSE Code: 500209</v>
      </c>
    </row>
    <row r="4" spans="2:9" ht="18.75" x14ac:dyDescent="0.3">
      <c r="B4" s="305" t="str">
        <f>CONCATENATE("  ","INR "&amp;'Data Sheet'!B8)</f>
        <v xml:space="preserve">  INR 1476.8</v>
      </c>
    </row>
    <row r="5" spans="2:9" ht="15.75" x14ac:dyDescent="0.25">
      <c r="B5" s="308" t="s">
        <v>8620</v>
      </c>
    </row>
    <row r="6" spans="2:9" s="148" customFormat="1" ht="15.75" x14ac:dyDescent="0.25">
      <c r="B6" s="308"/>
    </row>
    <row r="7" spans="2:9" ht="14.25" customHeight="1" thickBot="1" x14ac:dyDescent="0.3">
      <c r="B7" s="295"/>
      <c r="C7" s="295"/>
      <c r="D7" s="295"/>
      <c r="E7" s="295"/>
      <c r="F7" s="295"/>
      <c r="G7" s="295"/>
      <c r="H7" s="295"/>
      <c r="I7" s="295"/>
    </row>
    <row r="8" spans="2:9" ht="19.5" customHeight="1" x14ac:dyDescent="0.3">
      <c r="B8" s="306" t="s">
        <v>8637</v>
      </c>
    </row>
    <row r="9" spans="2:9" ht="15" customHeight="1" x14ac:dyDescent="0.25">
      <c r="B9" s="320" t="s">
        <v>8621</v>
      </c>
      <c r="C9" s="320"/>
      <c r="D9" s="320"/>
      <c r="E9" s="320"/>
      <c r="F9" s="320"/>
      <c r="G9" s="320"/>
      <c r="H9" s="320"/>
      <c r="I9" s="320"/>
    </row>
    <row r="10" spans="2:9" ht="15" customHeight="1" x14ac:dyDescent="0.25">
      <c r="B10" s="320"/>
      <c r="C10" s="320"/>
      <c r="D10" s="320"/>
      <c r="E10" s="320"/>
      <c r="F10" s="320"/>
      <c r="G10" s="320"/>
      <c r="H10" s="320"/>
      <c r="I10" s="320"/>
    </row>
    <row r="11" spans="2:9" ht="30.75" customHeight="1" x14ac:dyDescent="0.25">
      <c r="B11" s="320"/>
      <c r="C11" s="320"/>
      <c r="D11" s="320"/>
      <c r="E11" s="320"/>
      <c r="F11" s="320"/>
      <c r="G11" s="320"/>
      <c r="H11" s="320"/>
      <c r="I11" s="320"/>
    </row>
    <row r="12" spans="2:9" ht="15" customHeight="1" x14ac:dyDescent="0.25">
      <c r="B12" s="320"/>
      <c r="C12" s="320"/>
      <c r="D12" s="320"/>
      <c r="E12" s="320"/>
      <c r="F12" s="320"/>
      <c r="G12" s="320"/>
      <c r="H12" s="320"/>
      <c r="I12" s="320"/>
    </row>
    <row r="14" spans="2:9" ht="18.75" x14ac:dyDescent="0.3">
      <c r="B14" s="304" t="s">
        <v>8636</v>
      </c>
    </row>
    <row r="15" spans="2:9" s="148" customFormat="1" ht="6" customHeight="1" x14ac:dyDescent="0.25">
      <c r="B15" s="302"/>
    </row>
    <row r="17" spans="5:5" s="148" customFormat="1" x14ac:dyDescent="0.25"/>
    <row r="18" spans="5:5" s="148" customFormat="1" x14ac:dyDescent="0.25">
      <c r="E18" s="156"/>
    </row>
    <row r="19" spans="5:5" s="148" customFormat="1" x14ac:dyDescent="0.25"/>
    <row r="20" spans="5:5" s="148" customFormat="1" x14ac:dyDescent="0.25"/>
    <row r="21" spans="5:5" s="148" customFormat="1" x14ac:dyDescent="0.25"/>
    <row r="22" spans="5:5" s="148" customFormat="1" x14ac:dyDescent="0.25"/>
    <row r="23" spans="5:5" s="148" customFormat="1" x14ac:dyDescent="0.25"/>
    <row r="24" spans="5:5" s="148" customFormat="1" x14ac:dyDescent="0.25"/>
    <row r="25" spans="5:5" s="148" customFormat="1" x14ac:dyDescent="0.25"/>
    <row r="26" spans="5:5" s="148" customFormat="1" x14ac:dyDescent="0.25"/>
    <row r="27" spans="5:5" s="148" customFormat="1" x14ac:dyDescent="0.25"/>
    <row r="28" spans="5:5" s="148" customFormat="1" x14ac:dyDescent="0.25"/>
    <row r="29" spans="5:5" s="148" customFormat="1" x14ac:dyDescent="0.25"/>
    <row r="30" spans="5:5" s="148" customFormat="1" x14ac:dyDescent="0.25"/>
    <row r="31" spans="5:5" s="148" customFormat="1" x14ac:dyDescent="0.25"/>
    <row r="32" spans="5:5" s="148" customFormat="1" x14ac:dyDescent="0.25">
      <c r="E32" s="148" t="s">
        <v>8635</v>
      </c>
    </row>
    <row r="34" spans="5:15" x14ac:dyDescent="0.25">
      <c r="E34" t="s">
        <v>185</v>
      </c>
      <c r="O34" t="s">
        <v>185</v>
      </c>
    </row>
    <row r="36" spans="5:15" s="148" customFormat="1" x14ac:dyDescent="0.25"/>
    <row r="37" spans="5:15" s="148" customFormat="1" x14ac:dyDescent="0.25"/>
    <row r="38" spans="5:15" s="148" customFormat="1" x14ac:dyDescent="0.25"/>
    <row r="41" spans="5:15" ht="34.5" customHeight="1" x14ac:dyDescent="0.25"/>
    <row r="42" spans="5:15" s="148" customFormat="1" x14ac:dyDescent="0.25"/>
    <row r="43" spans="5:15" s="148" customFormat="1" x14ac:dyDescent="0.25"/>
    <row r="44" spans="5:15" s="148" customFormat="1" x14ac:dyDescent="0.25"/>
    <row r="45" spans="5:15" s="148" customFormat="1" x14ac:dyDescent="0.25"/>
    <row r="46" spans="5:15" s="148" customFormat="1" x14ac:dyDescent="0.25"/>
    <row r="47" spans="5:15" s="148" customFormat="1" x14ac:dyDescent="0.25"/>
    <row r="48" spans="5:15" s="148" customFormat="1" x14ac:dyDescent="0.25"/>
    <row r="49" spans="2:9" s="148" customFormat="1" x14ac:dyDescent="0.25"/>
    <row r="50" spans="2:9" s="148" customFormat="1" x14ac:dyDescent="0.25"/>
    <row r="51" spans="2:9" s="148" customFormat="1" x14ac:dyDescent="0.25"/>
    <row r="52" spans="2:9" s="148" customFormat="1" x14ac:dyDescent="0.25"/>
    <row r="53" spans="2:9" s="148" customFormat="1" x14ac:dyDescent="0.25"/>
    <row r="54" spans="2:9" s="148" customFormat="1" x14ac:dyDescent="0.25"/>
    <row r="55" spans="2:9" s="148" customFormat="1" x14ac:dyDescent="0.25"/>
    <row r="56" spans="2:9" s="148" customFormat="1" x14ac:dyDescent="0.25"/>
    <row r="57" spans="2:9" s="148" customFormat="1" x14ac:dyDescent="0.25"/>
    <row r="58" spans="2:9" s="148" customFormat="1" x14ac:dyDescent="0.25"/>
    <row r="59" spans="2:9" s="148" customFormat="1" x14ac:dyDescent="0.25"/>
    <row r="60" spans="2:9" s="148" customFormat="1" ht="12" customHeight="1" x14ac:dyDescent="0.25">
      <c r="B60" s="303"/>
      <c r="C60" s="303"/>
      <c r="D60" s="303"/>
      <c r="E60" s="303"/>
      <c r="F60" s="303"/>
      <c r="G60" s="303"/>
      <c r="H60" s="303"/>
      <c r="I60" s="303"/>
    </row>
    <row r="61" spans="2:9" ht="9" customHeight="1" x14ac:dyDescent="0.25"/>
    <row r="62" spans="2:9" s="20" customFormat="1" ht="12" customHeight="1" x14ac:dyDescent="0.25">
      <c r="B62" s="303"/>
      <c r="C62" s="303"/>
      <c r="D62" s="303"/>
      <c r="E62" s="303"/>
      <c r="F62" s="303"/>
      <c r="G62" s="303"/>
      <c r="H62" s="303"/>
      <c r="I62" s="303"/>
    </row>
    <row r="63" spans="2:9" s="148" customFormat="1" x14ac:dyDescent="0.25"/>
    <row r="64" spans="2:9" s="148" customFormat="1" x14ac:dyDescent="0.25"/>
    <row r="65" spans="2:9" s="148" customFormat="1" x14ac:dyDescent="0.25"/>
    <row r="66" spans="2:9" s="148" customFormat="1" x14ac:dyDescent="0.25"/>
    <row r="67" spans="2:9" ht="15.75" x14ac:dyDescent="0.25">
      <c r="B67" s="321" t="s">
        <v>8622</v>
      </c>
      <c r="C67" s="322"/>
      <c r="D67" s="322"/>
      <c r="E67" s="322"/>
      <c r="F67" s="322"/>
      <c r="G67" s="322"/>
      <c r="H67" s="322"/>
      <c r="I67" s="322"/>
    </row>
    <row r="68" spans="2:9" x14ac:dyDescent="0.25">
      <c r="C68" s="296">
        <f>'Historical FS'!F3</f>
        <v>43555</v>
      </c>
      <c r="D68" s="296">
        <f>'Historical FS'!G3</f>
        <v>43921</v>
      </c>
      <c r="E68" s="296">
        <f>'Historical FS'!H3</f>
        <v>44286</v>
      </c>
      <c r="F68" s="296">
        <f>'Historical FS'!I3</f>
        <v>44651</v>
      </c>
      <c r="G68" s="296">
        <f>'Historical FS'!J3</f>
        <v>45016</v>
      </c>
      <c r="H68" s="296">
        <f>'Historical FS'!K3</f>
        <v>45382</v>
      </c>
      <c r="I68" s="296">
        <f>'Historical FS'!L3</f>
        <v>45747</v>
      </c>
    </row>
    <row r="69" spans="2:9" x14ac:dyDescent="0.25">
      <c r="B69" t="s">
        <v>154</v>
      </c>
      <c r="C69" s="107">
        <f>'Data Sheet'!E30</f>
        <v>15404</v>
      </c>
      <c r="D69" s="107">
        <f>'Data Sheet'!F30</f>
        <v>16594</v>
      </c>
      <c r="E69" s="107">
        <f>'Data Sheet'!G30</f>
        <v>19351</v>
      </c>
      <c r="F69" s="107">
        <f>'Data Sheet'!H30</f>
        <v>22110</v>
      </c>
      <c r="G69" s="107">
        <f>'Data Sheet'!I30</f>
        <v>24095</v>
      </c>
      <c r="H69" s="107">
        <f>'Data Sheet'!J30</f>
        <v>26233</v>
      </c>
      <c r="I69" s="107">
        <f>'Data Sheet'!K30</f>
        <v>26713</v>
      </c>
    </row>
    <row r="70" spans="2:9" x14ac:dyDescent="0.25">
      <c r="B70" t="s">
        <v>8623</v>
      </c>
      <c r="C70" s="107">
        <f>('Data Sheet'!E57+'Data Sheet'!E58)+('Data Sheet'!D57+'Data Sheet'!D58)/2</f>
        <v>97409.5</v>
      </c>
      <c r="D70" s="107">
        <f>('Data Sheet'!F57+'Data Sheet'!F58)+('Data Sheet'!E57+'Data Sheet'!E58)/2</f>
        <v>97924</v>
      </c>
      <c r="E70" s="107">
        <f>('Data Sheet'!G57+'Data Sheet'!G58)+('Data Sheet'!F57+'Data Sheet'!F58)/2</f>
        <v>109076</v>
      </c>
      <c r="F70" s="107">
        <f>('Data Sheet'!H57+'Data Sheet'!H58)+('Data Sheet'!G57+'Data Sheet'!G58)/2</f>
        <v>113525.5</v>
      </c>
      <c r="G70" s="107">
        <f>('Data Sheet'!I57+'Data Sheet'!I58)+('Data Sheet'!H57+'Data Sheet'!H58)/2</f>
        <v>113082</v>
      </c>
      <c r="H70" s="107">
        <f>('Data Sheet'!J57+'Data Sheet'!J58)+('Data Sheet'!I57+'Data Sheet'!I58)/2</f>
        <v>125819.5</v>
      </c>
      <c r="I70" s="107">
        <f>('Data Sheet'!K57+'Data Sheet'!K58)+('Data Sheet'!J57+'Data Sheet'!J58)/2</f>
        <v>139876</v>
      </c>
    </row>
    <row r="71" spans="2:9" x14ac:dyDescent="0.25">
      <c r="B71" s="297" t="s">
        <v>8624</v>
      </c>
      <c r="C71" s="298">
        <f>C69/C70</f>
        <v>0.1581365267248061</v>
      </c>
      <c r="D71" s="298">
        <f t="shared" ref="D71:I71" si="0">D69/D70</f>
        <v>0.16945794697929006</v>
      </c>
      <c r="E71" s="298">
        <f t="shared" si="0"/>
        <v>0.17740841248303935</v>
      </c>
      <c r="F71" s="298">
        <f t="shared" si="0"/>
        <v>0.19475800591056636</v>
      </c>
      <c r="G71" s="298">
        <f t="shared" si="0"/>
        <v>0.21307546735996888</v>
      </c>
      <c r="H71" s="298">
        <f t="shared" si="0"/>
        <v>0.20849709305791234</v>
      </c>
      <c r="I71" s="298">
        <f t="shared" si="0"/>
        <v>0.19097629328834109</v>
      </c>
    </row>
    <row r="73" spans="2:9" ht="15.75" x14ac:dyDescent="0.25">
      <c r="B73" s="321" t="s">
        <v>8625</v>
      </c>
      <c r="C73" s="322"/>
      <c r="D73" s="322"/>
      <c r="E73" s="322"/>
      <c r="F73" s="322"/>
      <c r="G73" s="322"/>
      <c r="H73" s="322"/>
      <c r="I73" s="322"/>
    </row>
    <row r="74" spans="2:9" x14ac:dyDescent="0.25">
      <c r="C74" s="296">
        <f>C68</f>
        <v>43555</v>
      </c>
      <c r="D74" s="296">
        <f t="shared" ref="D74:I74" si="1">D68</f>
        <v>43921</v>
      </c>
      <c r="E74" s="296">
        <f t="shared" si="1"/>
        <v>44286</v>
      </c>
      <c r="F74" s="296">
        <f t="shared" si="1"/>
        <v>44651</v>
      </c>
      <c r="G74" s="296">
        <f t="shared" si="1"/>
        <v>45016</v>
      </c>
      <c r="H74" s="296">
        <f t="shared" si="1"/>
        <v>45382</v>
      </c>
      <c r="I74" s="296">
        <f t="shared" si="1"/>
        <v>45747</v>
      </c>
    </row>
    <row r="75" spans="2:9" x14ac:dyDescent="0.25">
      <c r="B75" s="148" t="str">
        <f>B69</f>
        <v xml:space="preserve">Net Profit </v>
      </c>
      <c r="C75" s="107">
        <f t="shared" ref="C75:I75" si="2">C69</f>
        <v>15404</v>
      </c>
      <c r="D75" s="107">
        <f t="shared" si="2"/>
        <v>16594</v>
      </c>
      <c r="E75" s="107">
        <f t="shared" si="2"/>
        <v>19351</v>
      </c>
      <c r="F75" s="107">
        <f t="shared" si="2"/>
        <v>22110</v>
      </c>
      <c r="G75" s="107">
        <f t="shared" si="2"/>
        <v>24095</v>
      </c>
      <c r="H75" s="107">
        <f t="shared" si="2"/>
        <v>26233</v>
      </c>
      <c r="I75" s="107">
        <f t="shared" si="2"/>
        <v>26713</v>
      </c>
    </row>
    <row r="76" spans="2:9" x14ac:dyDescent="0.25">
      <c r="B76" s="148" t="s">
        <v>8626</v>
      </c>
      <c r="C76" s="107">
        <f>'Data Sheet'!E42</f>
        <v>37923</v>
      </c>
      <c r="D76" s="107">
        <f>'Data Sheet'!F42</f>
        <v>39315</v>
      </c>
      <c r="E76" s="107">
        <f>'Data Sheet'!G42</f>
        <v>40986</v>
      </c>
      <c r="F76" s="107">
        <f>'Data Sheet'!H42</f>
        <v>41764</v>
      </c>
      <c r="G76" s="107">
        <f>'Data Sheet'!I42</f>
        <v>40925</v>
      </c>
      <c r="H76" s="107">
        <f>'Data Sheet'!J42</f>
        <v>42279</v>
      </c>
      <c r="I76" s="107">
        <f>'Data Sheet'!K42</f>
        <v>44490</v>
      </c>
    </row>
    <row r="77" spans="2:9" x14ac:dyDescent="0.25">
      <c r="B77" s="297" t="s">
        <v>8627</v>
      </c>
      <c r="C77" s="298">
        <f t="shared" ref="C77:G77" si="3">C75/C76</f>
        <v>0.40619149328903303</v>
      </c>
      <c r="D77" s="298">
        <f t="shared" si="3"/>
        <v>0.42207808724405443</v>
      </c>
      <c r="E77" s="298">
        <f t="shared" si="3"/>
        <v>0.47213682720929095</v>
      </c>
      <c r="F77" s="298">
        <f t="shared" si="3"/>
        <v>0.52940331385882577</v>
      </c>
      <c r="G77" s="298">
        <f t="shared" si="3"/>
        <v>0.58875992669517407</v>
      </c>
      <c r="H77" s="298">
        <f>H75/H76</f>
        <v>0.62047352113342324</v>
      </c>
      <c r="I77" s="298">
        <f>I75/I76</f>
        <v>0.60042706226118225</v>
      </c>
    </row>
    <row r="79" spans="2:9" x14ac:dyDescent="0.25">
      <c r="B79" s="148" t="s">
        <v>8626</v>
      </c>
      <c r="C79" s="107">
        <f>C76</f>
        <v>37923</v>
      </c>
      <c r="D79" s="107">
        <f t="shared" ref="D79:I79" si="4">D76</f>
        <v>39315</v>
      </c>
      <c r="E79" s="107">
        <f t="shared" si="4"/>
        <v>40986</v>
      </c>
      <c r="F79" s="107">
        <f t="shared" si="4"/>
        <v>41764</v>
      </c>
      <c r="G79" s="107">
        <f t="shared" si="4"/>
        <v>40925</v>
      </c>
      <c r="H79" s="107">
        <f t="shared" si="4"/>
        <v>42279</v>
      </c>
      <c r="I79" s="107">
        <f t="shared" si="4"/>
        <v>44490</v>
      </c>
    </row>
    <row r="80" spans="2:9" x14ac:dyDescent="0.25">
      <c r="B80" s="148" t="s">
        <v>8628</v>
      </c>
      <c r="C80" s="107">
        <f>('Data Sheet'!E66+'Data Sheet'!D66)/2</f>
        <v>81707.5</v>
      </c>
      <c r="D80" s="107">
        <f>('Data Sheet'!F66+'Data Sheet'!E66)/2</f>
        <v>87933</v>
      </c>
      <c r="E80" s="107">
        <f>('Data Sheet'!G66+'Data Sheet'!F66)/2</f>
        <v>99655.5</v>
      </c>
      <c r="F80" s="107">
        <f>('Data Sheet'!H66+'Data Sheet'!G66)/2</f>
        <v>112120</v>
      </c>
      <c r="G80" s="107">
        <f>('Data Sheet'!I66+'Data Sheet'!H66)/2</f>
        <v>120662.5</v>
      </c>
      <c r="H80" s="107">
        <f>('Data Sheet'!J66+'Data Sheet'!I66)/2</f>
        <v>130978</v>
      </c>
      <c r="I80" s="107">
        <f>('Data Sheet'!K66+'Data Sheet'!J66)/2</f>
        <v>142577.5</v>
      </c>
    </row>
    <row r="81" spans="2:12" x14ac:dyDescent="0.25">
      <c r="B81" s="297" t="s">
        <v>8629</v>
      </c>
      <c r="C81" s="299">
        <f t="shared" ref="C81:H81" si="5">C79/C80</f>
        <v>0.46413119970626932</v>
      </c>
      <c r="D81" s="299">
        <f t="shared" si="5"/>
        <v>0.44710177066630274</v>
      </c>
      <c r="E81" s="299">
        <f t="shared" si="5"/>
        <v>0.41127684874392284</v>
      </c>
      <c r="F81" s="299">
        <f t="shared" si="5"/>
        <v>0.37249375668926149</v>
      </c>
      <c r="G81" s="299">
        <f t="shared" si="5"/>
        <v>0.3391691702061535</v>
      </c>
      <c r="H81" s="299">
        <f t="shared" si="5"/>
        <v>0.32279466780680727</v>
      </c>
      <c r="I81" s="299">
        <f>I79/I80</f>
        <v>0.31204081990496396</v>
      </c>
    </row>
    <row r="82" spans="2:12" x14ac:dyDescent="0.25">
      <c r="L82" t="s">
        <v>8635</v>
      </c>
    </row>
    <row r="83" spans="2:12" x14ac:dyDescent="0.25">
      <c r="B83" s="148" t="str">
        <f>B80</f>
        <v>Average Total Asset</v>
      </c>
      <c r="C83" s="107">
        <f>C80</f>
        <v>81707.5</v>
      </c>
      <c r="D83" s="107">
        <f t="shared" ref="D83:H83" si="6">D80</f>
        <v>87933</v>
      </c>
      <c r="E83" s="107">
        <f t="shared" si="6"/>
        <v>99655.5</v>
      </c>
      <c r="F83" s="107">
        <f t="shared" si="6"/>
        <v>112120</v>
      </c>
      <c r="G83" s="107">
        <f t="shared" si="6"/>
        <v>120662.5</v>
      </c>
      <c r="H83" s="107">
        <f t="shared" si="6"/>
        <v>130978</v>
      </c>
      <c r="I83" s="107">
        <f>I80</f>
        <v>142577.5</v>
      </c>
    </row>
    <row r="84" spans="2:12" x14ac:dyDescent="0.25">
      <c r="B84" s="148" t="str">
        <f>B70</f>
        <v>Average ShareHolder Equity</v>
      </c>
      <c r="C84" s="107">
        <f>C70</f>
        <v>97409.5</v>
      </c>
      <c r="D84" s="107">
        <f t="shared" ref="D84:H84" si="7">D70</f>
        <v>97924</v>
      </c>
      <c r="E84" s="107">
        <f t="shared" si="7"/>
        <v>109076</v>
      </c>
      <c r="F84" s="107">
        <f t="shared" si="7"/>
        <v>113525.5</v>
      </c>
      <c r="G84" s="107">
        <f t="shared" si="7"/>
        <v>113082</v>
      </c>
      <c r="H84" s="107">
        <f t="shared" si="7"/>
        <v>125819.5</v>
      </c>
      <c r="I84" s="107">
        <f>I70</f>
        <v>139876</v>
      </c>
    </row>
    <row r="85" spans="2:12" x14ac:dyDescent="0.25">
      <c r="B85" s="300" t="s">
        <v>8630</v>
      </c>
      <c r="C85" s="299">
        <f t="shared" ref="C85" si="8">C83/C84</f>
        <v>0.83880422340736782</v>
      </c>
      <c r="D85" s="299">
        <f t="shared" ref="D85" si="9">D83/D84</f>
        <v>0.89797189657285237</v>
      </c>
      <c r="E85" s="299">
        <f t="shared" ref="E85" si="10">E83/E84</f>
        <v>0.91363361326047898</v>
      </c>
      <c r="F85" s="299">
        <f t="shared" ref="F85" si="11">F83/F84</f>
        <v>0.98761952160527811</v>
      </c>
      <c r="G85" s="299">
        <f t="shared" ref="G85" si="12">G83/G84</f>
        <v>1.0670354256203463</v>
      </c>
      <c r="H85" s="299">
        <f t="shared" ref="H85" si="13">H83/H84</f>
        <v>1.0409992091845859</v>
      </c>
      <c r="I85" s="299">
        <f>I83/I84</f>
        <v>1.0193135348451485</v>
      </c>
    </row>
    <row r="87" spans="2:12" x14ac:dyDescent="0.25">
      <c r="B87" s="300" t="s">
        <v>8633</v>
      </c>
      <c r="C87" s="298">
        <f>C77*C81*C85</f>
        <v>0.15813652672480608</v>
      </c>
      <c r="D87" s="298">
        <f t="shared" ref="D87:I87" si="14">D77*D81*D85</f>
        <v>0.16945794697929006</v>
      </c>
      <c r="E87" s="298">
        <f t="shared" si="14"/>
        <v>0.17740841248303937</v>
      </c>
      <c r="F87" s="298">
        <f t="shared" si="14"/>
        <v>0.19475800591056636</v>
      </c>
      <c r="G87" s="298">
        <f t="shared" si="14"/>
        <v>0.21307546735996885</v>
      </c>
      <c r="H87" s="298">
        <f t="shared" si="14"/>
        <v>0.20849709305791234</v>
      </c>
      <c r="I87" s="298">
        <f t="shared" si="14"/>
        <v>0.19097629328834109</v>
      </c>
    </row>
    <row r="89" spans="2:12" ht="15.75" x14ac:dyDescent="0.25">
      <c r="B89" s="321" t="s">
        <v>8631</v>
      </c>
      <c r="C89" s="322"/>
      <c r="D89" s="322"/>
      <c r="E89" s="322"/>
      <c r="F89" s="322"/>
      <c r="G89" s="322"/>
      <c r="H89" s="322"/>
      <c r="I89" s="322"/>
    </row>
    <row r="90" spans="2:12" x14ac:dyDescent="0.25">
      <c r="B90" s="148"/>
      <c r="C90" s="296">
        <f t="shared" ref="C90:H90" si="15">C68</f>
        <v>43555</v>
      </c>
      <c r="D90" s="296">
        <f t="shared" si="15"/>
        <v>43921</v>
      </c>
      <c r="E90" s="296">
        <f t="shared" si="15"/>
        <v>44286</v>
      </c>
      <c r="F90" s="296">
        <f t="shared" si="15"/>
        <v>44651</v>
      </c>
      <c r="G90" s="296">
        <f t="shared" si="15"/>
        <v>45016</v>
      </c>
      <c r="H90" s="296">
        <f t="shared" si="15"/>
        <v>45382</v>
      </c>
      <c r="I90" s="296">
        <f>I68</f>
        <v>45747</v>
      </c>
    </row>
    <row r="91" spans="2:12" x14ac:dyDescent="0.25">
      <c r="B91" s="148" t="str">
        <f>B69</f>
        <v xml:space="preserve">Net Profit </v>
      </c>
      <c r="C91" s="107">
        <f>C69</f>
        <v>15404</v>
      </c>
      <c r="D91" s="107">
        <f t="shared" ref="D91:I91" si="16">D69</f>
        <v>16594</v>
      </c>
      <c r="E91" s="107">
        <f t="shared" si="16"/>
        <v>19351</v>
      </c>
      <c r="F91" s="107">
        <f t="shared" si="16"/>
        <v>22110</v>
      </c>
      <c r="G91" s="107">
        <f t="shared" si="16"/>
        <v>24095</v>
      </c>
      <c r="H91" s="107">
        <f t="shared" si="16"/>
        <v>26233</v>
      </c>
      <c r="I91" s="107">
        <f t="shared" si="16"/>
        <v>26713</v>
      </c>
    </row>
    <row r="92" spans="2:12" x14ac:dyDescent="0.25">
      <c r="B92" s="148" t="str">
        <f>B80</f>
        <v>Average Total Asset</v>
      </c>
      <c r="C92" s="107">
        <f>C80</f>
        <v>81707.5</v>
      </c>
      <c r="D92" s="107">
        <f t="shared" ref="D92:I92" si="17">D80</f>
        <v>87933</v>
      </c>
      <c r="E92" s="107">
        <f t="shared" si="17"/>
        <v>99655.5</v>
      </c>
      <c r="F92" s="107">
        <f t="shared" si="17"/>
        <v>112120</v>
      </c>
      <c r="G92" s="107">
        <f t="shared" si="17"/>
        <v>120662.5</v>
      </c>
      <c r="H92" s="107">
        <f t="shared" si="17"/>
        <v>130978</v>
      </c>
      <c r="I92" s="107">
        <f t="shared" si="17"/>
        <v>142577.5</v>
      </c>
    </row>
    <row r="93" spans="2:12" x14ac:dyDescent="0.25">
      <c r="B93" s="297" t="s">
        <v>8631</v>
      </c>
      <c r="C93" s="298">
        <f>C91/C92</f>
        <v>0.18852614509071994</v>
      </c>
      <c r="D93" s="298">
        <f t="shared" ref="D93" si="18">D91/D92</f>
        <v>0.18871186016626296</v>
      </c>
      <c r="E93" s="298">
        <f t="shared" ref="E93" si="19">E91/E92</f>
        <v>0.1941789464705912</v>
      </c>
      <c r="F93" s="298">
        <f t="shared" ref="F93" si="20">F91/F92</f>
        <v>0.19719942918301819</v>
      </c>
      <c r="G93" s="298">
        <f t="shared" ref="G93" si="21">G91/G92</f>
        <v>0.19968921578783796</v>
      </c>
      <c r="H93" s="298">
        <f t="shared" ref="H93" si="22">H91/H92</f>
        <v>0.20028554413718333</v>
      </c>
      <c r="I93" s="298">
        <f t="shared" ref="I93" si="23">I91/I92</f>
        <v>0.18735775280110817</v>
      </c>
    </row>
    <row r="95" spans="2:12" ht="15.75" x14ac:dyDescent="0.25">
      <c r="B95" s="321" t="s">
        <v>8632</v>
      </c>
      <c r="C95" s="322"/>
      <c r="D95" s="322"/>
      <c r="E95" s="322"/>
      <c r="F95" s="322"/>
      <c r="G95" s="322"/>
      <c r="H95" s="322"/>
      <c r="I95" s="322"/>
    </row>
    <row r="96" spans="2:12" x14ac:dyDescent="0.25">
      <c r="B96" s="148"/>
      <c r="C96" s="296">
        <f>C90</f>
        <v>43555</v>
      </c>
      <c r="D96" s="296">
        <f t="shared" ref="D96:I96" si="24">D90</f>
        <v>43921</v>
      </c>
      <c r="E96" s="296">
        <f t="shared" si="24"/>
        <v>44286</v>
      </c>
      <c r="F96" s="296">
        <f t="shared" si="24"/>
        <v>44651</v>
      </c>
      <c r="G96" s="296">
        <f t="shared" si="24"/>
        <v>45016</v>
      </c>
      <c r="H96" s="296">
        <f t="shared" si="24"/>
        <v>45382</v>
      </c>
      <c r="I96" s="296">
        <f t="shared" si="24"/>
        <v>45747</v>
      </c>
    </row>
    <row r="97" spans="2:9" x14ac:dyDescent="0.25">
      <c r="B97" s="148" t="str">
        <f>B91</f>
        <v xml:space="preserve">Net Profit </v>
      </c>
      <c r="C97" s="107">
        <f t="shared" ref="C97:H97" si="25">C91</f>
        <v>15404</v>
      </c>
      <c r="D97" s="107">
        <f t="shared" si="25"/>
        <v>16594</v>
      </c>
      <c r="E97" s="107">
        <f t="shared" si="25"/>
        <v>19351</v>
      </c>
      <c r="F97" s="107">
        <f t="shared" si="25"/>
        <v>22110</v>
      </c>
      <c r="G97" s="107">
        <f t="shared" si="25"/>
        <v>24095</v>
      </c>
      <c r="H97" s="107">
        <f t="shared" si="25"/>
        <v>26233</v>
      </c>
      <c r="I97" s="107">
        <f>I91</f>
        <v>26713</v>
      </c>
    </row>
    <row r="98" spans="2:9" x14ac:dyDescent="0.25">
      <c r="B98" s="148" t="s">
        <v>8626</v>
      </c>
      <c r="C98" s="107">
        <f t="shared" ref="C98:H98" si="26">C79</f>
        <v>37923</v>
      </c>
      <c r="D98" s="107">
        <f t="shared" si="26"/>
        <v>39315</v>
      </c>
      <c r="E98" s="107">
        <f t="shared" si="26"/>
        <v>40986</v>
      </c>
      <c r="F98" s="107">
        <f t="shared" si="26"/>
        <v>41764</v>
      </c>
      <c r="G98" s="107">
        <f t="shared" si="26"/>
        <v>40925</v>
      </c>
      <c r="H98" s="107">
        <f t="shared" si="26"/>
        <v>42279</v>
      </c>
      <c r="I98" s="107">
        <f>I79</f>
        <v>44490</v>
      </c>
    </row>
    <row r="99" spans="2:9" x14ac:dyDescent="0.25">
      <c r="B99" s="297" t="s">
        <v>8627</v>
      </c>
      <c r="C99" s="298">
        <f t="shared" ref="C99" si="27">C97/C98</f>
        <v>0.40619149328903303</v>
      </c>
      <c r="D99" s="298">
        <f t="shared" ref="D99" si="28">D97/D98</f>
        <v>0.42207808724405443</v>
      </c>
      <c r="E99" s="298">
        <f t="shared" ref="E99" si="29">E97/E98</f>
        <v>0.47213682720929095</v>
      </c>
      <c r="F99" s="298">
        <f t="shared" ref="F99" si="30">F97/F98</f>
        <v>0.52940331385882577</v>
      </c>
      <c r="G99" s="298">
        <f t="shared" ref="G99" si="31">G97/G98</f>
        <v>0.58875992669517407</v>
      </c>
      <c r="H99" s="298">
        <f>H97/H98</f>
        <v>0.62047352113342324</v>
      </c>
      <c r="I99" s="298">
        <f>I97/I98</f>
        <v>0.60042706226118225</v>
      </c>
    </row>
    <row r="100" spans="2:9" x14ac:dyDescent="0.25">
      <c r="B100" s="148"/>
      <c r="C100" s="148"/>
      <c r="D100" s="148"/>
      <c r="E100" s="148"/>
      <c r="F100" s="148"/>
      <c r="G100" s="148"/>
      <c r="H100" s="148"/>
      <c r="I100" s="148"/>
    </row>
    <row r="101" spans="2:9" x14ac:dyDescent="0.25">
      <c r="B101" s="148" t="s">
        <v>8626</v>
      </c>
      <c r="C101" s="301">
        <f t="shared" ref="C101:H101" si="32">C98</f>
        <v>37923</v>
      </c>
      <c r="D101" s="301">
        <f t="shared" si="32"/>
        <v>39315</v>
      </c>
      <c r="E101" s="301">
        <f t="shared" si="32"/>
        <v>40986</v>
      </c>
      <c r="F101" s="301">
        <f t="shared" si="32"/>
        <v>41764</v>
      </c>
      <c r="G101" s="301">
        <f t="shared" si="32"/>
        <v>40925</v>
      </c>
      <c r="H101" s="301">
        <f t="shared" si="32"/>
        <v>42279</v>
      </c>
      <c r="I101" s="301">
        <f>I98</f>
        <v>44490</v>
      </c>
    </row>
    <row r="102" spans="2:9" x14ac:dyDescent="0.25">
      <c r="B102" s="148" t="s">
        <v>8628</v>
      </c>
      <c r="C102" s="107">
        <f t="shared" ref="C102:H102" si="33">C92</f>
        <v>81707.5</v>
      </c>
      <c r="D102" s="107">
        <f t="shared" si="33"/>
        <v>87933</v>
      </c>
      <c r="E102" s="107">
        <f t="shared" si="33"/>
        <v>99655.5</v>
      </c>
      <c r="F102" s="107">
        <f t="shared" si="33"/>
        <v>112120</v>
      </c>
      <c r="G102" s="107">
        <f t="shared" si="33"/>
        <v>120662.5</v>
      </c>
      <c r="H102" s="107">
        <f t="shared" si="33"/>
        <v>130978</v>
      </c>
      <c r="I102" s="107">
        <f>I92</f>
        <v>142577.5</v>
      </c>
    </row>
    <row r="103" spans="2:9" x14ac:dyDescent="0.25">
      <c r="B103" s="297" t="s">
        <v>8629</v>
      </c>
      <c r="C103" s="299">
        <f t="shared" ref="C103" si="34">C101/C102</f>
        <v>0.46413119970626932</v>
      </c>
      <c r="D103" s="299">
        <f t="shared" ref="D103" si="35">D101/D102</f>
        <v>0.44710177066630274</v>
      </c>
      <c r="E103" s="299">
        <f t="shared" ref="E103" si="36">E101/E102</f>
        <v>0.41127684874392284</v>
      </c>
      <c r="F103" s="299">
        <f t="shared" ref="F103" si="37">F101/F102</f>
        <v>0.37249375668926149</v>
      </c>
      <c r="G103" s="299">
        <f t="shared" ref="G103" si="38">G101/G102</f>
        <v>0.3391691702061535</v>
      </c>
      <c r="H103" s="299">
        <f t="shared" ref="H103" si="39">H101/H102</f>
        <v>0.32279466780680727</v>
      </c>
      <c r="I103" s="299">
        <f>I101/I102</f>
        <v>0.31204081990496396</v>
      </c>
    </row>
    <row r="105" spans="2:9" x14ac:dyDescent="0.25">
      <c r="B105" s="297" t="s">
        <v>8634</v>
      </c>
      <c r="C105" s="298">
        <f>C103*C99</f>
        <v>0.18852614509071994</v>
      </c>
      <c r="D105" s="298">
        <f>D103*D99</f>
        <v>0.18871186016626296</v>
      </c>
      <c r="E105" s="298">
        <f t="shared" ref="E105:I105" si="40">E103*E99</f>
        <v>0.1941789464705912</v>
      </c>
      <c r="F105" s="298">
        <f t="shared" si="40"/>
        <v>0.19719942918301819</v>
      </c>
      <c r="G105" s="298">
        <f t="shared" si="40"/>
        <v>0.19968921578783796</v>
      </c>
      <c r="H105" s="298">
        <f t="shared" si="40"/>
        <v>0.20028554413718336</v>
      </c>
      <c r="I105" s="298">
        <f t="shared" si="40"/>
        <v>0.18735775280110817</v>
      </c>
    </row>
    <row r="118" spans="2:9" s="148" customFormat="1" x14ac:dyDescent="0.25"/>
    <row r="119" spans="2:9" s="148" customFormat="1" x14ac:dyDescent="0.25"/>
    <row r="120" spans="2:9" s="148" customFormat="1" x14ac:dyDescent="0.25"/>
    <row r="121" spans="2:9" s="148" customFormat="1" x14ac:dyDescent="0.25"/>
    <row r="122" spans="2:9" s="148" customFormat="1" x14ac:dyDescent="0.25"/>
    <row r="124" spans="2:9" ht="12" customHeight="1" x14ac:dyDescent="0.25">
      <c r="B124" s="303"/>
      <c r="C124" s="303"/>
      <c r="D124" s="303"/>
      <c r="E124" s="303"/>
      <c r="F124" s="303"/>
      <c r="G124" s="303"/>
      <c r="H124" s="303"/>
      <c r="I124" s="303"/>
    </row>
  </sheetData>
  <mergeCells count="5">
    <mergeCell ref="B9:I12"/>
    <mergeCell ref="B67:I67"/>
    <mergeCell ref="B73:I73"/>
    <mergeCell ref="B89:I89"/>
    <mergeCell ref="B95:I95"/>
  </mergeCells>
  <pageMargins left="0.39370078740157483" right="0.23622047244094491" top="0.35433070866141736" bottom="0.23622047244094491" header="0" footer="0"/>
  <pageSetup paperSize="9" scale="81" fitToWidth="0" orientation="portrait" r:id="rId1"/>
  <headerFooter>
    <oddFooter>&amp;RPage &amp;P</oddFooter>
  </headerFooter>
  <rowBreaks count="1" manualBreakCount="1">
    <brk id="60" max="8" man="1"/>
  </row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O105"/>
  <sheetViews>
    <sheetView showGridLines="0" topLeftCell="A70" zoomScale="90" zoomScaleNormal="90" workbookViewId="0">
      <selection activeCell="J13" sqref="J13"/>
    </sheetView>
  </sheetViews>
  <sheetFormatPr defaultRowHeight="15" x14ac:dyDescent="0.25"/>
  <cols>
    <col min="1" max="1" width="1.85546875" style="148" customWidth="1"/>
    <col min="2" max="2" width="40.28515625" style="148" bestFit="1" customWidth="1"/>
    <col min="3" max="3" width="11.42578125" style="148" customWidth="1"/>
    <col min="4" max="9" width="11.42578125" style="148" bestFit="1" customWidth="1"/>
    <col min="10" max="16384" width="9.140625" style="148"/>
  </cols>
  <sheetData>
    <row r="1" spans="2:13" ht="18" customHeight="1" x14ac:dyDescent="0.25">
      <c r="B1" s="303"/>
      <c r="C1" s="303"/>
      <c r="D1" s="303"/>
      <c r="E1" s="303"/>
      <c r="F1" s="303"/>
      <c r="G1" s="303"/>
      <c r="H1" s="303"/>
      <c r="I1" s="303"/>
    </row>
    <row r="2" spans="2:13" ht="34.5" customHeight="1" x14ac:dyDescent="0.5">
      <c r="B2" s="307" t="str">
        <f>'Data Sheet'!B1</f>
        <v>INFOSYS LTD</v>
      </c>
    </row>
    <row r="3" spans="2:13" ht="15.75" x14ac:dyDescent="0.25">
      <c r="B3" s="308" t="str">
        <f>CONCATENATE("   ", "(",VLOOKUP(B2,'List of Stock'!B3:D5442,3,1)," |","BSE Code: ",VLOOKUP(B2,'List of Stock'!B2:C5442,2,1))</f>
        <v xml:space="preserve">   (INFY |BSE Code: 500209</v>
      </c>
    </row>
    <row r="4" spans="2:13" ht="18.75" x14ac:dyDescent="0.3">
      <c r="B4" s="305" t="str">
        <f>CONCATENATE("  ","INR "&amp;'Data Sheet'!B8)</f>
        <v xml:space="preserve">  INR 1476.8</v>
      </c>
    </row>
    <row r="5" spans="2:13" ht="15.75" x14ac:dyDescent="0.25">
      <c r="B5" s="308" t="s">
        <v>8620</v>
      </c>
    </row>
    <row r="6" spans="2:13" ht="15.75" x14ac:dyDescent="0.25">
      <c r="B6" s="308"/>
    </row>
    <row r="7" spans="2:13" ht="14.25" customHeight="1" thickBot="1" x14ac:dyDescent="0.3">
      <c r="B7" s="41"/>
      <c r="C7" s="41"/>
      <c r="D7" s="41"/>
      <c r="E7" s="41"/>
      <c r="F7" s="41"/>
      <c r="G7" s="41"/>
      <c r="H7" s="41"/>
      <c r="I7" s="41"/>
    </row>
    <row r="8" spans="2:13" ht="24" customHeight="1" thickBot="1" x14ac:dyDescent="0.4">
      <c r="B8" s="323" t="s">
        <v>8639</v>
      </c>
      <c r="C8" s="323"/>
      <c r="D8" s="323"/>
      <c r="E8" s="323"/>
      <c r="F8" s="323"/>
      <c r="G8" s="323"/>
      <c r="H8" s="323"/>
      <c r="I8" s="323"/>
    </row>
    <row r="9" spans="2:13" ht="15" customHeight="1" x14ac:dyDescent="0.25">
      <c r="B9" s="320" t="s">
        <v>8621</v>
      </c>
      <c r="C9" s="320"/>
      <c r="D9" s="320"/>
      <c r="E9" s="320"/>
      <c r="F9" s="320"/>
      <c r="G9" s="320"/>
      <c r="H9" s="320"/>
      <c r="I9" s="320"/>
    </row>
    <row r="10" spans="2:13" ht="15" customHeight="1" x14ac:dyDescent="0.25">
      <c r="B10" s="320"/>
      <c r="C10" s="320"/>
      <c r="D10" s="320"/>
      <c r="E10" s="320"/>
      <c r="F10" s="320"/>
      <c r="G10" s="320"/>
      <c r="H10" s="320"/>
      <c r="I10" s="320"/>
    </row>
    <row r="11" spans="2:13" ht="30.75" customHeight="1" x14ac:dyDescent="0.25">
      <c r="B11" s="320"/>
      <c r="C11" s="320"/>
      <c r="D11" s="320"/>
      <c r="E11" s="320"/>
      <c r="F11" s="320"/>
      <c r="G11" s="320"/>
      <c r="H11" s="320"/>
      <c r="I11" s="320"/>
    </row>
    <row r="12" spans="2:13" ht="15" customHeight="1" x14ac:dyDescent="0.25">
      <c r="B12" s="320"/>
      <c r="C12" s="320"/>
      <c r="D12" s="320"/>
      <c r="E12" s="320"/>
      <c r="F12" s="320"/>
      <c r="G12" s="320"/>
      <c r="H12" s="320"/>
      <c r="I12" s="320"/>
    </row>
    <row r="13" spans="2:13" ht="18.75" x14ac:dyDescent="0.3">
      <c r="B13" s="304" t="s">
        <v>8636</v>
      </c>
      <c r="M13" s="309"/>
    </row>
    <row r="15" spans="2:13" ht="6" customHeight="1" x14ac:dyDescent="0.25">
      <c r="B15" s="302"/>
    </row>
    <row r="18" spans="5:5" x14ac:dyDescent="0.25">
      <c r="E18" s="156"/>
    </row>
    <row r="32" spans="5:5" x14ac:dyDescent="0.25">
      <c r="E32" s="148" t="s">
        <v>8635</v>
      </c>
    </row>
    <row r="34" spans="5:15" x14ac:dyDescent="0.25">
      <c r="E34" s="148" t="s">
        <v>185</v>
      </c>
      <c r="O34" s="148" t="s">
        <v>185</v>
      </c>
    </row>
    <row r="41" spans="5:15" ht="34.5" customHeight="1" x14ac:dyDescent="0.25"/>
    <row r="60" spans="2:9" ht="12" customHeight="1" x14ac:dyDescent="0.25">
      <c r="B60" s="303"/>
      <c r="C60" s="303"/>
      <c r="D60" s="303"/>
      <c r="E60" s="303"/>
      <c r="F60" s="303"/>
      <c r="G60" s="303"/>
      <c r="H60" s="303"/>
      <c r="I60" s="303"/>
    </row>
    <row r="61" spans="2:9" ht="9" customHeight="1" x14ac:dyDescent="0.25"/>
    <row r="62" spans="2:9" s="20" customFormat="1" ht="12" customHeight="1" x14ac:dyDescent="0.25">
      <c r="B62" s="303"/>
      <c r="C62" s="303"/>
      <c r="D62" s="303"/>
      <c r="E62" s="303"/>
      <c r="F62" s="303"/>
      <c r="G62" s="303"/>
      <c r="H62" s="303"/>
      <c r="I62" s="303"/>
    </row>
    <row r="66" spans="2:9" ht="15.75" x14ac:dyDescent="0.25">
      <c r="B66" s="321" t="s">
        <v>8640</v>
      </c>
      <c r="C66" s="322"/>
      <c r="D66" s="322"/>
      <c r="E66" s="322"/>
      <c r="F66" s="322"/>
      <c r="G66" s="322"/>
      <c r="H66" s="322"/>
      <c r="I66" s="322"/>
    </row>
    <row r="67" spans="2:9" x14ac:dyDescent="0.25">
      <c r="C67" s="296">
        <f>'Historical FS'!F3</f>
        <v>43555</v>
      </c>
      <c r="D67" s="296">
        <f>'Historical FS'!G3</f>
        <v>43921</v>
      </c>
      <c r="E67" s="296">
        <f>'Historical FS'!H3</f>
        <v>44286</v>
      </c>
      <c r="F67" s="296">
        <f>'Historical FS'!I3</f>
        <v>44651</v>
      </c>
      <c r="G67" s="296">
        <f>'Historical FS'!J3</f>
        <v>45016</v>
      </c>
      <c r="H67" s="296">
        <f>'Historical FS'!K3</f>
        <v>45382</v>
      </c>
      <c r="I67" s="296">
        <f>'Historical FS'!L3</f>
        <v>45747</v>
      </c>
    </row>
    <row r="68" spans="2:9" x14ac:dyDescent="0.25">
      <c r="B68" s="148" t="s">
        <v>8641</v>
      </c>
      <c r="C68" s="107">
        <f>'Data Sheet'!E65-'Data Sheet'!E60</f>
        <v>36589</v>
      </c>
      <c r="D68" s="107">
        <f>'Data Sheet'!F65-'Data Sheet'!F60</f>
        <v>36548</v>
      </c>
      <c r="E68" s="107">
        <f>'Data Sheet'!G65-'Data Sheet'!G60</f>
        <v>41044</v>
      </c>
      <c r="F68" s="107">
        <f>'Data Sheet'!H65-'Data Sheet'!H60</f>
        <v>34284</v>
      </c>
      <c r="G68" s="107">
        <f>'Data Sheet'!I65-'Data Sheet'!I60</f>
        <v>34715</v>
      </c>
      <c r="H68" s="107">
        <f>'Data Sheet'!J65-'Data Sheet'!J60</f>
        <v>43937</v>
      </c>
      <c r="I68" s="107">
        <f>'Data Sheet'!K65-'Data Sheet'!K60</f>
        <v>48729</v>
      </c>
    </row>
    <row r="69" spans="2:9" x14ac:dyDescent="0.25">
      <c r="B69" s="148" t="s">
        <v>85</v>
      </c>
      <c r="C69" s="107">
        <f>'Data Sheet'!E75</f>
        <v>84066</v>
      </c>
      <c r="D69" s="107">
        <f>'Data Sheet'!F75</f>
        <v>91800</v>
      </c>
      <c r="E69" s="107">
        <f>'Data Sheet'!G75</f>
        <v>107511</v>
      </c>
      <c r="F69" s="107">
        <f>'Data Sheet'!H75</f>
        <v>116729</v>
      </c>
      <c r="G69" s="107">
        <f>'Data Sheet'!I75</f>
        <v>124596</v>
      </c>
      <c r="H69" s="107">
        <f>'Data Sheet'!J75</f>
        <v>137360</v>
      </c>
      <c r="I69" s="107">
        <f>'Data Sheet'!K75</f>
        <v>147795</v>
      </c>
    </row>
    <row r="70" spans="2:9" x14ac:dyDescent="0.25">
      <c r="B70" s="297" t="s">
        <v>8649</v>
      </c>
      <c r="C70" s="298">
        <f>C68/C69</f>
        <v>0.43524135798063424</v>
      </c>
      <c r="D70" s="298">
        <f t="shared" ref="D70:I70" si="0">D68/D69</f>
        <v>0.39812636165577342</v>
      </c>
      <c r="E70" s="298">
        <f t="shared" si="0"/>
        <v>0.38176558677716699</v>
      </c>
      <c r="F70" s="298">
        <f t="shared" si="0"/>
        <v>0.29370593425798214</v>
      </c>
      <c r="G70" s="298">
        <f t="shared" si="0"/>
        <v>0.27862050146072104</v>
      </c>
      <c r="H70" s="298">
        <f t="shared" si="0"/>
        <v>0.31986750145602794</v>
      </c>
      <c r="I70" s="298">
        <f t="shared" si="0"/>
        <v>0.32970668831827871</v>
      </c>
    </row>
    <row r="72" spans="2:9" ht="15.75" x14ac:dyDescent="0.25">
      <c r="B72" s="321" t="s">
        <v>8642</v>
      </c>
      <c r="C72" s="322"/>
      <c r="D72" s="322"/>
      <c r="E72" s="322"/>
      <c r="F72" s="322"/>
      <c r="G72" s="322"/>
      <c r="H72" s="322"/>
      <c r="I72" s="322"/>
    </row>
    <row r="73" spans="2:9" x14ac:dyDescent="0.25">
      <c r="C73" s="296">
        <f>C67</f>
        <v>43555</v>
      </c>
      <c r="D73" s="296">
        <f t="shared" ref="D73:I73" si="1">D67</f>
        <v>43921</v>
      </c>
      <c r="E73" s="296">
        <f t="shared" si="1"/>
        <v>44286</v>
      </c>
      <c r="F73" s="296">
        <f t="shared" si="1"/>
        <v>44651</v>
      </c>
      <c r="G73" s="296">
        <f t="shared" si="1"/>
        <v>45016</v>
      </c>
      <c r="H73" s="296">
        <f t="shared" si="1"/>
        <v>45382</v>
      </c>
      <c r="I73" s="296">
        <f t="shared" si="1"/>
        <v>45747</v>
      </c>
    </row>
    <row r="74" spans="2:9" x14ac:dyDescent="0.25">
      <c r="B74" s="148" t="s">
        <v>79</v>
      </c>
      <c r="C74" s="107">
        <f>'Historical FS'!F36*'Historical FS'!F38*'Historical FS'!F44</f>
        <v>0</v>
      </c>
      <c r="D74" s="107">
        <f>'Historical FS'!G36*'Historical FS'!G38*'Historical FS'!G44</f>
        <v>0</v>
      </c>
      <c r="E74" s="107">
        <f>'Historical FS'!H36*'Historical FS'!H38*'Historical FS'!H44</f>
        <v>0</v>
      </c>
      <c r="F74" s="107">
        <f>'Historical FS'!I36*'Historical FS'!I38*'Historical FS'!I44</f>
        <v>0</v>
      </c>
      <c r="G74" s="107">
        <f>'Historical FS'!J36*'Historical FS'!J38*'Historical FS'!J44</f>
        <v>0</v>
      </c>
      <c r="H74" s="107">
        <f>'Historical FS'!K36*'Historical FS'!K38*'Historical FS'!K44</f>
        <v>0</v>
      </c>
      <c r="I74" s="107">
        <f>'Historical FS'!L36*'Historical FS'!L38*'Historical FS'!L44</f>
        <v>0</v>
      </c>
    </row>
    <row r="75" spans="2:9" x14ac:dyDescent="0.25">
      <c r="B75" s="148" t="s">
        <v>85</v>
      </c>
      <c r="C75" s="107">
        <f>C$69</f>
        <v>84066</v>
      </c>
      <c r="D75" s="107">
        <f t="shared" ref="D75:I75" si="2">D$69</f>
        <v>91800</v>
      </c>
      <c r="E75" s="107">
        <f t="shared" si="2"/>
        <v>107511</v>
      </c>
      <c r="F75" s="107">
        <f t="shared" si="2"/>
        <v>116729</v>
      </c>
      <c r="G75" s="107">
        <f t="shared" si="2"/>
        <v>124596</v>
      </c>
      <c r="H75" s="107">
        <f t="shared" si="2"/>
        <v>137360</v>
      </c>
      <c r="I75" s="107">
        <f t="shared" si="2"/>
        <v>147795</v>
      </c>
    </row>
    <row r="76" spans="2:9" x14ac:dyDescent="0.25">
      <c r="B76" s="297" t="s">
        <v>8650</v>
      </c>
      <c r="C76" s="298">
        <f>C74/C75</f>
        <v>0</v>
      </c>
      <c r="D76" s="298">
        <f t="shared" ref="D76:G76" si="3">D74/D75</f>
        <v>0</v>
      </c>
      <c r="E76" s="298">
        <f t="shared" si="3"/>
        <v>0</v>
      </c>
      <c r="F76" s="298">
        <f t="shared" si="3"/>
        <v>0</v>
      </c>
      <c r="G76" s="298">
        <f t="shared" si="3"/>
        <v>0</v>
      </c>
      <c r="H76" s="298">
        <f>H74/H75</f>
        <v>0</v>
      </c>
      <c r="I76" s="298">
        <f>I74/I75</f>
        <v>0</v>
      </c>
    </row>
    <row r="78" spans="2:9" ht="15.75" x14ac:dyDescent="0.25">
      <c r="B78" s="321" t="s">
        <v>8643</v>
      </c>
      <c r="C78" s="322"/>
      <c r="D78" s="322"/>
      <c r="E78" s="322"/>
      <c r="F78" s="322"/>
      <c r="G78" s="322"/>
      <c r="H78" s="322"/>
      <c r="I78" s="322"/>
    </row>
    <row r="79" spans="2:9" s="253" customFormat="1" ht="15.75" x14ac:dyDescent="0.25">
      <c r="B79" s="310"/>
      <c r="C79" s="296">
        <f>C73</f>
        <v>43555</v>
      </c>
      <c r="D79" s="296">
        <f t="shared" ref="D79:I79" si="4">D73</f>
        <v>43921</v>
      </c>
      <c r="E79" s="296">
        <f t="shared" si="4"/>
        <v>44286</v>
      </c>
      <c r="F79" s="296">
        <f t="shared" si="4"/>
        <v>44651</v>
      </c>
      <c r="G79" s="296">
        <f t="shared" si="4"/>
        <v>45016</v>
      </c>
      <c r="H79" s="296">
        <f t="shared" si="4"/>
        <v>45382</v>
      </c>
      <c r="I79" s="296">
        <f t="shared" si="4"/>
        <v>45747</v>
      </c>
    </row>
    <row r="80" spans="2:9" x14ac:dyDescent="0.25">
      <c r="B80" s="148" t="s">
        <v>193</v>
      </c>
      <c r="C80" s="107">
        <f>'Historical FS'!F18-'Historical FS'!F24</f>
        <v>18159</v>
      </c>
      <c r="D80" s="107">
        <f>'Historical FS'!G18-'Historical FS'!G24</f>
        <v>19374</v>
      </c>
      <c r="E80" s="107">
        <f>'Historical FS'!H18-'Historical FS'!H24</f>
        <v>24622</v>
      </c>
      <c r="F80" s="107">
        <f>'Historical FS'!I18-'Historical FS'!I24</f>
        <v>28015</v>
      </c>
      <c r="G80" s="107">
        <f>'Historical FS'!J18-'Historical FS'!J24</f>
        <v>30905</v>
      </c>
      <c r="H80" s="107">
        <f>'Historical FS'!K18-'Historical FS'!K24</f>
        <v>31747</v>
      </c>
      <c r="I80" s="107">
        <f>'Historical FS'!L18-'Historical FS'!L24</f>
        <v>34424</v>
      </c>
    </row>
    <row r="81" spans="2:12" x14ac:dyDescent="0.25">
      <c r="B81" s="148" t="s">
        <v>158</v>
      </c>
      <c r="C81" s="107">
        <f>C$69</f>
        <v>84066</v>
      </c>
      <c r="D81" s="107">
        <f t="shared" ref="D81:I81" si="5">D$69</f>
        <v>91800</v>
      </c>
      <c r="E81" s="107">
        <f t="shared" si="5"/>
        <v>107511</v>
      </c>
      <c r="F81" s="107">
        <f t="shared" si="5"/>
        <v>116729</v>
      </c>
      <c r="G81" s="107">
        <f t="shared" si="5"/>
        <v>124596</v>
      </c>
      <c r="H81" s="107">
        <f t="shared" si="5"/>
        <v>137360</v>
      </c>
      <c r="I81" s="107">
        <f t="shared" si="5"/>
        <v>147795</v>
      </c>
    </row>
    <row r="82" spans="2:12" x14ac:dyDescent="0.25">
      <c r="B82" s="297" t="s">
        <v>8652</v>
      </c>
      <c r="C82" s="298">
        <f t="shared" ref="C82:I82" si="6">C80/C81</f>
        <v>0.2160088501891371</v>
      </c>
      <c r="D82" s="298">
        <f t="shared" si="6"/>
        <v>0.21104575163398692</v>
      </c>
      <c r="E82" s="298">
        <f t="shared" si="6"/>
        <v>0.22901842602152339</v>
      </c>
      <c r="F82" s="298">
        <f t="shared" si="6"/>
        <v>0.24000034267405701</v>
      </c>
      <c r="G82" s="298">
        <f t="shared" si="6"/>
        <v>0.24804167067963659</v>
      </c>
      <c r="H82" s="298">
        <f t="shared" si="6"/>
        <v>0.23112259755387304</v>
      </c>
      <c r="I82" s="298">
        <f t="shared" si="6"/>
        <v>0.23291721641462837</v>
      </c>
    </row>
    <row r="83" spans="2:12" x14ac:dyDescent="0.25">
      <c r="L83" s="148" t="s">
        <v>8635</v>
      </c>
    </row>
    <row r="84" spans="2:12" ht="15.75" customHeight="1" x14ac:dyDescent="0.25">
      <c r="B84" s="321" t="s">
        <v>8644</v>
      </c>
      <c r="C84" s="322"/>
      <c r="D84" s="322"/>
      <c r="E84" s="322"/>
      <c r="F84" s="322"/>
      <c r="G84" s="322"/>
      <c r="H84" s="322"/>
      <c r="I84" s="322"/>
    </row>
    <row r="85" spans="2:12" ht="15.75" x14ac:dyDescent="0.25">
      <c r="B85" s="310"/>
      <c r="C85" s="296">
        <f>C79</f>
        <v>43555</v>
      </c>
      <c r="D85" s="296">
        <f t="shared" ref="D85:I85" si="7">D79</f>
        <v>43921</v>
      </c>
      <c r="E85" s="296">
        <f t="shared" si="7"/>
        <v>44286</v>
      </c>
      <c r="F85" s="296">
        <f t="shared" si="7"/>
        <v>44651</v>
      </c>
      <c r="G85" s="296">
        <f t="shared" si="7"/>
        <v>45016</v>
      </c>
      <c r="H85" s="296">
        <f t="shared" si="7"/>
        <v>45382</v>
      </c>
      <c r="I85" s="296">
        <f t="shared" si="7"/>
        <v>45747</v>
      </c>
    </row>
    <row r="86" spans="2:12" x14ac:dyDescent="0.25">
      <c r="B86" s="148" t="s">
        <v>8645</v>
      </c>
      <c r="C86" s="107">
        <f>'Data Sheet'!E70*'Data Sheet'!E90/10000000</f>
        <v>322529.97265587002</v>
      </c>
      <c r="D86" s="107">
        <f>'Data Sheet'!F70*'Data Sheet'!F90/10000000</f>
        <v>272044.31842149998</v>
      </c>
      <c r="E86" s="107">
        <f>'Data Sheet'!G70*'Data Sheet'!G90/10000000</f>
        <v>580757.21412577003</v>
      </c>
      <c r="F86" s="107">
        <f>'Data Sheet'!H70*'Data Sheet'!H90/10000000</f>
        <v>799544.670366365</v>
      </c>
      <c r="G86" s="107">
        <f>'Data Sheet'!I70*'Data Sheet'!I90/10000000</f>
        <v>590655.51375037502</v>
      </c>
      <c r="H86" s="107">
        <f>'Data Sheet'!J70*'Data Sheet'!J90/10000000</f>
        <v>620185.30487617501</v>
      </c>
      <c r="I86" s="107">
        <f>'Data Sheet'!K70*'Data Sheet'!K90/10000000</f>
        <v>650815.71638532006</v>
      </c>
    </row>
    <row r="87" spans="2:12" x14ac:dyDescent="0.25">
      <c r="B87" s="148" t="s">
        <v>8646</v>
      </c>
      <c r="C87" s="107">
        <v>0</v>
      </c>
      <c r="D87" s="107">
        <f>'Data Sheet'!F59</f>
        <v>4633</v>
      </c>
      <c r="E87" s="107">
        <f>'Data Sheet'!G59</f>
        <v>5325</v>
      </c>
      <c r="F87" s="107">
        <f>'Data Sheet'!H59</f>
        <v>5474</v>
      </c>
      <c r="G87" s="107">
        <f>'Data Sheet'!I59</f>
        <v>8299</v>
      </c>
      <c r="H87" s="107">
        <f>'Data Sheet'!J59</f>
        <v>8359</v>
      </c>
      <c r="I87" s="107">
        <f>'Data Sheet'!K59</f>
        <v>8227</v>
      </c>
    </row>
    <row r="88" spans="2:12" x14ac:dyDescent="0.25">
      <c r="B88" s="297" t="s">
        <v>8651</v>
      </c>
      <c r="C88" s="311"/>
      <c r="D88" s="298">
        <f t="shared" ref="D88:H88" si="8">D86/D87</f>
        <v>58.71882547409885</v>
      </c>
      <c r="E88" s="298">
        <f t="shared" si="8"/>
        <v>109.06238762925258</v>
      </c>
      <c r="F88" s="298">
        <f t="shared" si="8"/>
        <v>146.06223426495524</v>
      </c>
      <c r="G88" s="298">
        <f t="shared" si="8"/>
        <v>71.171889836170024</v>
      </c>
      <c r="H88" s="298">
        <f t="shared" si="8"/>
        <v>74.193719927763496</v>
      </c>
      <c r="I88" s="298">
        <f>I86/I87</f>
        <v>79.107295051090318</v>
      </c>
    </row>
    <row r="90" spans="2:12" ht="15.75" x14ac:dyDescent="0.25">
      <c r="B90" s="321" t="s">
        <v>8648</v>
      </c>
      <c r="C90" s="322"/>
      <c r="D90" s="322"/>
      <c r="E90" s="322"/>
      <c r="F90" s="322"/>
      <c r="G90" s="322"/>
      <c r="H90" s="322"/>
      <c r="I90" s="322"/>
    </row>
    <row r="91" spans="2:12" x14ac:dyDescent="0.25">
      <c r="C91" s="296">
        <f t="shared" ref="C91:I91" si="9">C67</f>
        <v>43555</v>
      </c>
      <c r="D91" s="296">
        <f t="shared" si="9"/>
        <v>43921</v>
      </c>
      <c r="E91" s="296">
        <f t="shared" si="9"/>
        <v>44286</v>
      </c>
      <c r="F91" s="296">
        <f t="shared" si="9"/>
        <v>44651</v>
      </c>
      <c r="G91" s="296">
        <f t="shared" si="9"/>
        <v>45016</v>
      </c>
      <c r="H91" s="296">
        <f t="shared" si="9"/>
        <v>45382</v>
      </c>
      <c r="I91" s="296">
        <f t="shared" si="9"/>
        <v>45747</v>
      </c>
    </row>
    <row r="92" spans="2:12" x14ac:dyDescent="0.25">
      <c r="B92" s="148" t="s">
        <v>8647</v>
      </c>
      <c r="C92" s="107">
        <f>'Data Sheet'!E17</f>
        <v>82675</v>
      </c>
      <c r="D92" s="107">
        <f>'Data Sheet'!F17</f>
        <v>90791</v>
      </c>
      <c r="E92" s="107">
        <f>'Data Sheet'!G17</f>
        <v>100472</v>
      </c>
      <c r="F92" s="107">
        <f>'Data Sheet'!H17</f>
        <v>121641</v>
      </c>
      <c r="G92" s="107">
        <f>'Data Sheet'!I17</f>
        <v>146767</v>
      </c>
      <c r="H92" s="107">
        <f>'Data Sheet'!J17</f>
        <v>153670</v>
      </c>
      <c r="I92" s="107">
        <f>'Data Sheet'!K17</f>
        <v>162990</v>
      </c>
    </row>
    <row r="93" spans="2:12" x14ac:dyDescent="0.25">
      <c r="B93" s="148" t="str">
        <f>B81</f>
        <v>Total Asset</v>
      </c>
      <c r="C93" s="107">
        <f>C$69</f>
        <v>84066</v>
      </c>
      <c r="D93" s="107">
        <f t="shared" ref="D93:I93" si="10">D$69</f>
        <v>91800</v>
      </c>
      <c r="E93" s="107">
        <f t="shared" si="10"/>
        <v>107511</v>
      </c>
      <c r="F93" s="107">
        <f t="shared" si="10"/>
        <v>116729</v>
      </c>
      <c r="G93" s="107">
        <f t="shared" si="10"/>
        <v>124596</v>
      </c>
      <c r="H93" s="107">
        <f t="shared" si="10"/>
        <v>137360</v>
      </c>
      <c r="I93" s="107">
        <f t="shared" si="10"/>
        <v>147795</v>
      </c>
    </row>
    <row r="94" spans="2:12" x14ac:dyDescent="0.25">
      <c r="B94" s="297" t="s">
        <v>8653</v>
      </c>
      <c r="C94" s="298">
        <f>C92/C93</f>
        <v>0.98345347702995267</v>
      </c>
      <c r="D94" s="298">
        <f t="shared" ref="D94:I94" si="11">D92/D93</f>
        <v>0.98900871459694994</v>
      </c>
      <c r="E94" s="298">
        <f t="shared" si="11"/>
        <v>0.9345276297309113</v>
      </c>
      <c r="F94" s="298">
        <f t="shared" si="11"/>
        <v>1.0420803742000702</v>
      </c>
      <c r="G94" s="298">
        <f t="shared" si="11"/>
        <v>1.1779431121384314</v>
      </c>
      <c r="H94" s="298">
        <f t="shared" si="11"/>
        <v>1.118739079790332</v>
      </c>
      <c r="I94" s="298">
        <f t="shared" si="11"/>
        <v>1.1028113264995434</v>
      </c>
    </row>
    <row r="96" spans="2:12" ht="15.75" x14ac:dyDescent="0.25">
      <c r="B96" s="321" t="s">
        <v>8654</v>
      </c>
      <c r="C96" s="322"/>
      <c r="D96" s="322"/>
      <c r="E96" s="322"/>
      <c r="F96" s="322"/>
      <c r="G96" s="322"/>
      <c r="H96" s="322"/>
      <c r="I96" s="322"/>
    </row>
    <row r="97" spans="2:9" x14ac:dyDescent="0.25">
      <c r="C97" s="296">
        <f>C91</f>
        <v>43555</v>
      </c>
      <c r="D97" s="296">
        <f t="shared" ref="D97:I97" si="12">D91</f>
        <v>43921</v>
      </c>
      <c r="E97" s="296">
        <f t="shared" si="12"/>
        <v>44286</v>
      </c>
      <c r="F97" s="296">
        <f t="shared" si="12"/>
        <v>44651</v>
      </c>
      <c r="G97" s="296">
        <f t="shared" si="12"/>
        <v>45016</v>
      </c>
      <c r="H97" s="296">
        <f t="shared" si="12"/>
        <v>45382</v>
      </c>
      <c r="I97" s="296">
        <f t="shared" si="12"/>
        <v>45747</v>
      </c>
    </row>
    <row r="98" spans="2:9" x14ac:dyDescent="0.25">
      <c r="B98" s="297" t="s">
        <v>8655</v>
      </c>
      <c r="C98" s="312">
        <f>(C70*1.2)+(C76*1.4)+(C82*3.3)+(C88*0.6)+(C94*1)</f>
        <v>2.218572312230866</v>
      </c>
      <c r="D98" s="312">
        <f t="shared" ref="D98:I98" si="13">(D70*1.2)+(D76*1.4)+(D82*3.3)+(D88*0.6)+(D94*1)</f>
        <v>37.39450661343534</v>
      </c>
      <c r="E98" s="312">
        <f t="shared" si="13"/>
        <v>67.585839717286078</v>
      </c>
      <c r="F98" s="312">
        <f t="shared" si="13"/>
        <v>89.823869185107171</v>
      </c>
      <c r="G98" s="312">
        <f t="shared" si="13"/>
        <v>45.033959128836102</v>
      </c>
      <c r="H98" s="312">
        <f t="shared" si="13"/>
        <v>46.78151661012344</v>
      </c>
      <c r="I98" s="312">
        <f t="shared" si="13"/>
        <v>49.731463197303938</v>
      </c>
    </row>
    <row r="99" spans="2:9" x14ac:dyDescent="0.25">
      <c r="B99" s="316" t="s">
        <v>8656</v>
      </c>
      <c r="C99" s="315" t="str">
        <f>IF(C98&lt;1.81,"Distressed",IF(C98&gt;3,"Strong","Grey Zone"))</f>
        <v>Grey Zone</v>
      </c>
      <c r="D99" s="315" t="str">
        <f t="shared" ref="D99:I99" si="14">IF(D98&lt;1.81,"Distressed",IF(D98&gt;3,"Strong","Grey Zone"))</f>
        <v>Strong</v>
      </c>
      <c r="E99" s="315" t="str">
        <f t="shared" si="14"/>
        <v>Strong</v>
      </c>
      <c r="F99" s="315" t="str">
        <f t="shared" si="14"/>
        <v>Strong</v>
      </c>
      <c r="G99" s="315" t="str">
        <f t="shared" si="14"/>
        <v>Strong</v>
      </c>
      <c r="H99" s="315" t="str">
        <f t="shared" si="14"/>
        <v>Strong</v>
      </c>
      <c r="I99" s="315" t="str">
        <f t="shared" si="14"/>
        <v>Strong</v>
      </c>
    </row>
    <row r="100" spans="2:9" x14ac:dyDescent="0.25">
      <c r="B100" s="313"/>
      <c r="C100" s="314"/>
      <c r="D100" s="314"/>
      <c r="E100" s="314"/>
      <c r="F100" s="314"/>
      <c r="G100" s="314"/>
      <c r="H100" s="314"/>
      <c r="I100" s="314"/>
    </row>
    <row r="105" spans="2:9" ht="12" customHeight="1" x14ac:dyDescent="0.25">
      <c r="B105" s="303"/>
      <c r="C105" s="303"/>
      <c r="D105" s="303"/>
      <c r="E105" s="303"/>
      <c r="F105" s="303"/>
      <c r="G105" s="303"/>
      <c r="H105" s="303"/>
      <c r="I105" s="303"/>
    </row>
  </sheetData>
  <mergeCells count="8">
    <mergeCell ref="B90:I90"/>
    <mergeCell ref="B96:I96"/>
    <mergeCell ref="B8:I8"/>
    <mergeCell ref="B78:I78"/>
    <mergeCell ref="B84:I84"/>
    <mergeCell ref="B9:I12"/>
    <mergeCell ref="B66:I66"/>
    <mergeCell ref="B72:I72"/>
  </mergeCells>
  <pageMargins left="0.39370078740157483" right="0.23622047244094491" top="0.35433070866141736" bottom="0.23622047244094491" header="0" footer="0"/>
  <pageSetup paperSize="9" scale="81" fitToWidth="0" orientation="portrait" r:id="rId1"/>
  <headerFooter>
    <oddFooter>&amp;RPage &amp;P</oddFooter>
  </headerFooter>
  <rowBreaks count="1" manualBreakCount="1">
    <brk id="60" max="8" man="1"/>
  </rowBreak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tabColor theme="8" tint="-0.499984740745262"/>
  </sheetPr>
  <dimension ref="A1"/>
  <sheetViews>
    <sheetView workbookViewId="0">
      <selection activeCell="H17" sqref="H17"/>
    </sheetView>
  </sheetViews>
  <sheetFormatPr defaultRowHeight="15" x14ac:dyDescent="0.25"/>
  <sheetData/>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E5442"/>
  <sheetViews>
    <sheetView showGridLines="0" zoomScale="90" zoomScaleNormal="90" workbookViewId="0">
      <selection activeCell="B1852" sqref="B1852:B5443"/>
    </sheetView>
  </sheetViews>
  <sheetFormatPr defaultRowHeight="15" x14ac:dyDescent="0.25"/>
  <cols>
    <col min="1" max="1" width="1.85546875" customWidth="1"/>
    <col min="2" max="2" width="159.7109375" bestFit="1" customWidth="1"/>
    <col min="3" max="3" width="10" bestFit="1" customWidth="1"/>
    <col min="4" max="4" width="15.5703125" bestFit="1" customWidth="1"/>
    <col min="5" max="5" width="69.7109375" bestFit="1" customWidth="1"/>
  </cols>
  <sheetData>
    <row r="2" spans="2:5" x14ac:dyDescent="0.25">
      <c r="B2" s="294" t="s">
        <v>396</v>
      </c>
      <c r="C2" s="294" t="s">
        <v>397</v>
      </c>
      <c r="D2" s="294" t="s">
        <v>398</v>
      </c>
      <c r="E2" s="294" t="s">
        <v>399</v>
      </c>
    </row>
    <row r="3" spans="2:5" x14ac:dyDescent="0.25">
      <c r="B3" s="294" t="s">
        <v>400</v>
      </c>
      <c r="C3" s="294">
        <v>533022</v>
      </c>
      <c r="D3" s="294" t="s">
        <v>401</v>
      </c>
      <c r="E3" s="294" t="s">
        <v>402</v>
      </c>
    </row>
    <row r="4" spans="2:5" x14ac:dyDescent="0.25">
      <c r="B4" s="294" t="s">
        <v>403</v>
      </c>
      <c r="C4" s="294">
        <v>526921</v>
      </c>
      <c r="D4" s="294" t="s">
        <v>404</v>
      </c>
      <c r="E4" s="294" t="s">
        <v>405</v>
      </c>
    </row>
    <row r="5" spans="2:5" x14ac:dyDescent="0.25">
      <c r="B5" s="294" t="s">
        <v>406</v>
      </c>
      <c r="C5" s="294">
        <v>532628</v>
      </c>
      <c r="D5" s="294" t="s">
        <v>407</v>
      </c>
      <c r="E5" s="294" t="s">
        <v>408</v>
      </c>
    </row>
    <row r="6" spans="2:5" x14ac:dyDescent="0.25">
      <c r="B6" s="294" t="s">
        <v>409</v>
      </c>
      <c r="C6" s="294">
        <v>523395</v>
      </c>
      <c r="D6" s="294" t="s">
        <v>410</v>
      </c>
      <c r="E6" s="294" t="s">
        <v>411</v>
      </c>
    </row>
    <row r="7" spans="2:5" x14ac:dyDescent="0.25">
      <c r="B7" s="294" t="s">
        <v>412</v>
      </c>
      <c r="C7" s="294">
        <v>523395</v>
      </c>
      <c r="D7" s="294" t="s">
        <v>413</v>
      </c>
      <c r="E7" s="294" t="s">
        <v>411</v>
      </c>
    </row>
    <row r="8" spans="2:5" x14ac:dyDescent="0.25">
      <c r="B8" s="294" t="s">
        <v>414</v>
      </c>
      <c r="C8" s="294">
        <v>516092</v>
      </c>
      <c r="D8" s="294" t="s">
        <v>415</v>
      </c>
      <c r="E8" s="294" t="s">
        <v>416</v>
      </c>
    </row>
    <row r="9" spans="2:5" x14ac:dyDescent="0.25">
      <c r="B9" s="294" t="s">
        <v>417</v>
      </c>
      <c r="C9" s="294">
        <v>540776</v>
      </c>
      <c r="D9" s="294" t="s">
        <v>418</v>
      </c>
      <c r="E9" s="294" t="s">
        <v>405</v>
      </c>
    </row>
    <row r="10" spans="2:5" x14ac:dyDescent="0.25">
      <c r="B10" s="294" t="s">
        <v>419</v>
      </c>
      <c r="C10" s="294">
        <v>526881</v>
      </c>
      <c r="D10" s="294" t="s">
        <v>420</v>
      </c>
      <c r="E10" s="294" t="s">
        <v>408</v>
      </c>
    </row>
    <row r="11" spans="2:5" x14ac:dyDescent="0.25">
      <c r="B11" s="294" t="s">
        <v>421</v>
      </c>
      <c r="C11" s="294">
        <v>540615</v>
      </c>
      <c r="D11" s="294" t="s">
        <v>422</v>
      </c>
      <c r="E11" s="294" t="s">
        <v>423</v>
      </c>
    </row>
    <row r="12" spans="2:5" x14ac:dyDescent="0.25">
      <c r="B12" s="294" t="s">
        <v>424</v>
      </c>
      <c r="C12" s="294">
        <v>540874</v>
      </c>
      <c r="D12" s="294" t="s">
        <v>422</v>
      </c>
      <c r="E12" s="294" t="s">
        <v>425</v>
      </c>
    </row>
    <row r="13" spans="2:5" x14ac:dyDescent="0.25">
      <c r="B13" s="294" t="s">
        <v>426</v>
      </c>
      <c r="C13" s="294">
        <v>512161</v>
      </c>
      <c r="D13" s="294" t="s">
        <v>427</v>
      </c>
      <c r="E13" s="294" t="s">
        <v>428</v>
      </c>
    </row>
    <row r="14" spans="2:5" x14ac:dyDescent="0.25">
      <c r="B14" s="294" t="s">
        <v>429</v>
      </c>
      <c r="C14" s="294">
        <v>540697</v>
      </c>
      <c r="D14" s="294" t="s">
        <v>422</v>
      </c>
      <c r="E14" s="294" t="s">
        <v>430</v>
      </c>
    </row>
    <row r="15" spans="2:5" x14ac:dyDescent="0.25">
      <c r="B15" s="294" t="s">
        <v>431</v>
      </c>
      <c r="C15" s="294" t="s">
        <v>422</v>
      </c>
      <c r="D15" s="294" t="s">
        <v>432</v>
      </c>
      <c r="E15" s="294" t="s">
        <v>433</v>
      </c>
    </row>
    <row r="16" spans="2:5" x14ac:dyDescent="0.25">
      <c r="B16" s="294" t="s">
        <v>434</v>
      </c>
      <c r="C16" s="294">
        <v>539620</v>
      </c>
      <c r="D16" s="294" t="s">
        <v>422</v>
      </c>
      <c r="E16" s="294" t="s">
        <v>435</v>
      </c>
    </row>
    <row r="17" spans="2:5" x14ac:dyDescent="0.25">
      <c r="B17" s="294" t="s">
        <v>436</v>
      </c>
      <c r="C17" s="294">
        <v>539300</v>
      </c>
      <c r="D17" s="294" t="s">
        <v>422</v>
      </c>
      <c r="E17" s="294" t="s">
        <v>437</v>
      </c>
    </row>
    <row r="18" spans="2:5" x14ac:dyDescent="0.25">
      <c r="B18" s="294" t="s">
        <v>438</v>
      </c>
      <c r="C18" s="294">
        <v>530499</v>
      </c>
      <c r="D18" s="294" t="s">
        <v>422</v>
      </c>
      <c r="E18" s="294" t="s">
        <v>439</v>
      </c>
    </row>
    <row r="19" spans="2:5" x14ac:dyDescent="0.25">
      <c r="B19" s="294" t="s">
        <v>440</v>
      </c>
      <c r="C19" s="294">
        <v>538351</v>
      </c>
      <c r="D19" s="294" t="s">
        <v>441</v>
      </c>
      <c r="E19" s="294" t="s">
        <v>442</v>
      </c>
    </row>
    <row r="20" spans="2:5" x14ac:dyDescent="0.25">
      <c r="B20" s="294" t="s">
        <v>443</v>
      </c>
      <c r="C20" s="294">
        <v>542012</v>
      </c>
      <c r="D20" s="294" t="s">
        <v>422</v>
      </c>
      <c r="E20" s="294" t="s">
        <v>444</v>
      </c>
    </row>
    <row r="21" spans="2:5" x14ac:dyDescent="0.25">
      <c r="B21" s="294" t="s">
        <v>445</v>
      </c>
      <c r="C21" s="294">
        <v>533292</v>
      </c>
      <c r="D21" s="294" t="s">
        <v>446</v>
      </c>
      <c r="E21" s="294" t="s">
        <v>447</v>
      </c>
    </row>
    <row r="22" spans="2:5" x14ac:dyDescent="0.25">
      <c r="B22" s="294" t="s">
        <v>448</v>
      </c>
      <c r="C22" s="294">
        <v>531611</v>
      </c>
      <c r="D22" s="294" t="s">
        <v>422</v>
      </c>
      <c r="E22" s="294" t="s">
        <v>439</v>
      </c>
    </row>
    <row r="23" spans="2:5" x14ac:dyDescent="0.25">
      <c r="B23" s="294" t="s">
        <v>449</v>
      </c>
      <c r="C23" s="294">
        <v>531611</v>
      </c>
      <c r="D23" s="294" t="s">
        <v>422</v>
      </c>
      <c r="E23" s="294" t="s">
        <v>439</v>
      </c>
    </row>
    <row r="24" spans="2:5" x14ac:dyDescent="0.25">
      <c r="B24" s="294" t="s">
        <v>450</v>
      </c>
      <c r="C24" s="294" t="s">
        <v>422</v>
      </c>
      <c r="D24" s="294" t="s">
        <v>451</v>
      </c>
      <c r="E24" s="294" t="s">
        <v>433</v>
      </c>
    </row>
    <row r="25" spans="2:5" x14ac:dyDescent="0.25">
      <c r="B25" s="294" t="s">
        <v>452</v>
      </c>
      <c r="C25" s="294">
        <v>539096</v>
      </c>
      <c r="D25" s="294" t="s">
        <v>422</v>
      </c>
      <c r="E25" s="294" t="s">
        <v>437</v>
      </c>
    </row>
    <row r="26" spans="2:5" x14ac:dyDescent="0.25">
      <c r="B26" s="294" t="s">
        <v>453</v>
      </c>
      <c r="C26" s="294">
        <v>538812</v>
      </c>
      <c r="D26" s="294" t="s">
        <v>422</v>
      </c>
      <c r="E26" s="294" t="s">
        <v>454</v>
      </c>
    </row>
    <row r="27" spans="2:5" x14ac:dyDescent="0.25">
      <c r="B27" s="294" t="s">
        <v>455</v>
      </c>
      <c r="C27" s="294">
        <v>539632</v>
      </c>
      <c r="D27" s="294" t="s">
        <v>422</v>
      </c>
      <c r="E27" s="294" t="s">
        <v>456</v>
      </c>
    </row>
    <row r="28" spans="2:5" x14ac:dyDescent="0.25">
      <c r="B28" s="294" t="s">
        <v>457</v>
      </c>
      <c r="C28" s="294">
        <v>542377</v>
      </c>
      <c r="D28" s="294" t="s">
        <v>458</v>
      </c>
      <c r="E28" s="294" t="s">
        <v>439</v>
      </c>
    </row>
    <row r="29" spans="2:5" x14ac:dyDescent="0.25">
      <c r="B29" s="294" t="s">
        <v>459</v>
      </c>
      <c r="C29" s="294">
        <v>524412</v>
      </c>
      <c r="D29" s="294" t="s">
        <v>422</v>
      </c>
      <c r="E29" s="294" t="s">
        <v>460</v>
      </c>
    </row>
    <row r="30" spans="2:5" x14ac:dyDescent="0.25">
      <c r="B30" s="294" t="s">
        <v>461</v>
      </c>
      <c r="C30" s="294" t="s">
        <v>422</v>
      </c>
      <c r="D30" s="294" t="s">
        <v>462</v>
      </c>
      <c r="E30" s="294" t="s">
        <v>433</v>
      </c>
    </row>
    <row r="31" spans="2:5" x14ac:dyDescent="0.25">
      <c r="B31" s="294" t="s">
        <v>463</v>
      </c>
      <c r="C31" s="294">
        <v>542580</v>
      </c>
      <c r="D31" s="294" t="s">
        <v>464</v>
      </c>
      <c r="E31" s="294" t="s">
        <v>465</v>
      </c>
    </row>
    <row r="32" spans="2:5" x14ac:dyDescent="0.25">
      <c r="B32" s="294" t="s">
        <v>466</v>
      </c>
      <c r="C32" s="294">
        <v>524348</v>
      </c>
      <c r="D32" s="294" t="s">
        <v>467</v>
      </c>
      <c r="E32" s="294" t="s">
        <v>460</v>
      </c>
    </row>
    <row r="33" spans="2:5" x14ac:dyDescent="0.25">
      <c r="B33" s="294" t="s">
        <v>468</v>
      </c>
      <c r="C33" s="294">
        <v>524208</v>
      </c>
      <c r="D33" s="294" t="s">
        <v>469</v>
      </c>
      <c r="E33" s="294" t="s">
        <v>470</v>
      </c>
    </row>
    <row r="34" spans="2:5" x14ac:dyDescent="0.25">
      <c r="B34" s="294" t="s">
        <v>471</v>
      </c>
      <c r="C34" s="294">
        <v>526488</v>
      </c>
      <c r="D34" s="294" t="s">
        <v>422</v>
      </c>
      <c r="E34" s="294" t="s">
        <v>437</v>
      </c>
    </row>
    <row r="35" spans="2:5" x14ac:dyDescent="0.25">
      <c r="B35" s="294" t="s">
        <v>472</v>
      </c>
      <c r="C35" s="294">
        <v>514274</v>
      </c>
      <c r="D35" s="294" t="s">
        <v>473</v>
      </c>
      <c r="E35" s="294" t="s">
        <v>437</v>
      </c>
    </row>
    <row r="36" spans="2:5" x14ac:dyDescent="0.25">
      <c r="B36" s="294" t="s">
        <v>474</v>
      </c>
      <c r="C36" s="294" t="s">
        <v>422</v>
      </c>
      <c r="D36" s="294" t="s">
        <v>475</v>
      </c>
      <c r="E36" s="294" t="s">
        <v>433</v>
      </c>
    </row>
    <row r="37" spans="2:5" x14ac:dyDescent="0.25">
      <c r="B37" s="294" t="s">
        <v>476</v>
      </c>
      <c r="C37" s="294">
        <v>519319</v>
      </c>
      <c r="D37" s="294" t="s">
        <v>422</v>
      </c>
      <c r="E37" s="294" t="s">
        <v>428</v>
      </c>
    </row>
    <row r="38" spans="2:5" x14ac:dyDescent="0.25">
      <c r="B38" s="294" t="s">
        <v>477</v>
      </c>
      <c r="C38" s="294">
        <v>512038</v>
      </c>
      <c r="D38" s="294" t="s">
        <v>422</v>
      </c>
      <c r="E38" s="294" t="s">
        <v>444</v>
      </c>
    </row>
    <row r="39" spans="2:5" x14ac:dyDescent="0.25">
      <c r="B39" s="294" t="s">
        <v>478</v>
      </c>
      <c r="C39" s="294">
        <v>541988</v>
      </c>
      <c r="D39" s="294" t="s">
        <v>479</v>
      </c>
      <c r="E39" s="294" t="s">
        <v>480</v>
      </c>
    </row>
    <row r="40" spans="2:5" x14ac:dyDescent="0.25">
      <c r="B40" s="294" t="s">
        <v>481</v>
      </c>
      <c r="C40" s="294">
        <v>539528</v>
      </c>
      <c r="D40" s="294" t="s">
        <v>422</v>
      </c>
      <c r="E40" s="294" t="s">
        <v>482</v>
      </c>
    </row>
    <row r="41" spans="2:5" x14ac:dyDescent="0.25">
      <c r="B41" s="294" t="s">
        <v>483</v>
      </c>
      <c r="C41" s="294">
        <v>523204</v>
      </c>
      <c r="D41" s="294" t="s">
        <v>484</v>
      </c>
      <c r="E41" s="294" t="s">
        <v>485</v>
      </c>
    </row>
    <row r="42" spans="2:5" x14ac:dyDescent="0.25">
      <c r="B42" s="294" t="s">
        <v>486</v>
      </c>
      <c r="C42" s="294">
        <v>512165</v>
      </c>
      <c r="D42" s="294" t="s">
        <v>422</v>
      </c>
      <c r="E42" s="294" t="s">
        <v>444</v>
      </c>
    </row>
    <row r="43" spans="2:5" x14ac:dyDescent="0.25">
      <c r="B43" s="294" t="s">
        <v>487</v>
      </c>
      <c r="C43" s="294">
        <v>500002</v>
      </c>
      <c r="D43" s="294" t="s">
        <v>488</v>
      </c>
      <c r="E43" s="294" t="s">
        <v>465</v>
      </c>
    </row>
    <row r="44" spans="2:5" x14ac:dyDescent="0.25">
      <c r="B44" s="294" t="s">
        <v>489</v>
      </c>
      <c r="C44" s="294">
        <v>500488</v>
      </c>
      <c r="D44" s="294" t="s">
        <v>490</v>
      </c>
      <c r="E44" s="294" t="s">
        <v>460</v>
      </c>
    </row>
    <row r="45" spans="2:5" x14ac:dyDescent="0.25">
      <c r="B45" s="294" t="s">
        <v>491</v>
      </c>
      <c r="C45" s="294">
        <v>500488</v>
      </c>
      <c r="D45" s="294" t="s">
        <v>492</v>
      </c>
      <c r="E45" s="294" t="s">
        <v>460</v>
      </c>
    </row>
    <row r="46" spans="2:5" x14ac:dyDescent="0.25">
      <c r="B46" s="294" t="s">
        <v>493</v>
      </c>
      <c r="C46" s="294">
        <v>520123</v>
      </c>
      <c r="D46" s="294" t="s">
        <v>422</v>
      </c>
      <c r="E46" s="294" t="s">
        <v>494</v>
      </c>
    </row>
    <row r="47" spans="2:5" x14ac:dyDescent="0.25">
      <c r="B47" s="294" t="s">
        <v>495</v>
      </c>
      <c r="C47" s="294">
        <v>513119</v>
      </c>
      <c r="D47" s="294" t="s">
        <v>422</v>
      </c>
      <c r="E47" s="294" t="s">
        <v>496</v>
      </c>
    </row>
    <row r="48" spans="2:5" x14ac:dyDescent="0.25">
      <c r="B48" s="294" t="s">
        <v>497</v>
      </c>
      <c r="C48" s="294">
        <v>520123</v>
      </c>
      <c r="D48" s="294" t="s">
        <v>422</v>
      </c>
      <c r="E48" s="294" t="s">
        <v>494</v>
      </c>
    </row>
    <row r="49" spans="2:5" x14ac:dyDescent="0.25">
      <c r="B49" s="294" t="s">
        <v>498</v>
      </c>
      <c r="C49" s="294">
        <v>532682</v>
      </c>
      <c r="D49" s="294" t="s">
        <v>499</v>
      </c>
      <c r="E49" s="294" t="s">
        <v>500</v>
      </c>
    </row>
    <row r="50" spans="2:5" x14ac:dyDescent="0.25">
      <c r="B50" s="294" t="s">
        <v>501</v>
      </c>
      <c r="C50" s="294">
        <v>539560</v>
      </c>
      <c r="D50" s="294" t="s">
        <v>422</v>
      </c>
      <c r="E50" s="294" t="s">
        <v>502</v>
      </c>
    </row>
    <row r="51" spans="2:5" x14ac:dyDescent="0.25">
      <c r="B51" s="294" t="s">
        <v>503</v>
      </c>
      <c r="C51" s="294">
        <v>532057</v>
      </c>
      <c r="D51" s="294" t="s">
        <v>422</v>
      </c>
      <c r="E51" s="294" t="s">
        <v>439</v>
      </c>
    </row>
    <row r="52" spans="2:5" x14ac:dyDescent="0.25">
      <c r="B52" s="294" t="s">
        <v>504</v>
      </c>
      <c r="C52" s="294">
        <v>538952</v>
      </c>
      <c r="D52" s="294" t="s">
        <v>422</v>
      </c>
      <c r="E52" s="294" t="s">
        <v>439</v>
      </c>
    </row>
    <row r="53" spans="2:5" x14ac:dyDescent="0.25">
      <c r="B53" s="294" t="s">
        <v>505</v>
      </c>
      <c r="C53" s="294">
        <v>538935</v>
      </c>
      <c r="D53" s="294" t="s">
        <v>422</v>
      </c>
      <c r="E53" s="294" t="s">
        <v>506</v>
      </c>
    </row>
    <row r="54" spans="2:5" x14ac:dyDescent="0.25">
      <c r="B54" s="294" t="s">
        <v>507</v>
      </c>
      <c r="C54" s="294">
        <v>539544</v>
      </c>
      <c r="D54" s="294" t="s">
        <v>422</v>
      </c>
      <c r="E54" s="294" t="s">
        <v>508</v>
      </c>
    </row>
    <row r="55" spans="2:5" x14ac:dyDescent="0.25">
      <c r="B55" s="294" t="s">
        <v>509</v>
      </c>
      <c r="C55" s="294">
        <v>511756</v>
      </c>
      <c r="D55" s="294" t="s">
        <v>422</v>
      </c>
      <c r="E55" s="294" t="s">
        <v>439</v>
      </c>
    </row>
    <row r="56" spans="2:5" x14ac:dyDescent="0.25">
      <c r="B56" s="294" t="s">
        <v>510</v>
      </c>
      <c r="C56" s="294">
        <v>511756</v>
      </c>
      <c r="D56" s="294" t="s">
        <v>422</v>
      </c>
      <c r="E56" s="294" t="s">
        <v>439</v>
      </c>
    </row>
    <row r="57" spans="2:5" x14ac:dyDescent="0.25">
      <c r="B57" s="294" t="s">
        <v>511</v>
      </c>
      <c r="C57" s="294" t="s">
        <v>422</v>
      </c>
      <c r="D57" s="294" t="s">
        <v>512</v>
      </c>
      <c r="E57" s="294" t="s">
        <v>513</v>
      </c>
    </row>
    <row r="58" spans="2:5" x14ac:dyDescent="0.25">
      <c r="B58" s="294" t="s">
        <v>514</v>
      </c>
      <c r="C58" s="294">
        <v>531161</v>
      </c>
      <c r="D58" s="294" t="s">
        <v>422</v>
      </c>
      <c r="E58" s="294" t="s">
        <v>515</v>
      </c>
    </row>
    <row r="59" spans="2:5" x14ac:dyDescent="0.25">
      <c r="B59" s="294" t="s">
        <v>516</v>
      </c>
      <c r="C59" s="294">
        <v>500410</v>
      </c>
      <c r="D59" s="294" t="s">
        <v>517</v>
      </c>
      <c r="E59" s="294" t="s">
        <v>435</v>
      </c>
    </row>
    <row r="60" spans="2:5" x14ac:dyDescent="0.25">
      <c r="B60" s="294" t="s">
        <v>518</v>
      </c>
      <c r="C60" s="294">
        <v>517494</v>
      </c>
      <c r="D60" s="294" t="s">
        <v>422</v>
      </c>
      <c r="E60" s="294" t="s">
        <v>519</v>
      </c>
    </row>
    <row r="61" spans="2:5" x14ac:dyDescent="0.25">
      <c r="B61" s="294" t="s">
        <v>520</v>
      </c>
      <c r="C61" s="294">
        <v>532268</v>
      </c>
      <c r="D61" s="294" t="s">
        <v>521</v>
      </c>
      <c r="E61" s="294" t="s">
        <v>408</v>
      </c>
    </row>
    <row r="62" spans="2:5" x14ac:dyDescent="0.25">
      <c r="B62" s="294" t="s">
        <v>522</v>
      </c>
      <c r="C62" s="294" t="s">
        <v>422</v>
      </c>
      <c r="D62" s="294" t="s">
        <v>523</v>
      </c>
      <c r="E62" s="294" t="s">
        <v>433</v>
      </c>
    </row>
    <row r="63" spans="2:5" x14ac:dyDescent="0.25">
      <c r="B63" s="294" t="s">
        <v>524</v>
      </c>
      <c r="C63" s="294" t="s">
        <v>422</v>
      </c>
      <c r="D63" s="294" t="s">
        <v>525</v>
      </c>
      <c r="E63" s="294" t="s">
        <v>433</v>
      </c>
    </row>
    <row r="64" spans="2:5" x14ac:dyDescent="0.25">
      <c r="B64" s="294" t="s">
        <v>526</v>
      </c>
      <c r="C64" s="294">
        <v>530093</v>
      </c>
      <c r="D64" s="294" t="s">
        <v>422</v>
      </c>
      <c r="E64" s="294" t="s">
        <v>527</v>
      </c>
    </row>
    <row r="65" spans="2:5" x14ac:dyDescent="0.25">
      <c r="B65" s="294" t="s">
        <v>528</v>
      </c>
      <c r="C65" s="294" t="s">
        <v>422</v>
      </c>
      <c r="D65" s="294" t="s">
        <v>529</v>
      </c>
      <c r="E65" s="294" t="s">
        <v>433</v>
      </c>
    </row>
    <row r="66" spans="2:5" x14ac:dyDescent="0.25">
      <c r="B66" s="294" t="s">
        <v>530</v>
      </c>
      <c r="C66" s="294">
        <v>539661</v>
      </c>
      <c r="D66" s="294" t="s">
        <v>422</v>
      </c>
      <c r="E66" s="294" t="s">
        <v>456</v>
      </c>
    </row>
    <row r="67" spans="2:5" x14ac:dyDescent="0.25">
      <c r="B67" s="294" t="s">
        <v>531</v>
      </c>
      <c r="C67" s="294">
        <v>531525</v>
      </c>
      <c r="D67" s="294" t="s">
        <v>422</v>
      </c>
      <c r="E67" s="294" t="s">
        <v>515</v>
      </c>
    </row>
    <row r="68" spans="2:5" x14ac:dyDescent="0.25">
      <c r="B68" s="294" t="s">
        <v>532</v>
      </c>
      <c r="C68" s="294">
        <v>538570</v>
      </c>
      <c r="D68" s="294" t="s">
        <v>533</v>
      </c>
      <c r="E68" s="294" t="s">
        <v>405</v>
      </c>
    </row>
    <row r="69" spans="2:5" x14ac:dyDescent="0.25">
      <c r="B69" s="294" t="s">
        <v>534</v>
      </c>
      <c r="C69" s="294">
        <v>517356</v>
      </c>
      <c r="D69" s="294" t="s">
        <v>422</v>
      </c>
      <c r="E69" s="294" t="s">
        <v>519</v>
      </c>
    </row>
    <row r="70" spans="2:5" x14ac:dyDescent="0.25">
      <c r="B70" s="294" t="s">
        <v>535</v>
      </c>
      <c r="C70" s="294">
        <v>530043</v>
      </c>
      <c r="D70" s="294" t="s">
        <v>422</v>
      </c>
      <c r="E70" s="294" t="s">
        <v>536</v>
      </c>
    </row>
    <row r="71" spans="2:5" x14ac:dyDescent="0.25">
      <c r="B71" s="294" t="s">
        <v>537</v>
      </c>
      <c r="C71" s="294">
        <v>539391</v>
      </c>
      <c r="D71" s="294" t="s">
        <v>422</v>
      </c>
      <c r="E71" s="294" t="s">
        <v>439</v>
      </c>
    </row>
    <row r="72" spans="2:5" x14ac:dyDescent="0.25">
      <c r="B72" s="294" t="s">
        <v>538</v>
      </c>
      <c r="C72" s="294">
        <v>513149</v>
      </c>
      <c r="D72" s="294" t="s">
        <v>539</v>
      </c>
      <c r="E72" s="294" t="s">
        <v>540</v>
      </c>
    </row>
    <row r="73" spans="2:5" x14ac:dyDescent="0.25">
      <c r="B73" s="294" t="s">
        <v>541</v>
      </c>
      <c r="C73" s="294">
        <v>524091</v>
      </c>
      <c r="D73" s="294" t="s">
        <v>422</v>
      </c>
      <c r="E73" s="294" t="s">
        <v>542</v>
      </c>
    </row>
    <row r="74" spans="2:5" x14ac:dyDescent="0.25">
      <c r="B74" s="294" t="s">
        <v>543</v>
      </c>
      <c r="C74" s="294">
        <v>532762</v>
      </c>
      <c r="D74" s="294" t="s">
        <v>544</v>
      </c>
      <c r="E74" s="294" t="s">
        <v>545</v>
      </c>
    </row>
    <row r="75" spans="2:5" x14ac:dyDescent="0.25">
      <c r="B75" s="294" t="s">
        <v>546</v>
      </c>
      <c r="C75" s="294">
        <v>511706</v>
      </c>
      <c r="D75" s="294" t="s">
        <v>422</v>
      </c>
      <c r="E75" s="294" t="s">
        <v>405</v>
      </c>
    </row>
    <row r="76" spans="2:5" x14ac:dyDescent="0.25">
      <c r="B76" s="294" t="s">
        <v>547</v>
      </c>
      <c r="C76" s="294">
        <v>511706</v>
      </c>
      <c r="D76" s="294" t="s">
        <v>422</v>
      </c>
      <c r="E76" s="294" t="s">
        <v>405</v>
      </c>
    </row>
    <row r="77" spans="2:5" x14ac:dyDescent="0.25">
      <c r="B77" s="294" t="s">
        <v>548</v>
      </c>
      <c r="C77" s="294">
        <v>541144</v>
      </c>
      <c r="D77" s="294" t="s">
        <v>422</v>
      </c>
      <c r="E77" s="294" t="s">
        <v>536</v>
      </c>
    </row>
    <row r="78" spans="2:5" x14ac:dyDescent="0.25">
      <c r="B78" s="294" t="s">
        <v>549</v>
      </c>
      <c r="C78" s="294">
        <v>512599</v>
      </c>
      <c r="D78" s="294" t="s">
        <v>550</v>
      </c>
      <c r="E78" s="294" t="s">
        <v>444</v>
      </c>
    </row>
    <row r="79" spans="2:5" x14ac:dyDescent="0.25">
      <c r="B79" s="294" t="s">
        <v>551</v>
      </c>
      <c r="C79" s="294">
        <v>542066</v>
      </c>
      <c r="D79" s="294" t="s">
        <v>552</v>
      </c>
      <c r="E79" s="294" t="s">
        <v>553</v>
      </c>
    </row>
    <row r="80" spans="2:5" x14ac:dyDescent="0.25">
      <c r="B80" s="294" t="s">
        <v>554</v>
      </c>
      <c r="C80" s="294">
        <v>541450</v>
      </c>
      <c r="D80" s="294" t="s">
        <v>555</v>
      </c>
      <c r="E80" s="294" t="s">
        <v>465</v>
      </c>
    </row>
    <row r="81" spans="2:5" x14ac:dyDescent="0.25">
      <c r="B81" s="294" t="s">
        <v>556</v>
      </c>
      <c r="C81" s="294">
        <v>532921</v>
      </c>
      <c r="D81" s="294" t="s">
        <v>557</v>
      </c>
      <c r="E81" s="294" t="s">
        <v>558</v>
      </c>
    </row>
    <row r="82" spans="2:5" x14ac:dyDescent="0.25">
      <c r="B82" s="294" t="s">
        <v>559</v>
      </c>
      <c r="C82" s="294">
        <v>533096</v>
      </c>
      <c r="D82" s="294" t="s">
        <v>560</v>
      </c>
      <c r="E82" s="294" t="s">
        <v>561</v>
      </c>
    </row>
    <row r="83" spans="2:5" x14ac:dyDescent="0.25">
      <c r="B83" s="294" t="s">
        <v>562</v>
      </c>
      <c r="C83" s="294">
        <v>539254</v>
      </c>
      <c r="D83" s="294" t="s">
        <v>563</v>
      </c>
      <c r="E83" s="294" t="s">
        <v>561</v>
      </c>
    </row>
    <row r="84" spans="2:5" x14ac:dyDescent="0.25">
      <c r="B84" s="294" t="s">
        <v>564</v>
      </c>
      <c r="C84" s="294">
        <v>538563</v>
      </c>
      <c r="D84" s="294" t="s">
        <v>422</v>
      </c>
      <c r="E84" s="294" t="s">
        <v>444</v>
      </c>
    </row>
    <row r="85" spans="2:5" x14ac:dyDescent="0.25">
      <c r="B85" s="294" t="s">
        <v>565</v>
      </c>
      <c r="C85" s="294">
        <v>526711</v>
      </c>
      <c r="D85" s="294" t="s">
        <v>422</v>
      </c>
      <c r="E85" s="294" t="s">
        <v>566</v>
      </c>
    </row>
    <row r="86" spans="2:5" x14ac:dyDescent="0.25">
      <c r="B86" s="294" t="s">
        <v>567</v>
      </c>
      <c r="C86" s="294">
        <v>523411</v>
      </c>
      <c r="D86" s="294" t="s">
        <v>422</v>
      </c>
      <c r="E86" s="294" t="s">
        <v>568</v>
      </c>
    </row>
    <row r="87" spans="2:5" x14ac:dyDescent="0.25">
      <c r="B87" s="294" t="s">
        <v>569</v>
      </c>
      <c r="C87" s="294">
        <v>539506</v>
      </c>
      <c r="D87" s="294" t="s">
        <v>422</v>
      </c>
      <c r="E87" s="294" t="s">
        <v>439</v>
      </c>
    </row>
    <row r="88" spans="2:5" x14ac:dyDescent="0.25">
      <c r="B88" s="294" t="s">
        <v>570</v>
      </c>
      <c r="C88" s="294">
        <v>507852</v>
      </c>
      <c r="D88" s="294" t="s">
        <v>422</v>
      </c>
      <c r="E88" s="294" t="s">
        <v>536</v>
      </c>
    </row>
    <row r="89" spans="2:5" x14ac:dyDescent="0.25">
      <c r="B89" s="294" t="s">
        <v>571</v>
      </c>
      <c r="C89" s="294">
        <v>541865</v>
      </c>
      <c r="D89" s="294" t="s">
        <v>422</v>
      </c>
      <c r="E89" s="294" t="s">
        <v>456</v>
      </c>
    </row>
    <row r="90" spans="2:5" x14ac:dyDescent="0.25">
      <c r="B90" s="294" t="s">
        <v>572</v>
      </c>
      <c r="C90" s="294">
        <v>519183</v>
      </c>
      <c r="D90" s="294" t="s">
        <v>573</v>
      </c>
      <c r="E90" s="294" t="s">
        <v>482</v>
      </c>
    </row>
    <row r="91" spans="2:5" x14ac:dyDescent="0.25">
      <c r="B91" s="294" t="s">
        <v>574</v>
      </c>
      <c r="C91" s="294">
        <v>539493</v>
      </c>
      <c r="D91" s="294" t="s">
        <v>422</v>
      </c>
      <c r="E91" s="294" t="s">
        <v>439</v>
      </c>
    </row>
    <row r="92" spans="2:5" x14ac:dyDescent="0.25">
      <c r="B92" s="294" t="s">
        <v>575</v>
      </c>
      <c r="C92" s="294">
        <v>539189</v>
      </c>
      <c r="D92" s="294" t="s">
        <v>422</v>
      </c>
      <c r="E92" s="294" t="s">
        <v>508</v>
      </c>
    </row>
    <row r="93" spans="2:5" x14ac:dyDescent="0.25">
      <c r="B93" s="294" t="s">
        <v>576</v>
      </c>
      <c r="C93" s="294">
        <v>780018</v>
      </c>
      <c r="D93" s="294" t="s">
        <v>422</v>
      </c>
      <c r="E93" s="294" t="s">
        <v>513</v>
      </c>
    </row>
    <row r="94" spans="2:5" x14ac:dyDescent="0.25">
      <c r="B94" s="294" t="s">
        <v>577</v>
      </c>
      <c r="C94" s="294">
        <v>538365</v>
      </c>
      <c r="D94" s="294" t="s">
        <v>578</v>
      </c>
      <c r="E94" s="294" t="s">
        <v>454</v>
      </c>
    </row>
    <row r="95" spans="2:5" x14ac:dyDescent="0.25">
      <c r="B95" s="294" t="s">
        <v>579</v>
      </c>
      <c r="C95" s="294">
        <v>532727</v>
      </c>
      <c r="D95" s="294" t="s">
        <v>580</v>
      </c>
      <c r="E95" s="294" t="s">
        <v>454</v>
      </c>
    </row>
    <row r="96" spans="2:5" x14ac:dyDescent="0.25">
      <c r="B96" s="294" t="s">
        <v>581</v>
      </c>
      <c r="C96" s="294">
        <v>531592</v>
      </c>
      <c r="D96" s="294" t="s">
        <v>422</v>
      </c>
      <c r="E96" s="294" t="s">
        <v>582</v>
      </c>
    </row>
    <row r="97" spans="2:5" x14ac:dyDescent="0.25">
      <c r="B97" s="294" t="s">
        <v>583</v>
      </c>
      <c r="C97" s="294">
        <v>532056</v>
      </c>
      <c r="D97" s="294" t="s">
        <v>422</v>
      </c>
      <c r="E97" s="294" t="s">
        <v>442</v>
      </c>
    </row>
    <row r="98" spans="2:5" x14ac:dyDescent="0.25">
      <c r="B98" s="294" t="s">
        <v>584</v>
      </c>
      <c r="C98" s="294">
        <v>514113</v>
      </c>
      <c r="D98" s="294" t="s">
        <v>422</v>
      </c>
      <c r="E98" s="294" t="s">
        <v>437</v>
      </c>
    </row>
    <row r="99" spans="2:5" x14ac:dyDescent="0.25">
      <c r="B99" s="294" t="s">
        <v>585</v>
      </c>
      <c r="C99" s="294">
        <v>534707</v>
      </c>
      <c r="D99" s="294" t="s">
        <v>422</v>
      </c>
      <c r="E99" s="294" t="s">
        <v>536</v>
      </c>
    </row>
    <row r="100" spans="2:5" x14ac:dyDescent="0.25">
      <c r="B100" s="294" t="s">
        <v>586</v>
      </c>
      <c r="C100" s="294">
        <v>540691</v>
      </c>
      <c r="D100" s="294" t="s">
        <v>587</v>
      </c>
      <c r="E100" s="294" t="s">
        <v>588</v>
      </c>
    </row>
    <row r="101" spans="2:5" x14ac:dyDescent="0.25">
      <c r="B101" s="294" t="s">
        <v>589</v>
      </c>
      <c r="C101" s="294">
        <v>535755</v>
      </c>
      <c r="D101" s="294" t="s">
        <v>590</v>
      </c>
      <c r="E101" s="294" t="s">
        <v>591</v>
      </c>
    </row>
    <row r="102" spans="2:5" x14ac:dyDescent="0.25">
      <c r="B102" s="294" t="s">
        <v>592</v>
      </c>
      <c r="C102" s="294">
        <v>532974</v>
      </c>
      <c r="D102" s="294" t="s">
        <v>593</v>
      </c>
      <c r="E102" s="294" t="s">
        <v>405</v>
      </c>
    </row>
    <row r="103" spans="2:5" x14ac:dyDescent="0.25">
      <c r="B103" s="294" t="s">
        <v>594</v>
      </c>
      <c r="C103" s="294">
        <v>540146</v>
      </c>
      <c r="D103" s="294" t="s">
        <v>422</v>
      </c>
      <c r="E103" s="294" t="s">
        <v>456</v>
      </c>
    </row>
    <row r="104" spans="2:5" x14ac:dyDescent="0.25">
      <c r="B104" s="294" t="s">
        <v>595</v>
      </c>
      <c r="C104" s="294">
        <v>513513</v>
      </c>
      <c r="D104" s="294" t="s">
        <v>422</v>
      </c>
      <c r="E104" s="294" t="s">
        <v>454</v>
      </c>
    </row>
    <row r="105" spans="2:5" x14ac:dyDescent="0.25">
      <c r="B105" s="294" t="s">
        <v>596</v>
      </c>
      <c r="C105" s="294">
        <v>521141</v>
      </c>
      <c r="D105" s="294" t="s">
        <v>422</v>
      </c>
      <c r="E105" s="294" t="s">
        <v>437</v>
      </c>
    </row>
    <row r="106" spans="2:5" x14ac:dyDescent="0.25">
      <c r="B106" s="294" t="s">
        <v>597</v>
      </c>
      <c r="C106" s="294">
        <v>540205</v>
      </c>
      <c r="D106" s="294" t="s">
        <v>422</v>
      </c>
      <c r="E106" s="294" t="s">
        <v>444</v>
      </c>
    </row>
    <row r="107" spans="2:5" x14ac:dyDescent="0.25">
      <c r="B107" s="294" t="s">
        <v>598</v>
      </c>
      <c r="C107" s="294">
        <v>539056</v>
      </c>
      <c r="D107" s="294" t="s">
        <v>599</v>
      </c>
      <c r="E107" s="294" t="s">
        <v>600</v>
      </c>
    </row>
    <row r="108" spans="2:5" x14ac:dyDescent="0.25">
      <c r="B108" s="294" t="s">
        <v>601</v>
      </c>
      <c r="C108" s="294">
        <v>511359</v>
      </c>
      <c r="D108" s="294" t="s">
        <v>422</v>
      </c>
      <c r="E108" s="294" t="s">
        <v>439</v>
      </c>
    </row>
    <row r="109" spans="2:5" x14ac:dyDescent="0.25">
      <c r="B109" s="294" t="s">
        <v>602</v>
      </c>
      <c r="C109" s="294">
        <v>530431</v>
      </c>
      <c r="D109" s="294" t="s">
        <v>422</v>
      </c>
      <c r="E109" s="294" t="s">
        <v>444</v>
      </c>
    </row>
    <row r="110" spans="2:5" x14ac:dyDescent="0.25">
      <c r="B110" s="294" t="s">
        <v>603</v>
      </c>
      <c r="C110" s="294">
        <v>523120</v>
      </c>
      <c r="D110" s="294" t="s">
        <v>422</v>
      </c>
      <c r="E110" s="294" t="s">
        <v>604</v>
      </c>
    </row>
    <row r="111" spans="2:5" x14ac:dyDescent="0.25">
      <c r="B111" s="294" t="s">
        <v>605</v>
      </c>
      <c r="C111" s="294">
        <v>517041</v>
      </c>
      <c r="D111" s="294" t="s">
        <v>606</v>
      </c>
      <c r="E111" s="294" t="s">
        <v>607</v>
      </c>
    </row>
    <row r="112" spans="2:5" x14ac:dyDescent="0.25">
      <c r="B112" s="294" t="s">
        <v>608</v>
      </c>
      <c r="C112" s="294">
        <v>532172</v>
      </c>
      <c r="D112" s="294" t="s">
        <v>609</v>
      </c>
      <c r="E112" s="294" t="s">
        <v>408</v>
      </c>
    </row>
    <row r="113" spans="2:5" x14ac:dyDescent="0.25">
      <c r="B113" s="294" t="s">
        <v>610</v>
      </c>
      <c r="C113" s="294">
        <v>523031</v>
      </c>
      <c r="D113" s="294" t="s">
        <v>422</v>
      </c>
      <c r="E113" s="294" t="s">
        <v>611</v>
      </c>
    </row>
    <row r="114" spans="2:5" x14ac:dyDescent="0.25">
      <c r="B114" s="294" t="s">
        <v>612</v>
      </c>
      <c r="C114" s="294">
        <v>521048</v>
      </c>
      <c r="D114" s="294" t="s">
        <v>422</v>
      </c>
      <c r="E114" s="294" t="s">
        <v>437</v>
      </c>
    </row>
    <row r="115" spans="2:5" x14ac:dyDescent="0.25">
      <c r="B115" s="294" t="s">
        <v>613</v>
      </c>
      <c r="C115" s="294">
        <v>534612</v>
      </c>
      <c r="D115" s="294" t="s">
        <v>422</v>
      </c>
      <c r="E115" s="294" t="s">
        <v>561</v>
      </c>
    </row>
    <row r="116" spans="2:5" x14ac:dyDescent="0.25">
      <c r="B116" s="294" t="s">
        <v>614</v>
      </c>
      <c r="C116" s="294">
        <v>506947</v>
      </c>
      <c r="D116" s="294" t="s">
        <v>422</v>
      </c>
      <c r="E116" s="294" t="s">
        <v>470</v>
      </c>
    </row>
    <row r="117" spans="2:5" x14ac:dyDescent="0.25">
      <c r="B117" s="294" t="s">
        <v>615</v>
      </c>
      <c r="C117" s="294">
        <v>531047</v>
      </c>
      <c r="D117" s="294" t="s">
        <v>422</v>
      </c>
      <c r="E117" s="294" t="s">
        <v>439</v>
      </c>
    </row>
    <row r="118" spans="2:5" x14ac:dyDescent="0.25">
      <c r="B118" s="294" t="s">
        <v>616</v>
      </c>
      <c r="C118" s="294">
        <v>539982</v>
      </c>
      <c r="D118" s="294" t="s">
        <v>422</v>
      </c>
      <c r="E118" s="294" t="s">
        <v>617</v>
      </c>
    </row>
    <row r="119" spans="2:5" x14ac:dyDescent="0.25">
      <c r="B119" s="294" t="s">
        <v>618</v>
      </c>
      <c r="C119" s="294">
        <v>540025</v>
      </c>
      <c r="D119" s="294" t="s">
        <v>619</v>
      </c>
      <c r="E119" s="294" t="s">
        <v>620</v>
      </c>
    </row>
    <row r="120" spans="2:5" x14ac:dyDescent="0.25">
      <c r="B120" s="294" t="s">
        <v>621</v>
      </c>
      <c r="C120" s="294">
        <v>523269</v>
      </c>
      <c r="D120" s="294" t="s">
        <v>622</v>
      </c>
      <c r="E120" s="294" t="s">
        <v>623</v>
      </c>
    </row>
    <row r="121" spans="2:5" x14ac:dyDescent="0.25">
      <c r="B121" s="294" t="s">
        <v>624</v>
      </c>
      <c r="C121" s="294">
        <v>523269</v>
      </c>
      <c r="D121" s="294" t="s">
        <v>622</v>
      </c>
      <c r="E121" s="294" t="s">
        <v>623</v>
      </c>
    </row>
    <row r="122" spans="2:5" x14ac:dyDescent="0.25">
      <c r="B122" s="294" t="s">
        <v>625</v>
      </c>
      <c r="C122" s="294">
        <v>531429</v>
      </c>
      <c r="D122" s="294" t="s">
        <v>422</v>
      </c>
      <c r="E122" s="294" t="s">
        <v>515</v>
      </c>
    </row>
    <row r="123" spans="2:5" x14ac:dyDescent="0.25">
      <c r="B123" s="294" t="s">
        <v>626</v>
      </c>
      <c r="C123" s="294">
        <v>539773</v>
      </c>
      <c r="D123" s="294" t="s">
        <v>422</v>
      </c>
      <c r="E123" s="294" t="s">
        <v>439</v>
      </c>
    </row>
    <row r="124" spans="2:5" x14ac:dyDescent="0.25">
      <c r="B124" s="294" t="s">
        <v>627</v>
      </c>
      <c r="C124" s="294">
        <v>531686</v>
      </c>
      <c r="D124" s="294" t="s">
        <v>422</v>
      </c>
      <c r="E124" s="294" t="s">
        <v>460</v>
      </c>
    </row>
    <row r="125" spans="2:5" x14ac:dyDescent="0.25">
      <c r="B125" s="294" t="s">
        <v>628</v>
      </c>
      <c r="C125" s="294">
        <v>541152</v>
      </c>
      <c r="D125" s="294" t="s">
        <v>422</v>
      </c>
      <c r="E125" s="294" t="s">
        <v>444</v>
      </c>
    </row>
    <row r="126" spans="2:5" x14ac:dyDescent="0.25">
      <c r="B126" s="294" t="s">
        <v>629</v>
      </c>
      <c r="C126" s="294">
        <v>541152</v>
      </c>
      <c r="D126" s="294" t="s">
        <v>422</v>
      </c>
      <c r="E126" s="294" t="s">
        <v>444</v>
      </c>
    </row>
    <row r="127" spans="2:5" x14ac:dyDescent="0.25">
      <c r="B127" s="294" t="s">
        <v>630</v>
      </c>
      <c r="C127" s="294">
        <v>500003</v>
      </c>
      <c r="D127" s="294" t="s">
        <v>631</v>
      </c>
      <c r="E127" s="294" t="s">
        <v>632</v>
      </c>
    </row>
    <row r="128" spans="2:5" x14ac:dyDescent="0.25">
      <c r="B128" s="294" t="s">
        <v>633</v>
      </c>
      <c r="C128" s="294">
        <v>541402</v>
      </c>
      <c r="D128" s="294" t="s">
        <v>422</v>
      </c>
      <c r="E128" s="294" t="s">
        <v>430</v>
      </c>
    </row>
    <row r="129" spans="2:5" x14ac:dyDescent="0.25">
      <c r="B129" s="294" t="s">
        <v>634</v>
      </c>
      <c r="C129" s="294">
        <v>531921</v>
      </c>
      <c r="D129" s="294" t="s">
        <v>635</v>
      </c>
      <c r="E129" s="294" t="s">
        <v>636</v>
      </c>
    </row>
    <row r="130" spans="2:5" x14ac:dyDescent="0.25">
      <c r="B130" s="294" t="s">
        <v>637</v>
      </c>
      <c r="C130" s="294">
        <v>500463</v>
      </c>
      <c r="D130" s="294" t="s">
        <v>638</v>
      </c>
      <c r="E130" s="294" t="s">
        <v>408</v>
      </c>
    </row>
    <row r="131" spans="2:5" x14ac:dyDescent="0.25">
      <c r="B131" s="294" t="s">
        <v>639</v>
      </c>
      <c r="C131" s="294">
        <v>539042</v>
      </c>
      <c r="D131" s="294" t="s">
        <v>422</v>
      </c>
      <c r="E131" s="294" t="s">
        <v>508</v>
      </c>
    </row>
    <row r="132" spans="2:5" x14ac:dyDescent="0.25">
      <c r="B132" s="294" t="s">
        <v>640</v>
      </c>
      <c r="C132" s="294">
        <v>516020</v>
      </c>
      <c r="D132" s="294" t="s">
        <v>422</v>
      </c>
      <c r="E132" s="294" t="s">
        <v>416</v>
      </c>
    </row>
    <row r="133" spans="2:5" x14ac:dyDescent="0.25">
      <c r="B133" s="294" t="s">
        <v>641</v>
      </c>
      <c r="C133" s="294">
        <v>537492</v>
      </c>
      <c r="D133" s="294" t="s">
        <v>422</v>
      </c>
      <c r="E133" s="294" t="s">
        <v>444</v>
      </c>
    </row>
    <row r="134" spans="2:5" x14ac:dyDescent="0.25">
      <c r="B134" s="294" t="s">
        <v>642</v>
      </c>
      <c r="C134" s="294">
        <v>537292</v>
      </c>
      <c r="D134" s="294" t="s">
        <v>643</v>
      </c>
      <c r="E134" s="294" t="s">
        <v>620</v>
      </c>
    </row>
    <row r="135" spans="2:5" x14ac:dyDescent="0.25">
      <c r="B135" s="294" t="s">
        <v>644</v>
      </c>
      <c r="C135" s="294">
        <v>537292</v>
      </c>
      <c r="D135" s="294" t="s">
        <v>643</v>
      </c>
      <c r="E135" s="294" t="s">
        <v>620</v>
      </c>
    </row>
    <row r="136" spans="2:5" x14ac:dyDescent="0.25">
      <c r="B136" s="294" t="s">
        <v>645</v>
      </c>
      <c r="C136" s="294" t="s">
        <v>422</v>
      </c>
      <c r="D136" s="294" t="s">
        <v>646</v>
      </c>
      <c r="E136" s="294" t="s">
        <v>433</v>
      </c>
    </row>
    <row r="137" spans="2:5" x14ac:dyDescent="0.25">
      <c r="B137" s="294" t="s">
        <v>647</v>
      </c>
      <c r="C137" s="294" t="s">
        <v>422</v>
      </c>
      <c r="D137" s="294" t="s">
        <v>646</v>
      </c>
      <c r="E137" s="294" t="s">
        <v>433</v>
      </c>
    </row>
    <row r="138" spans="2:5" x14ac:dyDescent="0.25">
      <c r="B138" s="294" t="s">
        <v>648</v>
      </c>
      <c r="C138" s="294">
        <v>500215</v>
      </c>
      <c r="D138" s="294" t="s">
        <v>649</v>
      </c>
      <c r="E138" s="294" t="s">
        <v>620</v>
      </c>
    </row>
    <row r="139" spans="2:5" x14ac:dyDescent="0.25">
      <c r="B139" s="294" t="s">
        <v>650</v>
      </c>
      <c r="C139" s="294" t="s">
        <v>422</v>
      </c>
      <c r="D139" s="294" t="s">
        <v>651</v>
      </c>
      <c r="E139" s="294" t="s">
        <v>433</v>
      </c>
    </row>
    <row r="140" spans="2:5" x14ac:dyDescent="0.25">
      <c r="B140" s="294" t="s">
        <v>652</v>
      </c>
      <c r="C140" s="294" t="s">
        <v>422</v>
      </c>
      <c r="D140" s="294" t="s">
        <v>653</v>
      </c>
      <c r="E140" s="294" t="s">
        <v>433</v>
      </c>
    </row>
    <row r="141" spans="2:5" x14ac:dyDescent="0.25">
      <c r="B141" s="294" t="s">
        <v>654</v>
      </c>
      <c r="C141" s="294">
        <v>532811</v>
      </c>
      <c r="D141" s="294" t="s">
        <v>655</v>
      </c>
      <c r="E141" s="294" t="s">
        <v>508</v>
      </c>
    </row>
    <row r="142" spans="2:5" x14ac:dyDescent="0.25">
      <c r="B142" s="294" t="s">
        <v>656</v>
      </c>
      <c r="C142" s="294">
        <v>532811</v>
      </c>
      <c r="D142" s="294" t="s">
        <v>655</v>
      </c>
      <c r="E142" s="294" t="s">
        <v>508</v>
      </c>
    </row>
    <row r="143" spans="2:5" x14ac:dyDescent="0.25">
      <c r="B143" s="294" t="s">
        <v>657</v>
      </c>
      <c r="C143" s="294">
        <v>522273</v>
      </c>
      <c r="D143" s="294" t="s">
        <v>422</v>
      </c>
      <c r="E143" s="294" t="s">
        <v>454</v>
      </c>
    </row>
    <row r="144" spans="2:5" x14ac:dyDescent="0.25">
      <c r="B144" s="294" t="s">
        <v>658</v>
      </c>
      <c r="C144" s="294">
        <v>532806</v>
      </c>
      <c r="D144" s="294" t="s">
        <v>422</v>
      </c>
      <c r="E144" s="294" t="s">
        <v>659</v>
      </c>
    </row>
    <row r="145" spans="2:5" x14ac:dyDescent="0.25">
      <c r="B145" s="294" t="s">
        <v>660</v>
      </c>
      <c r="C145" s="294">
        <v>532683</v>
      </c>
      <c r="D145" s="294" t="s">
        <v>661</v>
      </c>
      <c r="E145" s="294" t="s">
        <v>607</v>
      </c>
    </row>
    <row r="146" spans="2:5" x14ac:dyDescent="0.25">
      <c r="B146" s="294" t="s">
        <v>662</v>
      </c>
      <c r="C146" s="294">
        <v>524288</v>
      </c>
      <c r="D146" s="294" t="s">
        <v>422</v>
      </c>
      <c r="E146" s="294" t="s">
        <v>566</v>
      </c>
    </row>
    <row r="147" spans="2:5" x14ac:dyDescent="0.25">
      <c r="B147" s="294" t="s">
        <v>663</v>
      </c>
      <c r="C147" s="294" t="s">
        <v>422</v>
      </c>
      <c r="D147" s="294" t="s">
        <v>664</v>
      </c>
      <c r="E147" s="294" t="s">
        <v>433</v>
      </c>
    </row>
    <row r="148" spans="2:5" x14ac:dyDescent="0.25">
      <c r="B148" s="294" t="s">
        <v>665</v>
      </c>
      <c r="C148" s="294" t="s">
        <v>422</v>
      </c>
      <c r="D148" s="294" t="s">
        <v>666</v>
      </c>
      <c r="E148" s="294" t="s">
        <v>433</v>
      </c>
    </row>
    <row r="149" spans="2:5" x14ac:dyDescent="0.25">
      <c r="B149" s="294" t="s">
        <v>667</v>
      </c>
      <c r="C149" s="294">
        <v>532975</v>
      </c>
      <c r="D149" s="294" t="s">
        <v>422</v>
      </c>
      <c r="E149" s="294" t="s">
        <v>568</v>
      </c>
    </row>
    <row r="150" spans="2:5" x14ac:dyDescent="0.25">
      <c r="B150" s="294" t="s">
        <v>668</v>
      </c>
      <c r="C150" s="294">
        <v>532331</v>
      </c>
      <c r="D150" s="294" t="s">
        <v>669</v>
      </c>
      <c r="E150" s="294" t="s">
        <v>460</v>
      </c>
    </row>
    <row r="151" spans="2:5" x14ac:dyDescent="0.25">
      <c r="B151" s="294" t="s">
        <v>670</v>
      </c>
      <c r="C151" s="294">
        <v>519216</v>
      </c>
      <c r="D151" s="294" t="s">
        <v>422</v>
      </c>
      <c r="E151" s="294" t="s">
        <v>671</v>
      </c>
    </row>
    <row r="152" spans="2:5" x14ac:dyDescent="0.25">
      <c r="B152" s="294" t="s">
        <v>672</v>
      </c>
      <c r="C152" s="294">
        <v>511692</v>
      </c>
      <c r="D152" s="294" t="s">
        <v>422</v>
      </c>
      <c r="E152" s="294" t="s">
        <v>405</v>
      </c>
    </row>
    <row r="153" spans="2:5" x14ac:dyDescent="0.25">
      <c r="B153" s="294" t="s">
        <v>673</v>
      </c>
      <c r="C153" s="294">
        <v>530713</v>
      </c>
      <c r="D153" s="294" t="s">
        <v>422</v>
      </c>
      <c r="E153" s="294" t="s">
        <v>408</v>
      </c>
    </row>
    <row r="154" spans="2:5" x14ac:dyDescent="0.25">
      <c r="B154" s="294" t="s">
        <v>674</v>
      </c>
      <c r="C154" s="294">
        <v>513349</v>
      </c>
      <c r="D154" s="294" t="s">
        <v>675</v>
      </c>
      <c r="E154" s="294" t="s">
        <v>508</v>
      </c>
    </row>
    <row r="155" spans="2:5" x14ac:dyDescent="0.25">
      <c r="B155" s="294" t="s">
        <v>676</v>
      </c>
      <c r="C155" s="294">
        <v>513349</v>
      </c>
      <c r="D155" s="294" t="s">
        <v>675</v>
      </c>
      <c r="E155" s="294" t="s">
        <v>508</v>
      </c>
    </row>
    <row r="156" spans="2:5" x14ac:dyDescent="0.25">
      <c r="B156" s="294" t="s">
        <v>677</v>
      </c>
      <c r="C156" s="294" t="s">
        <v>422</v>
      </c>
      <c r="D156" s="294" t="s">
        <v>678</v>
      </c>
      <c r="E156" s="294" t="s">
        <v>433</v>
      </c>
    </row>
    <row r="157" spans="2:5" x14ac:dyDescent="0.25">
      <c r="B157" s="294" t="s">
        <v>679</v>
      </c>
      <c r="C157" s="294">
        <v>526628</v>
      </c>
      <c r="D157" s="294" t="s">
        <v>422</v>
      </c>
      <c r="E157" s="294" t="s">
        <v>600</v>
      </c>
    </row>
    <row r="158" spans="2:5" x14ac:dyDescent="0.25">
      <c r="B158" s="294" t="s">
        <v>680</v>
      </c>
      <c r="C158" s="294">
        <v>530621</v>
      </c>
      <c r="D158" s="294" t="s">
        <v>422</v>
      </c>
      <c r="E158" s="294" t="s">
        <v>430</v>
      </c>
    </row>
    <row r="159" spans="2:5" x14ac:dyDescent="0.25">
      <c r="B159" s="294" t="s">
        <v>681</v>
      </c>
      <c r="C159" s="294" t="s">
        <v>422</v>
      </c>
      <c r="D159" s="294" t="s">
        <v>682</v>
      </c>
      <c r="E159" s="294" t="s">
        <v>433</v>
      </c>
    </row>
    <row r="160" spans="2:5" x14ac:dyDescent="0.25">
      <c r="B160" s="294" t="s">
        <v>683</v>
      </c>
      <c r="C160" s="294">
        <v>538778</v>
      </c>
      <c r="D160" s="294" t="s">
        <v>422</v>
      </c>
      <c r="E160" s="294" t="s">
        <v>439</v>
      </c>
    </row>
    <row r="161" spans="2:5" x14ac:dyDescent="0.25">
      <c r="B161" s="294" t="s">
        <v>684</v>
      </c>
      <c r="C161" s="294" t="s">
        <v>422</v>
      </c>
      <c r="D161" s="294" t="s">
        <v>685</v>
      </c>
      <c r="E161" s="294" t="s">
        <v>433</v>
      </c>
    </row>
    <row r="162" spans="2:5" x14ac:dyDescent="0.25">
      <c r="B162" s="294" t="s">
        <v>686</v>
      </c>
      <c r="C162" s="294">
        <v>542020</v>
      </c>
      <c r="D162" s="294" t="s">
        <v>422</v>
      </c>
      <c r="E162" s="294" t="s">
        <v>536</v>
      </c>
    </row>
    <row r="163" spans="2:5" x14ac:dyDescent="0.25">
      <c r="B163" s="294" t="s">
        <v>687</v>
      </c>
      <c r="C163" s="294">
        <v>542020</v>
      </c>
      <c r="D163" s="294" t="s">
        <v>422</v>
      </c>
      <c r="E163" s="294" t="s">
        <v>536</v>
      </c>
    </row>
    <row r="164" spans="2:5" x14ac:dyDescent="0.25">
      <c r="B164" s="294" t="s">
        <v>688</v>
      </c>
      <c r="C164" s="294">
        <v>540718</v>
      </c>
      <c r="D164" s="294" t="s">
        <v>422</v>
      </c>
      <c r="E164" s="294" t="s">
        <v>437</v>
      </c>
    </row>
    <row r="165" spans="2:5" x14ac:dyDescent="0.25">
      <c r="B165" s="294" t="s">
        <v>689</v>
      </c>
      <c r="C165" s="294">
        <v>539017</v>
      </c>
      <c r="D165" s="294" t="s">
        <v>422</v>
      </c>
      <c r="E165" s="294" t="s">
        <v>480</v>
      </c>
    </row>
    <row r="166" spans="2:5" x14ac:dyDescent="0.25">
      <c r="B166" s="294" t="s">
        <v>690</v>
      </c>
      <c r="C166" s="294">
        <v>532351</v>
      </c>
      <c r="D166" s="294" t="s">
        <v>691</v>
      </c>
      <c r="E166" s="294" t="s">
        <v>692</v>
      </c>
    </row>
    <row r="167" spans="2:5" x14ac:dyDescent="0.25">
      <c r="B167" s="294" t="s">
        <v>693</v>
      </c>
      <c r="C167" s="294">
        <v>541303</v>
      </c>
      <c r="D167" s="294" t="s">
        <v>422</v>
      </c>
      <c r="E167" s="294" t="s">
        <v>437</v>
      </c>
    </row>
    <row r="168" spans="2:5" x14ac:dyDescent="0.25">
      <c r="B168" s="294" t="s">
        <v>694</v>
      </c>
      <c r="C168" s="294">
        <v>524598</v>
      </c>
      <c r="D168" s="294" t="s">
        <v>695</v>
      </c>
      <c r="E168" s="294" t="s">
        <v>582</v>
      </c>
    </row>
    <row r="169" spans="2:5" x14ac:dyDescent="0.25">
      <c r="B169" s="294" t="s">
        <v>696</v>
      </c>
      <c r="C169" s="294">
        <v>524598</v>
      </c>
      <c r="D169" s="294" t="s">
        <v>695</v>
      </c>
      <c r="E169" s="294" t="s">
        <v>582</v>
      </c>
    </row>
    <row r="170" spans="2:5" x14ac:dyDescent="0.25">
      <c r="B170" s="294" t="s">
        <v>697</v>
      </c>
      <c r="C170" s="294">
        <v>500710</v>
      </c>
      <c r="D170" s="294" t="s">
        <v>698</v>
      </c>
      <c r="E170" s="294" t="s">
        <v>699</v>
      </c>
    </row>
    <row r="171" spans="2:5" x14ac:dyDescent="0.25">
      <c r="B171" s="294" t="s">
        <v>700</v>
      </c>
      <c r="C171" s="294">
        <v>500710</v>
      </c>
      <c r="D171" s="294" t="s">
        <v>701</v>
      </c>
      <c r="E171" s="294" t="s">
        <v>699</v>
      </c>
    </row>
    <row r="172" spans="2:5" x14ac:dyDescent="0.25">
      <c r="B172" s="294" t="s">
        <v>702</v>
      </c>
      <c r="C172" s="294">
        <v>535916</v>
      </c>
      <c r="D172" s="294" t="s">
        <v>422</v>
      </c>
      <c r="E172" s="294" t="s">
        <v>405</v>
      </c>
    </row>
    <row r="173" spans="2:5" x14ac:dyDescent="0.25">
      <c r="B173" s="294" t="s">
        <v>703</v>
      </c>
      <c r="C173" s="294">
        <v>539115</v>
      </c>
      <c r="D173" s="294" t="s">
        <v>422</v>
      </c>
      <c r="E173" s="294" t="s">
        <v>425</v>
      </c>
    </row>
    <row r="174" spans="2:5" x14ac:dyDescent="0.25">
      <c r="B174" s="294" t="s">
        <v>704</v>
      </c>
      <c r="C174" s="294">
        <v>531082</v>
      </c>
      <c r="D174" s="294" t="s">
        <v>705</v>
      </c>
      <c r="E174" s="294" t="s">
        <v>405</v>
      </c>
    </row>
    <row r="175" spans="2:5" x14ac:dyDescent="0.25">
      <c r="B175" s="294" t="s">
        <v>706</v>
      </c>
      <c r="C175" s="294">
        <v>524075</v>
      </c>
      <c r="D175" s="294" t="s">
        <v>707</v>
      </c>
      <c r="E175" s="294" t="s">
        <v>460</v>
      </c>
    </row>
    <row r="176" spans="2:5" x14ac:dyDescent="0.25">
      <c r="B176" s="294" t="s">
        <v>708</v>
      </c>
      <c r="C176" s="294">
        <v>531409</v>
      </c>
      <c r="D176" s="294" t="s">
        <v>422</v>
      </c>
      <c r="E176" s="294" t="s">
        <v>470</v>
      </c>
    </row>
    <row r="177" spans="2:5" x14ac:dyDescent="0.25">
      <c r="B177" s="294" t="s">
        <v>709</v>
      </c>
      <c r="C177" s="294">
        <v>526707</v>
      </c>
      <c r="D177" s="294" t="s">
        <v>710</v>
      </c>
      <c r="E177" s="294" t="s">
        <v>444</v>
      </c>
    </row>
    <row r="178" spans="2:5" x14ac:dyDescent="0.25">
      <c r="B178" s="294" t="s">
        <v>711</v>
      </c>
      <c r="C178" s="294">
        <v>532114</v>
      </c>
      <c r="D178" s="294" t="s">
        <v>422</v>
      </c>
      <c r="E178" s="294" t="s">
        <v>508</v>
      </c>
    </row>
    <row r="179" spans="2:5" x14ac:dyDescent="0.25">
      <c r="B179" s="294" t="s">
        <v>712</v>
      </c>
      <c r="C179" s="294">
        <v>506235</v>
      </c>
      <c r="D179" s="294" t="s">
        <v>713</v>
      </c>
      <c r="E179" s="294" t="s">
        <v>460</v>
      </c>
    </row>
    <row r="180" spans="2:5" x14ac:dyDescent="0.25">
      <c r="B180" s="294" t="s">
        <v>714</v>
      </c>
      <c r="C180" s="294">
        <v>533573</v>
      </c>
      <c r="D180" s="294" t="s">
        <v>715</v>
      </c>
      <c r="E180" s="294" t="s">
        <v>460</v>
      </c>
    </row>
    <row r="181" spans="2:5" x14ac:dyDescent="0.25">
      <c r="B181" s="294" t="s">
        <v>716</v>
      </c>
      <c r="C181" s="294">
        <v>511463</v>
      </c>
      <c r="D181" s="294" t="s">
        <v>422</v>
      </c>
      <c r="E181" s="294" t="s">
        <v>411</v>
      </c>
    </row>
    <row r="182" spans="2:5" x14ac:dyDescent="0.25">
      <c r="B182" s="294" t="s">
        <v>717</v>
      </c>
      <c r="C182" s="294">
        <v>530973</v>
      </c>
      <c r="D182" s="294" t="s">
        <v>422</v>
      </c>
      <c r="E182" s="294" t="s">
        <v>542</v>
      </c>
    </row>
    <row r="183" spans="2:5" x14ac:dyDescent="0.25">
      <c r="B183" s="294" t="s">
        <v>718</v>
      </c>
      <c r="C183" s="294">
        <v>530973</v>
      </c>
      <c r="D183" s="294" t="s">
        <v>422</v>
      </c>
      <c r="E183" s="294" t="s">
        <v>542</v>
      </c>
    </row>
    <row r="184" spans="2:5" x14ac:dyDescent="0.25">
      <c r="B184" s="294" t="s">
        <v>719</v>
      </c>
      <c r="C184" s="294">
        <v>517546</v>
      </c>
      <c r="D184" s="294" t="s">
        <v>422</v>
      </c>
      <c r="E184" s="294" t="s">
        <v>720</v>
      </c>
    </row>
    <row r="185" spans="2:5" x14ac:dyDescent="0.25">
      <c r="B185" s="294" t="s">
        <v>721</v>
      </c>
      <c r="C185" s="294">
        <v>531156</v>
      </c>
      <c r="D185" s="294" t="s">
        <v>422</v>
      </c>
      <c r="E185" s="294" t="s">
        <v>439</v>
      </c>
    </row>
    <row r="186" spans="2:5" x14ac:dyDescent="0.25">
      <c r="B186" s="294" t="s">
        <v>722</v>
      </c>
      <c r="C186" s="294">
        <v>531156</v>
      </c>
      <c r="D186" s="294" t="s">
        <v>422</v>
      </c>
      <c r="E186" s="294" t="s">
        <v>439</v>
      </c>
    </row>
    <row r="187" spans="2:5" x14ac:dyDescent="0.25">
      <c r="B187" s="294" t="s">
        <v>723</v>
      </c>
      <c r="C187" s="294">
        <v>505216</v>
      </c>
      <c r="D187" s="294" t="s">
        <v>422</v>
      </c>
      <c r="E187" s="294" t="s">
        <v>439</v>
      </c>
    </row>
    <row r="188" spans="2:5" x14ac:dyDescent="0.25">
      <c r="B188" s="294" t="s">
        <v>724</v>
      </c>
      <c r="C188" s="294">
        <v>505216</v>
      </c>
      <c r="D188" s="294" t="s">
        <v>422</v>
      </c>
      <c r="E188" s="294" t="s">
        <v>439</v>
      </c>
    </row>
    <row r="189" spans="2:5" x14ac:dyDescent="0.25">
      <c r="B189" s="294" t="s">
        <v>725</v>
      </c>
      <c r="C189" s="294">
        <v>531147</v>
      </c>
      <c r="D189" s="294" t="s">
        <v>726</v>
      </c>
      <c r="E189" s="294" t="s">
        <v>727</v>
      </c>
    </row>
    <row r="190" spans="2:5" x14ac:dyDescent="0.25">
      <c r="B190" s="294" t="s">
        <v>728</v>
      </c>
      <c r="C190" s="294">
        <v>530889</v>
      </c>
      <c r="D190" s="294" t="s">
        <v>422</v>
      </c>
      <c r="E190" s="294" t="s">
        <v>437</v>
      </c>
    </row>
    <row r="191" spans="2:5" x14ac:dyDescent="0.25">
      <c r="B191" s="294" t="s">
        <v>729</v>
      </c>
      <c r="C191" s="294">
        <v>531581</v>
      </c>
      <c r="D191" s="294" t="s">
        <v>422</v>
      </c>
      <c r="E191" s="294" t="s">
        <v>536</v>
      </c>
    </row>
    <row r="192" spans="2:5" x14ac:dyDescent="0.25">
      <c r="B192" s="294" t="s">
        <v>730</v>
      </c>
      <c r="C192" s="294">
        <v>530889</v>
      </c>
      <c r="D192" s="294" t="s">
        <v>422</v>
      </c>
      <c r="E192" s="294" t="s">
        <v>437</v>
      </c>
    </row>
    <row r="193" spans="2:5" x14ac:dyDescent="0.25">
      <c r="B193" s="294" t="s">
        <v>731</v>
      </c>
      <c r="C193" s="294">
        <v>532166</v>
      </c>
      <c r="D193" s="294" t="s">
        <v>422</v>
      </c>
      <c r="E193" s="294" t="s">
        <v>439</v>
      </c>
    </row>
    <row r="194" spans="2:5" x14ac:dyDescent="0.25">
      <c r="B194" s="294" t="s">
        <v>732</v>
      </c>
      <c r="C194" s="294">
        <v>533029</v>
      </c>
      <c r="D194" s="294" t="s">
        <v>733</v>
      </c>
      <c r="E194" s="294" t="s">
        <v>582</v>
      </c>
    </row>
    <row r="195" spans="2:5" x14ac:dyDescent="0.25">
      <c r="B195" s="294" t="s">
        <v>734</v>
      </c>
      <c r="C195" s="294">
        <v>539523</v>
      </c>
      <c r="D195" s="294" t="s">
        <v>735</v>
      </c>
      <c r="E195" s="294" t="s">
        <v>460</v>
      </c>
    </row>
    <row r="196" spans="2:5" x14ac:dyDescent="0.25">
      <c r="B196" s="294" t="s">
        <v>736</v>
      </c>
      <c r="C196" s="294">
        <v>506767</v>
      </c>
      <c r="D196" s="294" t="s">
        <v>737</v>
      </c>
      <c r="E196" s="294" t="s">
        <v>582</v>
      </c>
    </row>
    <row r="197" spans="2:5" x14ac:dyDescent="0.25">
      <c r="B197" s="294" t="s">
        <v>738</v>
      </c>
      <c r="C197" s="294">
        <v>532480</v>
      </c>
      <c r="D197" s="294" t="s">
        <v>739</v>
      </c>
      <c r="E197" s="294" t="s">
        <v>740</v>
      </c>
    </row>
    <row r="198" spans="2:5" x14ac:dyDescent="0.25">
      <c r="B198" s="294" t="s">
        <v>741</v>
      </c>
      <c r="C198" s="294">
        <v>532749</v>
      </c>
      <c r="D198" s="294" t="s">
        <v>742</v>
      </c>
      <c r="E198" s="294" t="s">
        <v>743</v>
      </c>
    </row>
    <row r="199" spans="2:5" x14ac:dyDescent="0.25">
      <c r="B199" s="294" t="s">
        <v>744</v>
      </c>
      <c r="C199" s="294">
        <v>534064</v>
      </c>
      <c r="D199" s="294" t="s">
        <v>422</v>
      </c>
      <c r="E199" s="294" t="s">
        <v>745</v>
      </c>
    </row>
    <row r="200" spans="2:5" x14ac:dyDescent="0.25">
      <c r="B200" s="294" t="s">
        <v>746</v>
      </c>
      <c r="C200" s="294">
        <v>532919</v>
      </c>
      <c r="D200" s="294" t="s">
        <v>422</v>
      </c>
      <c r="E200" s="294" t="s">
        <v>747</v>
      </c>
    </row>
    <row r="201" spans="2:5" x14ac:dyDescent="0.25">
      <c r="B201" s="294" t="s">
        <v>748</v>
      </c>
      <c r="C201" s="294">
        <v>532875</v>
      </c>
      <c r="D201" s="294" t="s">
        <v>749</v>
      </c>
      <c r="E201" s="294" t="s">
        <v>408</v>
      </c>
    </row>
    <row r="202" spans="2:5" x14ac:dyDescent="0.25">
      <c r="B202" s="294" t="s">
        <v>750</v>
      </c>
      <c r="C202" s="294">
        <v>532633</v>
      </c>
      <c r="D202" s="294" t="s">
        <v>751</v>
      </c>
      <c r="E202" s="294" t="s">
        <v>752</v>
      </c>
    </row>
    <row r="203" spans="2:5" x14ac:dyDescent="0.25">
      <c r="B203" s="294" t="s">
        <v>753</v>
      </c>
      <c r="C203" s="294">
        <v>531400</v>
      </c>
      <c r="D203" s="294" t="s">
        <v>754</v>
      </c>
      <c r="E203" s="294" t="s">
        <v>405</v>
      </c>
    </row>
    <row r="204" spans="2:5" x14ac:dyDescent="0.25">
      <c r="B204" s="294" t="s">
        <v>755</v>
      </c>
      <c r="C204" s="294">
        <v>506120</v>
      </c>
      <c r="D204" s="294" t="s">
        <v>422</v>
      </c>
      <c r="E204" s="294" t="s">
        <v>444</v>
      </c>
    </row>
    <row r="205" spans="2:5" x14ac:dyDescent="0.25">
      <c r="B205" s="294" t="s">
        <v>756</v>
      </c>
      <c r="C205" s="294">
        <v>521070</v>
      </c>
      <c r="D205" s="294" t="s">
        <v>757</v>
      </c>
      <c r="E205" s="294" t="s">
        <v>437</v>
      </c>
    </row>
    <row r="206" spans="2:5" x14ac:dyDescent="0.25">
      <c r="B206" s="294" t="s">
        <v>758</v>
      </c>
      <c r="C206" s="294">
        <v>532878</v>
      </c>
      <c r="D206" s="294" t="s">
        <v>759</v>
      </c>
      <c r="E206" s="294" t="s">
        <v>760</v>
      </c>
    </row>
    <row r="207" spans="2:5" x14ac:dyDescent="0.25">
      <c r="B207" s="294" t="s">
        <v>761</v>
      </c>
      <c r="C207" s="294">
        <v>526397</v>
      </c>
      <c r="D207" s="294" t="s">
        <v>762</v>
      </c>
      <c r="E207" s="294" t="s">
        <v>763</v>
      </c>
    </row>
    <row r="208" spans="2:5" x14ac:dyDescent="0.25">
      <c r="B208" s="294" t="s">
        <v>764</v>
      </c>
      <c r="C208" s="294">
        <v>526397</v>
      </c>
      <c r="D208" s="294" t="s">
        <v>762</v>
      </c>
      <c r="E208" s="294" t="s">
        <v>763</v>
      </c>
    </row>
    <row r="209" spans="2:5" x14ac:dyDescent="0.25">
      <c r="B209" s="294" t="s">
        <v>765</v>
      </c>
      <c r="C209" s="294">
        <v>526519</v>
      </c>
      <c r="D209" s="294" t="s">
        <v>422</v>
      </c>
      <c r="E209" s="294" t="s">
        <v>508</v>
      </c>
    </row>
    <row r="210" spans="2:5" x14ac:dyDescent="0.25">
      <c r="B210" s="294" t="s">
        <v>766</v>
      </c>
      <c r="C210" s="294">
        <v>530715</v>
      </c>
      <c r="D210" s="294" t="s">
        <v>767</v>
      </c>
      <c r="E210" s="294" t="s">
        <v>437</v>
      </c>
    </row>
    <row r="211" spans="2:5" x14ac:dyDescent="0.25">
      <c r="B211" s="294" t="s">
        <v>768</v>
      </c>
      <c r="C211" s="294">
        <v>538423</v>
      </c>
      <c r="D211" s="294" t="s">
        <v>769</v>
      </c>
      <c r="E211" s="294" t="s">
        <v>405</v>
      </c>
    </row>
    <row r="212" spans="2:5" x14ac:dyDescent="0.25">
      <c r="B212" s="294" t="s">
        <v>770</v>
      </c>
      <c r="C212" s="294">
        <v>539277</v>
      </c>
      <c r="D212" s="294" t="s">
        <v>422</v>
      </c>
      <c r="E212" s="294" t="s">
        <v>456</v>
      </c>
    </row>
    <row r="213" spans="2:5" x14ac:dyDescent="0.25">
      <c r="B213" s="294" t="s">
        <v>771</v>
      </c>
      <c r="C213" s="294">
        <v>539277</v>
      </c>
      <c r="D213" s="294" t="s">
        <v>422</v>
      </c>
      <c r="E213" s="294" t="s">
        <v>456</v>
      </c>
    </row>
    <row r="214" spans="2:5" x14ac:dyDescent="0.25">
      <c r="B214" s="294" t="s">
        <v>772</v>
      </c>
      <c r="C214" s="294">
        <v>524634</v>
      </c>
      <c r="D214" s="294" t="s">
        <v>422</v>
      </c>
      <c r="E214" s="294" t="s">
        <v>470</v>
      </c>
    </row>
    <row r="215" spans="2:5" x14ac:dyDescent="0.25">
      <c r="B215" s="294" t="s">
        <v>773</v>
      </c>
      <c r="C215" s="294">
        <v>506597</v>
      </c>
      <c r="D215" s="294" t="s">
        <v>422</v>
      </c>
      <c r="E215" s="294" t="s">
        <v>582</v>
      </c>
    </row>
    <row r="216" spans="2:5" x14ac:dyDescent="0.25">
      <c r="B216" s="294" t="s">
        <v>774</v>
      </c>
      <c r="C216" s="294">
        <v>512008</v>
      </c>
      <c r="D216" s="294" t="s">
        <v>422</v>
      </c>
      <c r="E216" s="294" t="s">
        <v>444</v>
      </c>
    </row>
    <row r="217" spans="2:5" x14ac:dyDescent="0.25">
      <c r="B217" s="294" t="s">
        <v>775</v>
      </c>
      <c r="C217" s="294">
        <v>500008</v>
      </c>
      <c r="D217" s="294" t="s">
        <v>776</v>
      </c>
      <c r="E217" s="294" t="s">
        <v>777</v>
      </c>
    </row>
    <row r="218" spans="2:5" x14ac:dyDescent="0.25">
      <c r="B218" s="294" t="s">
        <v>778</v>
      </c>
      <c r="C218" s="294">
        <v>521097</v>
      </c>
      <c r="D218" s="294" t="s">
        <v>422</v>
      </c>
      <c r="E218" s="294" t="s">
        <v>437</v>
      </c>
    </row>
    <row r="219" spans="2:5" x14ac:dyDescent="0.25">
      <c r="B219" s="294" t="s">
        <v>779</v>
      </c>
      <c r="C219" s="294">
        <v>538465</v>
      </c>
      <c r="D219" s="294" t="s">
        <v>422</v>
      </c>
      <c r="E219" s="294" t="s">
        <v>439</v>
      </c>
    </row>
    <row r="220" spans="2:5" x14ac:dyDescent="0.25">
      <c r="B220" s="294" t="s">
        <v>780</v>
      </c>
      <c r="C220" s="294">
        <v>531112</v>
      </c>
      <c r="D220" s="294" t="s">
        <v>422</v>
      </c>
      <c r="E220" s="294" t="s">
        <v>430</v>
      </c>
    </row>
    <row r="221" spans="2:5" x14ac:dyDescent="0.25">
      <c r="B221" s="294" t="s">
        <v>781</v>
      </c>
      <c r="C221" s="294">
        <v>539196</v>
      </c>
      <c r="D221" s="294" t="s">
        <v>422</v>
      </c>
      <c r="E221" s="294" t="s">
        <v>720</v>
      </c>
    </row>
    <row r="222" spans="2:5" x14ac:dyDescent="0.25">
      <c r="B222" s="294" t="s">
        <v>782</v>
      </c>
      <c r="C222" s="294">
        <v>500009</v>
      </c>
      <c r="D222" s="294" t="s">
        <v>422</v>
      </c>
      <c r="E222" s="294" t="s">
        <v>460</v>
      </c>
    </row>
    <row r="223" spans="2:5" x14ac:dyDescent="0.25">
      <c r="B223" s="294" t="s">
        <v>783</v>
      </c>
      <c r="C223" s="294" t="s">
        <v>422</v>
      </c>
      <c r="D223" s="294" t="s">
        <v>784</v>
      </c>
      <c r="E223" s="294" t="s">
        <v>433</v>
      </c>
    </row>
    <row r="224" spans="2:5" x14ac:dyDescent="0.25">
      <c r="B224" s="294" t="s">
        <v>785</v>
      </c>
      <c r="C224" s="294">
        <v>519471</v>
      </c>
      <c r="D224" s="294" t="s">
        <v>422</v>
      </c>
      <c r="E224" s="294" t="s">
        <v>671</v>
      </c>
    </row>
    <row r="225" spans="2:5" x14ac:dyDescent="0.25">
      <c r="B225" s="294" t="s">
        <v>786</v>
      </c>
      <c r="C225" s="294">
        <v>542524</v>
      </c>
      <c r="D225" s="294" t="s">
        <v>787</v>
      </c>
      <c r="E225" s="294" t="s">
        <v>788</v>
      </c>
    </row>
    <row r="226" spans="2:5" x14ac:dyDescent="0.25">
      <c r="B226" s="294" t="s">
        <v>789</v>
      </c>
      <c r="C226" s="294">
        <v>540902</v>
      </c>
      <c r="D226" s="294" t="s">
        <v>790</v>
      </c>
      <c r="E226" s="294" t="s">
        <v>791</v>
      </c>
    </row>
    <row r="227" spans="2:5" x14ac:dyDescent="0.25">
      <c r="B227" s="294" t="s">
        <v>792</v>
      </c>
      <c r="C227" s="294">
        <v>540902</v>
      </c>
      <c r="D227" s="294" t="s">
        <v>790</v>
      </c>
      <c r="E227" s="294" t="s">
        <v>791</v>
      </c>
    </row>
    <row r="228" spans="2:5" x14ac:dyDescent="0.25">
      <c r="B228" s="294" t="s">
        <v>793</v>
      </c>
      <c r="C228" s="294">
        <v>531978</v>
      </c>
      <c r="D228" s="294" t="s">
        <v>794</v>
      </c>
      <c r="E228" s="294" t="s">
        <v>437</v>
      </c>
    </row>
    <row r="229" spans="2:5" x14ac:dyDescent="0.25">
      <c r="B229" s="294" t="s">
        <v>795</v>
      </c>
      <c r="C229" s="294">
        <v>539223</v>
      </c>
      <c r="D229" s="294" t="s">
        <v>422</v>
      </c>
      <c r="E229" s="294" t="s">
        <v>416</v>
      </c>
    </row>
    <row r="230" spans="2:5" x14ac:dyDescent="0.25">
      <c r="B230" s="294" t="s">
        <v>796</v>
      </c>
      <c r="C230" s="294">
        <v>500425</v>
      </c>
      <c r="D230" s="294" t="s">
        <v>797</v>
      </c>
      <c r="E230" s="294" t="s">
        <v>435</v>
      </c>
    </row>
    <row r="231" spans="2:5" x14ac:dyDescent="0.25">
      <c r="B231" s="294" t="s">
        <v>798</v>
      </c>
      <c r="C231" s="294">
        <v>530133</v>
      </c>
      <c r="D231" s="294" t="s">
        <v>422</v>
      </c>
      <c r="E231" s="294" t="s">
        <v>799</v>
      </c>
    </row>
    <row r="232" spans="2:5" x14ac:dyDescent="0.25">
      <c r="B232" s="294" t="s">
        <v>800</v>
      </c>
      <c r="C232" s="294">
        <v>530133</v>
      </c>
      <c r="D232" s="294" t="s">
        <v>422</v>
      </c>
      <c r="E232" s="294" t="s">
        <v>799</v>
      </c>
    </row>
    <row r="233" spans="2:5" x14ac:dyDescent="0.25">
      <c r="B233" s="294" t="s">
        <v>801</v>
      </c>
      <c r="C233" s="294">
        <v>532828</v>
      </c>
      <c r="D233" s="294" t="s">
        <v>802</v>
      </c>
      <c r="E233" s="294" t="s">
        <v>607</v>
      </c>
    </row>
    <row r="234" spans="2:5" x14ac:dyDescent="0.25">
      <c r="B234" s="294" t="s">
        <v>803</v>
      </c>
      <c r="C234" s="294">
        <v>513117</v>
      </c>
      <c r="D234" s="294" t="s">
        <v>422</v>
      </c>
      <c r="E234" s="294" t="s">
        <v>777</v>
      </c>
    </row>
    <row r="235" spans="2:5" x14ac:dyDescent="0.25">
      <c r="B235" s="294" t="s">
        <v>804</v>
      </c>
      <c r="C235" s="294">
        <v>541771</v>
      </c>
      <c r="D235" s="294" t="s">
        <v>422</v>
      </c>
      <c r="E235" s="294" t="s">
        <v>536</v>
      </c>
    </row>
    <row r="236" spans="2:5" x14ac:dyDescent="0.25">
      <c r="B236" s="294" t="s">
        <v>805</v>
      </c>
      <c r="C236" s="294">
        <v>506248</v>
      </c>
      <c r="D236" s="294" t="s">
        <v>422</v>
      </c>
      <c r="E236" s="294" t="s">
        <v>470</v>
      </c>
    </row>
    <row r="237" spans="2:5" x14ac:dyDescent="0.25">
      <c r="B237" s="294" t="s">
        <v>806</v>
      </c>
      <c r="C237" s="294">
        <v>531300</v>
      </c>
      <c r="D237" s="294" t="s">
        <v>422</v>
      </c>
      <c r="E237" s="294" t="s">
        <v>437</v>
      </c>
    </row>
    <row r="238" spans="2:5" x14ac:dyDescent="0.25">
      <c r="B238" s="294" t="s">
        <v>807</v>
      </c>
      <c r="C238" s="294">
        <v>531557</v>
      </c>
      <c r="D238" s="294" t="s">
        <v>422</v>
      </c>
      <c r="E238" s="294" t="s">
        <v>439</v>
      </c>
    </row>
    <row r="239" spans="2:5" x14ac:dyDescent="0.25">
      <c r="B239" s="294" t="s">
        <v>808</v>
      </c>
      <c r="C239" s="294">
        <v>500343</v>
      </c>
      <c r="D239" s="294" t="s">
        <v>809</v>
      </c>
      <c r="E239" s="294" t="s">
        <v>508</v>
      </c>
    </row>
    <row r="240" spans="2:5" x14ac:dyDescent="0.25">
      <c r="B240" s="294" t="s">
        <v>810</v>
      </c>
      <c r="C240" s="294">
        <v>531681</v>
      </c>
      <c r="D240" s="294" t="s">
        <v>422</v>
      </c>
      <c r="E240" s="294" t="s">
        <v>542</v>
      </c>
    </row>
    <row r="241" spans="2:5" x14ac:dyDescent="0.25">
      <c r="B241" s="294" t="s">
        <v>811</v>
      </c>
      <c r="C241" s="294">
        <v>536737</v>
      </c>
      <c r="D241" s="294" t="s">
        <v>422</v>
      </c>
      <c r="E241" s="294" t="s">
        <v>439</v>
      </c>
    </row>
    <row r="242" spans="2:5" x14ac:dyDescent="0.25">
      <c r="B242" s="294" t="s">
        <v>812</v>
      </c>
      <c r="C242" s="294">
        <v>539265</v>
      </c>
      <c r="D242" s="294" t="s">
        <v>422</v>
      </c>
      <c r="E242" s="294" t="s">
        <v>439</v>
      </c>
    </row>
    <row r="243" spans="2:5" x14ac:dyDescent="0.25">
      <c r="B243" s="294" t="s">
        <v>813</v>
      </c>
      <c r="C243" s="294">
        <v>526241</v>
      </c>
      <c r="D243" s="294" t="s">
        <v>422</v>
      </c>
      <c r="E243" s="294" t="s">
        <v>444</v>
      </c>
    </row>
    <row r="244" spans="2:5" x14ac:dyDescent="0.25">
      <c r="B244" s="294" t="s">
        <v>814</v>
      </c>
      <c r="C244" s="294">
        <v>531991</v>
      </c>
      <c r="D244" s="294" t="s">
        <v>422</v>
      </c>
      <c r="E244" s="294" t="s">
        <v>437</v>
      </c>
    </row>
    <row r="245" spans="2:5" x14ac:dyDescent="0.25">
      <c r="B245" s="294" t="s">
        <v>815</v>
      </c>
      <c r="C245" s="294">
        <v>507525</v>
      </c>
      <c r="D245" s="294" t="s">
        <v>422</v>
      </c>
      <c r="E245" s="294" t="s">
        <v>482</v>
      </c>
    </row>
    <row r="246" spans="2:5" x14ac:dyDescent="0.25">
      <c r="B246" s="294" t="s">
        <v>816</v>
      </c>
      <c r="C246" s="294">
        <v>590006</v>
      </c>
      <c r="D246" s="294" t="s">
        <v>817</v>
      </c>
      <c r="E246" s="294" t="s">
        <v>460</v>
      </c>
    </row>
    <row r="247" spans="2:5" x14ac:dyDescent="0.25">
      <c r="B247" s="294" t="s">
        <v>818</v>
      </c>
      <c r="C247" s="294">
        <v>538861</v>
      </c>
      <c r="D247" s="294" t="s">
        <v>422</v>
      </c>
      <c r="E247" s="294" t="s">
        <v>444</v>
      </c>
    </row>
    <row r="248" spans="2:5" x14ac:dyDescent="0.25">
      <c r="B248" s="294" t="s">
        <v>819</v>
      </c>
      <c r="C248" s="294">
        <v>501630</v>
      </c>
      <c r="D248" s="294" t="s">
        <v>422</v>
      </c>
      <c r="E248" s="294" t="s">
        <v>820</v>
      </c>
    </row>
    <row r="249" spans="2:5" x14ac:dyDescent="0.25">
      <c r="B249" s="294" t="s">
        <v>821</v>
      </c>
      <c r="C249" s="294">
        <v>515055</v>
      </c>
      <c r="D249" s="294" t="s">
        <v>822</v>
      </c>
      <c r="E249" s="294" t="s">
        <v>508</v>
      </c>
    </row>
    <row r="250" spans="2:5" x14ac:dyDescent="0.25">
      <c r="B250" s="294" t="s">
        <v>823</v>
      </c>
      <c r="C250" s="294">
        <v>532418</v>
      </c>
      <c r="D250" s="294" t="s">
        <v>824</v>
      </c>
      <c r="E250" s="294" t="s">
        <v>740</v>
      </c>
    </row>
    <row r="251" spans="2:5" x14ac:dyDescent="0.25">
      <c r="B251" s="294" t="s">
        <v>825</v>
      </c>
      <c r="C251" s="294">
        <v>532141</v>
      </c>
      <c r="D251" s="294" t="s">
        <v>826</v>
      </c>
      <c r="E251" s="294" t="s">
        <v>435</v>
      </c>
    </row>
    <row r="252" spans="2:5" x14ac:dyDescent="0.25">
      <c r="B252" s="294" t="s">
        <v>827</v>
      </c>
      <c r="C252" s="294">
        <v>500012</v>
      </c>
      <c r="D252" s="294" t="s">
        <v>422</v>
      </c>
      <c r="E252" s="294" t="s">
        <v>470</v>
      </c>
    </row>
    <row r="253" spans="2:5" x14ac:dyDescent="0.25">
      <c r="B253" s="294" t="s">
        <v>828</v>
      </c>
      <c r="C253" s="294">
        <v>526173</v>
      </c>
      <c r="D253" s="294" t="s">
        <v>422</v>
      </c>
      <c r="E253" s="294" t="s">
        <v>829</v>
      </c>
    </row>
    <row r="254" spans="2:5" x14ac:dyDescent="0.25">
      <c r="B254" s="294" t="s">
        <v>830</v>
      </c>
      <c r="C254" s="294">
        <v>531252</v>
      </c>
      <c r="D254" s="294" t="s">
        <v>422</v>
      </c>
      <c r="E254" s="294" t="s">
        <v>439</v>
      </c>
    </row>
    <row r="255" spans="2:5" x14ac:dyDescent="0.25">
      <c r="B255" s="294" t="s">
        <v>831</v>
      </c>
      <c r="C255" s="294">
        <v>530721</v>
      </c>
      <c r="D255" s="294" t="s">
        <v>832</v>
      </c>
      <c r="E255" s="294" t="s">
        <v>777</v>
      </c>
    </row>
    <row r="256" spans="2:5" x14ac:dyDescent="0.25">
      <c r="B256" s="294" t="s">
        <v>833</v>
      </c>
      <c r="C256" s="294">
        <v>540694</v>
      </c>
      <c r="D256" s="294" t="s">
        <v>422</v>
      </c>
      <c r="E256" s="294" t="s">
        <v>611</v>
      </c>
    </row>
    <row r="257" spans="2:5" x14ac:dyDescent="0.25">
      <c r="B257" s="294" t="s">
        <v>834</v>
      </c>
      <c r="C257" s="294">
        <v>540694</v>
      </c>
      <c r="D257" s="294" t="s">
        <v>422</v>
      </c>
      <c r="E257" s="294" t="s">
        <v>611</v>
      </c>
    </row>
    <row r="258" spans="2:5" x14ac:dyDescent="0.25">
      <c r="B258" s="294" t="s">
        <v>835</v>
      </c>
      <c r="C258" s="294">
        <v>541006</v>
      </c>
      <c r="D258" s="294" t="s">
        <v>422</v>
      </c>
      <c r="E258" s="294" t="s">
        <v>437</v>
      </c>
    </row>
    <row r="259" spans="2:5" x14ac:dyDescent="0.25">
      <c r="B259" s="294" t="s">
        <v>836</v>
      </c>
      <c r="C259" s="294" t="s">
        <v>422</v>
      </c>
      <c r="D259" s="294" t="s">
        <v>837</v>
      </c>
      <c r="E259" s="294" t="s">
        <v>433</v>
      </c>
    </row>
    <row r="260" spans="2:5" x14ac:dyDescent="0.25">
      <c r="B260" s="294" t="s">
        <v>838</v>
      </c>
      <c r="C260" s="294">
        <v>519383</v>
      </c>
      <c r="D260" s="294" t="s">
        <v>839</v>
      </c>
      <c r="E260" s="294" t="s">
        <v>620</v>
      </c>
    </row>
    <row r="261" spans="2:5" x14ac:dyDescent="0.25">
      <c r="B261" s="294" t="s">
        <v>840</v>
      </c>
      <c r="C261" s="294">
        <v>537785</v>
      </c>
      <c r="D261" s="294" t="s">
        <v>422</v>
      </c>
      <c r="E261" s="294" t="s">
        <v>456</v>
      </c>
    </row>
    <row r="262" spans="2:5" x14ac:dyDescent="0.25">
      <c r="B262" s="294" t="s">
        <v>841</v>
      </c>
      <c r="C262" s="294">
        <v>531878</v>
      </c>
      <c r="D262" s="294" t="s">
        <v>422</v>
      </c>
      <c r="E262" s="294" t="s">
        <v>439</v>
      </c>
    </row>
    <row r="263" spans="2:5" x14ac:dyDescent="0.25">
      <c r="B263" s="294" t="s">
        <v>842</v>
      </c>
      <c r="C263" s="294">
        <v>511153</v>
      </c>
      <c r="D263" s="294" t="s">
        <v>422</v>
      </c>
      <c r="E263" s="294" t="s">
        <v>843</v>
      </c>
    </row>
    <row r="264" spans="2:5" x14ac:dyDescent="0.25">
      <c r="B264" s="294" t="s">
        <v>844</v>
      </c>
      <c r="C264" s="294">
        <v>518091</v>
      </c>
      <c r="D264" s="294" t="s">
        <v>845</v>
      </c>
      <c r="E264" s="294" t="s">
        <v>435</v>
      </c>
    </row>
    <row r="265" spans="2:5" x14ac:dyDescent="0.25">
      <c r="B265" s="294" t="s">
        <v>846</v>
      </c>
      <c r="C265" s="294">
        <v>531223</v>
      </c>
      <c r="D265" s="294" t="s">
        <v>422</v>
      </c>
      <c r="E265" s="294" t="s">
        <v>437</v>
      </c>
    </row>
    <row r="266" spans="2:5" x14ac:dyDescent="0.25">
      <c r="B266" s="294" t="s">
        <v>847</v>
      </c>
      <c r="C266" s="294">
        <v>531673</v>
      </c>
      <c r="D266" s="294" t="s">
        <v>422</v>
      </c>
      <c r="E266" s="294" t="s">
        <v>848</v>
      </c>
    </row>
    <row r="267" spans="2:5" x14ac:dyDescent="0.25">
      <c r="B267" s="294" t="s">
        <v>849</v>
      </c>
      <c r="C267" s="294">
        <v>531673</v>
      </c>
      <c r="D267" s="294" t="s">
        <v>422</v>
      </c>
      <c r="E267" s="294" t="s">
        <v>848</v>
      </c>
    </row>
    <row r="268" spans="2:5" x14ac:dyDescent="0.25">
      <c r="B268" s="294" t="s">
        <v>850</v>
      </c>
      <c r="C268" s="294">
        <v>532870</v>
      </c>
      <c r="D268" s="294" t="s">
        <v>851</v>
      </c>
      <c r="E268" s="294" t="s">
        <v>454</v>
      </c>
    </row>
    <row r="269" spans="2:5" x14ac:dyDescent="0.25">
      <c r="B269" s="294" t="s">
        <v>852</v>
      </c>
      <c r="C269" s="294">
        <v>531519</v>
      </c>
      <c r="D269" s="294" t="s">
        <v>422</v>
      </c>
      <c r="E269" s="294" t="s">
        <v>405</v>
      </c>
    </row>
    <row r="270" spans="2:5" x14ac:dyDescent="0.25">
      <c r="B270" s="294" t="s">
        <v>853</v>
      </c>
      <c r="C270" s="294">
        <v>542437</v>
      </c>
      <c r="D270" s="294" t="s">
        <v>854</v>
      </c>
      <c r="E270" s="294" t="s">
        <v>456</v>
      </c>
    </row>
    <row r="271" spans="2:5" x14ac:dyDescent="0.25">
      <c r="B271" s="294" t="s">
        <v>855</v>
      </c>
      <c r="C271" s="294">
        <v>530799</v>
      </c>
      <c r="D271" s="294" t="s">
        <v>422</v>
      </c>
      <c r="E271" s="294" t="s">
        <v>439</v>
      </c>
    </row>
    <row r="272" spans="2:5" x14ac:dyDescent="0.25">
      <c r="B272" s="294" t="s">
        <v>856</v>
      </c>
      <c r="C272" s="294">
        <v>531406</v>
      </c>
      <c r="D272" s="294" t="s">
        <v>422</v>
      </c>
      <c r="E272" s="294" t="s">
        <v>857</v>
      </c>
    </row>
    <row r="273" spans="2:5" x14ac:dyDescent="0.25">
      <c r="B273" s="294" t="s">
        <v>858</v>
      </c>
      <c r="C273" s="294">
        <v>523007</v>
      </c>
      <c r="D273" s="294" t="s">
        <v>422</v>
      </c>
      <c r="E273" s="294" t="s">
        <v>508</v>
      </c>
    </row>
    <row r="274" spans="2:5" x14ac:dyDescent="0.25">
      <c r="B274" s="294" t="s">
        <v>859</v>
      </c>
      <c r="C274" s="294">
        <v>507828</v>
      </c>
      <c r="D274" s="294" t="s">
        <v>860</v>
      </c>
      <c r="E274" s="294" t="s">
        <v>508</v>
      </c>
    </row>
    <row r="275" spans="2:5" x14ac:dyDescent="0.25">
      <c r="B275" s="294" t="s">
        <v>861</v>
      </c>
      <c r="C275" s="294">
        <v>500013</v>
      </c>
      <c r="D275" s="294" t="s">
        <v>862</v>
      </c>
      <c r="E275" s="294" t="s">
        <v>508</v>
      </c>
    </row>
    <row r="276" spans="2:5" x14ac:dyDescent="0.25">
      <c r="B276" s="294" t="s">
        <v>863</v>
      </c>
      <c r="C276" s="294">
        <v>512091</v>
      </c>
      <c r="D276" s="294" t="s">
        <v>422</v>
      </c>
      <c r="E276" s="294" t="s">
        <v>536</v>
      </c>
    </row>
    <row r="277" spans="2:5" x14ac:dyDescent="0.25">
      <c r="B277" s="294" t="s">
        <v>864</v>
      </c>
      <c r="C277" s="294" t="s">
        <v>422</v>
      </c>
      <c r="D277" s="294" t="s">
        <v>865</v>
      </c>
      <c r="E277" s="294" t="s">
        <v>513</v>
      </c>
    </row>
    <row r="278" spans="2:5" x14ac:dyDescent="0.25">
      <c r="B278" s="294" t="s">
        <v>866</v>
      </c>
      <c r="C278" s="294">
        <v>501270</v>
      </c>
      <c r="D278" s="294" t="s">
        <v>422</v>
      </c>
      <c r="E278" s="294" t="s">
        <v>508</v>
      </c>
    </row>
    <row r="279" spans="2:5" x14ac:dyDescent="0.25">
      <c r="B279" s="294" t="s">
        <v>867</v>
      </c>
      <c r="C279" s="294">
        <v>539697</v>
      </c>
      <c r="D279" s="294" t="s">
        <v>422</v>
      </c>
      <c r="E279" s="294" t="s">
        <v>868</v>
      </c>
    </row>
    <row r="280" spans="2:5" x14ac:dyDescent="0.25">
      <c r="B280" s="294" t="s">
        <v>869</v>
      </c>
      <c r="C280" s="294">
        <v>538833</v>
      </c>
      <c r="D280" s="294" t="s">
        <v>422</v>
      </c>
      <c r="E280" s="294" t="s">
        <v>820</v>
      </c>
    </row>
    <row r="281" spans="2:5" x14ac:dyDescent="0.25">
      <c r="B281" s="294" t="s">
        <v>870</v>
      </c>
      <c r="C281" s="294">
        <v>506260</v>
      </c>
      <c r="D281" s="294" t="s">
        <v>422</v>
      </c>
      <c r="E281" s="294" t="s">
        <v>460</v>
      </c>
    </row>
    <row r="282" spans="2:5" x14ac:dyDescent="0.25">
      <c r="B282" s="294" t="s">
        <v>871</v>
      </c>
      <c r="C282" s="294">
        <v>506087</v>
      </c>
      <c r="D282" s="294" t="s">
        <v>422</v>
      </c>
      <c r="E282" s="294" t="s">
        <v>745</v>
      </c>
    </row>
    <row r="283" spans="2:5" x14ac:dyDescent="0.25">
      <c r="B283" s="294" t="s">
        <v>872</v>
      </c>
      <c r="C283" s="294">
        <v>530109</v>
      </c>
      <c r="D283" s="294" t="s">
        <v>422</v>
      </c>
      <c r="E283" s="294" t="s">
        <v>439</v>
      </c>
    </row>
    <row r="284" spans="2:5" x14ac:dyDescent="0.25">
      <c r="B284" s="294" t="s">
        <v>873</v>
      </c>
      <c r="C284" s="294">
        <v>532259</v>
      </c>
      <c r="D284" s="294" t="s">
        <v>874</v>
      </c>
      <c r="E284" s="294" t="s">
        <v>720</v>
      </c>
    </row>
    <row r="285" spans="2:5" x14ac:dyDescent="0.25">
      <c r="B285" s="294" t="s">
        <v>875</v>
      </c>
      <c r="C285" s="294">
        <v>523694</v>
      </c>
      <c r="D285" s="294" t="s">
        <v>876</v>
      </c>
      <c r="E285" s="294" t="s">
        <v>607</v>
      </c>
    </row>
    <row r="286" spans="2:5" x14ac:dyDescent="0.25">
      <c r="B286" s="294" t="s">
        <v>877</v>
      </c>
      <c r="C286" s="294">
        <v>540692</v>
      </c>
      <c r="D286" s="294" t="s">
        <v>878</v>
      </c>
      <c r="E286" s="294" t="s">
        <v>482</v>
      </c>
    </row>
    <row r="287" spans="2:5" x14ac:dyDescent="0.25">
      <c r="B287" s="294" t="s">
        <v>879</v>
      </c>
      <c r="C287" s="294">
        <v>541133</v>
      </c>
      <c r="D287" s="294" t="s">
        <v>422</v>
      </c>
      <c r="E287" s="294" t="s">
        <v>439</v>
      </c>
    </row>
    <row r="288" spans="2:5" x14ac:dyDescent="0.25">
      <c r="B288" s="294" t="s">
        <v>880</v>
      </c>
      <c r="C288" s="294">
        <v>506166</v>
      </c>
      <c r="D288" s="294" t="s">
        <v>422</v>
      </c>
      <c r="E288" s="294" t="s">
        <v>502</v>
      </c>
    </row>
    <row r="289" spans="2:5" x14ac:dyDescent="0.25">
      <c r="B289" s="294" t="s">
        <v>881</v>
      </c>
      <c r="C289" s="294">
        <v>506166</v>
      </c>
      <c r="D289" s="294" t="s">
        <v>422</v>
      </c>
      <c r="E289" s="294" t="s">
        <v>502</v>
      </c>
    </row>
    <row r="290" spans="2:5" x14ac:dyDescent="0.25">
      <c r="B290" s="294" t="s">
        <v>882</v>
      </c>
      <c r="C290" s="294">
        <v>533758</v>
      </c>
      <c r="D290" s="294" t="s">
        <v>883</v>
      </c>
      <c r="E290" s="294" t="s">
        <v>745</v>
      </c>
    </row>
    <row r="291" spans="2:5" x14ac:dyDescent="0.25">
      <c r="B291" s="294" t="s">
        <v>884</v>
      </c>
      <c r="C291" s="294">
        <v>517096</v>
      </c>
      <c r="D291" s="294" t="s">
        <v>422</v>
      </c>
      <c r="E291" s="294" t="s">
        <v>720</v>
      </c>
    </row>
    <row r="292" spans="2:5" x14ac:dyDescent="0.25">
      <c r="B292" s="294" t="s">
        <v>885</v>
      </c>
      <c r="C292" s="294">
        <v>511064</v>
      </c>
      <c r="D292" s="294" t="s">
        <v>886</v>
      </c>
      <c r="E292" s="294" t="s">
        <v>788</v>
      </c>
    </row>
    <row r="293" spans="2:5" x14ac:dyDescent="0.25">
      <c r="B293" s="294" t="s">
        <v>887</v>
      </c>
      <c r="C293" s="294">
        <v>523537</v>
      </c>
      <c r="D293" s="294" t="s">
        <v>422</v>
      </c>
      <c r="E293" s="294" t="s">
        <v>437</v>
      </c>
    </row>
    <row r="294" spans="2:5" x14ac:dyDescent="0.25">
      <c r="B294" s="294" t="s">
        <v>888</v>
      </c>
      <c r="C294" s="294">
        <v>512437</v>
      </c>
      <c r="D294" s="294" t="s">
        <v>422</v>
      </c>
      <c r="E294" s="294" t="s">
        <v>405</v>
      </c>
    </row>
    <row r="295" spans="2:5" x14ac:dyDescent="0.25">
      <c r="B295" s="294" t="s">
        <v>889</v>
      </c>
      <c r="C295" s="294">
        <v>512437</v>
      </c>
      <c r="D295" s="294" t="s">
        <v>422</v>
      </c>
      <c r="E295" s="294" t="s">
        <v>405</v>
      </c>
    </row>
    <row r="296" spans="2:5" x14ac:dyDescent="0.25">
      <c r="B296" s="294" t="s">
        <v>890</v>
      </c>
      <c r="C296" s="294">
        <v>508869</v>
      </c>
      <c r="D296" s="294" t="s">
        <v>891</v>
      </c>
      <c r="E296" s="294" t="s">
        <v>892</v>
      </c>
    </row>
    <row r="297" spans="2:5" x14ac:dyDescent="0.25">
      <c r="B297" s="294" t="s">
        <v>893</v>
      </c>
      <c r="C297" s="294">
        <v>540879</v>
      </c>
      <c r="D297" s="294" t="s">
        <v>894</v>
      </c>
      <c r="E297" s="294" t="s">
        <v>895</v>
      </c>
    </row>
    <row r="298" spans="2:5" x14ac:dyDescent="0.25">
      <c r="B298" s="294" t="s">
        <v>896</v>
      </c>
      <c r="C298" s="294">
        <v>531761</v>
      </c>
      <c r="D298" s="294" t="s">
        <v>422</v>
      </c>
      <c r="E298" s="294" t="s">
        <v>542</v>
      </c>
    </row>
    <row r="299" spans="2:5" x14ac:dyDescent="0.25">
      <c r="B299" s="294" t="s">
        <v>897</v>
      </c>
      <c r="C299" s="294" t="s">
        <v>422</v>
      </c>
      <c r="D299" s="294" t="s">
        <v>898</v>
      </c>
      <c r="E299" s="294" t="s">
        <v>513</v>
      </c>
    </row>
    <row r="300" spans="2:5" x14ac:dyDescent="0.25">
      <c r="B300" s="294" t="s">
        <v>899</v>
      </c>
      <c r="C300" s="294">
        <v>538566</v>
      </c>
      <c r="D300" s="294" t="s">
        <v>422</v>
      </c>
      <c r="E300" s="294" t="s">
        <v>444</v>
      </c>
    </row>
    <row r="301" spans="2:5" x14ac:dyDescent="0.25">
      <c r="B301" s="294" t="s">
        <v>900</v>
      </c>
      <c r="C301" s="294">
        <v>500877</v>
      </c>
      <c r="D301" s="294" t="s">
        <v>901</v>
      </c>
      <c r="E301" s="294" t="s">
        <v>902</v>
      </c>
    </row>
    <row r="302" spans="2:5" x14ac:dyDescent="0.25">
      <c r="B302" s="294" t="s">
        <v>903</v>
      </c>
      <c r="C302" s="294">
        <v>539545</v>
      </c>
      <c r="D302" s="294" t="s">
        <v>422</v>
      </c>
      <c r="E302" s="294" t="s">
        <v>442</v>
      </c>
    </row>
    <row r="303" spans="2:5" x14ac:dyDescent="0.25">
      <c r="B303" s="294" t="s">
        <v>904</v>
      </c>
      <c r="C303" s="294">
        <v>500014</v>
      </c>
      <c r="D303" s="294" t="s">
        <v>422</v>
      </c>
      <c r="E303" s="294" t="s">
        <v>439</v>
      </c>
    </row>
    <row r="304" spans="2:5" x14ac:dyDescent="0.25">
      <c r="B304" s="294" t="s">
        <v>905</v>
      </c>
      <c r="C304" s="294">
        <v>532475</v>
      </c>
      <c r="D304" s="294" t="s">
        <v>906</v>
      </c>
      <c r="E304" s="294" t="s">
        <v>907</v>
      </c>
    </row>
    <row r="305" spans="2:5" x14ac:dyDescent="0.25">
      <c r="B305" s="294" t="s">
        <v>908</v>
      </c>
      <c r="C305" s="294">
        <v>539469</v>
      </c>
      <c r="D305" s="294" t="s">
        <v>422</v>
      </c>
      <c r="E305" s="294" t="s">
        <v>444</v>
      </c>
    </row>
    <row r="306" spans="2:5" x14ac:dyDescent="0.25">
      <c r="B306" s="294" t="s">
        <v>909</v>
      </c>
      <c r="C306" s="294">
        <v>531364</v>
      </c>
      <c r="D306" s="294" t="s">
        <v>422</v>
      </c>
      <c r="E306" s="294" t="s">
        <v>820</v>
      </c>
    </row>
    <row r="307" spans="2:5" x14ac:dyDescent="0.25">
      <c r="B307" s="294" t="s">
        <v>910</v>
      </c>
      <c r="C307" s="294">
        <v>539403</v>
      </c>
      <c r="D307" s="294" t="s">
        <v>422</v>
      </c>
      <c r="E307" s="294" t="s">
        <v>911</v>
      </c>
    </row>
    <row r="308" spans="2:5" x14ac:dyDescent="0.25">
      <c r="B308" s="294" t="s">
        <v>912</v>
      </c>
      <c r="C308" s="294">
        <v>540135</v>
      </c>
      <c r="D308" s="294" t="s">
        <v>422</v>
      </c>
      <c r="E308" s="294" t="s">
        <v>405</v>
      </c>
    </row>
    <row r="309" spans="2:5" x14ac:dyDescent="0.25">
      <c r="B309" s="294" t="s">
        <v>913</v>
      </c>
      <c r="C309" s="294">
        <v>520121</v>
      </c>
      <c r="D309" s="294" t="s">
        <v>422</v>
      </c>
      <c r="E309" s="294" t="s">
        <v>542</v>
      </c>
    </row>
    <row r="310" spans="2:5" x14ac:dyDescent="0.25">
      <c r="B310" s="294" t="s">
        <v>914</v>
      </c>
      <c r="C310" s="294">
        <v>530565</v>
      </c>
      <c r="D310" s="294" t="s">
        <v>422</v>
      </c>
      <c r="E310" s="294" t="s">
        <v>515</v>
      </c>
    </row>
    <row r="311" spans="2:5" x14ac:dyDescent="0.25">
      <c r="B311" s="294" t="s">
        <v>915</v>
      </c>
      <c r="C311" s="294">
        <v>532994</v>
      </c>
      <c r="D311" s="294" t="s">
        <v>916</v>
      </c>
      <c r="E311" s="294" t="s">
        <v>917</v>
      </c>
    </row>
    <row r="312" spans="2:5" x14ac:dyDescent="0.25">
      <c r="B312" s="294" t="s">
        <v>918</v>
      </c>
      <c r="C312" s="294">
        <v>532212</v>
      </c>
      <c r="D312" s="294" t="s">
        <v>919</v>
      </c>
      <c r="E312" s="294" t="s">
        <v>920</v>
      </c>
    </row>
    <row r="313" spans="2:5" x14ac:dyDescent="0.25">
      <c r="B313" s="294" t="s">
        <v>921</v>
      </c>
      <c r="C313" s="294">
        <v>524640</v>
      </c>
      <c r="D313" s="294" t="s">
        <v>422</v>
      </c>
      <c r="E313" s="294" t="s">
        <v>470</v>
      </c>
    </row>
    <row r="314" spans="2:5" x14ac:dyDescent="0.25">
      <c r="B314" s="294" t="s">
        <v>922</v>
      </c>
      <c r="C314" s="294">
        <v>532914</v>
      </c>
      <c r="D314" s="294" t="s">
        <v>923</v>
      </c>
      <c r="E314" s="294" t="s">
        <v>496</v>
      </c>
    </row>
    <row r="315" spans="2:5" x14ac:dyDescent="0.25">
      <c r="B315" s="294" t="s">
        <v>924</v>
      </c>
      <c r="C315" s="294">
        <v>504370</v>
      </c>
      <c r="D315" s="294" t="s">
        <v>422</v>
      </c>
      <c r="E315" s="294" t="s">
        <v>843</v>
      </c>
    </row>
    <row r="316" spans="2:5" x14ac:dyDescent="0.25">
      <c r="B316" s="294" t="s">
        <v>925</v>
      </c>
      <c r="C316" s="294">
        <v>526851</v>
      </c>
      <c r="D316" s="294" t="s">
        <v>422</v>
      </c>
      <c r="E316" s="294" t="s">
        <v>437</v>
      </c>
    </row>
    <row r="317" spans="2:5" x14ac:dyDescent="0.25">
      <c r="B317" s="294" t="s">
        <v>926</v>
      </c>
      <c r="C317" s="294">
        <v>539151</v>
      </c>
      <c r="D317" s="294" t="s">
        <v>422</v>
      </c>
      <c r="E317" s="294" t="s">
        <v>727</v>
      </c>
    </row>
    <row r="318" spans="2:5" x14ac:dyDescent="0.25">
      <c r="B318" s="294" t="s">
        <v>927</v>
      </c>
      <c r="C318" s="294">
        <v>539151</v>
      </c>
      <c r="D318" s="294" t="s">
        <v>422</v>
      </c>
      <c r="E318" s="294" t="s">
        <v>727</v>
      </c>
    </row>
    <row r="319" spans="2:5" x14ac:dyDescent="0.25">
      <c r="B319" s="294" t="s">
        <v>928</v>
      </c>
      <c r="C319" s="294">
        <v>532935</v>
      </c>
      <c r="D319" s="294" t="s">
        <v>929</v>
      </c>
      <c r="E319" s="294" t="s">
        <v>930</v>
      </c>
    </row>
    <row r="320" spans="2:5" x14ac:dyDescent="0.25">
      <c r="B320" s="294" t="s">
        <v>931</v>
      </c>
      <c r="C320" s="294">
        <v>511605</v>
      </c>
      <c r="D320" s="294" t="s">
        <v>422</v>
      </c>
      <c r="E320" s="294" t="s">
        <v>405</v>
      </c>
    </row>
    <row r="321" spans="2:5" x14ac:dyDescent="0.25">
      <c r="B321" s="294" t="s">
        <v>932</v>
      </c>
      <c r="C321" s="294">
        <v>531381</v>
      </c>
      <c r="D321" s="294" t="s">
        <v>933</v>
      </c>
      <c r="E321" s="294" t="s">
        <v>508</v>
      </c>
    </row>
    <row r="322" spans="2:5" x14ac:dyDescent="0.25">
      <c r="B322" s="294" t="s">
        <v>934</v>
      </c>
      <c r="C322" s="294">
        <v>541401</v>
      </c>
      <c r="D322" s="294" t="s">
        <v>422</v>
      </c>
      <c r="E322" s="294" t="s">
        <v>527</v>
      </c>
    </row>
    <row r="323" spans="2:5" x14ac:dyDescent="0.25">
      <c r="B323" s="294" t="s">
        <v>935</v>
      </c>
      <c r="C323" s="294">
        <v>506194</v>
      </c>
      <c r="D323" s="294" t="s">
        <v>936</v>
      </c>
      <c r="E323" s="294" t="s">
        <v>508</v>
      </c>
    </row>
    <row r="324" spans="2:5" x14ac:dyDescent="0.25">
      <c r="B324" s="294" t="s">
        <v>937</v>
      </c>
      <c r="C324" s="294">
        <v>526125</v>
      </c>
      <c r="D324" s="294" t="s">
        <v>422</v>
      </c>
      <c r="E324" s="294" t="s">
        <v>444</v>
      </c>
    </row>
    <row r="325" spans="2:5" x14ac:dyDescent="0.25">
      <c r="B325" s="294" t="s">
        <v>938</v>
      </c>
      <c r="C325" s="294">
        <v>531017</v>
      </c>
      <c r="D325" s="294" t="s">
        <v>422</v>
      </c>
      <c r="E325" s="294" t="s">
        <v>843</v>
      </c>
    </row>
    <row r="326" spans="2:5" x14ac:dyDescent="0.25">
      <c r="B326" s="294" t="s">
        <v>939</v>
      </c>
      <c r="C326" s="294">
        <v>531677</v>
      </c>
      <c r="D326" s="294" t="s">
        <v>422</v>
      </c>
      <c r="E326" s="294" t="s">
        <v>408</v>
      </c>
    </row>
    <row r="327" spans="2:5" x14ac:dyDescent="0.25">
      <c r="B327" s="294" t="s">
        <v>940</v>
      </c>
      <c r="C327" s="294">
        <v>531179</v>
      </c>
      <c r="D327" s="294" t="s">
        <v>941</v>
      </c>
      <c r="E327" s="294" t="s">
        <v>439</v>
      </c>
    </row>
    <row r="328" spans="2:5" x14ac:dyDescent="0.25">
      <c r="B328" s="294" t="s">
        <v>942</v>
      </c>
      <c r="C328" s="294">
        <v>538556</v>
      </c>
      <c r="D328" s="294" t="s">
        <v>943</v>
      </c>
      <c r="E328" s="294" t="s">
        <v>442</v>
      </c>
    </row>
    <row r="329" spans="2:5" x14ac:dyDescent="0.25">
      <c r="B329" s="294" t="s">
        <v>944</v>
      </c>
      <c r="C329" s="294">
        <v>532397</v>
      </c>
      <c r="D329" s="294" t="s">
        <v>422</v>
      </c>
      <c r="E329" s="294" t="s">
        <v>416</v>
      </c>
    </row>
    <row r="330" spans="2:5" x14ac:dyDescent="0.25">
      <c r="B330" s="294" t="s">
        <v>945</v>
      </c>
      <c r="C330" s="294">
        <v>531467</v>
      </c>
      <c r="D330" s="294" t="s">
        <v>422</v>
      </c>
      <c r="E330" s="294" t="s">
        <v>946</v>
      </c>
    </row>
    <row r="331" spans="2:5" x14ac:dyDescent="0.25">
      <c r="B331" s="294" t="s">
        <v>947</v>
      </c>
      <c r="C331" s="294">
        <v>537069</v>
      </c>
      <c r="D331" s="294" t="s">
        <v>422</v>
      </c>
      <c r="E331" s="294" t="s">
        <v>439</v>
      </c>
    </row>
    <row r="332" spans="2:5" x14ac:dyDescent="0.25">
      <c r="B332" s="294" t="s">
        <v>948</v>
      </c>
      <c r="C332" s="294">
        <v>513729</v>
      </c>
      <c r="D332" s="294" t="s">
        <v>949</v>
      </c>
      <c r="E332" s="294" t="s">
        <v>950</v>
      </c>
    </row>
    <row r="333" spans="2:5" x14ac:dyDescent="0.25">
      <c r="B333" s="294" t="s">
        <v>951</v>
      </c>
      <c r="C333" s="294">
        <v>531560</v>
      </c>
      <c r="D333" s="294" t="s">
        <v>422</v>
      </c>
      <c r="E333" s="294" t="s">
        <v>843</v>
      </c>
    </row>
    <row r="334" spans="2:5" x14ac:dyDescent="0.25">
      <c r="B334" s="294" t="s">
        <v>952</v>
      </c>
      <c r="C334" s="294">
        <v>531560</v>
      </c>
      <c r="D334" s="294" t="s">
        <v>422</v>
      </c>
      <c r="E334" s="294" t="s">
        <v>843</v>
      </c>
    </row>
    <row r="335" spans="2:5" x14ac:dyDescent="0.25">
      <c r="B335" s="294" t="s">
        <v>953</v>
      </c>
      <c r="C335" s="294">
        <v>516064</v>
      </c>
      <c r="D335" s="294" t="s">
        <v>954</v>
      </c>
      <c r="E335" s="294" t="s">
        <v>542</v>
      </c>
    </row>
    <row r="336" spans="2:5" x14ac:dyDescent="0.25">
      <c r="B336" s="294" t="s">
        <v>955</v>
      </c>
      <c r="C336" s="294">
        <v>533068</v>
      </c>
      <c r="D336" s="294" t="s">
        <v>956</v>
      </c>
      <c r="E336" s="294" t="s">
        <v>536</v>
      </c>
    </row>
    <row r="337" spans="2:5" x14ac:dyDescent="0.25">
      <c r="B337" s="294" t="s">
        <v>957</v>
      </c>
      <c r="C337" s="294">
        <v>506074</v>
      </c>
      <c r="D337" s="294" t="s">
        <v>958</v>
      </c>
      <c r="E337" s="294" t="s">
        <v>743</v>
      </c>
    </row>
    <row r="338" spans="2:5" x14ac:dyDescent="0.25">
      <c r="B338" s="294" t="s">
        <v>959</v>
      </c>
      <c r="C338" s="294">
        <v>533163</v>
      </c>
      <c r="D338" s="294" t="s">
        <v>960</v>
      </c>
      <c r="E338" s="294" t="s">
        <v>820</v>
      </c>
    </row>
    <row r="339" spans="2:5" x14ac:dyDescent="0.25">
      <c r="B339" s="294" t="s">
        <v>961</v>
      </c>
      <c r="C339" s="294" t="s">
        <v>422</v>
      </c>
      <c r="D339" s="294" t="s">
        <v>962</v>
      </c>
      <c r="E339" s="294" t="s">
        <v>433</v>
      </c>
    </row>
    <row r="340" spans="2:5" x14ac:dyDescent="0.25">
      <c r="B340" s="294" t="s">
        <v>963</v>
      </c>
      <c r="C340" s="294">
        <v>517481</v>
      </c>
      <c r="D340" s="294" t="s">
        <v>422</v>
      </c>
      <c r="E340" s="294" t="s">
        <v>964</v>
      </c>
    </row>
    <row r="341" spans="2:5" x14ac:dyDescent="0.25">
      <c r="B341" s="294" t="s">
        <v>965</v>
      </c>
      <c r="C341" s="294">
        <v>531297</v>
      </c>
      <c r="D341" s="294" t="s">
        <v>422</v>
      </c>
      <c r="E341" s="294" t="s">
        <v>506</v>
      </c>
    </row>
    <row r="342" spans="2:5" x14ac:dyDescent="0.25">
      <c r="B342" s="294" t="s">
        <v>966</v>
      </c>
      <c r="C342" s="294">
        <v>542670</v>
      </c>
      <c r="D342" s="294" t="s">
        <v>967</v>
      </c>
      <c r="E342" s="294" t="s">
        <v>968</v>
      </c>
    </row>
    <row r="343" spans="2:5" x14ac:dyDescent="0.25">
      <c r="B343" s="294" t="s">
        <v>969</v>
      </c>
      <c r="C343" s="294">
        <v>540616</v>
      </c>
      <c r="D343" s="294" t="s">
        <v>970</v>
      </c>
      <c r="E343" s="294" t="s">
        <v>892</v>
      </c>
    </row>
    <row r="344" spans="2:5" x14ac:dyDescent="0.25">
      <c r="B344" s="294" t="s">
        <v>971</v>
      </c>
      <c r="C344" s="294">
        <v>522134</v>
      </c>
      <c r="D344" s="294" t="s">
        <v>422</v>
      </c>
      <c r="E344" s="294" t="s">
        <v>430</v>
      </c>
    </row>
    <row r="345" spans="2:5" x14ac:dyDescent="0.25">
      <c r="B345" s="294" t="s">
        <v>972</v>
      </c>
      <c r="C345" s="294">
        <v>500016</v>
      </c>
      <c r="D345" s="294" t="s">
        <v>422</v>
      </c>
      <c r="E345" s="294" t="s">
        <v>623</v>
      </c>
    </row>
    <row r="346" spans="2:5" x14ac:dyDescent="0.25">
      <c r="B346" s="294" t="s">
        <v>973</v>
      </c>
      <c r="C346" s="294" t="s">
        <v>422</v>
      </c>
      <c r="D346" s="294" t="s">
        <v>974</v>
      </c>
      <c r="E346" s="294" t="s">
        <v>433</v>
      </c>
    </row>
    <row r="347" spans="2:5" x14ac:dyDescent="0.25">
      <c r="B347" s="294" t="s">
        <v>975</v>
      </c>
      <c r="C347" s="294" t="s">
        <v>422</v>
      </c>
      <c r="D347" s="294" t="s">
        <v>974</v>
      </c>
      <c r="E347" s="294" t="s">
        <v>433</v>
      </c>
    </row>
    <row r="348" spans="2:5" x14ac:dyDescent="0.25">
      <c r="B348" s="294" t="s">
        <v>976</v>
      </c>
      <c r="C348" s="294">
        <v>542484</v>
      </c>
      <c r="D348" s="294" t="s">
        <v>977</v>
      </c>
      <c r="E348" s="294" t="s">
        <v>978</v>
      </c>
    </row>
    <row r="349" spans="2:5" x14ac:dyDescent="0.25">
      <c r="B349" s="294" t="s">
        <v>979</v>
      </c>
      <c r="C349" s="294">
        <v>500101</v>
      </c>
      <c r="D349" s="294" t="s">
        <v>980</v>
      </c>
      <c r="E349" s="294" t="s">
        <v>437</v>
      </c>
    </row>
    <row r="350" spans="2:5" x14ac:dyDescent="0.25">
      <c r="B350" s="294" t="s">
        <v>981</v>
      </c>
      <c r="C350" s="294">
        <v>539301</v>
      </c>
      <c r="D350" s="294" t="s">
        <v>982</v>
      </c>
      <c r="E350" s="294" t="s">
        <v>508</v>
      </c>
    </row>
    <row r="351" spans="2:5" x14ac:dyDescent="0.25">
      <c r="B351" s="294" t="s">
        <v>983</v>
      </c>
      <c r="C351" s="294">
        <v>538716</v>
      </c>
      <c r="D351" s="294" t="s">
        <v>422</v>
      </c>
      <c r="E351" s="294" t="s">
        <v>405</v>
      </c>
    </row>
    <row r="352" spans="2:5" x14ac:dyDescent="0.25">
      <c r="B352" s="294" t="s">
        <v>984</v>
      </c>
      <c r="C352" s="294">
        <v>530245</v>
      </c>
      <c r="D352" s="294" t="s">
        <v>422</v>
      </c>
      <c r="E352" s="294" t="s">
        <v>439</v>
      </c>
    </row>
    <row r="353" spans="2:5" x14ac:dyDescent="0.25">
      <c r="B353" s="294" t="s">
        <v>985</v>
      </c>
      <c r="C353" s="294">
        <v>542176</v>
      </c>
      <c r="D353" s="294" t="s">
        <v>986</v>
      </c>
      <c r="E353" s="294" t="s">
        <v>405</v>
      </c>
    </row>
    <row r="354" spans="2:5" x14ac:dyDescent="0.25">
      <c r="B354" s="294" t="s">
        <v>987</v>
      </c>
      <c r="C354" s="294">
        <v>515030</v>
      </c>
      <c r="D354" s="294" t="s">
        <v>988</v>
      </c>
      <c r="E354" s="294" t="s">
        <v>777</v>
      </c>
    </row>
    <row r="355" spans="2:5" x14ac:dyDescent="0.25">
      <c r="B355" s="294" t="s">
        <v>989</v>
      </c>
      <c r="C355" s="294">
        <v>514482</v>
      </c>
      <c r="D355" s="294" t="s">
        <v>422</v>
      </c>
      <c r="E355" s="294" t="s">
        <v>437</v>
      </c>
    </row>
    <row r="356" spans="2:5" x14ac:dyDescent="0.25">
      <c r="B356" s="294" t="s">
        <v>990</v>
      </c>
      <c r="C356" s="294">
        <v>532853</v>
      </c>
      <c r="D356" s="294" t="s">
        <v>991</v>
      </c>
      <c r="E356" s="294" t="s">
        <v>582</v>
      </c>
    </row>
    <row r="357" spans="2:5" x14ac:dyDescent="0.25">
      <c r="B357" s="294" t="s">
        <v>992</v>
      </c>
      <c r="C357" s="294">
        <v>535467</v>
      </c>
      <c r="D357" s="294" t="s">
        <v>993</v>
      </c>
      <c r="E357" s="294" t="s">
        <v>536</v>
      </c>
    </row>
    <row r="358" spans="2:5" x14ac:dyDescent="0.25">
      <c r="B358" s="294" t="s">
        <v>994</v>
      </c>
      <c r="C358" s="294">
        <v>527001</v>
      </c>
      <c r="D358" s="294" t="s">
        <v>995</v>
      </c>
      <c r="E358" s="294" t="s">
        <v>402</v>
      </c>
    </row>
    <row r="359" spans="2:5" x14ac:dyDescent="0.25">
      <c r="B359" s="294" t="s">
        <v>996</v>
      </c>
      <c r="C359" s="294">
        <v>542579</v>
      </c>
      <c r="D359" s="294" t="s">
        <v>997</v>
      </c>
      <c r="E359" s="294" t="s">
        <v>978</v>
      </c>
    </row>
    <row r="360" spans="2:5" x14ac:dyDescent="0.25">
      <c r="B360" s="294" t="s">
        <v>998</v>
      </c>
      <c r="C360" s="294">
        <v>540024</v>
      </c>
      <c r="D360" s="294" t="s">
        <v>422</v>
      </c>
      <c r="E360" s="294" t="s">
        <v>405</v>
      </c>
    </row>
    <row r="361" spans="2:5" x14ac:dyDescent="0.25">
      <c r="B361" s="294" t="s">
        <v>999</v>
      </c>
      <c r="C361" s="294">
        <v>519174</v>
      </c>
      <c r="D361" s="294" t="s">
        <v>422</v>
      </c>
      <c r="E361" s="294" t="s">
        <v>671</v>
      </c>
    </row>
    <row r="362" spans="2:5" x14ac:dyDescent="0.25">
      <c r="B362" s="294" t="s">
        <v>1000</v>
      </c>
      <c r="C362" s="294">
        <v>523716</v>
      </c>
      <c r="D362" s="294" t="s">
        <v>1001</v>
      </c>
      <c r="E362" s="294" t="s">
        <v>508</v>
      </c>
    </row>
    <row r="363" spans="2:5" x14ac:dyDescent="0.25">
      <c r="B363" s="294" t="s">
        <v>1002</v>
      </c>
      <c r="C363" s="294">
        <v>513401</v>
      </c>
      <c r="D363" s="294" t="s">
        <v>422</v>
      </c>
      <c r="E363" s="294" t="s">
        <v>454</v>
      </c>
    </row>
    <row r="364" spans="2:5" x14ac:dyDescent="0.25">
      <c r="B364" s="294" t="s">
        <v>1003</v>
      </c>
      <c r="C364" s="294">
        <v>590122</v>
      </c>
      <c r="D364" s="294" t="s">
        <v>1004</v>
      </c>
      <c r="E364" s="294" t="s">
        <v>439</v>
      </c>
    </row>
    <row r="365" spans="2:5" x14ac:dyDescent="0.25">
      <c r="B365" s="294" t="s">
        <v>1005</v>
      </c>
      <c r="C365" s="294">
        <v>514286</v>
      </c>
      <c r="D365" s="294" t="s">
        <v>1006</v>
      </c>
      <c r="E365" s="294" t="s">
        <v>437</v>
      </c>
    </row>
    <row r="366" spans="2:5" x14ac:dyDescent="0.25">
      <c r="B366" s="294" t="s">
        <v>1007</v>
      </c>
      <c r="C366" s="294">
        <v>512247</v>
      </c>
      <c r="D366" s="294" t="s">
        <v>422</v>
      </c>
      <c r="E366" s="294" t="s">
        <v>405</v>
      </c>
    </row>
    <row r="367" spans="2:5" x14ac:dyDescent="0.25">
      <c r="B367" s="294" t="s">
        <v>1008</v>
      </c>
      <c r="C367" s="294">
        <v>526847</v>
      </c>
      <c r="D367" s="294" t="s">
        <v>422</v>
      </c>
      <c r="E367" s="294" t="s">
        <v>454</v>
      </c>
    </row>
    <row r="368" spans="2:5" x14ac:dyDescent="0.25">
      <c r="B368" s="294" t="s">
        <v>1009</v>
      </c>
      <c r="C368" s="294">
        <v>530429</v>
      </c>
      <c r="D368" s="294" t="s">
        <v>422</v>
      </c>
      <c r="E368" s="294" t="s">
        <v>542</v>
      </c>
    </row>
    <row r="369" spans="2:5" x14ac:dyDescent="0.25">
      <c r="B369" s="294" t="s">
        <v>1010</v>
      </c>
      <c r="C369" s="294">
        <v>541702</v>
      </c>
      <c r="D369" s="294" t="s">
        <v>422</v>
      </c>
      <c r="E369" s="294" t="s">
        <v>444</v>
      </c>
    </row>
    <row r="370" spans="2:5" x14ac:dyDescent="0.25">
      <c r="B370" s="294" t="s">
        <v>1011</v>
      </c>
      <c r="C370" s="294">
        <v>507872</v>
      </c>
      <c r="D370" s="294" t="s">
        <v>422</v>
      </c>
      <c r="E370" s="294" t="s">
        <v>437</v>
      </c>
    </row>
    <row r="371" spans="2:5" x14ac:dyDescent="0.25">
      <c r="B371" s="294" t="s">
        <v>1012</v>
      </c>
      <c r="C371" s="294">
        <v>524594</v>
      </c>
      <c r="D371" s="294" t="s">
        <v>422</v>
      </c>
      <c r="E371" s="294" t="s">
        <v>470</v>
      </c>
    </row>
    <row r="372" spans="2:5" x14ac:dyDescent="0.25">
      <c r="B372" s="294" t="s">
        <v>1013</v>
      </c>
      <c r="C372" s="294">
        <v>500477</v>
      </c>
      <c r="D372" s="294" t="s">
        <v>1014</v>
      </c>
      <c r="E372" s="294" t="s">
        <v>500</v>
      </c>
    </row>
    <row r="373" spans="2:5" x14ac:dyDescent="0.25">
      <c r="B373" s="294" t="s">
        <v>1015</v>
      </c>
      <c r="C373" s="294">
        <v>533271</v>
      </c>
      <c r="D373" s="294" t="s">
        <v>1016</v>
      </c>
      <c r="E373" s="294" t="s">
        <v>1017</v>
      </c>
    </row>
    <row r="374" spans="2:5" x14ac:dyDescent="0.25">
      <c r="B374" s="294" t="s">
        <v>1018</v>
      </c>
      <c r="C374" s="294">
        <v>540923</v>
      </c>
      <c r="D374" s="294" t="s">
        <v>422</v>
      </c>
      <c r="E374" s="294" t="s">
        <v>820</v>
      </c>
    </row>
    <row r="375" spans="2:5" x14ac:dyDescent="0.25">
      <c r="B375" s="294" t="s">
        <v>1019</v>
      </c>
      <c r="C375" s="294">
        <v>526983</v>
      </c>
      <c r="D375" s="294" t="s">
        <v>422</v>
      </c>
      <c r="E375" s="294" t="s">
        <v>620</v>
      </c>
    </row>
    <row r="376" spans="2:5" x14ac:dyDescent="0.25">
      <c r="B376" s="294" t="s">
        <v>1020</v>
      </c>
      <c r="C376" s="294">
        <v>526187</v>
      </c>
      <c r="D376" s="294" t="s">
        <v>422</v>
      </c>
      <c r="E376" s="294" t="s">
        <v>611</v>
      </c>
    </row>
    <row r="377" spans="2:5" x14ac:dyDescent="0.25">
      <c r="B377" s="294" t="s">
        <v>1021</v>
      </c>
      <c r="C377" s="294">
        <v>531568</v>
      </c>
      <c r="D377" s="294" t="s">
        <v>422</v>
      </c>
      <c r="E377" s="294" t="s">
        <v>416</v>
      </c>
    </row>
    <row r="378" spans="2:5" x14ac:dyDescent="0.25">
      <c r="B378" s="294" t="s">
        <v>1022</v>
      </c>
      <c r="C378" s="294">
        <v>502015</v>
      </c>
      <c r="D378" s="294" t="s">
        <v>422</v>
      </c>
      <c r="E378" s="294" t="s">
        <v>402</v>
      </c>
    </row>
    <row r="379" spans="2:5" x14ac:dyDescent="0.25">
      <c r="B379" s="294" t="s">
        <v>1023</v>
      </c>
      <c r="C379" s="294">
        <v>538777</v>
      </c>
      <c r="D379" s="294" t="s">
        <v>422</v>
      </c>
      <c r="E379" s="294" t="s">
        <v>439</v>
      </c>
    </row>
    <row r="380" spans="2:5" x14ac:dyDescent="0.25">
      <c r="B380" s="294" t="s">
        <v>1024</v>
      </c>
      <c r="C380" s="294">
        <v>530899</v>
      </c>
      <c r="D380" s="294" t="s">
        <v>422</v>
      </c>
      <c r="E380" s="294" t="s">
        <v>437</v>
      </c>
    </row>
    <row r="381" spans="2:5" x14ac:dyDescent="0.25">
      <c r="B381" s="294" t="s">
        <v>1025</v>
      </c>
      <c r="C381" s="294">
        <v>531392</v>
      </c>
      <c r="D381" s="294" t="s">
        <v>422</v>
      </c>
      <c r="E381" s="294" t="s">
        <v>620</v>
      </c>
    </row>
    <row r="382" spans="2:5" x14ac:dyDescent="0.25">
      <c r="B382" s="294" t="s">
        <v>1026</v>
      </c>
      <c r="C382" s="294">
        <v>532888</v>
      </c>
      <c r="D382" s="294" t="s">
        <v>1027</v>
      </c>
      <c r="E382" s="294" t="s">
        <v>699</v>
      </c>
    </row>
    <row r="383" spans="2:5" x14ac:dyDescent="0.25">
      <c r="B383" s="294" t="s">
        <v>1028</v>
      </c>
      <c r="C383" s="294">
        <v>532888</v>
      </c>
      <c r="D383" s="294" t="s">
        <v>1027</v>
      </c>
      <c r="E383" s="294" t="s">
        <v>699</v>
      </c>
    </row>
    <row r="384" spans="2:5" x14ac:dyDescent="0.25">
      <c r="B384" s="294" t="s">
        <v>1029</v>
      </c>
      <c r="C384" s="294">
        <v>533227</v>
      </c>
      <c r="D384" s="294" t="s">
        <v>1030</v>
      </c>
      <c r="E384" s="294" t="s">
        <v>623</v>
      </c>
    </row>
    <row r="385" spans="2:5" x14ac:dyDescent="0.25">
      <c r="B385" s="294" t="s">
        <v>1031</v>
      </c>
      <c r="C385" s="294">
        <v>500023</v>
      </c>
      <c r="D385" s="294" t="s">
        <v>1032</v>
      </c>
      <c r="E385" s="294" t="s">
        <v>623</v>
      </c>
    </row>
    <row r="386" spans="2:5" x14ac:dyDescent="0.25">
      <c r="B386" s="294" t="s">
        <v>1033</v>
      </c>
      <c r="C386" s="294">
        <v>533221</v>
      </c>
      <c r="D386" s="294" t="s">
        <v>1034</v>
      </c>
      <c r="E386" s="294" t="s">
        <v>623</v>
      </c>
    </row>
    <row r="387" spans="2:5" x14ac:dyDescent="0.25">
      <c r="B387" s="294" t="s">
        <v>1035</v>
      </c>
      <c r="C387" s="294">
        <v>530355</v>
      </c>
      <c r="D387" s="294" t="s">
        <v>422</v>
      </c>
      <c r="E387" s="294" t="s">
        <v>763</v>
      </c>
    </row>
    <row r="388" spans="2:5" x14ac:dyDescent="0.25">
      <c r="B388" s="294" t="s">
        <v>1036</v>
      </c>
      <c r="C388" s="294">
        <v>500820</v>
      </c>
      <c r="D388" s="294" t="s">
        <v>1037</v>
      </c>
      <c r="E388" s="294" t="s">
        <v>699</v>
      </c>
    </row>
    <row r="389" spans="2:5" x14ac:dyDescent="0.25">
      <c r="B389" s="294" t="s">
        <v>1038</v>
      </c>
      <c r="C389" s="294">
        <v>524434</v>
      </c>
      <c r="D389" s="294" t="s">
        <v>422</v>
      </c>
      <c r="E389" s="294" t="s">
        <v>470</v>
      </c>
    </row>
    <row r="390" spans="2:5" x14ac:dyDescent="0.25">
      <c r="B390" s="294" t="s">
        <v>1039</v>
      </c>
      <c r="C390" s="294">
        <v>531847</v>
      </c>
      <c r="D390" s="294" t="s">
        <v>422</v>
      </c>
      <c r="E390" s="294" t="s">
        <v>536</v>
      </c>
    </row>
    <row r="391" spans="2:5" x14ac:dyDescent="0.25">
      <c r="B391" s="294" t="s">
        <v>1040</v>
      </c>
      <c r="C391" s="294">
        <v>519532</v>
      </c>
      <c r="D391" s="294" t="s">
        <v>422</v>
      </c>
      <c r="E391" s="294" t="s">
        <v>444</v>
      </c>
    </row>
    <row r="392" spans="2:5" x14ac:dyDescent="0.25">
      <c r="B392" s="294" t="s">
        <v>1041</v>
      </c>
      <c r="C392" s="294">
        <v>506159</v>
      </c>
      <c r="D392" s="294" t="s">
        <v>1042</v>
      </c>
      <c r="E392" s="294" t="s">
        <v>743</v>
      </c>
    </row>
    <row r="393" spans="2:5" x14ac:dyDescent="0.25">
      <c r="B393" s="294" t="s">
        <v>1043</v>
      </c>
      <c r="C393" s="294">
        <v>530723</v>
      </c>
      <c r="D393" s="294" t="s">
        <v>422</v>
      </c>
      <c r="E393" s="294" t="s">
        <v>405</v>
      </c>
    </row>
    <row r="394" spans="2:5" x14ac:dyDescent="0.25">
      <c r="B394" s="294" t="s">
        <v>1044</v>
      </c>
      <c r="C394" s="294" t="s">
        <v>422</v>
      </c>
      <c r="D394" s="294" t="s">
        <v>1045</v>
      </c>
      <c r="E394" s="294" t="s">
        <v>433</v>
      </c>
    </row>
    <row r="395" spans="2:5" x14ac:dyDescent="0.25">
      <c r="B395" s="294" t="s">
        <v>1046</v>
      </c>
      <c r="C395" s="294">
        <v>526433</v>
      </c>
      <c r="D395" s="294" t="s">
        <v>422</v>
      </c>
      <c r="E395" s="294" t="s">
        <v>408</v>
      </c>
    </row>
    <row r="396" spans="2:5" x14ac:dyDescent="0.25">
      <c r="B396" s="294" t="s">
        <v>1047</v>
      </c>
      <c r="C396" s="294" t="s">
        <v>422</v>
      </c>
      <c r="D396" s="294" t="s">
        <v>1048</v>
      </c>
      <c r="E396" s="294" t="s">
        <v>513</v>
      </c>
    </row>
    <row r="397" spans="2:5" x14ac:dyDescent="0.25">
      <c r="B397" s="294" t="s">
        <v>1049</v>
      </c>
      <c r="C397" s="294">
        <v>540788</v>
      </c>
      <c r="D397" s="294" t="s">
        <v>422</v>
      </c>
      <c r="E397" s="294" t="s">
        <v>611</v>
      </c>
    </row>
    <row r="398" spans="2:5" x14ac:dyDescent="0.25">
      <c r="B398" s="294" t="s">
        <v>1050</v>
      </c>
      <c r="C398" s="294">
        <v>500024</v>
      </c>
      <c r="D398" s="294" t="s">
        <v>1051</v>
      </c>
      <c r="E398" s="294" t="s">
        <v>829</v>
      </c>
    </row>
    <row r="399" spans="2:5" x14ac:dyDescent="0.25">
      <c r="B399" s="294" t="s">
        <v>1052</v>
      </c>
      <c r="C399" s="294">
        <v>500024</v>
      </c>
      <c r="D399" s="294" t="s">
        <v>1051</v>
      </c>
      <c r="E399" s="294" t="s">
        <v>829</v>
      </c>
    </row>
    <row r="400" spans="2:5" x14ac:dyDescent="0.25">
      <c r="B400" s="294" t="s">
        <v>1053</v>
      </c>
      <c r="C400" s="294">
        <v>507526</v>
      </c>
      <c r="D400" s="294" t="s">
        <v>422</v>
      </c>
      <c r="E400" s="294" t="s">
        <v>1054</v>
      </c>
    </row>
    <row r="401" spans="2:5" x14ac:dyDescent="0.25">
      <c r="B401" s="294" t="s">
        <v>1055</v>
      </c>
      <c r="C401" s="294">
        <v>533138</v>
      </c>
      <c r="D401" s="294" t="s">
        <v>1056</v>
      </c>
      <c r="E401" s="294" t="s">
        <v>566</v>
      </c>
    </row>
    <row r="402" spans="2:5" x14ac:dyDescent="0.25">
      <c r="B402" s="294" t="s">
        <v>1057</v>
      </c>
      <c r="C402" s="294">
        <v>540975</v>
      </c>
      <c r="D402" s="294" t="s">
        <v>1058</v>
      </c>
      <c r="E402" s="294" t="s">
        <v>611</v>
      </c>
    </row>
    <row r="403" spans="2:5" x14ac:dyDescent="0.25">
      <c r="B403" s="294" t="s">
        <v>1059</v>
      </c>
      <c r="C403" s="294">
        <v>532493</v>
      </c>
      <c r="D403" s="294" t="s">
        <v>1060</v>
      </c>
      <c r="E403" s="294" t="s">
        <v>895</v>
      </c>
    </row>
    <row r="404" spans="2:5" x14ac:dyDescent="0.25">
      <c r="B404" s="294" t="s">
        <v>1061</v>
      </c>
      <c r="C404" s="294">
        <v>532830</v>
      </c>
      <c r="D404" s="294" t="s">
        <v>1062</v>
      </c>
      <c r="E404" s="294" t="s">
        <v>542</v>
      </c>
    </row>
    <row r="405" spans="2:5" x14ac:dyDescent="0.25">
      <c r="B405" s="294" t="s">
        <v>1063</v>
      </c>
      <c r="C405" s="294">
        <v>506820</v>
      </c>
      <c r="D405" s="294" t="s">
        <v>1064</v>
      </c>
      <c r="E405" s="294" t="s">
        <v>460</v>
      </c>
    </row>
    <row r="406" spans="2:5" x14ac:dyDescent="0.25">
      <c r="B406" s="294" t="s">
        <v>1065</v>
      </c>
      <c r="C406" s="294">
        <v>506820</v>
      </c>
      <c r="D406" s="294" t="s">
        <v>1064</v>
      </c>
      <c r="E406" s="294" t="s">
        <v>460</v>
      </c>
    </row>
    <row r="407" spans="2:5" x14ac:dyDescent="0.25">
      <c r="B407" s="294" t="s">
        <v>1066</v>
      </c>
      <c r="C407" s="294">
        <v>540824</v>
      </c>
      <c r="D407" s="294" t="s">
        <v>1067</v>
      </c>
      <c r="E407" s="294" t="s">
        <v>416</v>
      </c>
    </row>
    <row r="408" spans="2:5" x14ac:dyDescent="0.25">
      <c r="B408" s="294" t="s">
        <v>1068</v>
      </c>
      <c r="C408" s="294">
        <v>512433</v>
      </c>
      <c r="D408" s="294" t="s">
        <v>422</v>
      </c>
      <c r="E408" s="294" t="s">
        <v>444</v>
      </c>
    </row>
    <row r="409" spans="2:5" x14ac:dyDescent="0.25">
      <c r="B409" s="294" t="s">
        <v>1069</v>
      </c>
      <c r="C409" s="294">
        <v>511144</v>
      </c>
      <c r="D409" s="294" t="s">
        <v>422</v>
      </c>
      <c r="E409" s="294" t="s">
        <v>408</v>
      </c>
    </row>
    <row r="410" spans="2:5" x14ac:dyDescent="0.25">
      <c r="B410" s="294" t="s">
        <v>1070</v>
      </c>
      <c r="C410" s="294">
        <v>530187</v>
      </c>
      <c r="D410" s="294" t="s">
        <v>422</v>
      </c>
      <c r="E410" s="294" t="s">
        <v>439</v>
      </c>
    </row>
    <row r="411" spans="2:5" x14ac:dyDescent="0.25">
      <c r="B411" s="294" t="s">
        <v>1071</v>
      </c>
      <c r="C411" s="294">
        <v>539099</v>
      </c>
      <c r="D411" s="294" t="s">
        <v>422</v>
      </c>
      <c r="E411" s="294" t="s">
        <v>508</v>
      </c>
    </row>
    <row r="412" spans="2:5" x14ac:dyDescent="0.25">
      <c r="B412" s="294" t="s">
        <v>1072</v>
      </c>
      <c r="C412" s="294">
        <v>517429</v>
      </c>
      <c r="D412" s="294" t="s">
        <v>1073</v>
      </c>
      <c r="E412" s="294" t="s">
        <v>515</v>
      </c>
    </row>
    <row r="413" spans="2:5" x14ac:dyDescent="0.25">
      <c r="B413" s="294" t="s">
        <v>1074</v>
      </c>
      <c r="C413" s="294">
        <v>538713</v>
      </c>
      <c r="D413" s="294" t="s">
        <v>422</v>
      </c>
      <c r="E413" s="294" t="s">
        <v>515</v>
      </c>
    </row>
    <row r="414" spans="2:5" x14ac:dyDescent="0.25">
      <c r="B414" s="294" t="s">
        <v>1075</v>
      </c>
      <c r="C414" s="294">
        <v>526843</v>
      </c>
      <c r="D414" s="294" t="s">
        <v>422</v>
      </c>
      <c r="E414" s="294" t="s">
        <v>444</v>
      </c>
    </row>
    <row r="415" spans="2:5" x14ac:dyDescent="0.25">
      <c r="B415" s="294" t="s">
        <v>1076</v>
      </c>
      <c r="C415" s="294">
        <v>532759</v>
      </c>
      <c r="D415" s="294" t="s">
        <v>1077</v>
      </c>
      <c r="E415" s="294" t="s">
        <v>820</v>
      </c>
    </row>
    <row r="416" spans="2:5" x14ac:dyDescent="0.25">
      <c r="B416" s="294" t="s">
        <v>1078</v>
      </c>
      <c r="C416" s="294">
        <v>505029</v>
      </c>
      <c r="D416" s="294" t="s">
        <v>1079</v>
      </c>
      <c r="E416" s="294" t="s">
        <v>1080</v>
      </c>
    </row>
    <row r="417" spans="2:5" x14ac:dyDescent="0.25">
      <c r="B417" s="294" t="s">
        <v>1081</v>
      </c>
      <c r="C417" s="294">
        <v>514394</v>
      </c>
      <c r="D417" s="294" t="s">
        <v>422</v>
      </c>
      <c r="E417" s="294" t="s">
        <v>536</v>
      </c>
    </row>
    <row r="418" spans="2:5" x14ac:dyDescent="0.25">
      <c r="B418" s="294" t="s">
        <v>1082</v>
      </c>
      <c r="C418" s="294">
        <v>514394</v>
      </c>
      <c r="D418" s="294" t="s">
        <v>422</v>
      </c>
      <c r="E418" s="294" t="s">
        <v>536</v>
      </c>
    </row>
    <row r="419" spans="2:5" x14ac:dyDescent="0.25">
      <c r="B419" s="294" t="s">
        <v>1083</v>
      </c>
      <c r="C419" s="294">
        <v>531795</v>
      </c>
      <c r="D419" s="294" t="s">
        <v>1084</v>
      </c>
      <c r="E419" s="294" t="s">
        <v>1080</v>
      </c>
    </row>
    <row r="420" spans="2:5" x14ac:dyDescent="0.25">
      <c r="B420" s="294" t="s">
        <v>1085</v>
      </c>
      <c r="C420" s="294">
        <v>500027</v>
      </c>
      <c r="D420" s="294" t="s">
        <v>1086</v>
      </c>
      <c r="E420" s="294" t="s">
        <v>566</v>
      </c>
    </row>
    <row r="421" spans="2:5" x14ac:dyDescent="0.25">
      <c r="B421" s="294" t="s">
        <v>1087</v>
      </c>
      <c r="C421" s="294">
        <v>500028</v>
      </c>
      <c r="D421" s="294" t="s">
        <v>422</v>
      </c>
      <c r="E421" s="294" t="s">
        <v>820</v>
      </c>
    </row>
    <row r="422" spans="2:5" x14ac:dyDescent="0.25">
      <c r="B422" s="294" t="s">
        <v>1088</v>
      </c>
      <c r="C422" s="294">
        <v>500028</v>
      </c>
      <c r="D422" s="294" t="s">
        <v>422</v>
      </c>
      <c r="E422" s="294" t="s">
        <v>820</v>
      </c>
    </row>
    <row r="423" spans="2:5" x14ac:dyDescent="0.25">
      <c r="B423" s="294" t="s">
        <v>1089</v>
      </c>
      <c r="C423" s="294">
        <v>540611</v>
      </c>
      <c r="D423" s="294" t="s">
        <v>1090</v>
      </c>
      <c r="E423" s="294" t="s">
        <v>740</v>
      </c>
    </row>
    <row r="424" spans="2:5" x14ac:dyDescent="0.25">
      <c r="B424" s="294" t="s">
        <v>1091</v>
      </c>
      <c r="C424" s="294">
        <v>532459</v>
      </c>
      <c r="D424" s="294" t="s">
        <v>422</v>
      </c>
      <c r="E424" s="294" t="s">
        <v>437</v>
      </c>
    </row>
    <row r="425" spans="2:5" x14ac:dyDescent="0.25">
      <c r="B425" s="294" t="s">
        <v>1092</v>
      </c>
      <c r="C425" s="294" t="s">
        <v>422</v>
      </c>
      <c r="D425" s="294" t="s">
        <v>1093</v>
      </c>
      <c r="E425" s="294" t="s">
        <v>433</v>
      </c>
    </row>
    <row r="426" spans="2:5" x14ac:dyDescent="0.25">
      <c r="B426" s="294" t="s">
        <v>1094</v>
      </c>
      <c r="C426" s="294">
        <v>532668</v>
      </c>
      <c r="D426" s="294" t="s">
        <v>1095</v>
      </c>
      <c r="E426" s="294" t="s">
        <v>515</v>
      </c>
    </row>
    <row r="427" spans="2:5" x14ac:dyDescent="0.25">
      <c r="B427" s="294" t="s">
        <v>1096</v>
      </c>
      <c r="C427" s="294">
        <v>530233</v>
      </c>
      <c r="D427" s="294" t="s">
        <v>422</v>
      </c>
      <c r="E427" s="294" t="s">
        <v>460</v>
      </c>
    </row>
    <row r="428" spans="2:5" x14ac:dyDescent="0.25">
      <c r="B428" s="294" t="s">
        <v>1097</v>
      </c>
      <c r="C428" s="294">
        <v>524804</v>
      </c>
      <c r="D428" s="294" t="s">
        <v>1098</v>
      </c>
      <c r="E428" s="294" t="s">
        <v>460</v>
      </c>
    </row>
    <row r="429" spans="2:5" x14ac:dyDescent="0.25">
      <c r="B429" s="294" t="s">
        <v>1099</v>
      </c>
      <c r="C429" s="294">
        <v>531336</v>
      </c>
      <c r="D429" s="294" t="s">
        <v>422</v>
      </c>
      <c r="E429" s="294" t="s">
        <v>1100</v>
      </c>
    </row>
    <row r="430" spans="2:5" x14ac:dyDescent="0.25">
      <c r="B430" s="294" t="s">
        <v>1101</v>
      </c>
      <c r="C430" s="294">
        <v>509009</v>
      </c>
      <c r="D430" s="294" t="s">
        <v>1102</v>
      </c>
      <c r="E430" s="294" t="s">
        <v>444</v>
      </c>
    </row>
    <row r="431" spans="2:5" x14ac:dyDescent="0.25">
      <c r="B431" s="294" t="s">
        <v>1103</v>
      </c>
      <c r="C431" s="294">
        <v>522005</v>
      </c>
      <c r="D431" s="294" t="s">
        <v>422</v>
      </c>
      <c r="E431" s="294" t="s">
        <v>430</v>
      </c>
    </row>
    <row r="432" spans="2:5" x14ac:dyDescent="0.25">
      <c r="B432" s="294" t="s">
        <v>1104</v>
      </c>
      <c r="C432" s="294">
        <v>539177</v>
      </c>
      <c r="D432" s="294" t="s">
        <v>422</v>
      </c>
      <c r="E432" s="294" t="s">
        <v>439</v>
      </c>
    </row>
    <row r="433" spans="2:5" x14ac:dyDescent="0.25">
      <c r="B433" s="294" t="s">
        <v>1105</v>
      </c>
      <c r="C433" s="294">
        <v>531994</v>
      </c>
      <c r="D433" s="294" t="s">
        <v>422</v>
      </c>
      <c r="E433" s="294" t="s">
        <v>777</v>
      </c>
    </row>
    <row r="434" spans="2:5" x14ac:dyDescent="0.25">
      <c r="B434" s="294" t="s">
        <v>1106</v>
      </c>
      <c r="C434" s="294">
        <v>531994</v>
      </c>
      <c r="D434" s="294" t="s">
        <v>422</v>
      </c>
      <c r="E434" s="294" t="s">
        <v>777</v>
      </c>
    </row>
    <row r="435" spans="2:5" x14ac:dyDescent="0.25">
      <c r="B435" s="294" t="s">
        <v>1107</v>
      </c>
      <c r="C435" s="294">
        <v>532797</v>
      </c>
      <c r="D435" s="294" t="s">
        <v>1108</v>
      </c>
      <c r="E435" s="294" t="s">
        <v>777</v>
      </c>
    </row>
    <row r="436" spans="2:5" x14ac:dyDescent="0.25">
      <c r="B436" s="294" t="s">
        <v>1109</v>
      </c>
      <c r="C436" s="294">
        <v>500029</v>
      </c>
      <c r="D436" s="294" t="s">
        <v>1110</v>
      </c>
      <c r="E436" s="294" t="s">
        <v>777</v>
      </c>
    </row>
    <row r="437" spans="2:5" x14ac:dyDescent="0.25">
      <c r="B437" s="294" t="s">
        <v>1111</v>
      </c>
      <c r="C437" s="294">
        <v>500029</v>
      </c>
      <c r="D437" s="294" t="s">
        <v>1110</v>
      </c>
      <c r="E437" s="294" t="s">
        <v>777</v>
      </c>
    </row>
    <row r="438" spans="2:5" x14ac:dyDescent="0.25">
      <c r="B438" s="294" t="s">
        <v>1112</v>
      </c>
      <c r="C438" s="294">
        <v>505036</v>
      </c>
      <c r="D438" s="294" t="s">
        <v>422</v>
      </c>
      <c r="E438" s="294" t="s">
        <v>777</v>
      </c>
    </row>
    <row r="439" spans="2:5" x14ac:dyDescent="0.25">
      <c r="B439" s="294" t="s">
        <v>1113</v>
      </c>
      <c r="C439" s="294">
        <v>505010</v>
      </c>
      <c r="D439" s="294" t="s">
        <v>1114</v>
      </c>
      <c r="E439" s="294" t="s">
        <v>777</v>
      </c>
    </row>
    <row r="440" spans="2:5" x14ac:dyDescent="0.25">
      <c r="B440" s="294" t="s">
        <v>1115</v>
      </c>
      <c r="C440" s="294">
        <v>520119</v>
      </c>
      <c r="D440" s="294" t="s">
        <v>1116</v>
      </c>
      <c r="E440" s="294" t="s">
        <v>777</v>
      </c>
    </row>
    <row r="441" spans="2:5" x14ac:dyDescent="0.25">
      <c r="B441" s="294" t="s">
        <v>1117</v>
      </c>
      <c r="C441" s="294">
        <v>512277</v>
      </c>
      <c r="D441" s="294" t="s">
        <v>422</v>
      </c>
      <c r="E441" s="294" t="s">
        <v>743</v>
      </c>
    </row>
    <row r="442" spans="2:5" x14ac:dyDescent="0.25">
      <c r="B442" s="294" t="s">
        <v>1118</v>
      </c>
      <c r="C442" s="294">
        <v>780004</v>
      </c>
      <c r="D442" s="294" t="s">
        <v>422</v>
      </c>
      <c r="E442" s="294" t="s">
        <v>513</v>
      </c>
    </row>
    <row r="443" spans="2:5" x14ac:dyDescent="0.25">
      <c r="B443" s="294" t="s">
        <v>1119</v>
      </c>
      <c r="C443" s="294">
        <v>540649</v>
      </c>
      <c r="D443" s="294" t="s">
        <v>1120</v>
      </c>
      <c r="E443" s="294" t="s">
        <v>1121</v>
      </c>
    </row>
    <row r="444" spans="2:5" x14ac:dyDescent="0.25">
      <c r="B444" s="294" t="s">
        <v>1122</v>
      </c>
      <c r="C444" s="294">
        <v>531310</v>
      </c>
      <c r="D444" s="294" t="s">
        <v>422</v>
      </c>
      <c r="E444" s="294" t="s">
        <v>405</v>
      </c>
    </row>
    <row r="445" spans="2:5" x14ac:dyDescent="0.25">
      <c r="B445" s="294" t="s">
        <v>1123</v>
      </c>
      <c r="C445" s="294">
        <v>512149</v>
      </c>
      <c r="D445" s="294" t="s">
        <v>422</v>
      </c>
      <c r="E445" s="294" t="s">
        <v>515</v>
      </c>
    </row>
    <row r="446" spans="2:5" x14ac:dyDescent="0.25">
      <c r="B446" s="294" t="s">
        <v>1124</v>
      </c>
      <c r="C446" s="294">
        <v>532406</v>
      </c>
      <c r="D446" s="294" t="s">
        <v>422</v>
      </c>
      <c r="E446" s="294" t="s">
        <v>568</v>
      </c>
    </row>
    <row r="447" spans="2:5" x14ac:dyDescent="0.25">
      <c r="B447" s="294" t="s">
        <v>1125</v>
      </c>
      <c r="C447" s="294">
        <v>512573</v>
      </c>
      <c r="D447" s="294" t="s">
        <v>1126</v>
      </c>
      <c r="E447" s="294" t="s">
        <v>502</v>
      </c>
    </row>
    <row r="448" spans="2:5" x14ac:dyDescent="0.25">
      <c r="B448" s="294" t="s">
        <v>1127</v>
      </c>
      <c r="C448" s="294">
        <v>540376</v>
      </c>
      <c r="D448" s="294" t="s">
        <v>1128</v>
      </c>
      <c r="E448" s="294" t="s">
        <v>591</v>
      </c>
    </row>
    <row r="449" spans="2:5" x14ac:dyDescent="0.25">
      <c r="B449" s="294" t="s">
        <v>1129</v>
      </c>
      <c r="C449" s="294" t="s">
        <v>422</v>
      </c>
      <c r="D449" s="294" t="s">
        <v>1130</v>
      </c>
      <c r="E449" s="294" t="s">
        <v>433</v>
      </c>
    </row>
    <row r="450" spans="2:5" x14ac:dyDescent="0.25">
      <c r="B450" s="294" t="s">
        <v>1131</v>
      </c>
      <c r="C450" s="294">
        <v>539288</v>
      </c>
      <c r="D450" s="294" t="s">
        <v>422</v>
      </c>
      <c r="E450" s="294" t="s">
        <v>582</v>
      </c>
    </row>
    <row r="451" spans="2:5" x14ac:dyDescent="0.25">
      <c r="B451" s="294" t="s">
        <v>1132</v>
      </c>
      <c r="C451" s="294">
        <v>523896</v>
      </c>
      <c r="D451" s="294" t="s">
        <v>422</v>
      </c>
      <c r="E451" s="294" t="s">
        <v>444</v>
      </c>
    </row>
    <row r="452" spans="2:5" x14ac:dyDescent="0.25">
      <c r="B452" s="294" t="s">
        <v>1133</v>
      </c>
      <c r="C452" s="294">
        <v>523896</v>
      </c>
      <c r="D452" s="294" t="s">
        <v>422</v>
      </c>
      <c r="E452" s="294" t="s">
        <v>444</v>
      </c>
    </row>
    <row r="453" spans="2:5" x14ac:dyDescent="0.25">
      <c r="B453" s="294" t="s">
        <v>1134</v>
      </c>
      <c r="C453" s="294">
        <v>512109</v>
      </c>
      <c r="D453" s="294" t="s">
        <v>422</v>
      </c>
      <c r="E453" s="294" t="s">
        <v>444</v>
      </c>
    </row>
    <row r="454" spans="2:5" x14ac:dyDescent="0.25">
      <c r="B454" s="294" t="s">
        <v>1135</v>
      </c>
      <c r="C454" s="294">
        <v>531541</v>
      </c>
      <c r="D454" s="294" t="s">
        <v>422</v>
      </c>
      <c r="E454" s="294" t="s">
        <v>470</v>
      </c>
    </row>
    <row r="455" spans="2:5" x14ac:dyDescent="0.25">
      <c r="B455" s="294" t="s">
        <v>1136</v>
      </c>
      <c r="C455" s="294" t="s">
        <v>422</v>
      </c>
      <c r="D455" s="294" t="s">
        <v>1137</v>
      </c>
      <c r="E455" s="294" t="s">
        <v>433</v>
      </c>
    </row>
    <row r="456" spans="2:5" x14ac:dyDescent="0.25">
      <c r="B456" s="294" t="s">
        <v>1138</v>
      </c>
      <c r="C456" s="294">
        <v>511589</v>
      </c>
      <c r="D456" s="294" t="s">
        <v>422</v>
      </c>
      <c r="E456" s="294" t="s">
        <v>439</v>
      </c>
    </row>
    <row r="457" spans="2:5" x14ac:dyDescent="0.25">
      <c r="B457" s="294" t="s">
        <v>1139</v>
      </c>
      <c r="C457" s="294" t="s">
        <v>422</v>
      </c>
      <c r="D457" s="294" t="s">
        <v>1140</v>
      </c>
      <c r="E457" s="294" t="s">
        <v>433</v>
      </c>
    </row>
    <row r="458" spans="2:5" x14ac:dyDescent="0.25">
      <c r="B458" s="294" t="s">
        <v>1141</v>
      </c>
      <c r="C458" s="294">
        <v>519105</v>
      </c>
      <c r="D458" s="294" t="s">
        <v>1142</v>
      </c>
      <c r="E458" s="294" t="s">
        <v>620</v>
      </c>
    </row>
    <row r="459" spans="2:5" x14ac:dyDescent="0.25">
      <c r="B459" s="294" t="s">
        <v>1143</v>
      </c>
      <c r="C459" s="294">
        <v>504390</v>
      </c>
      <c r="D459" s="294" t="s">
        <v>422</v>
      </c>
      <c r="E459" s="294" t="s">
        <v>405</v>
      </c>
    </row>
    <row r="460" spans="2:5" x14ac:dyDescent="0.25">
      <c r="B460" s="294" t="s">
        <v>1144</v>
      </c>
      <c r="C460" s="294">
        <v>513642</v>
      </c>
      <c r="D460" s="294" t="s">
        <v>422</v>
      </c>
      <c r="E460" s="294" t="s">
        <v>542</v>
      </c>
    </row>
    <row r="461" spans="2:5" x14ac:dyDescent="0.25">
      <c r="B461" s="294" t="s">
        <v>1145</v>
      </c>
      <c r="C461" s="294">
        <v>532215</v>
      </c>
      <c r="D461" s="294" t="s">
        <v>1146</v>
      </c>
      <c r="E461" s="294" t="s">
        <v>740</v>
      </c>
    </row>
    <row r="462" spans="2:5" x14ac:dyDescent="0.25">
      <c r="B462" s="294" t="s">
        <v>1147</v>
      </c>
      <c r="C462" s="294">
        <v>532395</v>
      </c>
      <c r="D462" s="294" t="s">
        <v>1148</v>
      </c>
      <c r="E462" s="294" t="s">
        <v>752</v>
      </c>
    </row>
    <row r="463" spans="2:5" x14ac:dyDescent="0.25">
      <c r="B463" s="294" t="s">
        <v>1149</v>
      </c>
      <c r="C463" s="294">
        <v>542285</v>
      </c>
      <c r="D463" s="294" t="s">
        <v>1150</v>
      </c>
      <c r="E463" s="294" t="s">
        <v>437</v>
      </c>
    </row>
    <row r="464" spans="2:5" x14ac:dyDescent="0.25">
      <c r="B464" s="294" t="s">
        <v>1151</v>
      </c>
      <c r="C464" s="294">
        <v>505506</v>
      </c>
      <c r="D464" s="294" t="s">
        <v>422</v>
      </c>
      <c r="E464" s="294" t="s">
        <v>515</v>
      </c>
    </row>
    <row r="465" spans="2:5" x14ac:dyDescent="0.25">
      <c r="B465" s="294" t="s">
        <v>1152</v>
      </c>
      <c r="C465" s="294">
        <v>523850</v>
      </c>
      <c r="D465" s="294" t="s">
        <v>422</v>
      </c>
      <c r="E465" s="294" t="s">
        <v>430</v>
      </c>
    </row>
    <row r="466" spans="2:5" x14ac:dyDescent="0.25">
      <c r="B466" s="294" t="s">
        <v>1153</v>
      </c>
      <c r="C466" s="294">
        <v>523168</v>
      </c>
      <c r="D466" s="294" t="s">
        <v>422</v>
      </c>
      <c r="E466" s="294" t="s">
        <v>636</v>
      </c>
    </row>
    <row r="467" spans="2:5" x14ac:dyDescent="0.25">
      <c r="B467" s="294" t="s">
        <v>1154</v>
      </c>
      <c r="C467" s="294">
        <v>508933</v>
      </c>
      <c r="D467" s="294" t="s">
        <v>1155</v>
      </c>
      <c r="E467" s="294" t="s">
        <v>437</v>
      </c>
    </row>
    <row r="468" spans="2:5" x14ac:dyDescent="0.25">
      <c r="B468" s="294" t="s">
        <v>1156</v>
      </c>
      <c r="C468" s="294">
        <v>512063</v>
      </c>
      <c r="D468" s="294" t="s">
        <v>422</v>
      </c>
      <c r="E468" s="294" t="s">
        <v>444</v>
      </c>
    </row>
    <row r="469" spans="2:5" x14ac:dyDescent="0.25">
      <c r="B469" s="294" t="s">
        <v>1157</v>
      </c>
      <c r="C469" s="294">
        <v>536965</v>
      </c>
      <c r="D469" s="294" t="s">
        <v>422</v>
      </c>
      <c r="E469" s="294" t="s">
        <v>439</v>
      </c>
    </row>
    <row r="470" spans="2:5" x14ac:dyDescent="0.25">
      <c r="B470" s="294" t="s">
        <v>1158</v>
      </c>
      <c r="C470" s="294">
        <v>508136</v>
      </c>
      <c r="D470" s="294" t="s">
        <v>422</v>
      </c>
      <c r="E470" s="294" t="s">
        <v>829</v>
      </c>
    </row>
    <row r="471" spans="2:5" x14ac:dyDescent="0.25">
      <c r="B471" s="294" t="s">
        <v>1159</v>
      </c>
      <c r="C471" s="294">
        <v>532507</v>
      </c>
      <c r="D471" s="294" t="s">
        <v>1160</v>
      </c>
      <c r="E471" s="294" t="s">
        <v>1161</v>
      </c>
    </row>
    <row r="472" spans="2:5" x14ac:dyDescent="0.25">
      <c r="B472" s="294" t="s">
        <v>1162</v>
      </c>
      <c r="C472" s="294">
        <v>537766</v>
      </c>
      <c r="D472" s="294" t="s">
        <v>422</v>
      </c>
      <c r="E472" s="294" t="s">
        <v>720</v>
      </c>
    </row>
    <row r="473" spans="2:5" x14ac:dyDescent="0.25">
      <c r="B473" s="294" t="s">
        <v>1163</v>
      </c>
      <c r="C473" s="294">
        <v>532719</v>
      </c>
      <c r="D473" s="294" t="s">
        <v>1164</v>
      </c>
      <c r="E473" s="294" t="s">
        <v>508</v>
      </c>
    </row>
    <row r="474" spans="2:5" x14ac:dyDescent="0.25">
      <c r="B474" s="294" t="s">
        <v>1165</v>
      </c>
      <c r="C474" s="294">
        <v>523019</v>
      </c>
      <c r="D474" s="294" t="s">
        <v>422</v>
      </c>
      <c r="E474" s="294" t="s">
        <v>405</v>
      </c>
    </row>
    <row r="475" spans="2:5" x14ac:dyDescent="0.25">
      <c r="B475" s="294" t="s">
        <v>1166</v>
      </c>
      <c r="C475" s="294">
        <v>523186</v>
      </c>
      <c r="D475" s="294" t="s">
        <v>422</v>
      </c>
      <c r="E475" s="294" t="s">
        <v>416</v>
      </c>
    </row>
    <row r="476" spans="2:5" x14ac:dyDescent="0.25">
      <c r="B476" s="294" t="s">
        <v>1167</v>
      </c>
      <c r="C476" s="294">
        <v>523186</v>
      </c>
      <c r="D476" s="294" t="s">
        <v>422</v>
      </c>
      <c r="E476" s="294" t="s">
        <v>416</v>
      </c>
    </row>
    <row r="477" spans="2:5" x14ac:dyDescent="0.25">
      <c r="B477" s="294" t="s">
        <v>1168</v>
      </c>
      <c r="C477" s="294" t="s">
        <v>422</v>
      </c>
      <c r="D477" s="294" t="s">
        <v>1169</v>
      </c>
      <c r="E477" s="294" t="s">
        <v>433</v>
      </c>
    </row>
    <row r="478" spans="2:5" x14ac:dyDescent="0.25">
      <c r="B478" s="294" t="s">
        <v>1170</v>
      </c>
      <c r="C478" s="294">
        <v>542206</v>
      </c>
      <c r="D478" s="294" t="s">
        <v>1171</v>
      </c>
      <c r="E478" s="294" t="s">
        <v>788</v>
      </c>
    </row>
    <row r="479" spans="2:5" x14ac:dyDescent="0.25">
      <c r="B479" s="294" t="s">
        <v>1172</v>
      </c>
      <c r="C479" s="294">
        <v>531268</v>
      </c>
      <c r="D479" s="294" t="s">
        <v>422</v>
      </c>
      <c r="E479" s="294" t="s">
        <v>515</v>
      </c>
    </row>
    <row r="480" spans="2:5" x14ac:dyDescent="0.25">
      <c r="B480" s="294" t="s">
        <v>1173</v>
      </c>
      <c r="C480" s="294">
        <v>532380</v>
      </c>
      <c r="D480" s="294" t="s">
        <v>422</v>
      </c>
      <c r="E480" s="294" t="s">
        <v>425</v>
      </c>
    </row>
    <row r="481" spans="2:5" x14ac:dyDescent="0.25">
      <c r="B481" s="294" t="s">
        <v>1174</v>
      </c>
      <c r="C481" s="294">
        <v>524516</v>
      </c>
      <c r="D481" s="294" t="s">
        <v>422</v>
      </c>
      <c r="E481" s="294" t="s">
        <v>460</v>
      </c>
    </row>
    <row r="482" spans="2:5" x14ac:dyDescent="0.25">
      <c r="B482" s="294" t="s">
        <v>1175</v>
      </c>
      <c r="C482" s="294">
        <v>532989</v>
      </c>
      <c r="D482" s="294" t="s">
        <v>1176</v>
      </c>
      <c r="E482" s="294" t="s">
        <v>460</v>
      </c>
    </row>
    <row r="483" spans="2:5" x14ac:dyDescent="0.25">
      <c r="B483" s="294" t="s">
        <v>1177</v>
      </c>
      <c r="C483" s="294">
        <v>530197</v>
      </c>
      <c r="D483" s="294" t="s">
        <v>422</v>
      </c>
      <c r="E483" s="294" t="s">
        <v>582</v>
      </c>
    </row>
    <row r="484" spans="2:5" x14ac:dyDescent="0.25">
      <c r="B484" s="294" t="s">
        <v>1178</v>
      </c>
      <c r="C484" s="294">
        <v>511724</v>
      </c>
      <c r="D484" s="294" t="s">
        <v>422</v>
      </c>
      <c r="E484" s="294" t="s">
        <v>439</v>
      </c>
    </row>
    <row r="485" spans="2:5" x14ac:dyDescent="0.25">
      <c r="B485" s="294" t="s">
        <v>1179</v>
      </c>
      <c r="C485" s="294">
        <v>532977</v>
      </c>
      <c r="D485" s="294" t="s">
        <v>1180</v>
      </c>
      <c r="E485" s="294" t="s">
        <v>1080</v>
      </c>
    </row>
    <row r="486" spans="2:5" x14ac:dyDescent="0.25">
      <c r="B486" s="294" t="s">
        <v>1181</v>
      </c>
      <c r="C486" s="294" t="s">
        <v>422</v>
      </c>
      <c r="D486" s="294" t="s">
        <v>1182</v>
      </c>
      <c r="E486" s="294" t="s">
        <v>604</v>
      </c>
    </row>
    <row r="487" spans="2:5" x14ac:dyDescent="0.25">
      <c r="B487" s="294" t="s">
        <v>1183</v>
      </c>
      <c r="C487" s="294">
        <v>533229</v>
      </c>
      <c r="D487" s="294" t="s">
        <v>1184</v>
      </c>
      <c r="E487" s="294" t="s">
        <v>604</v>
      </c>
    </row>
    <row r="488" spans="2:5" x14ac:dyDescent="0.25">
      <c r="B488" s="294" t="s">
        <v>1185</v>
      </c>
      <c r="C488" s="294">
        <v>500031</v>
      </c>
      <c r="D488" s="294" t="s">
        <v>1186</v>
      </c>
      <c r="E488" s="294" t="s">
        <v>1187</v>
      </c>
    </row>
    <row r="489" spans="2:5" x14ac:dyDescent="0.25">
      <c r="B489" s="294" t="s">
        <v>1188</v>
      </c>
      <c r="C489" s="294">
        <v>500034</v>
      </c>
      <c r="D489" s="294" t="s">
        <v>1189</v>
      </c>
      <c r="E489" s="294" t="s">
        <v>439</v>
      </c>
    </row>
    <row r="490" spans="2:5" x14ac:dyDescent="0.25">
      <c r="B490" s="294" t="s">
        <v>1190</v>
      </c>
      <c r="C490" s="294">
        <v>532978</v>
      </c>
      <c r="D490" s="294" t="s">
        <v>1191</v>
      </c>
      <c r="E490" s="294" t="s">
        <v>588</v>
      </c>
    </row>
    <row r="491" spans="2:5" x14ac:dyDescent="0.25">
      <c r="B491" s="294" t="s">
        <v>1192</v>
      </c>
      <c r="C491" s="294">
        <v>512261</v>
      </c>
      <c r="D491" s="294" t="s">
        <v>422</v>
      </c>
      <c r="E491" s="294" t="s">
        <v>444</v>
      </c>
    </row>
    <row r="492" spans="2:5" x14ac:dyDescent="0.25">
      <c r="B492" s="294" t="s">
        <v>1193</v>
      </c>
      <c r="C492" s="294">
        <v>539872</v>
      </c>
      <c r="D492" s="294" t="s">
        <v>422</v>
      </c>
      <c r="E492" s="294" t="s">
        <v>460</v>
      </c>
    </row>
    <row r="493" spans="2:5" x14ac:dyDescent="0.25">
      <c r="B493" s="294" t="s">
        <v>1194</v>
      </c>
      <c r="C493" s="294">
        <v>500032</v>
      </c>
      <c r="D493" s="294" t="s">
        <v>1195</v>
      </c>
      <c r="E493" s="294" t="s">
        <v>1121</v>
      </c>
    </row>
    <row r="494" spans="2:5" x14ac:dyDescent="0.25">
      <c r="B494" s="294" t="s">
        <v>1196</v>
      </c>
      <c r="C494" s="294">
        <v>500490</v>
      </c>
      <c r="D494" s="294" t="s">
        <v>1197</v>
      </c>
      <c r="E494" s="294" t="s">
        <v>588</v>
      </c>
    </row>
    <row r="495" spans="2:5" x14ac:dyDescent="0.25">
      <c r="B495" s="294" t="s">
        <v>1198</v>
      </c>
      <c r="C495" s="294">
        <v>507944</v>
      </c>
      <c r="D495" s="294" t="s">
        <v>422</v>
      </c>
      <c r="E495" s="294" t="s">
        <v>430</v>
      </c>
    </row>
    <row r="496" spans="2:5" x14ac:dyDescent="0.25">
      <c r="B496" s="294" t="s">
        <v>1199</v>
      </c>
      <c r="C496" s="294">
        <v>511139</v>
      </c>
      <c r="D496" s="294" t="s">
        <v>422</v>
      </c>
      <c r="E496" s="294" t="s">
        <v>843</v>
      </c>
    </row>
    <row r="497" spans="2:5" x14ac:dyDescent="0.25">
      <c r="B497" s="294" t="s">
        <v>1200</v>
      </c>
      <c r="C497" s="294">
        <v>524824</v>
      </c>
      <c r="D497" s="294" t="s">
        <v>1201</v>
      </c>
      <c r="E497" s="294" t="s">
        <v>460</v>
      </c>
    </row>
    <row r="498" spans="2:5" x14ac:dyDescent="0.25">
      <c r="B498" s="294" t="s">
        <v>1202</v>
      </c>
      <c r="C498" s="294">
        <v>530999</v>
      </c>
      <c r="D498" s="294" t="s">
        <v>1203</v>
      </c>
      <c r="E498" s="294" t="s">
        <v>470</v>
      </c>
    </row>
    <row r="499" spans="2:5" x14ac:dyDescent="0.25">
      <c r="B499" s="294" t="s">
        <v>1204</v>
      </c>
      <c r="C499" s="294">
        <v>532382</v>
      </c>
      <c r="D499" s="294" t="s">
        <v>1205</v>
      </c>
      <c r="E499" s="294" t="s">
        <v>1161</v>
      </c>
    </row>
    <row r="500" spans="2:5" x14ac:dyDescent="0.25">
      <c r="B500" s="294" t="s">
        <v>1206</v>
      </c>
      <c r="C500" s="294">
        <v>513142</v>
      </c>
      <c r="D500" s="294" t="s">
        <v>422</v>
      </c>
      <c r="E500" s="294" t="s">
        <v>454</v>
      </c>
    </row>
    <row r="501" spans="2:5" x14ac:dyDescent="0.25">
      <c r="B501" s="294" t="s">
        <v>1207</v>
      </c>
      <c r="C501" s="294" t="s">
        <v>422</v>
      </c>
      <c r="D501" s="294" t="s">
        <v>1208</v>
      </c>
      <c r="E501" s="294" t="s">
        <v>1209</v>
      </c>
    </row>
    <row r="502" spans="2:5" x14ac:dyDescent="0.25">
      <c r="B502" s="294" t="s">
        <v>1210</v>
      </c>
      <c r="C502" s="294">
        <v>539834</v>
      </c>
      <c r="D502" s="294" t="s">
        <v>422</v>
      </c>
      <c r="E502" s="294" t="s">
        <v>444</v>
      </c>
    </row>
    <row r="503" spans="2:5" x14ac:dyDescent="0.25">
      <c r="B503" s="294" t="s">
        <v>1211</v>
      </c>
      <c r="C503" s="294">
        <v>502355</v>
      </c>
      <c r="D503" s="294" t="s">
        <v>1212</v>
      </c>
      <c r="E503" s="294" t="s">
        <v>902</v>
      </c>
    </row>
    <row r="504" spans="2:5" x14ac:dyDescent="0.25">
      <c r="B504" s="294" t="s">
        <v>1213</v>
      </c>
      <c r="C504" s="294">
        <v>539251</v>
      </c>
      <c r="D504" s="294" t="s">
        <v>1214</v>
      </c>
      <c r="E504" s="294" t="s">
        <v>617</v>
      </c>
    </row>
    <row r="505" spans="2:5" x14ac:dyDescent="0.25">
      <c r="B505" s="294" t="s">
        <v>1215</v>
      </c>
      <c r="C505" s="294">
        <v>500102</v>
      </c>
      <c r="D505" s="294" t="s">
        <v>1216</v>
      </c>
      <c r="E505" s="294" t="s">
        <v>416</v>
      </c>
    </row>
    <row r="506" spans="2:5" x14ac:dyDescent="0.25">
      <c r="B506" s="294" t="s">
        <v>1217</v>
      </c>
      <c r="C506" s="294">
        <v>523319</v>
      </c>
      <c r="D506" s="294" t="s">
        <v>1218</v>
      </c>
      <c r="E506" s="294" t="s">
        <v>411</v>
      </c>
    </row>
    <row r="507" spans="2:5" x14ac:dyDescent="0.25">
      <c r="B507" s="294" t="s">
        <v>1219</v>
      </c>
      <c r="C507" s="294">
        <v>532485</v>
      </c>
      <c r="D507" s="294" t="s">
        <v>422</v>
      </c>
      <c r="E507" s="294" t="s">
        <v>439</v>
      </c>
    </row>
    <row r="508" spans="2:5" x14ac:dyDescent="0.25">
      <c r="B508" s="294" t="s">
        <v>1220</v>
      </c>
      <c r="C508" s="294">
        <v>500038</v>
      </c>
      <c r="D508" s="294" t="s">
        <v>1221</v>
      </c>
      <c r="E508" s="294" t="s">
        <v>1121</v>
      </c>
    </row>
    <row r="509" spans="2:5" x14ac:dyDescent="0.25">
      <c r="B509" s="294" t="s">
        <v>1222</v>
      </c>
      <c r="C509" s="294">
        <v>520127</v>
      </c>
      <c r="D509" s="294" t="s">
        <v>422</v>
      </c>
      <c r="E509" s="294" t="s">
        <v>494</v>
      </c>
    </row>
    <row r="510" spans="2:5" x14ac:dyDescent="0.25">
      <c r="B510" s="294" t="s">
        <v>1223</v>
      </c>
      <c r="C510" s="294">
        <v>519295</v>
      </c>
      <c r="D510" s="294" t="s">
        <v>422</v>
      </c>
      <c r="E510" s="294" t="s">
        <v>482</v>
      </c>
    </row>
    <row r="511" spans="2:5" x14ac:dyDescent="0.25">
      <c r="B511" s="294" t="s">
        <v>1224</v>
      </c>
      <c r="C511" s="294">
        <v>531591</v>
      </c>
      <c r="D511" s="294" t="s">
        <v>422</v>
      </c>
      <c r="E511" s="294" t="s">
        <v>439</v>
      </c>
    </row>
    <row r="512" spans="2:5" x14ac:dyDescent="0.25">
      <c r="B512" s="294" t="s">
        <v>1225</v>
      </c>
      <c r="C512" s="294">
        <v>526849</v>
      </c>
      <c r="D512" s="294" t="s">
        <v>1226</v>
      </c>
      <c r="E512" s="294" t="s">
        <v>536</v>
      </c>
    </row>
    <row r="513" spans="2:5" x14ac:dyDescent="0.25">
      <c r="B513" s="294" t="s">
        <v>1227</v>
      </c>
      <c r="C513" s="294">
        <v>509053</v>
      </c>
      <c r="D513" s="294" t="s">
        <v>422</v>
      </c>
      <c r="E513" s="294" t="s">
        <v>843</v>
      </c>
    </row>
    <row r="514" spans="2:5" x14ac:dyDescent="0.25">
      <c r="B514" s="294" t="s">
        <v>1228</v>
      </c>
      <c r="C514" s="294">
        <v>500039</v>
      </c>
      <c r="D514" s="294" t="s">
        <v>1229</v>
      </c>
      <c r="E514" s="294" t="s">
        <v>777</v>
      </c>
    </row>
    <row r="515" spans="2:5" x14ac:dyDescent="0.25">
      <c r="B515" s="294" t="s">
        <v>1230</v>
      </c>
      <c r="C515" s="294">
        <v>541153</v>
      </c>
      <c r="D515" s="294" t="s">
        <v>1231</v>
      </c>
      <c r="E515" s="294" t="s">
        <v>740</v>
      </c>
    </row>
    <row r="516" spans="2:5" x14ac:dyDescent="0.25">
      <c r="B516" s="294" t="s">
        <v>1232</v>
      </c>
      <c r="C516" s="294">
        <v>532946</v>
      </c>
      <c r="D516" s="294" t="s">
        <v>1233</v>
      </c>
      <c r="E516" s="294" t="s">
        <v>536</v>
      </c>
    </row>
    <row r="517" spans="2:5" x14ac:dyDescent="0.25">
      <c r="B517" s="294" t="s">
        <v>1234</v>
      </c>
      <c r="C517" s="294">
        <v>539120</v>
      </c>
      <c r="D517" s="294" t="s">
        <v>422</v>
      </c>
      <c r="E517" s="294" t="s">
        <v>659</v>
      </c>
    </row>
    <row r="518" spans="2:5" x14ac:dyDescent="0.25">
      <c r="B518" s="294" t="s">
        <v>1235</v>
      </c>
      <c r="C518" s="294">
        <v>532134</v>
      </c>
      <c r="D518" s="294" t="s">
        <v>1236</v>
      </c>
      <c r="E518" s="294" t="s">
        <v>740</v>
      </c>
    </row>
    <row r="519" spans="2:5" x14ac:dyDescent="0.25">
      <c r="B519" s="294" t="s">
        <v>1237</v>
      </c>
      <c r="C519" s="294">
        <v>532149</v>
      </c>
      <c r="D519" s="294" t="s">
        <v>1238</v>
      </c>
      <c r="E519" s="294" t="s">
        <v>740</v>
      </c>
    </row>
    <row r="520" spans="2:5" x14ac:dyDescent="0.25">
      <c r="B520" s="294" t="s">
        <v>1239</v>
      </c>
      <c r="C520" s="294">
        <v>532525</v>
      </c>
      <c r="D520" s="294" t="s">
        <v>1240</v>
      </c>
      <c r="E520" s="294" t="s">
        <v>740</v>
      </c>
    </row>
    <row r="521" spans="2:5" x14ac:dyDescent="0.25">
      <c r="B521" s="294" t="s">
        <v>1241</v>
      </c>
      <c r="C521" s="294" t="s">
        <v>422</v>
      </c>
      <c r="D521" s="294" t="s">
        <v>1242</v>
      </c>
      <c r="E521" s="294" t="s">
        <v>433</v>
      </c>
    </row>
    <row r="522" spans="2:5" x14ac:dyDescent="0.25">
      <c r="B522" s="294" t="s">
        <v>1243</v>
      </c>
      <c r="C522" s="294">
        <v>532674</v>
      </c>
      <c r="D522" s="294" t="s">
        <v>1244</v>
      </c>
      <c r="E522" s="294" t="s">
        <v>437</v>
      </c>
    </row>
    <row r="523" spans="2:5" x14ac:dyDescent="0.25">
      <c r="B523" s="294" t="s">
        <v>1245</v>
      </c>
      <c r="C523" s="294">
        <v>500041</v>
      </c>
      <c r="D523" s="294" t="s">
        <v>1246</v>
      </c>
      <c r="E523" s="294" t="s">
        <v>1121</v>
      </c>
    </row>
    <row r="524" spans="2:5" x14ac:dyDescent="0.25">
      <c r="B524" s="294" t="s">
        <v>1247</v>
      </c>
      <c r="C524" s="294" t="s">
        <v>422</v>
      </c>
      <c r="D524" s="294" t="s">
        <v>1248</v>
      </c>
      <c r="E524" s="294" t="s">
        <v>433</v>
      </c>
    </row>
    <row r="525" spans="2:5" x14ac:dyDescent="0.25">
      <c r="B525" s="294" t="s">
        <v>1249</v>
      </c>
      <c r="C525" s="294">
        <v>538546</v>
      </c>
      <c r="D525" s="294" t="s">
        <v>422</v>
      </c>
      <c r="E525" s="294" t="s">
        <v>745</v>
      </c>
    </row>
    <row r="526" spans="2:5" x14ac:dyDescent="0.25">
      <c r="B526" s="294" t="s">
        <v>1250</v>
      </c>
      <c r="C526" s="294">
        <v>519353</v>
      </c>
      <c r="D526" s="294" t="s">
        <v>422</v>
      </c>
      <c r="E526" s="294" t="s">
        <v>829</v>
      </c>
    </row>
    <row r="527" spans="2:5" x14ac:dyDescent="0.25">
      <c r="B527" s="294" t="s">
        <v>1251</v>
      </c>
      <c r="C527" s="294">
        <v>503722</v>
      </c>
      <c r="D527" s="294" t="s">
        <v>1252</v>
      </c>
      <c r="E527" s="294" t="s">
        <v>437</v>
      </c>
    </row>
    <row r="528" spans="2:5" x14ac:dyDescent="0.25">
      <c r="B528" s="294" t="s">
        <v>1253</v>
      </c>
      <c r="C528" s="294">
        <v>532916</v>
      </c>
      <c r="D528" s="294" t="s">
        <v>1254</v>
      </c>
      <c r="E528" s="294" t="s">
        <v>435</v>
      </c>
    </row>
    <row r="529" spans="2:5" x14ac:dyDescent="0.25">
      <c r="B529" s="294" t="s">
        <v>1255</v>
      </c>
      <c r="C529" s="294">
        <v>513502</v>
      </c>
      <c r="D529" s="294" t="s">
        <v>422</v>
      </c>
      <c r="E529" s="294" t="s">
        <v>496</v>
      </c>
    </row>
    <row r="530" spans="2:5" x14ac:dyDescent="0.25">
      <c r="B530" s="294" t="s">
        <v>1256</v>
      </c>
      <c r="C530" s="294">
        <v>532336</v>
      </c>
      <c r="D530" s="294" t="s">
        <v>422</v>
      </c>
      <c r="E530" s="294" t="s">
        <v>515</v>
      </c>
    </row>
    <row r="531" spans="2:5" x14ac:dyDescent="0.25">
      <c r="B531" s="294" t="s">
        <v>1257</v>
      </c>
      <c r="C531" s="294">
        <v>532694</v>
      </c>
      <c r="D531" s="294" t="s">
        <v>1258</v>
      </c>
      <c r="E531" s="294" t="s">
        <v>843</v>
      </c>
    </row>
    <row r="532" spans="2:5" x14ac:dyDescent="0.25">
      <c r="B532" s="294" t="s">
        <v>1259</v>
      </c>
      <c r="C532" s="294">
        <v>532694</v>
      </c>
      <c r="D532" s="294" t="s">
        <v>1258</v>
      </c>
      <c r="E532" s="294" t="s">
        <v>843</v>
      </c>
    </row>
    <row r="533" spans="2:5" x14ac:dyDescent="0.25">
      <c r="B533" s="294" t="s">
        <v>1260</v>
      </c>
      <c r="C533" s="294">
        <v>524687</v>
      </c>
      <c r="D533" s="294" t="s">
        <v>422</v>
      </c>
      <c r="E533" s="294" t="s">
        <v>930</v>
      </c>
    </row>
    <row r="534" spans="2:5" x14ac:dyDescent="0.25">
      <c r="B534" s="294" t="s">
        <v>1261</v>
      </c>
      <c r="C534" s="294">
        <v>524687</v>
      </c>
      <c r="D534" s="294" t="s">
        <v>422</v>
      </c>
      <c r="E534" s="294" t="s">
        <v>930</v>
      </c>
    </row>
    <row r="535" spans="2:5" x14ac:dyDescent="0.25">
      <c r="B535" s="294" t="s">
        <v>1262</v>
      </c>
      <c r="C535" s="294">
        <v>500042</v>
      </c>
      <c r="D535" s="294" t="s">
        <v>1263</v>
      </c>
      <c r="E535" s="294" t="s">
        <v>582</v>
      </c>
    </row>
    <row r="536" spans="2:5" x14ac:dyDescent="0.25">
      <c r="B536" s="294" t="s">
        <v>1264</v>
      </c>
      <c r="C536" s="294">
        <v>500042</v>
      </c>
      <c r="D536" s="294" t="s">
        <v>1263</v>
      </c>
      <c r="E536" s="294" t="s">
        <v>582</v>
      </c>
    </row>
    <row r="537" spans="2:5" x14ac:dyDescent="0.25">
      <c r="B537" s="294" t="s">
        <v>1265</v>
      </c>
      <c r="C537" s="294">
        <v>500043</v>
      </c>
      <c r="D537" s="294" t="s">
        <v>1266</v>
      </c>
      <c r="E537" s="294" t="s">
        <v>848</v>
      </c>
    </row>
    <row r="538" spans="2:5" x14ac:dyDescent="0.25">
      <c r="B538" s="294" t="s">
        <v>1267</v>
      </c>
      <c r="C538" s="294">
        <v>500043</v>
      </c>
      <c r="D538" s="294" t="s">
        <v>1268</v>
      </c>
      <c r="E538" s="294" t="s">
        <v>848</v>
      </c>
    </row>
    <row r="539" spans="2:5" x14ac:dyDescent="0.25">
      <c r="B539" s="294" t="s">
        <v>1269</v>
      </c>
      <c r="C539" s="294">
        <v>522004</v>
      </c>
      <c r="D539" s="294" t="s">
        <v>422</v>
      </c>
      <c r="E539" s="294" t="s">
        <v>430</v>
      </c>
    </row>
    <row r="540" spans="2:5" x14ac:dyDescent="0.25">
      <c r="B540" s="294" t="s">
        <v>1270</v>
      </c>
      <c r="C540" s="294">
        <v>506285</v>
      </c>
      <c r="D540" s="294" t="s">
        <v>1271</v>
      </c>
      <c r="E540" s="294" t="s">
        <v>566</v>
      </c>
    </row>
    <row r="541" spans="2:5" x14ac:dyDescent="0.25">
      <c r="B541" s="294" t="s">
        <v>1272</v>
      </c>
      <c r="C541" s="294">
        <v>539946</v>
      </c>
      <c r="D541" s="294" t="s">
        <v>422</v>
      </c>
      <c r="E541" s="294" t="s">
        <v>439</v>
      </c>
    </row>
    <row r="542" spans="2:5" x14ac:dyDescent="0.25">
      <c r="B542" s="294" t="s">
        <v>1273</v>
      </c>
      <c r="C542" s="294">
        <v>517246</v>
      </c>
      <c r="D542" s="294" t="s">
        <v>422</v>
      </c>
      <c r="E542" s="294" t="s">
        <v>964</v>
      </c>
    </row>
    <row r="543" spans="2:5" x14ac:dyDescent="0.25">
      <c r="B543" s="294" t="s">
        <v>1274</v>
      </c>
      <c r="C543" s="294">
        <v>517246</v>
      </c>
      <c r="D543" s="294" t="s">
        <v>422</v>
      </c>
      <c r="E543" s="294" t="s">
        <v>964</v>
      </c>
    </row>
    <row r="544" spans="2:5" x14ac:dyDescent="0.25">
      <c r="B544" s="294" t="s">
        <v>1275</v>
      </c>
      <c r="C544" s="294">
        <v>539621</v>
      </c>
      <c r="D544" s="294" t="s">
        <v>422</v>
      </c>
      <c r="E544" s="294" t="s">
        <v>439</v>
      </c>
    </row>
    <row r="545" spans="2:5" x14ac:dyDescent="0.25">
      <c r="B545" s="294" t="s">
        <v>1276</v>
      </c>
      <c r="C545" s="294">
        <v>524332</v>
      </c>
      <c r="D545" s="294" t="s">
        <v>422</v>
      </c>
      <c r="E545" s="294" t="s">
        <v>671</v>
      </c>
    </row>
    <row r="546" spans="2:5" x14ac:dyDescent="0.25">
      <c r="B546" s="294" t="s">
        <v>1277</v>
      </c>
      <c r="C546" s="294">
        <v>542057</v>
      </c>
      <c r="D546" s="294" t="s">
        <v>422</v>
      </c>
      <c r="E546" s="294" t="s">
        <v>820</v>
      </c>
    </row>
    <row r="547" spans="2:5" x14ac:dyDescent="0.25">
      <c r="B547" s="294" t="s">
        <v>1278</v>
      </c>
      <c r="C547" s="294">
        <v>524828</v>
      </c>
      <c r="D547" s="294" t="s">
        <v>422</v>
      </c>
      <c r="E547" s="294" t="s">
        <v>460</v>
      </c>
    </row>
    <row r="548" spans="2:5" x14ac:dyDescent="0.25">
      <c r="B548" s="294" t="s">
        <v>1279</v>
      </c>
      <c r="C548" s="294">
        <v>539447</v>
      </c>
      <c r="D548" s="294" t="s">
        <v>1280</v>
      </c>
      <c r="E548" s="294" t="s">
        <v>617</v>
      </c>
    </row>
    <row r="549" spans="2:5" x14ac:dyDescent="0.25">
      <c r="B549" s="294" t="s">
        <v>1281</v>
      </c>
      <c r="C549" s="294">
        <v>533270</v>
      </c>
      <c r="D549" s="294" t="s">
        <v>1282</v>
      </c>
      <c r="E549" s="294" t="s">
        <v>745</v>
      </c>
    </row>
    <row r="550" spans="2:5" x14ac:dyDescent="0.25">
      <c r="B550" s="294" t="s">
        <v>1283</v>
      </c>
      <c r="C550" s="294">
        <v>539546</v>
      </c>
      <c r="D550" s="294" t="s">
        <v>422</v>
      </c>
      <c r="E550" s="294" t="s">
        <v>444</v>
      </c>
    </row>
    <row r="551" spans="2:5" x14ac:dyDescent="0.25">
      <c r="B551" s="294" t="s">
        <v>1284</v>
      </c>
      <c r="C551" s="294">
        <v>539018</v>
      </c>
      <c r="D551" s="294" t="s">
        <v>422</v>
      </c>
      <c r="E551" s="294" t="s">
        <v>454</v>
      </c>
    </row>
    <row r="552" spans="2:5" x14ac:dyDescent="0.25">
      <c r="B552" s="294" t="s">
        <v>1285</v>
      </c>
      <c r="C552" s="294">
        <v>532645</v>
      </c>
      <c r="D552" s="294" t="s">
        <v>422</v>
      </c>
      <c r="E552" s="294" t="s">
        <v>444</v>
      </c>
    </row>
    <row r="553" spans="2:5" x14ac:dyDescent="0.25">
      <c r="B553" s="294" t="s">
        <v>1286</v>
      </c>
      <c r="C553" s="294">
        <v>539399</v>
      </c>
      <c r="D553" s="294" t="s">
        <v>422</v>
      </c>
      <c r="E553" s="294" t="s">
        <v>437</v>
      </c>
    </row>
    <row r="554" spans="2:5" x14ac:dyDescent="0.25">
      <c r="B554" s="294" t="s">
        <v>1287</v>
      </c>
      <c r="C554" s="294">
        <v>522650</v>
      </c>
      <c r="D554" s="294" t="s">
        <v>422</v>
      </c>
      <c r="E554" s="294" t="s">
        <v>607</v>
      </c>
    </row>
    <row r="555" spans="2:5" x14ac:dyDescent="0.25">
      <c r="B555" s="294" t="s">
        <v>1288</v>
      </c>
      <c r="C555" s="294">
        <v>500048</v>
      </c>
      <c r="D555" s="294" t="s">
        <v>1289</v>
      </c>
      <c r="E555" s="294" t="s">
        <v>500</v>
      </c>
    </row>
    <row r="556" spans="2:5" x14ac:dyDescent="0.25">
      <c r="B556" s="294" t="s">
        <v>1290</v>
      </c>
      <c r="C556" s="294">
        <v>541178</v>
      </c>
      <c r="D556" s="294" t="s">
        <v>422</v>
      </c>
      <c r="E556" s="294" t="s">
        <v>607</v>
      </c>
    </row>
    <row r="557" spans="2:5" x14ac:dyDescent="0.25">
      <c r="B557" s="294" t="s">
        <v>1291</v>
      </c>
      <c r="C557" s="294">
        <v>509438</v>
      </c>
      <c r="D557" s="294" t="s">
        <v>422</v>
      </c>
      <c r="E557" s="294" t="s">
        <v>623</v>
      </c>
    </row>
    <row r="558" spans="2:5" x14ac:dyDescent="0.25">
      <c r="B558" s="294" t="s">
        <v>1292</v>
      </c>
      <c r="C558" s="294">
        <v>533095</v>
      </c>
      <c r="D558" s="294" t="s">
        <v>422</v>
      </c>
      <c r="E558" s="294" t="s">
        <v>439</v>
      </c>
    </row>
    <row r="559" spans="2:5" x14ac:dyDescent="0.25">
      <c r="B559" s="294" t="s">
        <v>1293</v>
      </c>
      <c r="C559" s="294">
        <v>512404</v>
      </c>
      <c r="D559" s="294" t="s">
        <v>422</v>
      </c>
      <c r="E559" s="294" t="s">
        <v>454</v>
      </c>
    </row>
    <row r="560" spans="2:5" x14ac:dyDescent="0.25">
      <c r="B560" s="294" t="s">
        <v>1294</v>
      </c>
      <c r="C560" s="294">
        <v>532230</v>
      </c>
      <c r="D560" s="294" t="s">
        <v>422</v>
      </c>
      <c r="E560" s="294" t="s">
        <v>437</v>
      </c>
    </row>
    <row r="561" spans="2:5" x14ac:dyDescent="0.25">
      <c r="B561" s="294" t="s">
        <v>1295</v>
      </c>
      <c r="C561" s="294">
        <v>512195</v>
      </c>
      <c r="D561" s="294" t="s">
        <v>422</v>
      </c>
      <c r="E561" s="294" t="s">
        <v>843</v>
      </c>
    </row>
    <row r="562" spans="2:5" x14ac:dyDescent="0.25">
      <c r="B562" s="294" t="s">
        <v>1296</v>
      </c>
      <c r="C562" s="294">
        <v>509480</v>
      </c>
      <c r="D562" s="294" t="s">
        <v>1297</v>
      </c>
      <c r="E562" s="294" t="s">
        <v>699</v>
      </c>
    </row>
    <row r="563" spans="2:5" x14ac:dyDescent="0.25">
      <c r="B563" s="294" t="s">
        <v>1298</v>
      </c>
      <c r="C563" s="294">
        <v>531340</v>
      </c>
      <c r="D563" s="294" t="s">
        <v>422</v>
      </c>
      <c r="E563" s="294" t="s">
        <v>405</v>
      </c>
    </row>
    <row r="564" spans="2:5" x14ac:dyDescent="0.25">
      <c r="B564" s="294" t="s">
        <v>1299</v>
      </c>
      <c r="C564" s="294">
        <v>524606</v>
      </c>
      <c r="D564" s="294" t="s">
        <v>422</v>
      </c>
      <c r="E564" s="294" t="s">
        <v>460</v>
      </c>
    </row>
    <row r="565" spans="2:5" x14ac:dyDescent="0.25">
      <c r="B565" s="294" t="s">
        <v>1300</v>
      </c>
      <c r="C565" s="294">
        <v>531582</v>
      </c>
      <c r="D565" s="294" t="s">
        <v>422</v>
      </c>
      <c r="E565" s="294" t="s">
        <v>439</v>
      </c>
    </row>
    <row r="566" spans="2:5" x14ac:dyDescent="0.25">
      <c r="B566" s="294" t="s">
        <v>1301</v>
      </c>
      <c r="C566" s="294">
        <v>508664</v>
      </c>
      <c r="D566" s="294" t="s">
        <v>422</v>
      </c>
      <c r="E566" s="294" t="s">
        <v>623</v>
      </c>
    </row>
    <row r="567" spans="2:5" x14ac:dyDescent="0.25">
      <c r="B567" s="294" t="s">
        <v>1302</v>
      </c>
      <c r="C567" s="294" t="s">
        <v>422</v>
      </c>
      <c r="D567" s="294" t="s">
        <v>1303</v>
      </c>
      <c r="E567" s="294" t="s">
        <v>433</v>
      </c>
    </row>
    <row r="568" spans="2:5" x14ac:dyDescent="0.25">
      <c r="B568" s="294" t="s">
        <v>1304</v>
      </c>
      <c r="C568" s="294">
        <v>512477</v>
      </c>
      <c r="D568" s="294" t="s">
        <v>422</v>
      </c>
      <c r="E568" s="294" t="s">
        <v>437</v>
      </c>
    </row>
    <row r="569" spans="2:5" x14ac:dyDescent="0.25">
      <c r="B569" s="294" t="s">
        <v>1305</v>
      </c>
      <c r="C569" s="294">
        <v>512477</v>
      </c>
      <c r="D569" s="294" t="s">
        <v>422</v>
      </c>
      <c r="E569" s="294" t="s">
        <v>437</v>
      </c>
    </row>
    <row r="570" spans="2:5" x14ac:dyDescent="0.25">
      <c r="B570" s="294" t="s">
        <v>1306</v>
      </c>
      <c r="C570" s="294">
        <v>533303</v>
      </c>
      <c r="D570" s="294" t="s">
        <v>1307</v>
      </c>
      <c r="E570" s="294" t="s">
        <v>588</v>
      </c>
    </row>
    <row r="571" spans="2:5" x14ac:dyDescent="0.25">
      <c r="B571" s="294" t="s">
        <v>1308</v>
      </c>
      <c r="C571" s="294">
        <v>532430</v>
      </c>
      <c r="D571" s="294" t="s">
        <v>1309</v>
      </c>
      <c r="E571" s="294" t="s">
        <v>561</v>
      </c>
    </row>
    <row r="572" spans="2:5" x14ac:dyDescent="0.25">
      <c r="B572" s="294" t="s">
        <v>1310</v>
      </c>
      <c r="C572" s="294">
        <v>539662</v>
      </c>
      <c r="D572" s="294" t="s">
        <v>422</v>
      </c>
      <c r="E572" s="294" t="s">
        <v>439</v>
      </c>
    </row>
    <row r="573" spans="2:5" x14ac:dyDescent="0.25">
      <c r="B573" s="294" t="s">
        <v>1311</v>
      </c>
      <c r="C573" s="294">
        <v>511664</v>
      </c>
      <c r="D573" s="294" t="s">
        <v>422</v>
      </c>
      <c r="E573" s="294" t="s">
        <v>425</v>
      </c>
    </row>
    <row r="574" spans="2:5" x14ac:dyDescent="0.25">
      <c r="B574" s="294" t="s">
        <v>1312</v>
      </c>
      <c r="C574" s="294">
        <v>532930</v>
      </c>
      <c r="D574" s="294" t="s">
        <v>1313</v>
      </c>
      <c r="E574" s="294" t="s">
        <v>465</v>
      </c>
    </row>
    <row r="575" spans="2:5" x14ac:dyDescent="0.25">
      <c r="B575" s="294" t="s">
        <v>1314</v>
      </c>
      <c r="C575" s="294">
        <v>530803</v>
      </c>
      <c r="D575" s="294" t="s">
        <v>1315</v>
      </c>
      <c r="E575" s="294" t="s">
        <v>470</v>
      </c>
    </row>
    <row r="576" spans="2:5" x14ac:dyDescent="0.25">
      <c r="B576" s="294" t="s">
        <v>1316</v>
      </c>
      <c r="C576" s="294">
        <v>531719</v>
      </c>
      <c r="D576" s="294" t="s">
        <v>422</v>
      </c>
      <c r="E576" s="294" t="s">
        <v>566</v>
      </c>
    </row>
    <row r="577" spans="2:5" x14ac:dyDescent="0.25">
      <c r="B577" s="294" t="s">
        <v>1317</v>
      </c>
      <c r="C577" s="294">
        <v>504646</v>
      </c>
      <c r="D577" s="294" t="s">
        <v>422</v>
      </c>
      <c r="E577" s="294" t="s">
        <v>777</v>
      </c>
    </row>
    <row r="578" spans="2:5" x14ac:dyDescent="0.25">
      <c r="B578" s="294" t="s">
        <v>1318</v>
      </c>
      <c r="C578" s="294">
        <v>509449</v>
      </c>
      <c r="D578" s="294" t="s">
        <v>422</v>
      </c>
      <c r="E578" s="294" t="s">
        <v>470</v>
      </c>
    </row>
    <row r="579" spans="2:5" x14ac:dyDescent="0.25">
      <c r="B579" s="294" t="s">
        <v>1319</v>
      </c>
      <c r="C579" s="294">
        <v>512296</v>
      </c>
      <c r="D579" s="294" t="s">
        <v>1320</v>
      </c>
      <c r="E579" s="294" t="s">
        <v>496</v>
      </c>
    </row>
    <row r="580" spans="2:5" x14ac:dyDescent="0.25">
      <c r="B580" s="294" t="s">
        <v>1321</v>
      </c>
      <c r="C580" s="294">
        <v>512296</v>
      </c>
      <c r="D580" s="294" t="s">
        <v>1320</v>
      </c>
      <c r="E580" s="294" t="s">
        <v>496</v>
      </c>
    </row>
    <row r="581" spans="2:5" x14ac:dyDescent="0.25">
      <c r="B581" s="294" t="s">
        <v>1322</v>
      </c>
      <c r="C581" s="294">
        <v>540621</v>
      </c>
      <c r="D581" s="294" t="s">
        <v>1323</v>
      </c>
      <c r="E581" s="294" t="s">
        <v>508</v>
      </c>
    </row>
    <row r="582" spans="2:5" x14ac:dyDescent="0.25">
      <c r="B582" s="294" t="s">
        <v>1324</v>
      </c>
      <c r="C582" s="294">
        <v>540545</v>
      </c>
      <c r="D582" s="294" t="s">
        <v>422</v>
      </c>
      <c r="E582" s="294" t="s">
        <v>536</v>
      </c>
    </row>
    <row r="583" spans="2:5" x14ac:dyDescent="0.25">
      <c r="B583" s="294" t="s">
        <v>1325</v>
      </c>
      <c r="C583" s="294">
        <v>512608</v>
      </c>
      <c r="D583" s="294" t="s">
        <v>1326</v>
      </c>
      <c r="E583" s="294" t="s">
        <v>536</v>
      </c>
    </row>
    <row r="584" spans="2:5" x14ac:dyDescent="0.25">
      <c r="B584" s="294" t="s">
        <v>1327</v>
      </c>
      <c r="C584" s="294">
        <v>538576</v>
      </c>
      <c r="D584" s="294" t="s">
        <v>422</v>
      </c>
      <c r="E584" s="294" t="s">
        <v>508</v>
      </c>
    </row>
    <row r="585" spans="2:5" x14ac:dyDescent="0.25">
      <c r="B585" s="294" t="s">
        <v>1328</v>
      </c>
      <c r="C585" s="294">
        <v>500052</v>
      </c>
      <c r="D585" s="294" t="s">
        <v>1329</v>
      </c>
      <c r="E585" s="294" t="s">
        <v>582</v>
      </c>
    </row>
    <row r="586" spans="2:5" x14ac:dyDescent="0.25">
      <c r="B586" s="294" t="s">
        <v>1330</v>
      </c>
      <c r="C586" s="294">
        <v>531862</v>
      </c>
      <c r="D586" s="294" t="s">
        <v>422</v>
      </c>
      <c r="E586" s="294" t="s">
        <v>930</v>
      </c>
    </row>
    <row r="587" spans="2:5" x14ac:dyDescent="0.25">
      <c r="B587" s="294" t="s">
        <v>1331</v>
      </c>
      <c r="C587" s="294">
        <v>511501</v>
      </c>
      <c r="D587" s="294" t="s">
        <v>422</v>
      </c>
      <c r="E587" s="294" t="s">
        <v>405</v>
      </c>
    </row>
    <row r="588" spans="2:5" x14ac:dyDescent="0.25">
      <c r="B588" s="294" t="s">
        <v>1332</v>
      </c>
      <c r="C588" s="294">
        <v>503960</v>
      </c>
      <c r="D588" s="294" t="s">
        <v>1333</v>
      </c>
      <c r="E588" s="294" t="s">
        <v>720</v>
      </c>
    </row>
    <row r="589" spans="2:5" x14ac:dyDescent="0.25">
      <c r="B589" s="294" t="s">
        <v>1334</v>
      </c>
      <c r="C589" s="294">
        <v>541143</v>
      </c>
      <c r="D589" s="294" t="s">
        <v>1335</v>
      </c>
      <c r="E589" s="294" t="s">
        <v>895</v>
      </c>
    </row>
    <row r="590" spans="2:5" x14ac:dyDescent="0.25">
      <c r="B590" s="294" t="s">
        <v>1336</v>
      </c>
      <c r="C590" s="294">
        <v>500049</v>
      </c>
      <c r="D590" s="294" t="s">
        <v>1337</v>
      </c>
      <c r="E590" s="294" t="s">
        <v>895</v>
      </c>
    </row>
    <row r="591" spans="2:5" x14ac:dyDescent="0.25">
      <c r="B591" s="294" t="s">
        <v>1338</v>
      </c>
      <c r="C591" s="294">
        <v>533228</v>
      </c>
      <c r="D591" s="294" t="s">
        <v>1339</v>
      </c>
      <c r="E591" s="294" t="s">
        <v>439</v>
      </c>
    </row>
    <row r="592" spans="2:5" x14ac:dyDescent="0.25">
      <c r="B592" s="294" t="s">
        <v>1340</v>
      </c>
      <c r="C592" s="294">
        <v>500493</v>
      </c>
      <c r="D592" s="294" t="s">
        <v>1341</v>
      </c>
      <c r="E592" s="294" t="s">
        <v>1342</v>
      </c>
    </row>
    <row r="593" spans="2:5" x14ac:dyDescent="0.25">
      <c r="B593" s="294" t="s">
        <v>1343</v>
      </c>
      <c r="C593" s="294">
        <v>505688</v>
      </c>
      <c r="D593" s="294" t="s">
        <v>1344</v>
      </c>
      <c r="E593" s="294" t="s">
        <v>777</v>
      </c>
    </row>
    <row r="594" spans="2:5" x14ac:dyDescent="0.25">
      <c r="B594" s="294" t="s">
        <v>1345</v>
      </c>
      <c r="C594" s="294">
        <v>500103</v>
      </c>
      <c r="D594" s="294" t="s">
        <v>1346</v>
      </c>
      <c r="E594" s="294" t="s">
        <v>465</v>
      </c>
    </row>
    <row r="595" spans="2:5" x14ac:dyDescent="0.25">
      <c r="B595" s="294" t="s">
        <v>1347</v>
      </c>
      <c r="C595" s="294">
        <v>524663</v>
      </c>
      <c r="D595" s="294" t="s">
        <v>422</v>
      </c>
      <c r="E595" s="294" t="s">
        <v>460</v>
      </c>
    </row>
    <row r="596" spans="2:5" x14ac:dyDescent="0.25">
      <c r="B596" s="294" t="s">
        <v>1348</v>
      </c>
      <c r="C596" s="294">
        <v>541096</v>
      </c>
      <c r="D596" s="294" t="s">
        <v>422</v>
      </c>
      <c r="E596" s="294" t="s">
        <v>460</v>
      </c>
    </row>
    <row r="597" spans="2:5" x14ac:dyDescent="0.25">
      <c r="B597" s="294" t="s">
        <v>1349</v>
      </c>
      <c r="C597" s="294">
        <v>500547</v>
      </c>
      <c r="D597" s="294" t="s">
        <v>1350</v>
      </c>
      <c r="E597" s="294" t="s">
        <v>1351</v>
      </c>
    </row>
    <row r="598" spans="2:5" x14ac:dyDescent="0.25">
      <c r="B598" s="294" t="s">
        <v>1352</v>
      </c>
      <c r="C598" s="294">
        <v>590021</v>
      </c>
      <c r="D598" s="294" t="s">
        <v>1353</v>
      </c>
      <c r="E598" s="294" t="s">
        <v>566</v>
      </c>
    </row>
    <row r="599" spans="2:5" x14ac:dyDescent="0.25">
      <c r="B599" s="294" t="s">
        <v>1354</v>
      </c>
      <c r="C599" s="294">
        <v>540700</v>
      </c>
      <c r="D599" s="294" t="s">
        <v>1355</v>
      </c>
      <c r="E599" s="294" t="s">
        <v>1017</v>
      </c>
    </row>
    <row r="600" spans="2:5" x14ac:dyDescent="0.25">
      <c r="B600" s="294" t="s">
        <v>1356</v>
      </c>
      <c r="C600" s="294">
        <v>523229</v>
      </c>
      <c r="D600" s="294" t="s">
        <v>422</v>
      </c>
      <c r="E600" s="294" t="s">
        <v>777</v>
      </c>
    </row>
    <row r="601" spans="2:5" x14ac:dyDescent="0.25">
      <c r="B601" s="294" t="s">
        <v>1357</v>
      </c>
      <c r="C601" s="294">
        <v>531029</v>
      </c>
      <c r="D601" s="294" t="s">
        <v>422</v>
      </c>
      <c r="E601" s="294" t="s">
        <v>444</v>
      </c>
    </row>
    <row r="602" spans="2:5" x14ac:dyDescent="0.25">
      <c r="B602" s="294" t="s">
        <v>1358</v>
      </c>
      <c r="C602" s="294">
        <v>539799</v>
      </c>
      <c r="D602" s="294" t="s">
        <v>1359</v>
      </c>
      <c r="E602" s="294" t="s">
        <v>745</v>
      </c>
    </row>
    <row r="603" spans="2:5" x14ac:dyDescent="0.25">
      <c r="B603" s="294" t="s">
        <v>1360</v>
      </c>
      <c r="C603" s="294">
        <v>532609</v>
      </c>
      <c r="D603" s="294" t="s">
        <v>1361</v>
      </c>
      <c r="E603" s="294" t="s">
        <v>500</v>
      </c>
    </row>
    <row r="604" spans="2:5" x14ac:dyDescent="0.25">
      <c r="B604" s="294" t="s">
        <v>1362</v>
      </c>
      <c r="C604" s="294">
        <v>533499</v>
      </c>
      <c r="D604" s="294" t="s">
        <v>1363</v>
      </c>
      <c r="E604" s="294" t="s">
        <v>408</v>
      </c>
    </row>
    <row r="605" spans="2:5" x14ac:dyDescent="0.25">
      <c r="B605" s="294" t="s">
        <v>1364</v>
      </c>
      <c r="C605" s="294">
        <v>532454</v>
      </c>
      <c r="D605" s="294" t="s">
        <v>1365</v>
      </c>
      <c r="E605" s="294" t="s">
        <v>1366</v>
      </c>
    </row>
    <row r="606" spans="2:5" x14ac:dyDescent="0.25">
      <c r="B606" s="294" t="s">
        <v>1367</v>
      </c>
      <c r="C606" s="294">
        <v>534816</v>
      </c>
      <c r="D606" s="294" t="s">
        <v>1368</v>
      </c>
      <c r="E606" s="294" t="s">
        <v>1369</v>
      </c>
    </row>
    <row r="607" spans="2:5" x14ac:dyDescent="0.25">
      <c r="B607" s="294" t="s">
        <v>1370</v>
      </c>
      <c r="C607" s="294">
        <v>526666</v>
      </c>
      <c r="D607" s="294" t="s">
        <v>1371</v>
      </c>
      <c r="E607" s="294" t="s">
        <v>536</v>
      </c>
    </row>
    <row r="608" spans="2:5" x14ac:dyDescent="0.25">
      <c r="B608" s="294" t="s">
        <v>1372</v>
      </c>
      <c r="C608" s="294">
        <v>524534</v>
      </c>
      <c r="D608" s="294" t="s">
        <v>422</v>
      </c>
      <c r="E608" s="294" t="s">
        <v>566</v>
      </c>
    </row>
    <row r="609" spans="2:5" x14ac:dyDescent="0.25">
      <c r="B609" s="294" t="s">
        <v>1373</v>
      </c>
      <c r="C609" s="294">
        <v>540956</v>
      </c>
      <c r="D609" s="294" t="s">
        <v>422</v>
      </c>
      <c r="E609" s="294" t="s">
        <v>423</v>
      </c>
    </row>
    <row r="610" spans="2:5" x14ac:dyDescent="0.25">
      <c r="B610" s="294" t="s">
        <v>1374</v>
      </c>
      <c r="C610" s="294">
        <v>540956</v>
      </c>
      <c r="D610" s="294" t="s">
        <v>422</v>
      </c>
      <c r="E610" s="294" t="s">
        <v>423</v>
      </c>
    </row>
    <row r="611" spans="2:5" x14ac:dyDescent="0.25">
      <c r="B611" s="294" t="s">
        <v>1375</v>
      </c>
      <c r="C611" s="294">
        <v>514272</v>
      </c>
      <c r="D611" s="294" t="s">
        <v>422</v>
      </c>
      <c r="E611" s="294" t="s">
        <v>437</v>
      </c>
    </row>
    <row r="612" spans="2:5" x14ac:dyDescent="0.25">
      <c r="B612" s="294" t="s">
        <v>1376</v>
      </c>
      <c r="C612" s="294">
        <v>533108</v>
      </c>
      <c r="D612" s="294" t="s">
        <v>422</v>
      </c>
      <c r="E612" s="294" t="s">
        <v>437</v>
      </c>
    </row>
    <row r="613" spans="2:5" x14ac:dyDescent="0.25">
      <c r="B613" s="294" t="s">
        <v>1377</v>
      </c>
      <c r="C613" s="294">
        <v>506027</v>
      </c>
      <c r="D613" s="294" t="s">
        <v>422</v>
      </c>
      <c r="E613" s="294" t="s">
        <v>727</v>
      </c>
    </row>
    <row r="614" spans="2:5" x14ac:dyDescent="0.25">
      <c r="B614" s="294" t="s">
        <v>1378</v>
      </c>
      <c r="C614" s="294">
        <v>500055</v>
      </c>
      <c r="D614" s="294" t="s">
        <v>1379</v>
      </c>
      <c r="E614" s="294" t="s">
        <v>454</v>
      </c>
    </row>
    <row r="615" spans="2:5" x14ac:dyDescent="0.25">
      <c r="B615" s="294" t="s">
        <v>1380</v>
      </c>
      <c r="C615" s="294">
        <v>540061</v>
      </c>
      <c r="D615" s="294" t="s">
        <v>1381</v>
      </c>
      <c r="E615" s="294" t="s">
        <v>435</v>
      </c>
    </row>
    <row r="616" spans="2:5" x14ac:dyDescent="0.25">
      <c r="B616" s="294" t="s">
        <v>1382</v>
      </c>
      <c r="C616" s="294">
        <v>500058</v>
      </c>
      <c r="D616" s="294" t="s">
        <v>422</v>
      </c>
      <c r="E616" s="294" t="s">
        <v>454</v>
      </c>
    </row>
    <row r="617" spans="2:5" x14ac:dyDescent="0.25">
      <c r="B617" s="294" t="s">
        <v>1383</v>
      </c>
      <c r="C617" s="294">
        <v>524723</v>
      </c>
      <c r="D617" s="294" t="s">
        <v>422</v>
      </c>
      <c r="E617" s="294" t="s">
        <v>444</v>
      </c>
    </row>
    <row r="618" spans="2:5" x14ac:dyDescent="0.25">
      <c r="B618" s="294" t="s">
        <v>1384</v>
      </c>
      <c r="C618" s="294">
        <v>533321</v>
      </c>
      <c r="D618" s="294" t="s">
        <v>1385</v>
      </c>
      <c r="E618" s="294" t="s">
        <v>720</v>
      </c>
    </row>
    <row r="619" spans="2:5" x14ac:dyDescent="0.25">
      <c r="B619" s="294" t="s">
        <v>1386</v>
      </c>
      <c r="C619" s="294">
        <v>526853</v>
      </c>
      <c r="D619" s="294" t="s">
        <v>422</v>
      </c>
      <c r="E619" s="294" t="s">
        <v>1387</v>
      </c>
    </row>
    <row r="620" spans="2:5" x14ac:dyDescent="0.25">
      <c r="B620" s="294" t="s">
        <v>1388</v>
      </c>
      <c r="C620" s="294">
        <v>505681</v>
      </c>
      <c r="D620" s="294" t="s">
        <v>422</v>
      </c>
      <c r="E620" s="294" t="s">
        <v>777</v>
      </c>
    </row>
    <row r="621" spans="2:5" x14ac:dyDescent="0.25">
      <c r="B621" s="294" t="s">
        <v>1389</v>
      </c>
      <c r="C621" s="294">
        <v>500059</v>
      </c>
      <c r="D621" s="294" t="s">
        <v>1390</v>
      </c>
      <c r="E621" s="294" t="s">
        <v>588</v>
      </c>
    </row>
    <row r="622" spans="2:5" x14ac:dyDescent="0.25">
      <c r="B622" s="294" t="s">
        <v>1391</v>
      </c>
      <c r="C622" s="294">
        <v>523054</v>
      </c>
      <c r="D622" s="294" t="s">
        <v>422</v>
      </c>
      <c r="E622" s="294" t="s">
        <v>437</v>
      </c>
    </row>
    <row r="623" spans="2:5" x14ac:dyDescent="0.25">
      <c r="B623" s="294" t="s">
        <v>1392</v>
      </c>
      <c r="C623" s="294">
        <v>540148</v>
      </c>
      <c r="D623" s="294" t="s">
        <v>422</v>
      </c>
      <c r="E623" s="294" t="s">
        <v>536</v>
      </c>
    </row>
    <row r="624" spans="2:5" x14ac:dyDescent="0.25">
      <c r="B624" s="294" t="s">
        <v>1393</v>
      </c>
      <c r="C624" s="294">
        <v>514215</v>
      </c>
      <c r="D624" s="294" t="s">
        <v>422</v>
      </c>
      <c r="E624" s="294" t="s">
        <v>437</v>
      </c>
    </row>
    <row r="625" spans="2:5" x14ac:dyDescent="0.25">
      <c r="B625" s="294" t="s">
        <v>1394</v>
      </c>
      <c r="C625" s="294">
        <v>535620</v>
      </c>
      <c r="D625" s="294" t="s">
        <v>422</v>
      </c>
      <c r="E625" s="294" t="s">
        <v>444</v>
      </c>
    </row>
    <row r="626" spans="2:5" x14ac:dyDescent="0.25">
      <c r="B626" s="294" t="s">
        <v>1395</v>
      </c>
      <c r="C626" s="294">
        <v>534535</v>
      </c>
      <c r="D626" s="294" t="s">
        <v>422</v>
      </c>
      <c r="E626" s="294" t="s">
        <v>416</v>
      </c>
    </row>
    <row r="627" spans="2:5" x14ac:dyDescent="0.25">
      <c r="B627" s="294" t="s">
        <v>1396</v>
      </c>
      <c r="C627" s="294">
        <v>532523</v>
      </c>
      <c r="D627" s="294" t="s">
        <v>1397</v>
      </c>
      <c r="E627" s="294" t="s">
        <v>760</v>
      </c>
    </row>
    <row r="628" spans="2:5" x14ac:dyDescent="0.25">
      <c r="B628" s="294" t="s">
        <v>1398</v>
      </c>
      <c r="C628" s="294">
        <v>524396</v>
      </c>
      <c r="D628" s="294" t="s">
        <v>1399</v>
      </c>
      <c r="E628" s="294" t="s">
        <v>460</v>
      </c>
    </row>
    <row r="629" spans="2:5" x14ac:dyDescent="0.25">
      <c r="B629" s="294" t="s">
        <v>1400</v>
      </c>
      <c r="C629" s="294">
        <v>532330</v>
      </c>
      <c r="D629" s="294" t="s">
        <v>422</v>
      </c>
      <c r="E629" s="294" t="s">
        <v>542</v>
      </c>
    </row>
    <row r="630" spans="2:5" x14ac:dyDescent="0.25">
      <c r="B630" s="294" t="s">
        <v>1401</v>
      </c>
      <c r="C630" s="294">
        <v>538364</v>
      </c>
      <c r="D630" s="294" t="s">
        <v>422</v>
      </c>
      <c r="E630" s="294" t="s">
        <v>437</v>
      </c>
    </row>
    <row r="631" spans="2:5" x14ac:dyDescent="0.25">
      <c r="B631" s="294" t="s">
        <v>1402</v>
      </c>
      <c r="C631" s="294">
        <v>500060</v>
      </c>
      <c r="D631" s="294" t="s">
        <v>1403</v>
      </c>
      <c r="E631" s="294" t="s">
        <v>720</v>
      </c>
    </row>
    <row r="632" spans="2:5" x14ac:dyDescent="0.25">
      <c r="B632" s="294" t="s">
        <v>1404</v>
      </c>
      <c r="C632" s="294">
        <v>500335</v>
      </c>
      <c r="D632" s="294" t="s">
        <v>1405</v>
      </c>
      <c r="E632" s="294" t="s">
        <v>435</v>
      </c>
    </row>
    <row r="633" spans="2:5" x14ac:dyDescent="0.25">
      <c r="B633" s="294" t="s">
        <v>1406</v>
      </c>
      <c r="C633" s="294">
        <v>533006</v>
      </c>
      <c r="D633" s="294" t="s">
        <v>422</v>
      </c>
      <c r="E633" s="294" t="s">
        <v>437</v>
      </c>
    </row>
    <row r="634" spans="2:5" x14ac:dyDescent="0.25">
      <c r="B634" s="294" t="s">
        <v>1407</v>
      </c>
      <c r="C634" s="294">
        <v>533006</v>
      </c>
      <c r="D634" s="294" t="s">
        <v>422</v>
      </c>
      <c r="E634" s="294" t="s">
        <v>437</v>
      </c>
    </row>
    <row r="635" spans="2:5" x14ac:dyDescent="0.25">
      <c r="B635" s="294" t="s">
        <v>1408</v>
      </c>
      <c r="C635" s="294">
        <v>522105</v>
      </c>
      <c r="D635" s="294" t="s">
        <v>422</v>
      </c>
      <c r="E635" s="294" t="s">
        <v>430</v>
      </c>
    </row>
    <row r="636" spans="2:5" x14ac:dyDescent="0.25">
      <c r="B636" s="294" t="s">
        <v>1409</v>
      </c>
      <c r="C636" s="294">
        <v>533408</v>
      </c>
      <c r="D636" s="294" t="s">
        <v>1410</v>
      </c>
      <c r="E636" s="294" t="s">
        <v>405</v>
      </c>
    </row>
    <row r="637" spans="2:5" x14ac:dyDescent="0.25">
      <c r="B637" s="294" t="s">
        <v>1411</v>
      </c>
      <c r="C637" s="294" t="s">
        <v>422</v>
      </c>
      <c r="D637" s="294" t="s">
        <v>1412</v>
      </c>
      <c r="E637" s="294" t="s">
        <v>408</v>
      </c>
    </row>
    <row r="638" spans="2:5" x14ac:dyDescent="0.25">
      <c r="B638" s="294" t="s">
        <v>1413</v>
      </c>
      <c r="C638" s="294">
        <v>539043</v>
      </c>
      <c r="D638" s="294" t="s">
        <v>1414</v>
      </c>
      <c r="E638" s="294" t="s">
        <v>617</v>
      </c>
    </row>
    <row r="639" spans="2:5" x14ac:dyDescent="0.25">
      <c r="B639" s="294" t="s">
        <v>1415</v>
      </c>
      <c r="C639" s="294">
        <v>514183</v>
      </c>
      <c r="D639" s="294" t="s">
        <v>422</v>
      </c>
      <c r="E639" s="294" t="s">
        <v>582</v>
      </c>
    </row>
    <row r="640" spans="2:5" x14ac:dyDescent="0.25">
      <c r="B640" s="294" t="s">
        <v>1416</v>
      </c>
      <c r="C640" s="294">
        <v>532290</v>
      </c>
      <c r="D640" s="294" t="s">
        <v>1417</v>
      </c>
      <c r="E640" s="294" t="s">
        <v>405</v>
      </c>
    </row>
    <row r="641" spans="2:5" x14ac:dyDescent="0.25">
      <c r="B641" s="294" t="s">
        <v>1418</v>
      </c>
      <c r="C641" s="294">
        <v>506197</v>
      </c>
      <c r="D641" s="294" t="s">
        <v>1419</v>
      </c>
      <c r="E641" s="294" t="s">
        <v>460</v>
      </c>
    </row>
    <row r="642" spans="2:5" x14ac:dyDescent="0.25">
      <c r="B642" s="294" t="s">
        <v>1420</v>
      </c>
      <c r="C642" s="294">
        <v>526225</v>
      </c>
      <c r="D642" s="294" t="s">
        <v>422</v>
      </c>
      <c r="E642" s="294" t="s">
        <v>542</v>
      </c>
    </row>
    <row r="643" spans="2:5" x14ac:dyDescent="0.25">
      <c r="B643" s="294" t="s">
        <v>1421</v>
      </c>
      <c r="C643" s="294">
        <v>513422</v>
      </c>
      <c r="D643" s="294" t="s">
        <v>422</v>
      </c>
      <c r="E643" s="294" t="s">
        <v>454</v>
      </c>
    </row>
    <row r="644" spans="2:5" x14ac:dyDescent="0.25">
      <c r="B644" s="294" t="s">
        <v>1422</v>
      </c>
      <c r="C644" s="294">
        <v>531175</v>
      </c>
      <c r="D644" s="294" t="s">
        <v>422</v>
      </c>
      <c r="E644" s="294" t="s">
        <v>515</v>
      </c>
    </row>
    <row r="645" spans="2:5" x14ac:dyDescent="0.25">
      <c r="B645" s="294" t="s">
        <v>1423</v>
      </c>
      <c r="C645" s="294">
        <v>540073</v>
      </c>
      <c r="D645" s="294" t="s">
        <v>1424</v>
      </c>
      <c r="E645" s="294" t="s">
        <v>1425</v>
      </c>
    </row>
    <row r="646" spans="2:5" x14ac:dyDescent="0.25">
      <c r="B646" s="294" t="s">
        <v>1426</v>
      </c>
      <c r="C646" s="294">
        <v>502761</v>
      </c>
      <c r="D646" s="294" t="s">
        <v>422</v>
      </c>
      <c r="E646" s="294" t="s">
        <v>437</v>
      </c>
    </row>
    <row r="647" spans="2:5" x14ac:dyDescent="0.25">
      <c r="B647" s="294" t="s">
        <v>1427</v>
      </c>
      <c r="C647" s="294" t="s">
        <v>422</v>
      </c>
      <c r="D647" s="294" t="s">
        <v>1428</v>
      </c>
      <c r="E647" s="294" t="s">
        <v>513</v>
      </c>
    </row>
    <row r="648" spans="2:5" x14ac:dyDescent="0.25">
      <c r="B648" s="294" t="s">
        <v>1429</v>
      </c>
      <c r="C648" s="294">
        <v>502761</v>
      </c>
      <c r="D648" s="294" t="s">
        <v>422</v>
      </c>
      <c r="E648" s="294" t="s">
        <v>437</v>
      </c>
    </row>
    <row r="649" spans="2:5" x14ac:dyDescent="0.25">
      <c r="B649" s="294" t="s">
        <v>1430</v>
      </c>
      <c r="C649" s="294">
        <v>506981</v>
      </c>
      <c r="D649" s="294" t="s">
        <v>422</v>
      </c>
      <c r="E649" s="294" t="s">
        <v>437</v>
      </c>
    </row>
    <row r="650" spans="2:5" x14ac:dyDescent="0.25">
      <c r="B650" s="294" t="s">
        <v>1431</v>
      </c>
      <c r="C650" s="294">
        <v>508939</v>
      </c>
      <c r="D650" s="294" t="s">
        <v>422</v>
      </c>
      <c r="E650" s="294" t="s">
        <v>439</v>
      </c>
    </row>
    <row r="651" spans="2:5" x14ac:dyDescent="0.25">
      <c r="B651" s="294" t="s">
        <v>1432</v>
      </c>
      <c r="C651" s="294">
        <v>539607</v>
      </c>
      <c r="D651" s="294" t="s">
        <v>422</v>
      </c>
      <c r="E651" s="294" t="s">
        <v>515</v>
      </c>
    </row>
    <row r="652" spans="2:5" x14ac:dyDescent="0.25">
      <c r="B652" s="294" t="s">
        <v>1433</v>
      </c>
      <c r="C652" s="294">
        <v>531495</v>
      </c>
      <c r="D652" s="294" t="s">
        <v>1434</v>
      </c>
      <c r="E652" s="294" t="s">
        <v>623</v>
      </c>
    </row>
    <row r="653" spans="2:5" x14ac:dyDescent="0.25">
      <c r="B653" s="294" t="s">
        <v>1435</v>
      </c>
      <c r="C653" s="294">
        <v>526612</v>
      </c>
      <c r="D653" s="294" t="s">
        <v>1436</v>
      </c>
      <c r="E653" s="294" t="s">
        <v>743</v>
      </c>
    </row>
    <row r="654" spans="2:5" x14ac:dyDescent="0.25">
      <c r="B654" s="294" t="s">
        <v>1437</v>
      </c>
      <c r="C654" s="294">
        <v>514440</v>
      </c>
      <c r="D654" s="294" t="s">
        <v>422</v>
      </c>
      <c r="E654" s="294" t="s">
        <v>470</v>
      </c>
    </row>
    <row r="655" spans="2:5" x14ac:dyDescent="0.25">
      <c r="B655" s="294" t="s">
        <v>1438</v>
      </c>
      <c r="C655" s="294">
        <v>500067</v>
      </c>
      <c r="D655" s="294" t="s">
        <v>1439</v>
      </c>
      <c r="E655" s="294" t="s">
        <v>791</v>
      </c>
    </row>
    <row r="656" spans="2:5" x14ac:dyDescent="0.25">
      <c r="B656" s="294" t="s">
        <v>1440</v>
      </c>
      <c r="C656" s="294">
        <v>539637</v>
      </c>
      <c r="D656" s="294" t="s">
        <v>422</v>
      </c>
      <c r="E656" s="294" t="s">
        <v>405</v>
      </c>
    </row>
    <row r="657" spans="2:5" x14ac:dyDescent="0.25">
      <c r="B657" s="294" t="s">
        <v>1441</v>
      </c>
      <c r="C657" s="294">
        <v>531713</v>
      </c>
      <c r="D657" s="294" t="s">
        <v>422</v>
      </c>
      <c r="E657" s="294" t="s">
        <v>843</v>
      </c>
    </row>
    <row r="658" spans="2:5" x14ac:dyDescent="0.25">
      <c r="B658" s="294" t="s">
        <v>1442</v>
      </c>
      <c r="C658" s="294">
        <v>531420</v>
      </c>
      <c r="D658" s="294" t="s">
        <v>422</v>
      </c>
      <c r="E658" s="294" t="s">
        <v>425</v>
      </c>
    </row>
    <row r="659" spans="2:5" x14ac:dyDescent="0.25">
      <c r="B659" s="294" t="s">
        <v>1443</v>
      </c>
      <c r="C659" s="294">
        <v>542669</v>
      </c>
      <c r="D659" s="294" t="s">
        <v>1444</v>
      </c>
      <c r="E659" s="294" t="s">
        <v>540</v>
      </c>
    </row>
    <row r="660" spans="2:5" x14ac:dyDescent="0.25">
      <c r="B660" s="294" t="s">
        <v>1445</v>
      </c>
      <c r="C660" s="294">
        <v>500069</v>
      </c>
      <c r="D660" s="294" t="s">
        <v>422</v>
      </c>
      <c r="E660" s="294" t="s">
        <v>405</v>
      </c>
    </row>
    <row r="661" spans="2:5" x14ac:dyDescent="0.25">
      <c r="B661" s="294" t="s">
        <v>1446</v>
      </c>
      <c r="C661" s="294">
        <v>530809</v>
      </c>
      <c r="D661" s="294" t="s">
        <v>422</v>
      </c>
      <c r="E661" s="294" t="s">
        <v>752</v>
      </c>
    </row>
    <row r="662" spans="2:5" x14ac:dyDescent="0.25">
      <c r="B662" s="294" t="s">
        <v>1447</v>
      </c>
      <c r="C662" s="294">
        <v>524370</v>
      </c>
      <c r="D662" s="294" t="s">
        <v>1448</v>
      </c>
      <c r="E662" s="294" t="s">
        <v>582</v>
      </c>
    </row>
    <row r="663" spans="2:5" x14ac:dyDescent="0.25">
      <c r="B663" s="294" t="s">
        <v>1449</v>
      </c>
      <c r="C663" s="294">
        <v>539122</v>
      </c>
      <c r="D663" s="294" t="s">
        <v>422</v>
      </c>
      <c r="E663" s="294" t="s">
        <v>408</v>
      </c>
    </row>
    <row r="664" spans="2:5" x14ac:dyDescent="0.25">
      <c r="B664" s="294" t="s">
        <v>1450</v>
      </c>
      <c r="C664" s="294" t="s">
        <v>422</v>
      </c>
      <c r="D664" s="294" t="s">
        <v>1451</v>
      </c>
      <c r="E664" s="294" t="s">
        <v>433</v>
      </c>
    </row>
    <row r="665" spans="2:5" x14ac:dyDescent="0.25">
      <c r="B665" s="294" t="s">
        <v>1452</v>
      </c>
      <c r="C665" s="294">
        <v>501425</v>
      </c>
      <c r="D665" s="294" t="s">
        <v>1453</v>
      </c>
      <c r="E665" s="294" t="s">
        <v>829</v>
      </c>
    </row>
    <row r="666" spans="2:5" x14ac:dyDescent="0.25">
      <c r="B666" s="294" t="s">
        <v>1454</v>
      </c>
      <c r="C666" s="294">
        <v>501430</v>
      </c>
      <c r="D666" s="294" t="s">
        <v>422</v>
      </c>
      <c r="E666" s="294" t="s">
        <v>444</v>
      </c>
    </row>
    <row r="667" spans="2:5" x14ac:dyDescent="0.25">
      <c r="B667" s="294" t="s">
        <v>1455</v>
      </c>
      <c r="C667" s="294">
        <v>500020</v>
      </c>
      <c r="D667" s="294" t="s">
        <v>1456</v>
      </c>
      <c r="E667" s="294" t="s">
        <v>437</v>
      </c>
    </row>
    <row r="668" spans="2:5" x14ac:dyDescent="0.25">
      <c r="B668" s="294" t="s">
        <v>1457</v>
      </c>
      <c r="C668" s="294">
        <v>509470</v>
      </c>
      <c r="D668" s="294" t="s">
        <v>422</v>
      </c>
      <c r="E668" s="294" t="s">
        <v>1458</v>
      </c>
    </row>
    <row r="669" spans="2:5" x14ac:dyDescent="0.25">
      <c r="B669" s="294" t="s">
        <v>1459</v>
      </c>
      <c r="C669" s="294">
        <v>502216</v>
      </c>
      <c r="D669" s="294" t="s">
        <v>422</v>
      </c>
      <c r="E669" s="294" t="s">
        <v>508</v>
      </c>
    </row>
    <row r="670" spans="2:5" x14ac:dyDescent="0.25">
      <c r="B670" s="294" t="s">
        <v>1460</v>
      </c>
      <c r="C670" s="294">
        <v>532678</v>
      </c>
      <c r="D670" s="294" t="s">
        <v>1461</v>
      </c>
      <c r="E670" s="294" t="s">
        <v>437</v>
      </c>
    </row>
    <row r="671" spans="2:5" x14ac:dyDescent="0.25">
      <c r="B671" s="294" t="s">
        <v>1462</v>
      </c>
      <c r="C671" s="294" t="s">
        <v>422</v>
      </c>
      <c r="D671" s="294" t="s">
        <v>1463</v>
      </c>
      <c r="E671" s="294" t="s">
        <v>433</v>
      </c>
    </row>
    <row r="672" spans="2:5" x14ac:dyDescent="0.25">
      <c r="B672" s="294" t="s">
        <v>1464</v>
      </c>
      <c r="C672" s="294">
        <v>504648</v>
      </c>
      <c r="D672" s="294" t="s">
        <v>422</v>
      </c>
      <c r="E672" s="294" t="s">
        <v>745</v>
      </c>
    </row>
    <row r="673" spans="2:5" x14ac:dyDescent="0.25">
      <c r="B673" s="294" t="s">
        <v>1465</v>
      </c>
      <c r="C673" s="294">
        <v>523133</v>
      </c>
      <c r="D673" s="294" t="s">
        <v>422</v>
      </c>
      <c r="E673" s="294" t="s">
        <v>437</v>
      </c>
    </row>
    <row r="674" spans="2:5" x14ac:dyDescent="0.25">
      <c r="B674" s="294" t="s">
        <v>1466</v>
      </c>
      <c r="C674" s="294">
        <v>502219</v>
      </c>
      <c r="D674" s="294" t="s">
        <v>1467</v>
      </c>
      <c r="E674" s="294" t="s">
        <v>1468</v>
      </c>
    </row>
    <row r="675" spans="2:5" x14ac:dyDescent="0.25">
      <c r="B675" s="294" t="s">
        <v>1469</v>
      </c>
      <c r="C675" s="294">
        <v>500530</v>
      </c>
      <c r="D675" s="294" t="s">
        <v>1470</v>
      </c>
      <c r="E675" s="294" t="s">
        <v>777</v>
      </c>
    </row>
    <row r="676" spans="2:5" x14ac:dyDescent="0.25">
      <c r="B676" s="294" t="s">
        <v>1471</v>
      </c>
      <c r="C676" s="294">
        <v>536820</v>
      </c>
      <c r="D676" s="294" t="s">
        <v>422</v>
      </c>
      <c r="E676" s="294" t="s">
        <v>515</v>
      </c>
    </row>
    <row r="677" spans="2:5" x14ac:dyDescent="0.25">
      <c r="B677" s="294" t="s">
        <v>1472</v>
      </c>
      <c r="C677" s="294">
        <v>536820</v>
      </c>
      <c r="D677" s="294" t="s">
        <v>422</v>
      </c>
      <c r="E677" s="294" t="s">
        <v>515</v>
      </c>
    </row>
    <row r="678" spans="2:5" x14ac:dyDescent="0.25">
      <c r="B678" s="294" t="s">
        <v>1473</v>
      </c>
      <c r="C678" s="294">
        <v>535279</v>
      </c>
      <c r="D678" s="294" t="s">
        <v>422</v>
      </c>
      <c r="E678" s="294" t="s">
        <v>727</v>
      </c>
    </row>
    <row r="679" spans="2:5" x14ac:dyDescent="0.25">
      <c r="B679" s="294" t="s">
        <v>1474</v>
      </c>
      <c r="C679" s="294">
        <v>500074</v>
      </c>
      <c r="D679" s="294" t="s">
        <v>1475</v>
      </c>
      <c r="E679" s="294" t="s">
        <v>791</v>
      </c>
    </row>
    <row r="680" spans="2:5" x14ac:dyDescent="0.25">
      <c r="B680" s="294" t="s">
        <v>1476</v>
      </c>
      <c r="C680" s="294">
        <v>505690</v>
      </c>
      <c r="D680" s="294" t="s">
        <v>422</v>
      </c>
      <c r="E680" s="294" t="s">
        <v>500</v>
      </c>
    </row>
    <row r="681" spans="2:5" x14ac:dyDescent="0.25">
      <c r="B681" s="294" t="s">
        <v>1477</v>
      </c>
      <c r="C681" s="294">
        <v>535693</v>
      </c>
      <c r="D681" s="294" t="s">
        <v>422</v>
      </c>
      <c r="E681" s="294" t="s">
        <v>820</v>
      </c>
    </row>
    <row r="682" spans="2:5" x14ac:dyDescent="0.25">
      <c r="B682" s="294" t="s">
        <v>1478</v>
      </c>
      <c r="C682" s="294" t="s">
        <v>422</v>
      </c>
      <c r="D682" s="294" t="s">
        <v>1479</v>
      </c>
      <c r="E682" s="294" t="s">
        <v>433</v>
      </c>
    </row>
    <row r="683" spans="2:5" x14ac:dyDescent="0.25">
      <c r="B683" s="294" t="s">
        <v>1480</v>
      </c>
      <c r="C683" s="294">
        <v>531203</v>
      </c>
      <c r="D683" s="294" t="s">
        <v>422</v>
      </c>
      <c r="E683" s="294" t="s">
        <v>506</v>
      </c>
    </row>
    <row r="684" spans="2:5" x14ac:dyDescent="0.25">
      <c r="B684" s="294" t="s">
        <v>1481</v>
      </c>
      <c r="C684" s="294">
        <v>530207</v>
      </c>
      <c r="D684" s="294" t="s">
        <v>422</v>
      </c>
      <c r="E684" s="294" t="s">
        <v>460</v>
      </c>
    </row>
    <row r="685" spans="2:5" x14ac:dyDescent="0.25">
      <c r="B685" s="294" t="s">
        <v>1482</v>
      </c>
      <c r="C685" s="294">
        <v>530249</v>
      </c>
      <c r="D685" s="294" t="s">
        <v>422</v>
      </c>
      <c r="E685" s="294" t="s">
        <v>405</v>
      </c>
    </row>
    <row r="686" spans="2:5" x14ac:dyDescent="0.25">
      <c r="B686" s="294" t="s">
        <v>1483</v>
      </c>
      <c r="C686" s="294">
        <v>532929</v>
      </c>
      <c r="D686" s="294" t="s">
        <v>1484</v>
      </c>
      <c r="E686" s="294" t="s">
        <v>508</v>
      </c>
    </row>
    <row r="687" spans="2:5" x14ac:dyDescent="0.25">
      <c r="B687" s="294" t="s">
        <v>1485</v>
      </c>
      <c r="C687" s="294">
        <v>526731</v>
      </c>
      <c r="D687" s="294" t="s">
        <v>422</v>
      </c>
      <c r="E687" s="294" t="s">
        <v>617</v>
      </c>
    </row>
    <row r="688" spans="2:5" x14ac:dyDescent="0.25">
      <c r="B688" s="294" t="s">
        <v>1486</v>
      </c>
      <c r="C688" s="294" t="s">
        <v>422</v>
      </c>
      <c r="D688" s="294" t="s">
        <v>1487</v>
      </c>
      <c r="E688" s="294" t="s">
        <v>433</v>
      </c>
    </row>
    <row r="689" spans="2:5" x14ac:dyDescent="0.25">
      <c r="B689" s="294" t="s">
        <v>1488</v>
      </c>
      <c r="C689" s="294">
        <v>532368</v>
      </c>
      <c r="D689" s="294" t="s">
        <v>1489</v>
      </c>
      <c r="E689" s="294" t="s">
        <v>515</v>
      </c>
    </row>
    <row r="690" spans="2:5" x14ac:dyDescent="0.25">
      <c r="B690" s="294" t="s">
        <v>1490</v>
      </c>
      <c r="C690" s="294">
        <v>532113</v>
      </c>
      <c r="D690" s="294" t="s">
        <v>1491</v>
      </c>
      <c r="E690" s="294" t="s">
        <v>439</v>
      </c>
    </row>
    <row r="691" spans="2:5" x14ac:dyDescent="0.25">
      <c r="B691" s="294" t="s">
        <v>1492</v>
      </c>
      <c r="C691" s="294">
        <v>539434</v>
      </c>
      <c r="D691" s="294" t="s">
        <v>422</v>
      </c>
      <c r="E691" s="294" t="s">
        <v>439</v>
      </c>
    </row>
    <row r="692" spans="2:5" x14ac:dyDescent="0.25">
      <c r="B692" s="294" t="s">
        <v>1493</v>
      </c>
      <c r="C692" s="294">
        <v>500825</v>
      </c>
      <c r="D692" s="294" t="s">
        <v>1494</v>
      </c>
      <c r="E692" s="294" t="s">
        <v>482</v>
      </c>
    </row>
    <row r="693" spans="2:5" x14ac:dyDescent="0.25">
      <c r="B693" s="294" t="s">
        <v>1495</v>
      </c>
      <c r="C693" s="294">
        <v>534731</v>
      </c>
      <c r="D693" s="294" t="s">
        <v>422</v>
      </c>
      <c r="E693" s="294" t="s">
        <v>820</v>
      </c>
    </row>
    <row r="694" spans="2:5" x14ac:dyDescent="0.25">
      <c r="B694" s="294" t="s">
        <v>1496</v>
      </c>
      <c r="C694" s="294">
        <v>533543</v>
      </c>
      <c r="D694" s="294" t="s">
        <v>1497</v>
      </c>
      <c r="E694" s="294" t="s">
        <v>460</v>
      </c>
    </row>
    <row r="695" spans="2:5" x14ac:dyDescent="0.25">
      <c r="B695" s="294" t="s">
        <v>1498</v>
      </c>
      <c r="C695" s="294" t="s">
        <v>422</v>
      </c>
      <c r="D695" s="294" t="s">
        <v>397</v>
      </c>
      <c r="E695" s="294" t="s">
        <v>513</v>
      </c>
    </row>
    <row r="696" spans="2:5" x14ac:dyDescent="0.25">
      <c r="B696" s="294" t="s">
        <v>1499</v>
      </c>
      <c r="C696" s="294">
        <v>532123</v>
      </c>
      <c r="D696" s="294" t="s">
        <v>1500</v>
      </c>
      <c r="E696" s="294" t="s">
        <v>508</v>
      </c>
    </row>
    <row r="697" spans="2:5" x14ac:dyDescent="0.25">
      <c r="B697" s="294" t="s">
        <v>1501</v>
      </c>
      <c r="C697" s="294">
        <v>514045</v>
      </c>
      <c r="D697" s="294" t="s">
        <v>1502</v>
      </c>
      <c r="E697" s="294" t="s">
        <v>437</v>
      </c>
    </row>
    <row r="698" spans="2:5" x14ac:dyDescent="0.25">
      <c r="B698" s="294" t="s">
        <v>1503</v>
      </c>
      <c r="C698" s="294">
        <v>538789</v>
      </c>
      <c r="D698" s="294" t="s">
        <v>422</v>
      </c>
      <c r="E698" s="294" t="s">
        <v>659</v>
      </c>
    </row>
    <row r="699" spans="2:5" x14ac:dyDescent="0.25">
      <c r="B699" s="294" t="s">
        <v>1504</v>
      </c>
      <c r="C699" s="294">
        <v>540006</v>
      </c>
      <c r="D699" s="294" t="s">
        <v>422</v>
      </c>
      <c r="E699" s="294" t="s">
        <v>405</v>
      </c>
    </row>
    <row r="700" spans="2:5" x14ac:dyDescent="0.25">
      <c r="B700" s="294" t="s">
        <v>1505</v>
      </c>
      <c r="C700" s="294">
        <v>532931</v>
      </c>
      <c r="D700" s="294" t="s">
        <v>1506</v>
      </c>
      <c r="E700" s="294" t="s">
        <v>435</v>
      </c>
    </row>
    <row r="701" spans="2:5" x14ac:dyDescent="0.25">
      <c r="B701" s="294" t="s">
        <v>1507</v>
      </c>
      <c r="C701" s="294">
        <v>517421</v>
      </c>
      <c r="D701" s="294" t="s">
        <v>1508</v>
      </c>
      <c r="E701" s="294" t="s">
        <v>1187</v>
      </c>
    </row>
    <row r="702" spans="2:5" x14ac:dyDescent="0.25">
      <c r="B702" s="294" t="s">
        <v>1509</v>
      </c>
      <c r="C702" s="294">
        <v>504643</v>
      </c>
      <c r="D702" s="294" t="s">
        <v>422</v>
      </c>
      <c r="E702" s="294" t="s">
        <v>745</v>
      </c>
    </row>
    <row r="703" spans="2:5" x14ac:dyDescent="0.25">
      <c r="B703" s="294" t="s">
        <v>1510</v>
      </c>
      <c r="C703" s="294">
        <v>532813</v>
      </c>
      <c r="D703" s="294" t="s">
        <v>1511</v>
      </c>
      <c r="E703" s="294" t="s">
        <v>820</v>
      </c>
    </row>
    <row r="704" spans="2:5" x14ac:dyDescent="0.25">
      <c r="B704" s="294" t="s">
        <v>1512</v>
      </c>
      <c r="C704" s="294">
        <v>507515</v>
      </c>
      <c r="D704" s="294" t="s">
        <v>422</v>
      </c>
      <c r="E704" s="294" t="s">
        <v>582</v>
      </c>
    </row>
    <row r="705" spans="2:5" x14ac:dyDescent="0.25">
      <c r="B705" s="294" t="s">
        <v>1513</v>
      </c>
      <c r="C705" s="294">
        <v>532321</v>
      </c>
      <c r="D705" s="294" t="s">
        <v>1514</v>
      </c>
      <c r="E705" s="294" t="s">
        <v>460</v>
      </c>
    </row>
    <row r="706" spans="2:5" x14ac:dyDescent="0.25">
      <c r="B706" s="294" t="s">
        <v>1515</v>
      </c>
      <c r="C706" s="294" t="s">
        <v>422</v>
      </c>
      <c r="D706" s="294" t="s">
        <v>1516</v>
      </c>
      <c r="E706" s="294" t="s">
        <v>433</v>
      </c>
    </row>
    <row r="707" spans="2:5" x14ac:dyDescent="0.25">
      <c r="B707" s="294" t="s">
        <v>1517</v>
      </c>
      <c r="C707" s="294" t="s">
        <v>422</v>
      </c>
      <c r="D707" s="294" t="s">
        <v>1516</v>
      </c>
      <c r="E707" s="294" t="s">
        <v>433</v>
      </c>
    </row>
    <row r="708" spans="2:5" x14ac:dyDescent="0.25">
      <c r="B708" s="294" t="s">
        <v>1518</v>
      </c>
      <c r="C708" s="294">
        <v>517236</v>
      </c>
      <c r="D708" s="294" t="s">
        <v>422</v>
      </c>
      <c r="E708" s="294" t="s">
        <v>791</v>
      </c>
    </row>
    <row r="709" spans="2:5" x14ac:dyDescent="0.25">
      <c r="B709" s="294" t="s">
        <v>1519</v>
      </c>
      <c r="C709" s="294">
        <v>532386</v>
      </c>
      <c r="D709" s="294" t="s">
        <v>1520</v>
      </c>
      <c r="E709" s="294" t="s">
        <v>515</v>
      </c>
    </row>
    <row r="710" spans="2:5" x14ac:dyDescent="0.25">
      <c r="B710" s="294" t="s">
        <v>1521</v>
      </c>
      <c r="C710" s="294">
        <v>532801</v>
      </c>
      <c r="D710" s="294" t="s">
        <v>1522</v>
      </c>
      <c r="E710" s="294" t="s">
        <v>515</v>
      </c>
    </row>
    <row r="711" spans="2:5" x14ac:dyDescent="0.25">
      <c r="B711" s="294" t="s">
        <v>1523</v>
      </c>
      <c r="C711" s="294">
        <v>524440</v>
      </c>
      <c r="D711" s="294" t="s">
        <v>422</v>
      </c>
      <c r="E711" s="294" t="s">
        <v>470</v>
      </c>
    </row>
    <row r="712" spans="2:5" x14ac:dyDescent="0.25">
      <c r="B712" s="294" t="s">
        <v>1524</v>
      </c>
      <c r="C712" s="294">
        <v>532834</v>
      </c>
      <c r="D712" s="294" t="s">
        <v>1525</v>
      </c>
      <c r="E712" s="294" t="s">
        <v>582</v>
      </c>
    </row>
    <row r="713" spans="2:5" x14ac:dyDescent="0.25">
      <c r="B713" s="294" t="s">
        <v>1526</v>
      </c>
      <c r="C713" s="294">
        <v>538858</v>
      </c>
      <c r="D713" s="294" t="s">
        <v>422</v>
      </c>
      <c r="E713" s="294" t="s">
        <v>760</v>
      </c>
    </row>
    <row r="714" spans="2:5" x14ac:dyDescent="0.25">
      <c r="B714" s="294" t="s">
        <v>1527</v>
      </c>
      <c r="C714" s="294">
        <v>540071</v>
      </c>
      <c r="D714" s="294" t="s">
        <v>422</v>
      </c>
      <c r="E714" s="294" t="s">
        <v>620</v>
      </c>
    </row>
    <row r="715" spans="2:5" x14ac:dyDescent="0.25">
      <c r="B715" s="294" t="s">
        <v>1528</v>
      </c>
      <c r="C715" s="294">
        <v>511196</v>
      </c>
      <c r="D715" s="294" t="s">
        <v>1529</v>
      </c>
      <c r="E715" s="294" t="s">
        <v>480</v>
      </c>
    </row>
    <row r="716" spans="2:5" x14ac:dyDescent="0.25">
      <c r="B716" s="294" t="s">
        <v>1530</v>
      </c>
      <c r="C716" s="294">
        <v>532483</v>
      </c>
      <c r="D716" s="294" t="s">
        <v>1531</v>
      </c>
      <c r="E716" s="294" t="s">
        <v>740</v>
      </c>
    </row>
    <row r="717" spans="2:5" x14ac:dyDescent="0.25">
      <c r="B717" s="294" t="s">
        <v>1532</v>
      </c>
      <c r="C717" s="294">
        <v>539304</v>
      </c>
      <c r="D717" s="294" t="s">
        <v>422</v>
      </c>
      <c r="E717" s="294" t="s">
        <v>405</v>
      </c>
    </row>
    <row r="718" spans="2:5" x14ac:dyDescent="0.25">
      <c r="B718" s="294" t="s">
        <v>1533</v>
      </c>
      <c r="C718" s="294">
        <v>533267</v>
      </c>
      <c r="D718" s="294" t="s">
        <v>1534</v>
      </c>
      <c r="E718" s="294" t="s">
        <v>536</v>
      </c>
    </row>
    <row r="719" spans="2:5" x14ac:dyDescent="0.25">
      <c r="B719" s="294" t="s">
        <v>1535</v>
      </c>
      <c r="C719" s="294">
        <v>533267</v>
      </c>
      <c r="D719" s="294" t="s">
        <v>1534</v>
      </c>
      <c r="E719" s="294" t="s">
        <v>536</v>
      </c>
    </row>
    <row r="720" spans="2:5" x14ac:dyDescent="0.25">
      <c r="B720" s="294" t="s">
        <v>1536</v>
      </c>
      <c r="C720" s="294">
        <v>540710</v>
      </c>
      <c r="D720" s="294" t="s">
        <v>1537</v>
      </c>
      <c r="E720" s="294" t="s">
        <v>508</v>
      </c>
    </row>
    <row r="721" spans="2:5" x14ac:dyDescent="0.25">
      <c r="B721" s="294" t="s">
        <v>1538</v>
      </c>
      <c r="C721" s="294">
        <v>539198</v>
      </c>
      <c r="D721" s="294" t="s">
        <v>422</v>
      </c>
      <c r="E721" s="294" t="s">
        <v>405</v>
      </c>
    </row>
    <row r="722" spans="2:5" x14ac:dyDescent="0.25">
      <c r="B722" s="294" t="s">
        <v>1539</v>
      </c>
      <c r="C722" s="294">
        <v>539198</v>
      </c>
      <c r="D722" s="294" t="s">
        <v>422</v>
      </c>
      <c r="E722" s="294" t="s">
        <v>405</v>
      </c>
    </row>
    <row r="723" spans="2:5" x14ac:dyDescent="0.25">
      <c r="B723" s="294" t="s">
        <v>1540</v>
      </c>
      <c r="C723" s="294">
        <v>532938</v>
      </c>
      <c r="D723" s="294" t="s">
        <v>1541</v>
      </c>
      <c r="E723" s="294" t="s">
        <v>405</v>
      </c>
    </row>
    <row r="724" spans="2:5" x14ac:dyDescent="0.25">
      <c r="B724" s="294" t="s">
        <v>1542</v>
      </c>
      <c r="C724" s="294">
        <v>530879</v>
      </c>
      <c r="D724" s="294" t="s">
        <v>422</v>
      </c>
      <c r="E724" s="294" t="s">
        <v>405</v>
      </c>
    </row>
    <row r="725" spans="2:5" x14ac:dyDescent="0.25">
      <c r="B725" s="294" t="s">
        <v>1543</v>
      </c>
      <c r="C725" s="294">
        <v>538476</v>
      </c>
      <c r="D725" s="294" t="s">
        <v>422</v>
      </c>
      <c r="E725" s="294" t="s">
        <v>439</v>
      </c>
    </row>
    <row r="726" spans="2:5" x14ac:dyDescent="0.25">
      <c r="B726" s="294" t="s">
        <v>1544</v>
      </c>
      <c r="C726" s="294">
        <v>511505</v>
      </c>
      <c r="D726" s="294" t="s">
        <v>1545</v>
      </c>
      <c r="E726" s="294" t="s">
        <v>439</v>
      </c>
    </row>
    <row r="727" spans="2:5" x14ac:dyDescent="0.25">
      <c r="B727" s="294" t="s">
        <v>1546</v>
      </c>
      <c r="C727" s="294">
        <v>524742</v>
      </c>
      <c r="D727" s="294" t="s">
        <v>1547</v>
      </c>
      <c r="E727" s="294" t="s">
        <v>460</v>
      </c>
    </row>
    <row r="728" spans="2:5" x14ac:dyDescent="0.25">
      <c r="B728" s="294" t="s">
        <v>1548</v>
      </c>
      <c r="C728" s="294">
        <v>531595</v>
      </c>
      <c r="D728" s="294" t="s">
        <v>1549</v>
      </c>
      <c r="E728" s="294" t="s">
        <v>439</v>
      </c>
    </row>
    <row r="729" spans="2:5" x14ac:dyDescent="0.25">
      <c r="B729" s="294" t="s">
        <v>1550</v>
      </c>
      <c r="C729" s="294">
        <v>512169</v>
      </c>
      <c r="D729" s="294" t="s">
        <v>422</v>
      </c>
      <c r="E729" s="294" t="s">
        <v>843</v>
      </c>
    </row>
    <row r="730" spans="2:5" x14ac:dyDescent="0.25">
      <c r="B730" s="294" t="s">
        <v>1551</v>
      </c>
      <c r="C730" s="294">
        <v>509486</v>
      </c>
      <c r="D730" s="294" t="s">
        <v>422</v>
      </c>
      <c r="E730" s="294" t="s">
        <v>542</v>
      </c>
    </row>
    <row r="731" spans="2:5" x14ac:dyDescent="0.25">
      <c r="B731" s="294" t="s">
        <v>1552</v>
      </c>
      <c r="C731" s="294">
        <v>509486</v>
      </c>
      <c r="D731" s="294" t="s">
        <v>422</v>
      </c>
      <c r="E731" s="294" t="s">
        <v>542</v>
      </c>
    </row>
    <row r="732" spans="2:5" x14ac:dyDescent="0.25">
      <c r="B732" s="294" t="s">
        <v>1553</v>
      </c>
      <c r="C732" s="294">
        <v>507486</v>
      </c>
      <c r="D732" s="294" t="s">
        <v>422</v>
      </c>
      <c r="E732" s="294" t="s">
        <v>470</v>
      </c>
    </row>
    <row r="733" spans="2:5" x14ac:dyDescent="0.25">
      <c r="B733" s="294" t="s">
        <v>1554</v>
      </c>
      <c r="C733" s="294">
        <v>538817</v>
      </c>
      <c r="D733" s="294" t="s">
        <v>422</v>
      </c>
      <c r="E733" s="294" t="s">
        <v>542</v>
      </c>
    </row>
    <row r="734" spans="2:5" x14ac:dyDescent="0.25">
      <c r="B734" s="294" t="s">
        <v>1555</v>
      </c>
      <c r="C734" s="294">
        <v>536974</v>
      </c>
      <c r="D734" s="294" t="s">
        <v>422</v>
      </c>
      <c r="E734" s="294" t="s">
        <v>542</v>
      </c>
    </row>
    <row r="735" spans="2:5" x14ac:dyDescent="0.25">
      <c r="B735" s="294" t="s">
        <v>1556</v>
      </c>
      <c r="C735" s="294">
        <v>540652</v>
      </c>
      <c r="D735" s="294" t="s">
        <v>422</v>
      </c>
      <c r="E735" s="294" t="s">
        <v>607</v>
      </c>
    </row>
    <row r="736" spans="2:5" x14ac:dyDescent="0.25">
      <c r="B736" s="294" t="s">
        <v>1557</v>
      </c>
      <c r="C736" s="294">
        <v>513375</v>
      </c>
      <c r="D736" s="294" t="s">
        <v>1558</v>
      </c>
      <c r="E736" s="294" t="s">
        <v>1342</v>
      </c>
    </row>
    <row r="737" spans="2:5" x14ac:dyDescent="0.25">
      <c r="B737" s="294" t="s">
        <v>1559</v>
      </c>
      <c r="C737" s="294">
        <v>534804</v>
      </c>
      <c r="D737" s="294" t="s">
        <v>1560</v>
      </c>
      <c r="E737" s="294" t="s">
        <v>405</v>
      </c>
    </row>
    <row r="738" spans="2:5" x14ac:dyDescent="0.25">
      <c r="B738" s="294" t="s">
        <v>1561</v>
      </c>
      <c r="C738" s="294">
        <v>533260</v>
      </c>
      <c r="D738" s="294" t="s">
        <v>1562</v>
      </c>
      <c r="E738" s="294" t="s">
        <v>527</v>
      </c>
    </row>
    <row r="739" spans="2:5" x14ac:dyDescent="0.25">
      <c r="B739" s="294" t="s">
        <v>1563</v>
      </c>
      <c r="C739" s="294">
        <v>530609</v>
      </c>
      <c r="D739" s="294" t="s">
        <v>422</v>
      </c>
      <c r="E739" s="294" t="s">
        <v>1342</v>
      </c>
    </row>
    <row r="740" spans="2:5" x14ac:dyDescent="0.25">
      <c r="B740" s="294" t="s">
        <v>1564</v>
      </c>
      <c r="C740" s="294">
        <v>532282</v>
      </c>
      <c r="D740" s="294" t="s">
        <v>1565</v>
      </c>
      <c r="E740" s="294" t="s">
        <v>777</v>
      </c>
    </row>
    <row r="741" spans="2:5" x14ac:dyDescent="0.25">
      <c r="B741" s="294" t="s">
        <v>1566</v>
      </c>
      <c r="C741" s="294">
        <v>500870</v>
      </c>
      <c r="D741" s="294" t="s">
        <v>1567</v>
      </c>
      <c r="E741" s="294" t="s">
        <v>632</v>
      </c>
    </row>
    <row r="742" spans="2:5" x14ac:dyDescent="0.25">
      <c r="B742" s="294" t="s">
        <v>1568</v>
      </c>
      <c r="C742" s="294">
        <v>500870</v>
      </c>
      <c r="D742" s="294" t="s">
        <v>1567</v>
      </c>
      <c r="E742" s="294" t="s">
        <v>632</v>
      </c>
    </row>
    <row r="743" spans="2:5" x14ac:dyDescent="0.25">
      <c r="B743" s="294" t="s">
        <v>1569</v>
      </c>
      <c r="C743" s="294">
        <v>531682</v>
      </c>
      <c r="D743" s="294" t="s">
        <v>422</v>
      </c>
      <c r="E743" s="294" t="s">
        <v>408</v>
      </c>
    </row>
    <row r="744" spans="2:5" x14ac:dyDescent="0.25">
      <c r="B744" s="294" t="s">
        <v>1570</v>
      </c>
      <c r="C744" s="294">
        <v>531158</v>
      </c>
      <c r="D744" s="294" t="s">
        <v>422</v>
      </c>
      <c r="E744" s="294" t="s">
        <v>444</v>
      </c>
    </row>
    <row r="745" spans="2:5" x14ac:dyDescent="0.25">
      <c r="B745" s="294" t="s">
        <v>1571</v>
      </c>
      <c r="C745" s="294">
        <v>531900</v>
      </c>
      <c r="D745" s="294" t="s">
        <v>422</v>
      </c>
      <c r="E745" s="294" t="s">
        <v>444</v>
      </c>
    </row>
    <row r="746" spans="2:5" x14ac:dyDescent="0.25">
      <c r="B746" s="294" t="s">
        <v>1572</v>
      </c>
      <c r="C746" s="294">
        <v>519600</v>
      </c>
      <c r="D746" s="294" t="s">
        <v>1573</v>
      </c>
      <c r="E746" s="294" t="s">
        <v>829</v>
      </c>
    </row>
    <row r="747" spans="2:5" x14ac:dyDescent="0.25">
      <c r="B747" s="294" t="s">
        <v>1574</v>
      </c>
      <c r="C747" s="294">
        <v>519600</v>
      </c>
      <c r="D747" s="294" t="s">
        <v>1573</v>
      </c>
      <c r="E747" s="294" t="s">
        <v>829</v>
      </c>
    </row>
    <row r="748" spans="2:5" x14ac:dyDescent="0.25">
      <c r="B748" s="294" t="s">
        <v>1575</v>
      </c>
      <c r="C748" s="294">
        <v>500878</v>
      </c>
      <c r="D748" s="294" t="s">
        <v>1576</v>
      </c>
      <c r="E748" s="294" t="s">
        <v>902</v>
      </c>
    </row>
    <row r="749" spans="2:5" x14ac:dyDescent="0.25">
      <c r="B749" s="294" t="s">
        <v>1577</v>
      </c>
      <c r="C749" s="294">
        <v>530789</v>
      </c>
      <c r="D749" s="294" t="s">
        <v>422</v>
      </c>
      <c r="E749" s="294" t="s">
        <v>542</v>
      </c>
    </row>
    <row r="750" spans="2:5" x14ac:dyDescent="0.25">
      <c r="B750" s="294" t="s">
        <v>1578</v>
      </c>
      <c r="C750" s="294">
        <v>531119</v>
      </c>
      <c r="D750" s="294" t="s">
        <v>422</v>
      </c>
      <c r="E750" s="294" t="s">
        <v>536</v>
      </c>
    </row>
    <row r="751" spans="2:5" x14ac:dyDescent="0.25">
      <c r="B751" s="294" t="s">
        <v>1579</v>
      </c>
      <c r="C751" s="294">
        <v>531119</v>
      </c>
      <c r="D751" s="294" t="s">
        <v>422</v>
      </c>
      <c r="E751" s="294" t="s">
        <v>536</v>
      </c>
    </row>
    <row r="752" spans="2:5" x14ac:dyDescent="0.25">
      <c r="B752" s="294" t="s">
        <v>1580</v>
      </c>
      <c r="C752" s="294">
        <v>514171</v>
      </c>
      <c r="D752" s="294" t="s">
        <v>422</v>
      </c>
      <c r="E752" s="294" t="s">
        <v>950</v>
      </c>
    </row>
    <row r="753" spans="2:5" x14ac:dyDescent="0.25">
      <c r="B753" s="294" t="s">
        <v>1581</v>
      </c>
      <c r="C753" s="294">
        <v>538734</v>
      </c>
      <c r="D753" s="294" t="s">
        <v>422</v>
      </c>
      <c r="E753" s="294" t="s">
        <v>408</v>
      </c>
    </row>
    <row r="754" spans="2:5" x14ac:dyDescent="0.25">
      <c r="B754" s="294" t="s">
        <v>1582</v>
      </c>
      <c r="C754" s="294">
        <v>532695</v>
      </c>
      <c r="D754" s="294" t="s">
        <v>1583</v>
      </c>
      <c r="E754" s="294" t="s">
        <v>536</v>
      </c>
    </row>
    <row r="755" spans="2:5" x14ac:dyDescent="0.25">
      <c r="B755" s="294" t="s">
        <v>1584</v>
      </c>
      <c r="C755" s="294">
        <v>532871</v>
      </c>
      <c r="D755" s="294" t="s">
        <v>1585</v>
      </c>
      <c r="E755" s="294" t="s">
        <v>760</v>
      </c>
    </row>
    <row r="756" spans="2:5" x14ac:dyDescent="0.25">
      <c r="B756" s="294" t="s">
        <v>1586</v>
      </c>
      <c r="C756" s="294">
        <v>532701</v>
      </c>
      <c r="D756" s="294" t="s">
        <v>422</v>
      </c>
      <c r="E756" s="294" t="s">
        <v>416</v>
      </c>
    </row>
    <row r="757" spans="2:5" x14ac:dyDescent="0.25">
      <c r="B757" s="294" t="s">
        <v>1587</v>
      </c>
      <c r="C757" s="294">
        <v>522251</v>
      </c>
      <c r="D757" s="294" t="s">
        <v>422</v>
      </c>
      <c r="E757" s="294" t="s">
        <v>430</v>
      </c>
    </row>
    <row r="758" spans="2:5" x14ac:dyDescent="0.25">
      <c r="B758" s="294" t="s">
        <v>1588</v>
      </c>
      <c r="C758" s="294">
        <v>531380</v>
      </c>
      <c r="D758" s="294" t="s">
        <v>422</v>
      </c>
      <c r="E758" s="294" t="s">
        <v>1589</v>
      </c>
    </row>
    <row r="759" spans="2:5" x14ac:dyDescent="0.25">
      <c r="B759" s="294" t="s">
        <v>1590</v>
      </c>
      <c r="C759" s="294">
        <v>532885</v>
      </c>
      <c r="D759" s="294" t="s">
        <v>1591</v>
      </c>
      <c r="E759" s="294" t="s">
        <v>740</v>
      </c>
    </row>
    <row r="760" spans="2:5" x14ac:dyDescent="0.25">
      <c r="B760" s="294" t="s">
        <v>1592</v>
      </c>
      <c r="C760" s="294" t="s">
        <v>422</v>
      </c>
      <c r="D760" s="294" t="s">
        <v>1593</v>
      </c>
      <c r="E760" s="294" t="s">
        <v>513</v>
      </c>
    </row>
    <row r="761" spans="2:5" x14ac:dyDescent="0.25">
      <c r="B761" s="294" t="s">
        <v>1594</v>
      </c>
      <c r="C761" s="294" t="s">
        <v>422</v>
      </c>
      <c r="D761" s="294" t="s">
        <v>1593</v>
      </c>
      <c r="E761" s="294" t="s">
        <v>513</v>
      </c>
    </row>
    <row r="762" spans="2:5" x14ac:dyDescent="0.25">
      <c r="B762" s="294" t="s">
        <v>1595</v>
      </c>
      <c r="C762" s="294">
        <v>501827</v>
      </c>
      <c r="D762" s="294" t="s">
        <v>422</v>
      </c>
      <c r="E762" s="294" t="s">
        <v>494</v>
      </c>
    </row>
    <row r="763" spans="2:5" x14ac:dyDescent="0.25">
      <c r="B763" s="294" t="s">
        <v>1596</v>
      </c>
      <c r="C763" s="294">
        <v>501150</v>
      </c>
      <c r="D763" s="294" t="s">
        <v>1597</v>
      </c>
      <c r="E763" s="294" t="s">
        <v>405</v>
      </c>
    </row>
    <row r="764" spans="2:5" x14ac:dyDescent="0.25">
      <c r="B764" s="294" t="s">
        <v>1598</v>
      </c>
      <c r="C764" s="294">
        <v>517544</v>
      </c>
      <c r="D764" s="294" t="s">
        <v>1599</v>
      </c>
      <c r="E764" s="294" t="s">
        <v>843</v>
      </c>
    </row>
    <row r="765" spans="2:5" x14ac:dyDescent="0.25">
      <c r="B765" s="294" t="s">
        <v>1600</v>
      </c>
      <c r="C765" s="294">
        <v>500280</v>
      </c>
      <c r="D765" s="294" t="s">
        <v>1601</v>
      </c>
      <c r="E765" s="294" t="s">
        <v>437</v>
      </c>
    </row>
    <row r="766" spans="2:5" x14ac:dyDescent="0.25">
      <c r="B766" s="294" t="s">
        <v>1602</v>
      </c>
      <c r="C766" s="294">
        <v>500083</v>
      </c>
      <c r="D766" s="294" t="s">
        <v>1603</v>
      </c>
      <c r="E766" s="294" t="s">
        <v>727</v>
      </c>
    </row>
    <row r="767" spans="2:5" x14ac:dyDescent="0.25">
      <c r="B767" s="294" t="s">
        <v>1604</v>
      </c>
      <c r="C767" s="294">
        <v>532548</v>
      </c>
      <c r="D767" s="294" t="s">
        <v>1605</v>
      </c>
      <c r="E767" s="294" t="s">
        <v>917</v>
      </c>
    </row>
    <row r="768" spans="2:5" x14ac:dyDescent="0.25">
      <c r="B768" s="294" t="s">
        <v>1606</v>
      </c>
      <c r="C768" s="294">
        <v>532548</v>
      </c>
      <c r="D768" s="294" t="s">
        <v>1605</v>
      </c>
      <c r="E768" s="294" t="s">
        <v>917</v>
      </c>
    </row>
    <row r="769" spans="2:5" x14ac:dyDescent="0.25">
      <c r="B769" s="294" t="s">
        <v>1607</v>
      </c>
      <c r="C769" s="294">
        <v>500040</v>
      </c>
      <c r="D769" s="294" t="s">
        <v>1608</v>
      </c>
      <c r="E769" s="294" t="s">
        <v>435</v>
      </c>
    </row>
    <row r="770" spans="2:5" x14ac:dyDescent="0.25">
      <c r="B770" s="294" t="s">
        <v>1609</v>
      </c>
      <c r="C770" s="294">
        <v>530881</v>
      </c>
      <c r="D770" s="294" t="s">
        <v>422</v>
      </c>
      <c r="E770" s="294" t="s">
        <v>405</v>
      </c>
    </row>
    <row r="771" spans="2:5" x14ac:dyDescent="0.25">
      <c r="B771" s="294" t="s">
        <v>1610</v>
      </c>
      <c r="C771" s="294">
        <v>532443</v>
      </c>
      <c r="D771" s="294" t="s">
        <v>1611</v>
      </c>
      <c r="E771" s="294" t="s">
        <v>699</v>
      </c>
    </row>
    <row r="772" spans="2:5" x14ac:dyDescent="0.25">
      <c r="B772" s="294" t="s">
        <v>1612</v>
      </c>
      <c r="C772" s="294">
        <v>532413</v>
      </c>
      <c r="D772" s="294" t="s">
        <v>1613</v>
      </c>
      <c r="E772" s="294" t="s">
        <v>747</v>
      </c>
    </row>
    <row r="773" spans="2:5" x14ac:dyDescent="0.25">
      <c r="B773" s="294" t="s">
        <v>1614</v>
      </c>
      <c r="C773" s="294">
        <v>512341</v>
      </c>
      <c r="D773" s="294" t="s">
        <v>422</v>
      </c>
      <c r="E773" s="294" t="s">
        <v>752</v>
      </c>
    </row>
    <row r="774" spans="2:5" x14ac:dyDescent="0.25">
      <c r="B774" s="294" t="s">
        <v>1615</v>
      </c>
      <c r="C774" s="294">
        <v>500084</v>
      </c>
      <c r="D774" s="294" t="s">
        <v>1616</v>
      </c>
      <c r="E774" s="294" t="s">
        <v>561</v>
      </c>
    </row>
    <row r="775" spans="2:5" x14ac:dyDescent="0.25">
      <c r="B775" s="294" t="s">
        <v>1617</v>
      </c>
      <c r="C775" s="294" t="s">
        <v>422</v>
      </c>
      <c r="D775" s="294" t="s">
        <v>1618</v>
      </c>
      <c r="E775" s="294" t="s">
        <v>1619</v>
      </c>
    </row>
    <row r="776" spans="2:5" x14ac:dyDescent="0.25">
      <c r="B776" s="294" t="s">
        <v>1620</v>
      </c>
      <c r="C776" s="294">
        <v>542333</v>
      </c>
      <c r="D776" s="294" t="s">
        <v>1621</v>
      </c>
      <c r="E776" s="294" t="s">
        <v>1619</v>
      </c>
    </row>
    <row r="777" spans="2:5" x14ac:dyDescent="0.25">
      <c r="B777" s="294" t="s">
        <v>1622</v>
      </c>
      <c r="C777" s="294">
        <v>500093</v>
      </c>
      <c r="D777" s="294" t="s">
        <v>1623</v>
      </c>
      <c r="E777" s="294" t="s">
        <v>465</v>
      </c>
    </row>
    <row r="778" spans="2:5" x14ac:dyDescent="0.25">
      <c r="B778" s="294" t="s">
        <v>1624</v>
      </c>
      <c r="C778" s="294">
        <v>531489</v>
      </c>
      <c r="D778" s="294" t="s">
        <v>422</v>
      </c>
      <c r="E778" s="294" t="s">
        <v>515</v>
      </c>
    </row>
    <row r="779" spans="2:5" x14ac:dyDescent="0.25">
      <c r="B779" s="294" t="s">
        <v>1625</v>
      </c>
      <c r="C779" s="294">
        <v>531946</v>
      </c>
      <c r="D779" s="294" t="s">
        <v>422</v>
      </c>
      <c r="E779" s="294" t="s">
        <v>416</v>
      </c>
    </row>
    <row r="780" spans="2:5" x14ac:dyDescent="0.25">
      <c r="B780" s="294" t="s">
        <v>1626</v>
      </c>
      <c r="C780" s="294">
        <v>542399</v>
      </c>
      <c r="D780" s="294" t="s">
        <v>1627</v>
      </c>
      <c r="E780" s="294" t="s">
        <v>623</v>
      </c>
    </row>
    <row r="781" spans="2:5" x14ac:dyDescent="0.25">
      <c r="B781" s="294" t="s">
        <v>1628</v>
      </c>
      <c r="C781" s="294">
        <v>539600</v>
      </c>
      <c r="D781" s="294" t="s">
        <v>422</v>
      </c>
      <c r="E781" s="294" t="s">
        <v>444</v>
      </c>
    </row>
    <row r="782" spans="2:5" x14ac:dyDescent="0.25">
      <c r="B782" s="294" t="s">
        <v>1629</v>
      </c>
      <c r="C782" s="294">
        <v>530307</v>
      </c>
      <c r="D782" s="294" t="s">
        <v>422</v>
      </c>
      <c r="E782" s="294" t="s">
        <v>620</v>
      </c>
    </row>
    <row r="783" spans="2:5" x14ac:dyDescent="0.25">
      <c r="B783" s="294" t="s">
        <v>1630</v>
      </c>
      <c r="C783" s="294">
        <v>512301</v>
      </c>
      <c r="D783" s="294" t="s">
        <v>422</v>
      </c>
      <c r="E783" s="294" t="s">
        <v>444</v>
      </c>
    </row>
    <row r="784" spans="2:5" x14ac:dyDescent="0.25">
      <c r="B784" s="294" t="s">
        <v>1631</v>
      </c>
      <c r="C784" s="294">
        <v>500085</v>
      </c>
      <c r="D784" s="294" t="s">
        <v>1632</v>
      </c>
      <c r="E784" s="294" t="s">
        <v>930</v>
      </c>
    </row>
    <row r="785" spans="2:5" x14ac:dyDescent="0.25">
      <c r="B785" s="294" t="s">
        <v>1633</v>
      </c>
      <c r="C785" s="294">
        <v>542627</v>
      </c>
      <c r="D785" s="294" t="s">
        <v>1634</v>
      </c>
      <c r="E785" s="294" t="s">
        <v>788</v>
      </c>
    </row>
    <row r="786" spans="2:5" x14ac:dyDescent="0.25">
      <c r="B786" s="294" t="s">
        <v>1635</v>
      </c>
      <c r="C786" s="294">
        <v>522292</v>
      </c>
      <c r="D786" s="294" t="s">
        <v>422</v>
      </c>
      <c r="E786" s="294" t="s">
        <v>437</v>
      </c>
    </row>
    <row r="787" spans="2:5" x14ac:dyDescent="0.25">
      <c r="B787" s="294" t="s">
        <v>1636</v>
      </c>
      <c r="C787" s="294">
        <v>530309</v>
      </c>
      <c r="D787" s="294" t="s">
        <v>422</v>
      </c>
      <c r="E787" s="294" t="s">
        <v>444</v>
      </c>
    </row>
    <row r="788" spans="2:5" x14ac:dyDescent="0.25">
      <c r="B788" s="294" t="s">
        <v>1637</v>
      </c>
      <c r="C788" s="294">
        <v>540829</v>
      </c>
      <c r="D788" s="294" t="s">
        <v>422</v>
      </c>
      <c r="E788" s="294" t="s">
        <v>444</v>
      </c>
    </row>
    <row r="789" spans="2:5" x14ac:dyDescent="0.25">
      <c r="B789" s="294" t="s">
        <v>1638</v>
      </c>
      <c r="C789" s="294">
        <v>535142</v>
      </c>
      <c r="D789" s="294" t="s">
        <v>422</v>
      </c>
      <c r="E789" s="294" t="s">
        <v>425</v>
      </c>
    </row>
    <row r="790" spans="2:5" x14ac:dyDescent="0.25">
      <c r="B790" s="294" t="s">
        <v>1639</v>
      </c>
      <c r="C790" s="294">
        <v>531327</v>
      </c>
      <c r="D790" s="294" t="s">
        <v>422</v>
      </c>
      <c r="E790" s="294" t="s">
        <v>405</v>
      </c>
    </row>
    <row r="791" spans="2:5" x14ac:dyDescent="0.25">
      <c r="B791" s="294" t="s">
        <v>1640</v>
      </c>
      <c r="C791" s="294">
        <v>511696</v>
      </c>
      <c r="D791" s="294" t="s">
        <v>422</v>
      </c>
      <c r="E791" s="294" t="s">
        <v>405</v>
      </c>
    </row>
    <row r="792" spans="2:5" x14ac:dyDescent="0.25">
      <c r="B792" s="294" t="s">
        <v>1641</v>
      </c>
      <c r="C792" s="294">
        <v>531977</v>
      </c>
      <c r="D792" s="294" t="s">
        <v>422</v>
      </c>
      <c r="E792" s="294" t="s">
        <v>494</v>
      </c>
    </row>
    <row r="793" spans="2:5" x14ac:dyDescent="0.25">
      <c r="B793" s="294" t="s">
        <v>1642</v>
      </c>
      <c r="C793" s="294">
        <v>504671</v>
      </c>
      <c r="D793" s="294" t="s">
        <v>422</v>
      </c>
      <c r="E793" s="294" t="s">
        <v>454</v>
      </c>
    </row>
    <row r="794" spans="2:5" x14ac:dyDescent="0.25">
      <c r="B794" s="294" t="s">
        <v>1643</v>
      </c>
      <c r="C794" s="294">
        <v>539800</v>
      </c>
      <c r="D794" s="294" t="s">
        <v>422</v>
      </c>
      <c r="E794" s="294" t="s">
        <v>444</v>
      </c>
    </row>
    <row r="795" spans="2:5" x14ac:dyDescent="0.25">
      <c r="B795" s="294" t="s">
        <v>1644</v>
      </c>
      <c r="C795" s="294">
        <v>526917</v>
      </c>
      <c r="D795" s="294" t="s">
        <v>422</v>
      </c>
      <c r="E795" s="294" t="s">
        <v>508</v>
      </c>
    </row>
    <row r="796" spans="2:5" x14ac:dyDescent="0.25">
      <c r="B796" s="294" t="s">
        <v>1645</v>
      </c>
      <c r="C796" s="294">
        <v>530871</v>
      </c>
      <c r="D796" s="294" t="s">
        <v>422</v>
      </c>
      <c r="E796" s="294" t="s">
        <v>582</v>
      </c>
    </row>
    <row r="797" spans="2:5" x14ac:dyDescent="0.25">
      <c r="B797" s="294" t="s">
        <v>1646</v>
      </c>
      <c r="C797" s="294">
        <v>540395</v>
      </c>
      <c r="D797" s="294" t="s">
        <v>422</v>
      </c>
      <c r="E797" s="294" t="s">
        <v>582</v>
      </c>
    </row>
    <row r="798" spans="2:5" x14ac:dyDescent="0.25">
      <c r="B798" s="294" t="s">
        <v>1647</v>
      </c>
      <c r="C798" s="294">
        <v>541269</v>
      </c>
      <c r="D798" s="294" t="s">
        <v>1648</v>
      </c>
      <c r="E798" s="294" t="s">
        <v>470</v>
      </c>
    </row>
    <row r="799" spans="2:5" x14ac:dyDescent="0.25">
      <c r="B799" s="294" t="s">
        <v>1649</v>
      </c>
      <c r="C799" s="294">
        <v>539230</v>
      </c>
      <c r="D799" s="294" t="s">
        <v>422</v>
      </c>
      <c r="E799" s="294" t="s">
        <v>582</v>
      </c>
    </row>
    <row r="800" spans="2:5" x14ac:dyDescent="0.25">
      <c r="B800" s="294" t="s">
        <v>1650</v>
      </c>
      <c r="C800" s="294">
        <v>506365</v>
      </c>
      <c r="D800" s="294" t="s">
        <v>422</v>
      </c>
      <c r="E800" s="294" t="s">
        <v>460</v>
      </c>
    </row>
    <row r="801" spans="2:5" x14ac:dyDescent="0.25">
      <c r="B801" s="294" t="s">
        <v>1651</v>
      </c>
      <c r="C801" s="294">
        <v>537326</v>
      </c>
      <c r="D801" s="294" t="s">
        <v>422</v>
      </c>
      <c r="E801" s="294" t="s">
        <v>430</v>
      </c>
    </row>
    <row r="802" spans="2:5" x14ac:dyDescent="0.25">
      <c r="B802" s="294" t="s">
        <v>1652</v>
      </c>
      <c r="C802" s="294">
        <v>539011</v>
      </c>
      <c r="D802" s="294" t="s">
        <v>422</v>
      </c>
      <c r="E802" s="294" t="s">
        <v>454</v>
      </c>
    </row>
    <row r="803" spans="2:5" x14ac:dyDescent="0.25">
      <c r="B803" s="294" t="s">
        <v>1653</v>
      </c>
      <c r="C803" s="294">
        <v>523489</v>
      </c>
      <c r="D803" s="294" t="s">
        <v>422</v>
      </c>
      <c r="E803" s="294" t="s">
        <v>611</v>
      </c>
    </row>
    <row r="804" spans="2:5" x14ac:dyDescent="0.25">
      <c r="B804" s="294" t="s">
        <v>1654</v>
      </c>
      <c r="C804" s="294">
        <v>500110</v>
      </c>
      <c r="D804" s="294" t="s">
        <v>1655</v>
      </c>
      <c r="E804" s="294" t="s">
        <v>1351</v>
      </c>
    </row>
    <row r="805" spans="2:5" x14ac:dyDescent="0.25">
      <c r="B805" s="294" t="s">
        <v>1656</v>
      </c>
      <c r="C805" s="294">
        <v>526817</v>
      </c>
      <c r="D805" s="294" t="s">
        <v>422</v>
      </c>
      <c r="E805" s="294" t="s">
        <v>659</v>
      </c>
    </row>
    <row r="806" spans="2:5" x14ac:dyDescent="0.25">
      <c r="B806" s="294" t="s">
        <v>1657</v>
      </c>
      <c r="C806" s="294">
        <v>521244</v>
      </c>
      <c r="D806" s="294" t="s">
        <v>422</v>
      </c>
      <c r="E806" s="294" t="s">
        <v>437</v>
      </c>
    </row>
    <row r="807" spans="2:5" x14ac:dyDescent="0.25">
      <c r="B807" s="294" t="s">
        <v>1658</v>
      </c>
      <c r="C807" s="294">
        <v>532992</v>
      </c>
      <c r="D807" s="294" t="s">
        <v>422</v>
      </c>
      <c r="E807" s="294" t="s">
        <v>623</v>
      </c>
    </row>
    <row r="808" spans="2:5" x14ac:dyDescent="0.25">
      <c r="B808" s="294" t="s">
        <v>1659</v>
      </c>
      <c r="C808" s="294">
        <v>531358</v>
      </c>
      <c r="D808" s="294" t="s">
        <v>422</v>
      </c>
      <c r="E808" s="294" t="s">
        <v>439</v>
      </c>
    </row>
    <row r="809" spans="2:5" x14ac:dyDescent="0.25">
      <c r="B809" s="294" t="s">
        <v>1660</v>
      </c>
      <c r="C809" s="294">
        <v>530427</v>
      </c>
      <c r="D809" s="294" t="s">
        <v>422</v>
      </c>
      <c r="E809" s="294" t="s">
        <v>1661</v>
      </c>
    </row>
    <row r="810" spans="2:5" x14ac:dyDescent="0.25">
      <c r="B810" s="294" t="s">
        <v>1662</v>
      </c>
      <c r="C810" s="294">
        <v>526546</v>
      </c>
      <c r="D810" s="294" t="s">
        <v>422</v>
      </c>
      <c r="E810" s="294" t="s">
        <v>611</v>
      </c>
    </row>
    <row r="811" spans="2:5" x14ac:dyDescent="0.25">
      <c r="B811" s="294" t="s">
        <v>1663</v>
      </c>
      <c r="C811" s="294">
        <v>511243</v>
      </c>
      <c r="D811" s="294" t="s">
        <v>1664</v>
      </c>
      <c r="E811" s="294" t="s">
        <v>439</v>
      </c>
    </row>
    <row r="812" spans="2:5" x14ac:dyDescent="0.25">
      <c r="B812" s="294" t="s">
        <v>1665</v>
      </c>
      <c r="C812" s="294">
        <v>511243</v>
      </c>
      <c r="D812" s="294" t="s">
        <v>1666</v>
      </c>
      <c r="E812" s="294" t="s">
        <v>439</v>
      </c>
    </row>
    <row r="813" spans="2:5" x14ac:dyDescent="0.25">
      <c r="B813" s="294" t="s">
        <v>1667</v>
      </c>
      <c r="C813" s="294">
        <v>519475</v>
      </c>
      <c r="D813" s="294" t="s">
        <v>422</v>
      </c>
      <c r="E813" s="294" t="s">
        <v>502</v>
      </c>
    </row>
    <row r="814" spans="2:5" x14ac:dyDescent="0.25">
      <c r="B814" s="294" t="s">
        <v>1668</v>
      </c>
      <c r="C814" s="294">
        <v>540681</v>
      </c>
      <c r="D814" s="294" t="s">
        <v>422</v>
      </c>
      <c r="E814" s="294" t="s">
        <v>482</v>
      </c>
    </row>
    <row r="815" spans="2:5" x14ac:dyDescent="0.25">
      <c r="B815" s="294" t="s">
        <v>1669</v>
      </c>
      <c r="C815" s="294">
        <v>501833</v>
      </c>
      <c r="D815" s="294" t="s">
        <v>422</v>
      </c>
      <c r="E815" s="294" t="s">
        <v>1670</v>
      </c>
    </row>
    <row r="816" spans="2:5" x14ac:dyDescent="0.25">
      <c r="B816" s="294" t="s">
        <v>1671</v>
      </c>
      <c r="C816" s="294">
        <v>539335</v>
      </c>
      <c r="D816" s="294" t="s">
        <v>422</v>
      </c>
      <c r="E816" s="294" t="s">
        <v>444</v>
      </c>
    </row>
    <row r="817" spans="2:5" x14ac:dyDescent="0.25">
      <c r="B817" s="294" t="s">
        <v>1672</v>
      </c>
      <c r="C817" s="294">
        <v>530191</v>
      </c>
      <c r="D817" s="294" t="s">
        <v>1673</v>
      </c>
      <c r="E817" s="294" t="s">
        <v>582</v>
      </c>
    </row>
    <row r="818" spans="2:5" x14ac:dyDescent="0.25">
      <c r="B818" s="294" t="s">
        <v>1674</v>
      </c>
      <c r="C818" s="294">
        <v>530191</v>
      </c>
      <c r="D818" s="294" t="s">
        <v>1673</v>
      </c>
      <c r="E818" s="294" t="s">
        <v>582</v>
      </c>
    </row>
    <row r="819" spans="2:5" x14ac:dyDescent="0.25">
      <c r="B819" s="294" t="s">
        <v>1675</v>
      </c>
      <c r="C819" s="294">
        <v>519477</v>
      </c>
      <c r="D819" s="294" t="s">
        <v>422</v>
      </c>
      <c r="E819" s="294" t="s">
        <v>671</v>
      </c>
    </row>
    <row r="820" spans="2:5" x14ac:dyDescent="0.25">
      <c r="B820" s="294" t="s">
        <v>1676</v>
      </c>
      <c r="C820" s="294">
        <v>542678</v>
      </c>
      <c r="D820" s="294" t="s">
        <v>1677</v>
      </c>
      <c r="E820" s="294" t="s">
        <v>460</v>
      </c>
    </row>
    <row r="821" spans="2:5" x14ac:dyDescent="0.25">
      <c r="B821" s="294" t="s">
        <v>1678</v>
      </c>
      <c r="C821" s="294">
        <v>534758</v>
      </c>
      <c r="D821" s="294" t="s">
        <v>1679</v>
      </c>
      <c r="E821" s="294" t="s">
        <v>408</v>
      </c>
    </row>
    <row r="822" spans="2:5" x14ac:dyDescent="0.25">
      <c r="B822" s="294" t="s">
        <v>1680</v>
      </c>
      <c r="C822" s="294">
        <v>533407</v>
      </c>
      <c r="D822" s="294" t="s">
        <v>1681</v>
      </c>
      <c r="E822" s="294" t="s">
        <v>437</v>
      </c>
    </row>
    <row r="823" spans="2:5" x14ac:dyDescent="0.25">
      <c r="B823" s="294" t="s">
        <v>1682</v>
      </c>
      <c r="C823" s="294">
        <v>530829</v>
      </c>
      <c r="D823" s="294" t="s">
        <v>422</v>
      </c>
      <c r="E823" s="294" t="s">
        <v>439</v>
      </c>
    </row>
    <row r="824" spans="2:5" x14ac:dyDescent="0.25">
      <c r="B824" s="294" t="s">
        <v>1683</v>
      </c>
      <c r="C824" s="294">
        <v>505230</v>
      </c>
      <c r="D824" s="294" t="s">
        <v>1684</v>
      </c>
      <c r="E824" s="294" t="s">
        <v>411</v>
      </c>
    </row>
    <row r="825" spans="2:5" x14ac:dyDescent="0.25">
      <c r="B825" s="294" t="s">
        <v>1685</v>
      </c>
      <c r="C825" s="294">
        <v>531283</v>
      </c>
      <c r="D825" s="294" t="s">
        <v>422</v>
      </c>
      <c r="E825" s="294" t="s">
        <v>439</v>
      </c>
    </row>
    <row r="826" spans="2:5" x14ac:dyDescent="0.25">
      <c r="B826" s="294" t="s">
        <v>1686</v>
      </c>
      <c r="C826" s="294">
        <v>526373</v>
      </c>
      <c r="D826" s="294" t="s">
        <v>422</v>
      </c>
      <c r="E826" s="294" t="s">
        <v>623</v>
      </c>
    </row>
    <row r="827" spans="2:5" x14ac:dyDescent="0.25">
      <c r="B827" s="294" t="s">
        <v>1687</v>
      </c>
      <c r="C827" s="294">
        <v>532807</v>
      </c>
      <c r="D827" s="294" t="s">
        <v>1688</v>
      </c>
      <c r="E827" s="294" t="s">
        <v>423</v>
      </c>
    </row>
    <row r="828" spans="2:5" x14ac:dyDescent="0.25">
      <c r="B828" s="294" t="s">
        <v>1689</v>
      </c>
      <c r="C828" s="294">
        <v>532807</v>
      </c>
      <c r="D828" s="294" t="s">
        <v>1688</v>
      </c>
      <c r="E828" s="294" t="s">
        <v>423</v>
      </c>
    </row>
    <row r="829" spans="2:5" x14ac:dyDescent="0.25">
      <c r="B829" s="294" t="s">
        <v>1690</v>
      </c>
      <c r="C829" s="294">
        <v>530457</v>
      </c>
      <c r="D829" s="294" t="s">
        <v>422</v>
      </c>
      <c r="E829" s="294" t="s">
        <v>425</v>
      </c>
    </row>
    <row r="830" spans="2:5" x14ac:dyDescent="0.25">
      <c r="B830" s="294" t="s">
        <v>1691</v>
      </c>
      <c r="C830" s="294">
        <v>532324</v>
      </c>
      <c r="D830" s="294" t="s">
        <v>1692</v>
      </c>
      <c r="E830" s="294" t="s">
        <v>425</v>
      </c>
    </row>
    <row r="831" spans="2:5" x14ac:dyDescent="0.25">
      <c r="B831" s="294" t="s">
        <v>1693</v>
      </c>
      <c r="C831" s="294">
        <v>500087</v>
      </c>
      <c r="D831" s="294" t="s">
        <v>1694</v>
      </c>
      <c r="E831" s="294" t="s">
        <v>460</v>
      </c>
    </row>
    <row r="832" spans="2:5" x14ac:dyDescent="0.25">
      <c r="B832" s="294" t="s">
        <v>1695</v>
      </c>
      <c r="C832" s="294">
        <v>531775</v>
      </c>
      <c r="D832" s="294" t="s">
        <v>422</v>
      </c>
      <c r="E832" s="294" t="s">
        <v>444</v>
      </c>
    </row>
    <row r="833" spans="2:5" x14ac:dyDescent="0.25">
      <c r="B833" s="294" t="s">
        <v>1696</v>
      </c>
      <c r="C833" s="294">
        <v>502445</v>
      </c>
      <c r="D833" s="294" t="s">
        <v>422</v>
      </c>
      <c r="E833" s="294" t="s">
        <v>508</v>
      </c>
    </row>
    <row r="834" spans="2:5" x14ac:dyDescent="0.25">
      <c r="B834" s="294" t="s">
        <v>1697</v>
      </c>
      <c r="C834" s="294">
        <v>531235</v>
      </c>
      <c r="D834" s="294" t="s">
        <v>422</v>
      </c>
      <c r="E834" s="294" t="s">
        <v>439</v>
      </c>
    </row>
    <row r="835" spans="2:5" x14ac:dyDescent="0.25">
      <c r="B835" s="294" t="s">
        <v>1698</v>
      </c>
      <c r="C835" s="294">
        <v>538786</v>
      </c>
      <c r="D835" s="294" t="s">
        <v>422</v>
      </c>
      <c r="E835" s="294" t="s">
        <v>946</v>
      </c>
    </row>
    <row r="836" spans="2:5" x14ac:dyDescent="0.25">
      <c r="B836" s="294" t="s">
        <v>1699</v>
      </c>
      <c r="C836" s="294">
        <v>538674</v>
      </c>
      <c r="D836" s="294" t="s">
        <v>422</v>
      </c>
      <c r="E836" s="294" t="s">
        <v>1366</v>
      </c>
    </row>
    <row r="837" spans="2:5" x14ac:dyDescent="0.25">
      <c r="B837" s="294" t="s">
        <v>1700</v>
      </c>
      <c r="C837" s="294">
        <v>532210</v>
      </c>
      <c r="D837" s="294" t="s">
        <v>1701</v>
      </c>
      <c r="E837" s="294" t="s">
        <v>740</v>
      </c>
    </row>
    <row r="838" spans="2:5" x14ac:dyDescent="0.25">
      <c r="B838" s="294" t="s">
        <v>1702</v>
      </c>
      <c r="C838" s="294">
        <v>521210</v>
      </c>
      <c r="D838" s="294" t="s">
        <v>422</v>
      </c>
      <c r="E838" s="294" t="s">
        <v>536</v>
      </c>
    </row>
    <row r="839" spans="2:5" x14ac:dyDescent="0.25">
      <c r="B839" s="294" t="s">
        <v>1703</v>
      </c>
      <c r="C839" s="294">
        <v>780013</v>
      </c>
      <c r="D839" s="294" t="s">
        <v>422</v>
      </c>
      <c r="E839" s="294" t="s">
        <v>513</v>
      </c>
    </row>
    <row r="840" spans="2:5" x14ac:dyDescent="0.25">
      <c r="B840" s="294" t="s">
        <v>1704</v>
      </c>
      <c r="C840" s="294">
        <v>780013</v>
      </c>
      <c r="D840" s="294" t="s">
        <v>422</v>
      </c>
      <c r="E840" s="294" t="s">
        <v>513</v>
      </c>
    </row>
    <row r="841" spans="2:5" x14ac:dyDescent="0.25">
      <c r="B841" s="294" t="s">
        <v>1705</v>
      </c>
      <c r="C841" s="294" t="s">
        <v>422</v>
      </c>
      <c r="D841" s="294" t="s">
        <v>1706</v>
      </c>
      <c r="E841" s="294" t="s">
        <v>433</v>
      </c>
    </row>
    <row r="842" spans="2:5" x14ac:dyDescent="0.25">
      <c r="B842" s="294" t="s">
        <v>1707</v>
      </c>
      <c r="C842" s="294" t="s">
        <v>422</v>
      </c>
      <c r="D842" s="294" t="s">
        <v>1708</v>
      </c>
      <c r="E842" s="294" t="s">
        <v>433</v>
      </c>
    </row>
    <row r="843" spans="2:5" x14ac:dyDescent="0.25">
      <c r="B843" s="294" t="s">
        <v>1709</v>
      </c>
      <c r="C843" s="294">
        <v>540403</v>
      </c>
      <c r="D843" s="294" t="s">
        <v>1710</v>
      </c>
      <c r="E843" s="294" t="s">
        <v>527</v>
      </c>
    </row>
    <row r="844" spans="2:5" x14ac:dyDescent="0.25">
      <c r="B844" s="294" t="s">
        <v>1711</v>
      </c>
      <c r="C844" s="294">
        <v>506390</v>
      </c>
      <c r="D844" s="294" t="s">
        <v>1712</v>
      </c>
      <c r="E844" s="294" t="s">
        <v>582</v>
      </c>
    </row>
    <row r="845" spans="2:5" x14ac:dyDescent="0.25">
      <c r="B845" s="294" t="s">
        <v>1713</v>
      </c>
      <c r="C845" s="294">
        <v>506390</v>
      </c>
      <c r="D845" s="294" t="s">
        <v>1714</v>
      </c>
      <c r="E845" s="294" t="s">
        <v>582</v>
      </c>
    </row>
    <row r="846" spans="2:5" x14ac:dyDescent="0.25">
      <c r="B846" s="294" t="s">
        <v>1715</v>
      </c>
      <c r="C846" s="294">
        <v>512213</v>
      </c>
      <c r="D846" s="294" t="s">
        <v>422</v>
      </c>
      <c r="E846" s="294" t="s">
        <v>444</v>
      </c>
    </row>
    <row r="847" spans="2:5" x14ac:dyDescent="0.25">
      <c r="B847" s="294" t="s">
        <v>1716</v>
      </c>
      <c r="C847" s="294">
        <v>540310</v>
      </c>
      <c r="D847" s="294" t="s">
        <v>422</v>
      </c>
      <c r="E847" s="294" t="s">
        <v>437</v>
      </c>
    </row>
    <row r="848" spans="2:5" x14ac:dyDescent="0.25">
      <c r="B848" s="294" t="s">
        <v>1717</v>
      </c>
      <c r="C848" s="294">
        <v>538433</v>
      </c>
      <c r="D848" s="294" t="s">
        <v>422</v>
      </c>
      <c r="E848" s="294" t="s">
        <v>405</v>
      </c>
    </row>
    <row r="849" spans="2:5" x14ac:dyDescent="0.25">
      <c r="B849" s="294" t="s">
        <v>1718</v>
      </c>
      <c r="C849" s="294">
        <v>540481</v>
      </c>
      <c r="D849" s="294" t="s">
        <v>422</v>
      </c>
      <c r="E849" s="294" t="s">
        <v>405</v>
      </c>
    </row>
    <row r="850" spans="2:5" x14ac:dyDescent="0.25">
      <c r="B850" s="294" t="s">
        <v>1719</v>
      </c>
      <c r="C850" s="294">
        <v>530839</v>
      </c>
      <c r="D850" s="294" t="s">
        <v>422</v>
      </c>
      <c r="E850" s="294" t="s">
        <v>515</v>
      </c>
    </row>
    <row r="851" spans="2:5" x14ac:dyDescent="0.25">
      <c r="B851" s="294" t="s">
        <v>1720</v>
      </c>
      <c r="C851" s="294">
        <v>500147</v>
      </c>
      <c r="D851" s="294" t="s">
        <v>422</v>
      </c>
      <c r="E851" s="294" t="s">
        <v>430</v>
      </c>
    </row>
    <row r="852" spans="2:5" x14ac:dyDescent="0.25">
      <c r="B852" s="294" t="s">
        <v>1721</v>
      </c>
      <c r="C852" s="294">
        <v>517330</v>
      </c>
      <c r="D852" s="294" t="s">
        <v>1722</v>
      </c>
      <c r="E852" s="294" t="s">
        <v>720</v>
      </c>
    </row>
    <row r="853" spans="2:5" x14ac:dyDescent="0.25">
      <c r="B853" s="294" t="s">
        <v>1723</v>
      </c>
      <c r="C853" s="294" t="s">
        <v>422</v>
      </c>
      <c r="D853" s="294" t="s">
        <v>1724</v>
      </c>
      <c r="E853" s="294" t="s">
        <v>433</v>
      </c>
    </row>
    <row r="854" spans="2:5" x14ac:dyDescent="0.25">
      <c r="B854" s="294" t="s">
        <v>1725</v>
      </c>
      <c r="C854" s="294">
        <v>512018</v>
      </c>
      <c r="D854" s="294" t="s">
        <v>422</v>
      </c>
      <c r="E854" s="294" t="s">
        <v>428</v>
      </c>
    </row>
    <row r="855" spans="2:5" x14ac:dyDescent="0.25">
      <c r="B855" s="294" t="s">
        <v>1726</v>
      </c>
      <c r="C855" s="294">
        <v>533278</v>
      </c>
      <c r="D855" s="294" t="s">
        <v>1727</v>
      </c>
      <c r="E855" s="294" t="s">
        <v>1100</v>
      </c>
    </row>
    <row r="856" spans="2:5" x14ac:dyDescent="0.25">
      <c r="B856" s="294" t="s">
        <v>1728</v>
      </c>
      <c r="C856" s="294">
        <v>533278</v>
      </c>
      <c r="D856" s="294" t="s">
        <v>1729</v>
      </c>
      <c r="E856" s="294" t="s">
        <v>1100</v>
      </c>
    </row>
    <row r="857" spans="2:5" x14ac:dyDescent="0.25">
      <c r="B857" s="294" t="s">
        <v>1730</v>
      </c>
      <c r="C857" s="294">
        <v>501831</v>
      </c>
      <c r="D857" s="294" t="s">
        <v>422</v>
      </c>
      <c r="E857" s="294" t="s">
        <v>482</v>
      </c>
    </row>
    <row r="858" spans="2:5" x14ac:dyDescent="0.25">
      <c r="B858" s="294" t="s">
        <v>1731</v>
      </c>
      <c r="C858" s="294">
        <v>520131</v>
      </c>
      <c r="D858" s="294" t="s">
        <v>422</v>
      </c>
      <c r="E858" s="294" t="s">
        <v>494</v>
      </c>
    </row>
    <row r="859" spans="2:5" x14ac:dyDescent="0.25">
      <c r="B859" s="294" t="s">
        <v>1732</v>
      </c>
      <c r="C859" s="294">
        <v>508571</v>
      </c>
      <c r="D859" s="294" t="s">
        <v>422</v>
      </c>
      <c r="E859" s="294" t="s">
        <v>902</v>
      </c>
    </row>
    <row r="860" spans="2:5" x14ac:dyDescent="0.25">
      <c r="B860" s="294" t="s">
        <v>1733</v>
      </c>
      <c r="C860" s="294">
        <v>513353</v>
      </c>
      <c r="D860" s="294" t="s">
        <v>422</v>
      </c>
      <c r="E860" s="294" t="s">
        <v>582</v>
      </c>
    </row>
    <row r="861" spans="2:5" x14ac:dyDescent="0.25">
      <c r="B861" s="294" t="s">
        <v>1734</v>
      </c>
      <c r="C861" s="294">
        <v>540678</v>
      </c>
      <c r="D861" s="294" t="s">
        <v>1735</v>
      </c>
      <c r="E861" s="294" t="s">
        <v>1670</v>
      </c>
    </row>
    <row r="862" spans="2:5" x14ac:dyDescent="0.25">
      <c r="B862" s="294" t="s">
        <v>1736</v>
      </c>
      <c r="C862" s="294">
        <v>539436</v>
      </c>
      <c r="D862" s="294" t="s">
        <v>1737</v>
      </c>
      <c r="E862" s="294" t="s">
        <v>911</v>
      </c>
    </row>
    <row r="863" spans="2:5" x14ac:dyDescent="0.25">
      <c r="B863" s="294" t="s">
        <v>1738</v>
      </c>
      <c r="C863" s="294">
        <v>500830</v>
      </c>
      <c r="D863" s="294" t="s">
        <v>1739</v>
      </c>
      <c r="E863" s="294" t="s">
        <v>604</v>
      </c>
    </row>
    <row r="864" spans="2:5" x14ac:dyDescent="0.25">
      <c r="B864" s="294" t="s">
        <v>1740</v>
      </c>
      <c r="C864" s="294">
        <v>500830</v>
      </c>
      <c r="D864" s="294" t="s">
        <v>1739</v>
      </c>
      <c r="E864" s="294" t="s">
        <v>604</v>
      </c>
    </row>
    <row r="865" spans="2:5" x14ac:dyDescent="0.25">
      <c r="B865" s="294" t="s">
        <v>1741</v>
      </c>
      <c r="C865" s="294">
        <v>531210</v>
      </c>
      <c r="D865" s="294" t="s">
        <v>422</v>
      </c>
      <c r="E865" s="294" t="s">
        <v>460</v>
      </c>
    </row>
    <row r="866" spans="2:5" x14ac:dyDescent="0.25">
      <c r="B866" s="294" t="s">
        <v>1742</v>
      </c>
      <c r="C866" s="294">
        <v>540023</v>
      </c>
      <c r="D866" s="294" t="s">
        <v>422</v>
      </c>
      <c r="E866" s="294" t="s">
        <v>1161</v>
      </c>
    </row>
    <row r="867" spans="2:5" x14ac:dyDescent="0.25">
      <c r="B867" s="294" t="s">
        <v>1743</v>
      </c>
      <c r="C867" s="294">
        <v>524752</v>
      </c>
      <c r="D867" s="294" t="s">
        <v>422</v>
      </c>
      <c r="E867" s="294" t="s">
        <v>460</v>
      </c>
    </row>
    <row r="868" spans="2:5" x14ac:dyDescent="0.25">
      <c r="B868" s="294" t="s">
        <v>1744</v>
      </c>
      <c r="C868" s="294">
        <v>534691</v>
      </c>
      <c r="D868" s="294" t="s">
        <v>422</v>
      </c>
      <c r="E868" s="294" t="s">
        <v>405</v>
      </c>
    </row>
    <row r="869" spans="2:5" x14ac:dyDescent="0.25">
      <c r="B869" s="294" t="s">
        <v>1745</v>
      </c>
      <c r="C869" s="294">
        <v>535267</v>
      </c>
      <c r="D869" s="294" t="s">
        <v>422</v>
      </c>
      <c r="E869" s="294" t="s">
        <v>439</v>
      </c>
    </row>
    <row r="870" spans="2:5" x14ac:dyDescent="0.25">
      <c r="B870" s="294" t="s">
        <v>1746</v>
      </c>
      <c r="C870" s="294">
        <v>531216</v>
      </c>
      <c r="D870" s="294" t="s">
        <v>422</v>
      </c>
      <c r="E870" s="294" t="s">
        <v>439</v>
      </c>
    </row>
    <row r="871" spans="2:5" x14ac:dyDescent="0.25">
      <c r="B871" s="294" t="s">
        <v>1747</v>
      </c>
      <c r="C871" s="294">
        <v>533272</v>
      </c>
      <c r="D871" s="294" t="s">
        <v>1748</v>
      </c>
      <c r="E871" s="294" t="s">
        <v>500</v>
      </c>
    </row>
    <row r="872" spans="2:5" x14ac:dyDescent="0.25">
      <c r="B872" s="294" t="s">
        <v>1749</v>
      </c>
      <c r="C872" s="294">
        <v>539986</v>
      </c>
      <c r="D872" s="294" t="s">
        <v>422</v>
      </c>
      <c r="E872" s="294" t="s">
        <v>617</v>
      </c>
    </row>
    <row r="873" spans="2:5" x14ac:dyDescent="0.25">
      <c r="B873" s="294" t="s">
        <v>1750</v>
      </c>
      <c r="C873" s="294">
        <v>532342</v>
      </c>
      <c r="D873" s="294" t="s">
        <v>422</v>
      </c>
      <c r="E873" s="294" t="s">
        <v>408</v>
      </c>
    </row>
    <row r="874" spans="2:5" x14ac:dyDescent="0.25">
      <c r="B874" s="294" t="s">
        <v>1751</v>
      </c>
      <c r="C874" s="294">
        <v>531041</v>
      </c>
      <c r="D874" s="294" t="s">
        <v>422</v>
      </c>
      <c r="E874" s="294" t="s">
        <v>444</v>
      </c>
    </row>
    <row r="875" spans="2:5" x14ac:dyDescent="0.25">
      <c r="B875" s="294" t="s">
        <v>1752</v>
      </c>
      <c r="C875" s="294">
        <v>532456</v>
      </c>
      <c r="D875" s="294" t="s">
        <v>1753</v>
      </c>
      <c r="E875" s="294" t="s">
        <v>519</v>
      </c>
    </row>
    <row r="876" spans="2:5" x14ac:dyDescent="0.25">
      <c r="B876" s="294" t="s">
        <v>1754</v>
      </c>
      <c r="C876" s="294">
        <v>532339</v>
      </c>
      <c r="D876" s="294" t="s">
        <v>1755</v>
      </c>
      <c r="E876" s="294" t="s">
        <v>907</v>
      </c>
    </row>
    <row r="877" spans="2:5" x14ac:dyDescent="0.25">
      <c r="B877" s="294" t="s">
        <v>1756</v>
      </c>
      <c r="C877" s="294">
        <v>507833</v>
      </c>
      <c r="D877" s="294" t="s">
        <v>422</v>
      </c>
      <c r="E877" s="294" t="s">
        <v>747</v>
      </c>
    </row>
    <row r="878" spans="2:5" x14ac:dyDescent="0.25">
      <c r="B878" s="294" t="s">
        <v>1757</v>
      </c>
      <c r="C878" s="294">
        <v>522231</v>
      </c>
      <c r="D878" s="294" t="s">
        <v>422</v>
      </c>
      <c r="E878" s="294" t="s">
        <v>820</v>
      </c>
    </row>
    <row r="879" spans="2:5" x14ac:dyDescent="0.25">
      <c r="B879" s="294" t="s">
        <v>1758</v>
      </c>
      <c r="C879" s="294">
        <v>538965</v>
      </c>
      <c r="D879" s="294" t="s">
        <v>422</v>
      </c>
      <c r="E879" s="294" t="s">
        <v>460</v>
      </c>
    </row>
    <row r="880" spans="2:5" x14ac:dyDescent="0.25">
      <c r="B880" s="294" t="s">
        <v>1759</v>
      </c>
      <c r="C880" s="294">
        <v>539266</v>
      </c>
      <c r="D880" s="294" t="s">
        <v>422</v>
      </c>
      <c r="E880" s="294" t="s">
        <v>442</v>
      </c>
    </row>
    <row r="881" spans="2:5" x14ac:dyDescent="0.25">
      <c r="B881" s="294" t="s">
        <v>1760</v>
      </c>
      <c r="C881" s="294">
        <v>504340</v>
      </c>
      <c r="D881" s="294" t="s">
        <v>422</v>
      </c>
      <c r="E881" s="294" t="s">
        <v>405</v>
      </c>
    </row>
    <row r="882" spans="2:5" x14ac:dyDescent="0.25">
      <c r="B882" s="294" t="s">
        <v>1761</v>
      </c>
      <c r="C882" s="294">
        <v>539991</v>
      </c>
      <c r="D882" s="294" t="s">
        <v>1762</v>
      </c>
      <c r="E882" s="294" t="s">
        <v>788</v>
      </c>
    </row>
    <row r="883" spans="2:5" x14ac:dyDescent="0.25">
      <c r="B883" s="294" t="s">
        <v>1763</v>
      </c>
      <c r="C883" s="294">
        <v>526829</v>
      </c>
      <c r="D883" s="294" t="s">
        <v>422</v>
      </c>
      <c r="E883" s="294" t="s">
        <v>632</v>
      </c>
    </row>
    <row r="884" spans="2:5" x14ac:dyDescent="0.25">
      <c r="B884" s="294" t="s">
        <v>1764</v>
      </c>
      <c r="C884" s="294">
        <v>526829</v>
      </c>
      <c r="D884" s="294" t="s">
        <v>1765</v>
      </c>
      <c r="E884" s="294" t="s">
        <v>632</v>
      </c>
    </row>
    <row r="885" spans="2:5" x14ac:dyDescent="0.25">
      <c r="B885" s="294" t="s">
        <v>1766</v>
      </c>
      <c r="C885" s="294">
        <v>526829</v>
      </c>
      <c r="D885" s="294" t="s">
        <v>422</v>
      </c>
      <c r="E885" s="294" t="s">
        <v>632</v>
      </c>
    </row>
    <row r="886" spans="2:5" x14ac:dyDescent="0.25">
      <c r="B886" s="294" t="s">
        <v>1767</v>
      </c>
      <c r="C886" s="294">
        <v>539091</v>
      </c>
      <c r="D886" s="294" t="s">
        <v>422</v>
      </c>
      <c r="E886" s="294" t="s">
        <v>442</v>
      </c>
    </row>
    <row r="887" spans="2:5" x14ac:dyDescent="0.25">
      <c r="B887" s="294" t="s">
        <v>1768</v>
      </c>
      <c r="C887" s="294">
        <v>532902</v>
      </c>
      <c r="D887" s="294" t="s">
        <v>1769</v>
      </c>
      <c r="E887" s="294" t="s">
        <v>508</v>
      </c>
    </row>
    <row r="888" spans="2:5" x14ac:dyDescent="0.25">
      <c r="B888" s="294" t="s">
        <v>1770</v>
      </c>
      <c r="C888" s="294" t="s">
        <v>422</v>
      </c>
      <c r="D888" s="294" t="s">
        <v>1771</v>
      </c>
      <c r="E888" s="294" t="s">
        <v>513</v>
      </c>
    </row>
    <row r="889" spans="2:5" x14ac:dyDescent="0.25">
      <c r="B889" s="294" t="s">
        <v>1772</v>
      </c>
      <c r="C889" s="294">
        <v>531344</v>
      </c>
      <c r="D889" s="294" t="s">
        <v>1773</v>
      </c>
      <c r="E889" s="294" t="s">
        <v>545</v>
      </c>
    </row>
    <row r="890" spans="2:5" x14ac:dyDescent="0.25">
      <c r="B890" s="294" t="s">
        <v>1774</v>
      </c>
      <c r="C890" s="294">
        <v>531344</v>
      </c>
      <c r="D890" s="294" t="s">
        <v>1773</v>
      </c>
      <c r="E890" s="294" t="s">
        <v>545</v>
      </c>
    </row>
    <row r="891" spans="2:5" x14ac:dyDescent="0.25">
      <c r="B891" s="294" t="s">
        <v>1775</v>
      </c>
      <c r="C891" s="294">
        <v>540597</v>
      </c>
      <c r="D891" s="294" t="s">
        <v>422</v>
      </c>
      <c r="E891" s="294" t="s">
        <v>743</v>
      </c>
    </row>
    <row r="892" spans="2:5" x14ac:dyDescent="0.25">
      <c r="B892" s="294" t="s">
        <v>1776</v>
      </c>
      <c r="C892" s="294">
        <v>531067</v>
      </c>
      <c r="D892" s="294" t="s">
        <v>422</v>
      </c>
      <c r="E892" s="294" t="s">
        <v>439</v>
      </c>
    </row>
    <row r="893" spans="2:5" x14ac:dyDescent="0.25">
      <c r="B893" s="294" t="s">
        <v>1777</v>
      </c>
      <c r="C893" s="294">
        <v>531067</v>
      </c>
      <c r="D893" s="294" t="s">
        <v>422</v>
      </c>
      <c r="E893" s="294" t="s">
        <v>439</v>
      </c>
    </row>
    <row r="894" spans="2:5" x14ac:dyDescent="0.25">
      <c r="B894" s="294" t="s">
        <v>1778</v>
      </c>
      <c r="C894" s="294">
        <v>506935</v>
      </c>
      <c r="D894" s="294" t="s">
        <v>422</v>
      </c>
      <c r="E894" s="294" t="s">
        <v>515</v>
      </c>
    </row>
    <row r="895" spans="2:5" x14ac:dyDescent="0.25">
      <c r="B895" s="294" t="s">
        <v>1779</v>
      </c>
      <c r="C895" s="294">
        <v>531460</v>
      </c>
      <c r="D895" s="294" t="s">
        <v>422</v>
      </c>
      <c r="E895" s="294" t="s">
        <v>720</v>
      </c>
    </row>
    <row r="896" spans="2:5" x14ac:dyDescent="0.25">
      <c r="B896" s="294" t="s">
        <v>1780</v>
      </c>
      <c r="C896" s="294">
        <v>523232</v>
      </c>
      <c r="D896" s="294" t="s">
        <v>422</v>
      </c>
      <c r="E896" s="294" t="s">
        <v>632</v>
      </c>
    </row>
    <row r="897" spans="2:5" x14ac:dyDescent="0.25">
      <c r="B897" s="294" t="s">
        <v>1781</v>
      </c>
      <c r="C897" s="294">
        <v>538868</v>
      </c>
      <c r="D897" s="294" t="s">
        <v>422</v>
      </c>
      <c r="E897" s="294" t="s">
        <v>439</v>
      </c>
    </row>
    <row r="898" spans="2:5" x14ac:dyDescent="0.25">
      <c r="B898" s="294" t="s">
        <v>1782</v>
      </c>
      <c r="C898" s="294" t="s">
        <v>422</v>
      </c>
      <c r="D898" s="294" t="s">
        <v>1783</v>
      </c>
      <c r="E898" s="294" t="s">
        <v>433</v>
      </c>
    </row>
    <row r="899" spans="2:5" x14ac:dyDescent="0.25">
      <c r="B899" s="294" t="s">
        <v>1784</v>
      </c>
      <c r="C899" s="294">
        <v>522295</v>
      </c>
      <c r="D899" s="294" t="s">
        <v>1785</v>
      </c>
      <c r="E899" s="294" t="s">
        <v>617</v>
      </c>
    </row>
    <row r="900" spans="2:5" x14ac:dyDescent="0.25">
      <c r="B900" s="294" t="s">
        <v>1786</v>
      </c>
      <c r="C900" s="294">
        <v>531556</v>
      </c>
      <c r="D900" s="294" t="s">
        <v>1787</v>
      </c>
      <c r="E900" s="294" t="s">
        <v>480</v>
      </c>
    </row>
    <row r="901" spans="2:5" x14ac:dyDescent="0.25">
      <c r="B901" s="294" t="s">
        <v>1788</v>
      </c>
      <c r="C901" s="294">
        <v>524506</v>
      </c>
      <c r="D901" s="294" t="s">
        <v>422</v>
      </c>
      <c r="E901" s="294" t="s">
        <v>460</v>
      </c>
    </row>
    <row r="902" spans="2:5" x14ac:dyDescent="0.25">
      <c r="B902" s="294" t="s">
        <v>1789</v>
      </c>
      <c r="C902" s="294">
        <v>530755</v>
      </c>
      <c r="D902" s="294" t="s">
        <v>1790</v>
      </c>
      <c r="E902" s="294" t="s">
        <v>1791</v>
      </c>
    </row>
    <row r="903" spans="2:5" x14ac:dyDescent="0.25">
      <c r="B903" s="294" t="s">
        <v>1792</v>
      </c>
      <c r="C903" s="294">
        <v>532941</v>
      </c>
      <c r="D903" s="294" t="s">
        <v>1793</v>
      </c>
      <c r="E903" s="294" t="s">
        <v>720</v>
      </c>
    </row>
    <row r="904" spans="2:5" x14ac:dyDescent="0.25">
      <c r="B904" s="294" t="s">
        <v>1794</v>
      </c>
      <c r="C904" s="294">
        <v>507543</v>
      </c>
      <c r="D904" s="294" t="s">
        <v>422</v>
      </c>
      <c r="E904" s="294" t="s">
        <v>671</v>
      </c>
    </row>
    <row r="905" spans="2:5" x14ac:dyDescent="0.25">
      <c r="B905" s="294" t="s">
        <v>1795</v>
      </c>
      <c r="C905" s="294">
        <v>533167</v>
      </c>
      <c r="D905" s="294" t="s">
        <v>422</v>
      </c>
      <c r="E905" s="294" t="s">
        <v>820</v>
      </c>
    </row>
    <row r="906" spans="2:5" x14ac:dyDescent="0.25">
      <c r="B906" s="294" t="s">
        <v>1796</v>
      </c>
      <c r="C906" s="294">
        <v>506395</v>
      </c>
      <c r="D906" s="294" t="s">
        <v>1797</v>
      </c>
      <c r="E906" s="294" t="s">
        <v>930</v>
      </c>
    </row>
    <row r="907" spans="2:5" x14ac:dyDescent="0.25">
      <c r="B907" s="294" t="s">
        <v>1798</v>
      </c>
      <c r="C907" s="294">
        <v>526737</v>
      </c>
      <c r="D907" s="294" t="s">
        <v>422</v>
      </c>
      <c r="E907" s="294" t="s">
        <v>743</v>
      </c>
    </row>
    <row r="908" spans="2:5" x14ac:dyDescent="0.25">
      <c r="B908" s="294" t="s">
        <v>1799</v>
      </c>
      <c r="C908" s="294">
        <v>540199</v>
      </c>
      <c r="D908" s="294" t="s">
        <v>422</v>
      </c>
      <c r="E908" s="294" t="s">
        <v>405</v>
      </c>
    </row>
    <row r="909" spans="2:5" x14ac:dyDescent="0.25">
      <c r="B909" s="294" t="s">
        <v>1800</v>
      </c>
      <c r="C909" s="294">
        <v>532179</v>
      </c>
      <c r="D909" s="294" t="s">
        <v>1801</v>
      </c>
      <c r="E909" s="294" t="s">
        <v>740</v>
      </c>
    </row>
    <row r="910" spans="2:5" x14ac:dyDescent="0.25">
      <c r="B910" s="294" t="s">
        <v>1802</v>
      </c>
      <c r="C910" s="294">
        <v>530859</v>
      </c>
      <c r="D910" s="294" t="s">
        <v>422</v>
      </c>
      <c r="E910" s="294" t="s">
        <v>416</v>
      </c>
    </row>
    <row r="911" spans="2:5" x14ac:dyDescent="0.25">
      <c r="B911" s="294" t="s">
        <v>1803</v>
      </c>
      <c r="C911" s="294">
        <v>530545</v>
      </c>
      <c r="D911" s="294" t="s">
        <v>422</v>
      </c>
      <c r="E911" s="294" t="s">
        <v>411</v>
      </c>
    </row>
    <row r="912" spans="2:5" x14ac:dyDescent="0.25">
      <c r="B912" s="294" t="s">
        <v>1804</v>
      </c>
      <c r="C912" s="294">
        <v>530545</v>
      </c>
      <c r="D912" s="294" t="s">
        <v>422</v>
      </c>
      <c r="E912" s="294" t="s">
        <v>411</v>
      </c>
    </row>
    <row r="913" spans="2:5" x14ac:dyDescent="0.25">
      <c r="B913" s="294" t="s">
        <v>1805</v>
      </c>
      <c r="C913" s="294">
        <v>523100</v>
      </c>
      <c r="D913" s="294" t="s">
        <v>422</v>
      </c>
      <c r="E913" s="294" t="s">
        <v>454</v>
      </c>
    </row>
    <row r="914" spans="2:5" x14ac:dyDescent="0.25">
      <c r="B914" s="294" t="s">
        <v>1806</v>
      </c>
      <c r="C914" s="294">
        <v>508814</v>
      </c>
      <c r="D914" s="294" t="s">
        <v>1807</v>
      </c>
      <c r="E914" s="294" t="s">
        <v>470</v>
      </c>
    </row>
    <row r="915" spans="2:5" x14ac:dyDescent="0.25">
      <c r="B915" s="294" t="s">
        <v>1808</v>
      </c>
      <c r="C915" s="294">
        <v>538922</v>
      </c>
      <c r="D915" s="294" t="s">
        <v>422</v>
      </c>
      <c r="E915" s="294" t="s">
        <v>515</v>
      </c>
    </row>
    <row r="916" spans="2:5" x14ac:dyDescent="0.25">
      <c r="B916" s="294" t="s">
        <v>1809</v>
      </c>
      <c r="C916" s="294">
        <v>526550</v>
      </c>
      <c r="D916" s="294" t="s">
        <v>1810</v>
      </c>
      <c r="E916" s="294" t="s">
        <v>623</v>
      </c>
    </row>
    <row r="917" spans="2:5" x14ac:dyDescent="0.25">
      <c r="B917" s="294" t="s">
        <v>1811</v>
      </c>
      <c r="C917" s="294">
        <v>531624</v>
      </c>
      <c r="D917" s="294" t="s">
        <v>1812</v>
      </c>
      <c r="E917" s="294" t="s">
        <v>508</v>
      </c>
    </row>
    <row r="918" spans="2:5" x14ac:dyDescent="0.25">
      <c r="B918" s="294" t="s">
        <v>1813</v>
      </c>
      <c r="C918" s="294">
        <v>523415</v>
      </c>
      <c r="D918" s="294" t="s">
        <v>422</v>
      </c>
      <c r="E918" s="294" t="s">
        <v>454</v>
      </c>
    </row>
    <row r="919" spans="2:5" x14ac:dyDescent="0.25">
      <c r="B919" s="294" t="s">
        <v>1814</v>
      </c>
      <c r="C919" s="294">
        <v>534920</v>
      </c>
      <c r="D919" s="294" t="s">
        <v>422</v>
      </c>
      <c r="E919" s="294" t="s">
        <v>408</v>
      </c>
    </row>
    <row r="920" spans="2:5" x14ac:dyDescent="0.25">
      <c r="B920" s="294" t="s">
        <v>1815</v>
      </c>
      <c r="C920" s="294">
        <v>533144</v>
      </c>
      <c r="D920" s="294" t="s">
        <v>1816</v>
      </c>
      <c r="E920" s="294" t="s">
        <v>1425</v>
      </c>
    </row>
    <row r="921" spans="2:5" x14ac:dyDescent="0.25">
      <c r="B921" s="294" t="s">
        <v>1817</v>
      </c>
      <c r="C921" s="294">
        <v>542641</v>
      </c>
      <c r="D921" s="294" t="s">
        <v>1818</v>
      </c>
      <c r="E921" s="294" t="s">
        <v>439</v>
      </c>
    </row>
    <row r="922" spans="2:5" x14ac:dyDescent="0.25">
      <c r="B922" s="294" t="s">
        <v>1819</v>
      </c>
      <c r="C922" s="294">
        <v>538770</v>
      </c>
      <c r="D922" s="294" t="s">
        <v>422</v>
      </c>
      <c r="E922" s="294" t="s">
        <v>508</v>
      </c>
    </row>
    <row r="923" spans="2:5" x14ac:dyDescent="0.25">
      <c r="B923" s="294" t="s">
        <v>1820</v>
      </c>
      <c r="C923" s="294">
        <v>512093</v>
      </c>
      <c r="D923" s="294" t="s">
        <v>422</v>
      </c>
      <c r="E923" s="294" t="s">
        <v>515</v>
      </c>
    </row>
    <row r="924" spans="2:5" x14ac:dyDescent="0.25">
      <c r="B924" s="294" t="s">
        <v>1821</v>
      </c>
      <c r="C924" s="294">
        <v>522001</v>
      </c>
      <c r="D924" s="294" t="s">
        <v>422</v>
      </c>
      <c r="E924" s="294" t="s">
        <v>500</v>
      </c>
    </row>
    <row r="925" spans="2:5" x14ac:dyDescent="0.25">
      <c r="B925" s="294" t="s">
        <v>1822</v>
      </c>
      <c r="C925" s="294">
        <v>509472</v>
      </c>
      <c r="D925" s="294" t="s">
        <v>422</v>
      </c>
      <c r="E925" s="294" t="s">
        <v>444</v>
      </c>
    </row>
    <row r="926" spans="2:5" x14ac:dyDescent="0.25">
      <c r="B926" s="294" t="s">
        <v>1823</v>
      </c>
      <c r="C926" s="294">
        <v>524388</v>
      </c>
      <c r="D926" s="294" t="s">
        <v>422</v>
      </c>
      <c r="E926" s="294" t="s">
        <v>747</v>
      </c>
    </row>
    <row r="927" spans="2:5" x14ac:dyDescent="0.25">
      <c r="B927" s="294" t="s">
        <v>1824</v>
      </c>
      <c r="C927" s="294">
        <v>539527</v>
      </c>
      <c r="D927" s="294" t="s">
        <v>422</v>
      </c>
      <c r="E927" s="294" t="s">
        <v>1342</v>
      </c>
    </row>
    <row r="928" spans="2:5" x14ac:dyDescent="0.25">
      <c r="B928" s="294" t="s">
        <v>1825</v>
      </c>
      <c r="C928" s="294">
        <v>532392</v>
      </c>
      <c r="D928" s="294" t="s">
        <v>1826</v>
      </c>
      <c r="E928" s="294" t="s">
        <v>425</v>
      </c>
    </row>
    <row r="929" spans="2:5" x14ac:dyDescent="0.25">
      <c r="B929" s="294" t="s">
        <v>1827</v>
      </c>
      <c r="C929" s="294" t="s">
        <v>422</v>
      </c>
      <c r="D929" s="294" t="s">
        <v>1828</v>
      </c>
      <c r="E929" s="294" t="s">
        <v>433</v>
      </c>
    </row>
    <row r="930" spans="2:5" x14ac:dyDescent="0.25">
      <c r="B930" s="294" t="s">
        <v>1829</v>
      </c>
      <c r="C930" s="294">
        <v>541770</v>
      </c>
      <c r="D930" s="294" t="s">
        <v>1830</v>
      </c>
      <c r="E930" s="294" t="s">
        <v>439</v>
      </c>
    </row>
    <row r="931" spans="2:5" x14ac:dyDescent="0.25">
      <c r="B931" s="294" t="s">
        <v>1831</v>
      </c>
      <c r="C931" s="294">
        <v>539131</v>
      </c>
      <c r="D931" s="294" t="s">
        <v>422</v>
      </c>
      <c r="E931" s="294" t="s">
        <v>442</v>
      </c>
    </row>
    <row r="932" spans="2:5" x14ac:dyDescent="0.25">
      <c r="B932" s="294" t="s">
        <v>1832</v>
      </c>
      <c r="C932" s="294">
        <v>512379</v>
      </c>
      <c r="D932" s="294" t="s">
        <v>422</v>
      </c>
      <c r="E932" s="294" t="s">
        <v>515</v>
      </c>
    </row>
    <row r="933" spans="2:5" x14ac:dyDescent="0.25">
      <c r="B933" s="294" t="s">
        <v>1833</v>
      </c>
      <c r="C933" s="294">
        <v>511413</v>
      </c>
      <c r="D933" s="294" t="s">
        <v>1834</v>
      </c>
      <c r="E933" s="294" t="s">
        <v>439</v>
      </c>
    </row>
    <row r="934" spans="2:5" x14ac:dyDescent="0.25">
      <c r="B934" s="294" t="s">
        <v>1835</v>
      </c>
      <c r="C934" s="294">
        <v>526269</v>
      </c>
      <c r="D934" s="294" t="s">
        <v>422</v>
      </c>
      <c r="E934" s="294" t="s">
        <v>582</v>
      </c>
    </row>
    <row r="935" spans="2:5" x14ac:dyDescent="0.25">
      <c r="B935" s="294" t="s">
        <v>1836</v>
      </c>
      <c r="C935" s="294">
        <v>526977</v>
      </c>
      <c r="D935" s="294" t="s">
        <v>422</v>
      </c>
      <c r="E935" s="294" t="s">
        <v>745</v>
      </c>
    </row>
    <row r="936" spans="2:5" x14ac:dyDescent="0.25">
      <c r="B936" s="294" t="s">
        <v>1837</v>
      </c>
      <c r="C936" s="294">
        <v>500092</v>
      </c>
      <c r="D936" s="294" t="s">
        <v>1838</v>
      </c>
      <c r="E936" s="294" t="s">
        <v>405</v>
      </c>
    </row>
    <row r="937" spans="2:5" x14ac:dyDescent="0.25">
      <c r="B937" s="294" t="s">
        <v>1839</v>
      </c>
      <c r="C937" s="294">
        <v>539876</v>
      </c>
      <c r="D937" s="294" t="s">
        <v>1840</v>
      </c>
      <c r="E937" s="294" t="s">
        <v>1187</v>
      </c>
    </row>
    <row r="938" spans="2:5" x14ac:dyDescent="0.25">
      <c r="B938" s="294" t="s">
        <v>1841</v>
      </c>
      <c r="C938" s="294" t="s">
        <v>422</v>
      </c>
      <c r="D938" s="294" t="s">
        <v>1842</v>
      </c>
      <c r="E938" s="294" t="s">
        <v>433</v>
      </c>
    </row>
    <row r="939" spans="2:5" x14ac:dyDescent="0.25">
      <c r="B939" s="294" t="s">
        <v>1843</v>
      </c>
      <c r="C939" s="294">
        <v>538521</v>
      </c>
      <c r="D939" s="294" t="s">
        <v>422</v>
      </c>
      <c r="E939" s="294" t="s">
        <v>1425</v>
      </c>
    </row>
    <row r="940" spans="2:5" x14ac:dyDescent="0.25">
      <c r="B940" s="294" t="s">
        <v>1844</v>
      </c>
      <c r="C940" s="294">
        <v>540903</v>
      </c>
      <c r="D940" s="294" t="s">
        <v>422</v>
      </c>
      <c r="E940" s="294" t="s">
        <v>506</v>
      </c>
    </row>
    <row r="941" spans="2:5" x14ac:dyDescent="0.25">
      <c r="B941" s="294" t="s">
        <v>1845</v>
      </c>
      <c r="C941" s="294">
        <v>530067</v>
      </c>
      <c r="D941" s="294" t="s">
        <v>422</v>
      </c>
      <c r="E941" s="294" t="s">
        <v>439</v>
      </c>
    </row>
    <row r="942" spans="2:5" x14ac:dyDescent="0.25">
      <c r="B942" s="294" t="s">
        <v>1846</v>
      </c>
      <c r="C942" s="294">
        <v>526027</v>
      </c>
      <c r="D942" s="294" t="s">
        <v>1847</v>
      </c>
      <c r="E942" s="294" t="s">
        <v>496</v>
      </c>
    </row>
    <row r="943" spans="2:5" x14ac:dyDescent="0.25">
      <c r="B943" s="294" t="s">
        <v>1848</v>
      </c>
      <c r="C943" s="294">
        <v>511710</v>
      </c>
      <c r="D943" s="294" t="s">
        <v>422</v>
      </c>
      <c r="E943" s="294" t="s">
        <v>439</v>
      </c>
    </row>
    <row r="944" spans="2:5" x14ac:dyDescent="0.25">
      <c r="B944" s="294" t="s">
        <v>1849</v>
      </c>
      <c r="C944" s="294">
        <v>500480</v>
      </c>
      <c r="D944" s="294" t="s">
        <v>1850</v>
      </c>
      <c r="E944" s="294" t="s">
        <v>430</v>
      </c>
    </row>
    <row r="945" spans="2:5" x14ac:dyDescent="0.25">
      <c r="B945" s="294" t="s">
        <v>1851</v>
      </c>
      <c r="C945" s="294">
        <v>500480</v>
      </c>
      <c r="D945" s="294" t="s">
        <v>1850</v>
      </c>
      <c r="E945" s="294" t="s">
        <v>430</v>
      </c>
    </row>
    <row r="946" spans="2:5" x14ac:dyDescent="0.25">
      <c r="B946" s="294" t="s">
        <v>1852</v>
      </c>
      <c r="C946" s="294">
        <v>530843</v>
      </c>
      <c r="D946" s="294" t="s">
        <v>1853</v>
      </c>
      <c r="E946" s="294" t="s">
        <v>604</v>
      </c>
    </row>
    <row r="947" spans="2:5" x14ac:dyDescent="0.25">
      <c r="B947" s="294" t="s">
        <v>1854</v>
      </c>
      <c r="C947" s="294">
        <v>532332</v>
      </c>
      <c r="D947" s="294" t="s">
        <v>1855</v>
      </c>
      <c r="E947" s="294" t="s">
        <v>515</v>
      </c>
    </row>
    <row r="948" spans="2:5" x14ac:dyDescent="0.25">
      <c r="B948" s="294" t="s">
        <v>1856</v>
      </c>
      <c r="C948" s="294">
        <v>531472</v>
      </c>
      <c r="D948" s="294" t="s">
        <v>422</v>
      </c>
      <c r="E948" s="294" t="s">
        <v>720</v>
      </c>
    </row>
    <row r="949" spans="2:5" x14ac:dyDescent="0.25">
      <c r="B949" s="294" t="s">
        <v>1857</v>
      </c>
      <c r="C949" s="294">
        <v>532640</v>
      </c>
      <c r="D949" s="294" t="s">
        <v>1858</v>
      </c>
      <c r="E949" s="294" t="s">
        <v>946</v>
      </c>
    </row>
    <row r="950" spans="2:5" x14ac:dyDescent="0.25">
      <c r="B950" s="294" t="s">
        <v>1859</v>
      </c>
      <c r="C950" s="294">
        <v>532640</v>
      </c>
      <c r="D950" s="294" t="s">
        <v>1858</v>
      </c>
      <c r="E950" s="294" t="s">
        <v>946</v>
      </c>
    </row>
    <row r="951" spans="2:5" x14ac:dyDescent="0.25">
      <c r="B951" s="294" t="s">
        <v>1860</v>
      </c>
      <c r="C951" s="294">
        <v>532271</v>
      </c>
      <c r="D951" s="294" t="s">
        <v>422</v>
      </c>
      <c r="E951" s="294" t="s">
        <v>515</v>
      </c>
    </row>
    <row r="952" spans="2:5" x14ac:dyDescent="0.25">
      <c r="B952" s="294" t="s">
        <v>1861</v>
      </c>
      <c r="C952" s="294">
        <v>532173</v>
      </c>
      <c r="D952" s="294" t="s">
        <v>1862</v>
      </c>
      <c r="E952" s="294" t="s">
        <v>515</v>
      </c>
    </row>
    <row r="953" spans="2:5" x14ac:dyDescent="0.25">
      <c r="B953" s="294" t="s">
        <v>1863</v>
      </c>
      <c r="C953" s="294">
        <v>532175</v>
      </c>
      <c r="D953" s="294" t="s">
        <v>1864</v>
      </c>
      <c r="E953" s="294" t="s">
        <v>408</v>
      </c>
    </row>
    <row r="954" spans="2:5" x14ac:dyDescent="0.25">
      <c r="B954" s="294" t="s">
        <v>1865</v>
      </c>
      <c r="C954" s="294">
        <v>533151</v>
      </c>
      <c r="D954" s="294" t="s">
        <v>1866</v>
      </c>
      <c r="E954" s="294" t="s">
        <v>946</v>
      </c>
    </row>
    <row r="955" spans="2:5" x14ac:dyDescent="0.25">
      <c r="B955" s="294" t="s">
        <v>1867</v>
      </c>
      <c r="C955" s="294">
        <v>533160</v>
      </c>
      <c r="D955" s="294" t="s">
        <v>1868</v>
      </c>
      <c r="E955" s="294" t="s">
        <v>508</v>
      </c>
    </row>
    <row r="956" spans="2:5" x14ac:dyDescent="0.25">
      <c r="B956" s="294" t="s">
        <v>1869</v>
      </c>
      <c r="C956" s="294" t="s">
        <v>422</v>
      </c>
      <c r="D956" s="294" t="s">
        <v>1870</v>
      </c>
      <c r="E956" s="294" t="s">
        <v>433</v>
      </c>
    </row>
    <row r="957" spans="2:5" x14ac:dyDescent="0.25">
      <c r="B957" s="294" t="s">
        <v>1871</v>
      </c>
      <c r="C957" s="294" t="s">
        <v>422</v>
      </c>
      <c r="D957" s="294" t="s">
        <v>1872</v>
      </c>
      <c r="E957" s="294" t="s">
        <v>433</v>
      </c>
    </row>
    <row r="958" spans="2:5" x14ac:dyDescent="0.25">
      <c r="B958" s="294" t="s">
        <v>1873</v>
      </c>
      <c r="C958" s="294">
        <v>517514</v>
      </c>
      <c r="D958" s="294" t="s">
        <v>422</v>
      </c>
      <c r="E958" s="294" t="s">
        <v>607</v>
      </c>
    </row>
    <row r="959" spans="2:5" x14ac:dyDescent="0.25">
      <c r="B959" s="294" t="s">
        <v>1874</v>
      </c>
      <c r="C959" s="294">
        <v>517514</v>
      </c>
      <c r="D959" s="294" t="s">
        <v>422</v>
      </c>
      <c r="E959" s="294" t="s">
        <v>607</v>
      </c>
    </row>
    <row r="960" spans="2:5" x14ac:dyDescent="0.25">
      <c r="B960" s="294" t="s">
        <v>1875</v>
      </c>
      <c r="C960" s="294">
        <v>500096</v>
      </c>
      <c r="D960" s="294" t="s">
        <v>1876</v>
      </c>
      <c r="E960" s="294" t="s">
        <v>604</v>
      </c>
    </row>
    <row r="961" spans="2:5" x14ac:dyDescent="0.25">
      <c r="B961" s="294" t="s">
        <v>1877</v>
      </c>
      <c r="C961" s="294">
        <v>500096</v>
      </c>
      <c r="D961" s="294" t="s">
        <v>1876</v>
      </c>
      <c r="E961" s="294" t="s">
        <v>604</v>
      </c>
    </row>
    <row r="962" spans="2:5" x14ac:dyDescent="0.25">
      <c r="B962" s="294" t="s">
        <v>1878</v>
      </c>
      <c r="C962" s="294">
        <v>526821</v>
      </c>
      <c r="D962" s="294" t="s">
        <v>422</v>
      </c>
      <c r="E962" s="294" t="s">
        <v>582</v>
      </c>
    </row>
    <row r="963" spans="2:5" x14ac:dyDescent="0.25">
      <c r="B963" s="294" t="s">
        <v>1879</v>
      </c>
      <c r="C963" s="294">
        <v>530825</v>
      </c>
      <c r="D963" s="294" t="s">
        <v>422</v>
      </c>
      <c r="E963" s="294" t="s">
        <v>582</v>
      </c>
    </row>
    <row r="964" spans="2:5" x14ac:dyDescent="0.25">
      <c r="B964" s="294" t="s">
        <v>1880</v>
      </c>
      <c r="C964" s="294">
        <v>530825</v>
      </c>
      <c r="D964" s="294" t="s">
        <v>422</v>
      </c>
      <c r="E964" s="294" t="s">
        <v>582</v>
      </c>
    </row>
    <row r="965" spans="2:5" x14ac:dyDescent="0.25">
      <c r="B965" s="294" t="s">
        <v>1881</v>
      </c>
      <c r="C965" s="294">
        <v>501148</v>
      </c>
      <c r="D965" s="294" t="s">
        <v>422</v>
      </c>
      <c r="E965" s="294" t="s">
        <v>442</v>
      </c>
    </row>
    <row r="966" spans="2:5" x14ac:dyDescent="0.25">
      <c r="B966" s="294" t="s">
        <v>1882</v>
      </c>
      <c r="C966" s="294">
        <v>542216</v>
      </c>
      <c r="D966" s="294" t="s">
        <v>1883</v>
      </c>
      <c r="E966" s="294" t="s">
        <v>1884</v>
      </c>
    </row>
    <row r="967" spans="2:5" x14ac:dyDescent="0.25">
      <c r="B967" s="294" t="s">
        <v>1885</v>
      </c>
      <c r="C967" s="294">
        <v>500097</v>
      </c>
      <c r="D967" s="294" t="s">
        <v>1886</v>
      </c>
      <c r="E967" s="294" t="s">
        <v>1121</v>
      </c>
    </row>
    <row r="968" spans="2:5" x14ac:dyDescent="0.25">
      <c r="B968" s="294" t="s">
        <v>1887</v>
      </c>
      <c r="C968" s="294">
        <v>539900</v>
      </c>
      <c r="D968" s="294" t="s">
        <v>422</v>
      </c>
      <c r="E968" s="294" t="s">
        <v>444</v>
      </c>
    </row>
    <row r="969" spans="2:5" x14ac:dyDescent="0.25">
      <c r="B969" s="294" t="s">
        <v>1888</v>
      </c>
      <c r="C969" s="294">
        <v>521220</v>
      </c>
      <c r="D969" s="294" t="s">
        <v>1889</v>
      </c>
      <c r="E969" s="294" t="s">
        <v>437</v>
      </c>
    </row>
    <row r="970" spans="2:5" x14ac:dyDescent="0.25">
      <c r="B970" s="294" t="s">
        <v>1890</v>
      </c>
      <c r="C970" s="294" t="s">
        <v>422</v>
      </c>
      <c r="D970" s="294" t="s">
        <v>1891</v>
      </c>
      <c r="E970" s="294" t="s">
        <v>433</v>
      </c>
    </row>
    <row r="971" spans="2:5" x14ac:dyDescent="0.25">
      <c r="B971" s="294" t="s">
        <v>1892</v>
      </c>
      <c r="C971" s="294">
        <v>532329</v>
      </c>
      <c r="D971" s="294" t="s">
        <v>422</v>
      </c>
      <c r="E971" s="294" t="s">
        <v>515</v>
      </c>
    </row>
    <row r="972" spans="2:5" x14ac:dyDescent="0.25">
      <c r="B972" s="294" t="s">
        <v>1893</v>
      </c>
      <c r="C972" s="294">
        <v>532329</v>
      </c>
      <c r="D972" s="294" t="s">
        <v>422</v>
      </c>
      <c r="E972" s="294" t="s">
        <v>515</v>
      </c>
    </row>
    <row r="973" spans="2:5" x14ac:dyDescent="0.25">
      <c r="B973" s="294" t="s">
        <v>1894</v>
      </c>
      <c r="C973" s="294">
        <v>540361</v>
      </c>
      <c r="D973" s="294" t="s">
        <v>422</v>
      </c>
      <c r="E973" s="294" t="s">
        <v>444</v>
      </c>
    </row>
    <row r="974" spans="2:5" x14ac:dyDescent="0.25">
      <c r="B974" s="294" t="s">
        <v>1895</v>
      </c>
      <c r="C974" s="294">
        <v>539770</v>
      </c>
      <c r="D974" s="294" t="s">
        <v>422</v>
      </c>
      <c r="E974" s="294" t="s">
        <v>405</v>
      </c>
    </row>
    <row r="975" spans="2:5" x14ac:dyDescent="0.25">
      <c r="B975" s="294" t="s">
        <v>1896</v>
      </c>
      <c r="C975" s="294">
        <v>539884</v>
      </c>
      <c r="D975" s="294" t="s">
        <v>422</v>
      </c>
      <c r="E975" s="294" t="s">
        <v>536</v>
      </c>
    </row>
    <row r="976" spans="2:5" x14ac:dyDescent="0.25">
      <c r="B976" s="294" t="s">
        <v>1897</v>
      </c>
      <c r="C976" s="294">
        <v>532528</v>
      </c>
      <c r="D976" s="294" t="s">
        <v>1898</v>
      </c>
      <c r="E976" s="294" t="s">
        <v>515</v>
      </c>
    </row>
    <row r="977" spans="2:5" x14ac:dyDescent="0.25">
      <c r="B977" s="294" t="s">
        <v>1899</v>
      </c>
      <c r="C977" s="294">
        <v>530171</v>
      </c>
      <c r="D977" s="294" t="s">
        <v>422</v>
      </c>
      <c r="E977" s="294" t="s">
        <v>405</v>
      </c>
    </row>
    <row r="978" spans="2:5" x14ac:dyDescent="0.25">
      <c r="B978" s="294" t="s">
        <v>1900</v>
      </c>
      <c r="C978" s="294">
        <v>530393</v>
      </c>
      <c r="D978" s="294" t="s">
        <v>1901</v>
      </c>
      <c r="E978" s="294" t="s">
        <v>405</v>
      </c>
    </row>
    <row r="979" spans="2:5" x14ac:dyDescent="0.25">
      <c r="B979" s="294" t="s">
        <v>1902</v>
      </c>
      <c r="C979" s="294">
        <v>532772</v>
      </c>
      <c r="D979" s="294" t="s">
        <v>1903</v>
      </c>
      <c r="E979" s="294" t="s">
        <v>740</v>
      </c>
    </row>
    <row r="980" spans="2:5" x14ac:dyDescent="0.25">
      <c r="B980" s="294" t="s">
        <v>1904</v>
      </c>
      <c r="C980" s="294">
        <v>511611</v>
      </c>
      <c r="D980" s="294" t="s">
        <v>1905</v>
      </c>
      <c r="E980" s="294" t="s">
        <v>439</v>
      </c>
    </row>
    <row r="981" spans="2:5" x14ac:dyDescent="0.25">
      <c r="B981" s="294" t="s">
        <v>1906</v>
      </c>
      <c r="C981" s="294">
        <v>502820</v>
      </c>
      <c r="D981" s="294" t="s">
        <v>1907</v>
      </c>
      <c r="E981" s="294" t="s">
        <v>437</v>
      </c>
    </row>
    <row r="982" spans="2:5" x14ac:dyDescent="0.25">
      <c r="B982" s="294" t="s">
        <v>1908</v>
      </c>
      <c r="C982" s="294">
        <v>523369</v>
      </c>
      <c r="D982" s="294" t="s">
        <v>422</v>
      </c>
      <c r="E982" s="294" t="s">
        <v>1121</v>
      </c>
    </row>
    <row r="983" spans="2:5" x14ac:dyDescent="0.25">
      <c r="B983" s="294" t="s">
        <v>1909</v>
      </c>
      <c r="C983" s="294">
        <v>523367</v>
      </c>
      <c r="D983" s="294" t="s">
        <v>1910</v>
      </c>
      <c r="E983" s="294" t="s">
        <v>411</v>
      </c>
    </row>
    <row r="984" spans="2:5" x14ac:dyDescent="0.25">
      <c r="B984" s="294" t="s">
        <v>1911</v>
      </c>
      <c r="C984" s="294">
        <v>500117</v>
      </c>
      <c r="D984" s="294" t="s">
        <v>1912</v>
      </c>
      <c r="E984" s="294" t="s">
        <v>636</v>
      </c>
    </row>
    <row r="985" spans="2:5" x14ac:dyDescent="0.25">
      <c r="B985" s="294" t="s">
        <v>1913</v>
      </c>
      <c r="C985" s="294">
        <v>590031</v>
      </c>
      <c r="D985" s="294" t="s">
        <v>1914</v>
      </c>
      <c r="E985" s="294" t="s">
        <v>607</v>
      </c>
    </row>
    <row r="986" spans="2:5" x14ac:dyDescent="0.25">
      <c r="B986" s="294" t="s">
        <v>1915</v>
      </c>
      <c r="C986" s="294">
        <v>590031</v>
      </c>
      <c r="D986" s="294" t="s">
        <v>1914</v>
      </c>
      <c r="E986" s="294" t="s">
        <v>607</v>
      </c>
    </row>
    <row r="987" spans="2:5" x14ac:dyDescent="0.25">
      <c r="B987" s="294" t="s">
        <v>1916</v>
      </c>
      <c r="C987" s="294" t="s">
        <v>422</v>
      </c>
      <c r="D987" s="294" t="s">
        <v>1917</v>
      </c>
      <c r="E987" s="294" t="s">
        <v>433</v>
      </c>
    </row>
    <row r="988" spans="2:5" x14ac:dyDescent="0.25">
      <c r="B988" s="294" t="s">
        <v>1918</v>
      </c>
      <c r="C988" s="294">
        <v>505703</v>
      </c>
      <c r="D988" s="294" t="s">
        <v>422</v>
      </c>
      <c r="E988" s="294" t="s">
        <v>430</v>
      </c>
    </row>
    <row r="989" spans="2:5" x14ac:dyDescent="0.25">
      <c r="B989" s="294" t="s">
        <v>1919</v>
      </c>
      <c r="C989" s="294">
        <v>502137</v>
      </c>
      <c r="D989" s="294" t="s">
        <v>1920</v>
      </c>
      <c r="E989" s="294" t="s">
        <v>435</v>
      </c>
    </row>
    <row r="990" spans="2:5" x14ac:dyDescent="0.25">
      <c r="B990" s="294" t="s">
        <v>1921</v>
      </c>
      <c r="C990" s="294">
        <v>512068</v>
      </c>
      <c r="D990" s="294" t="s">
        <v>422</v>
      </c>
      <c r="E990" s="294" t="s">
        <v>402</v>
      </c>
    </row>
    <row r="991" spans="2:5" x14ac:dyDescent="0.25">
      <c r="B991" s="294" t="s">
        <v>1922</v>
      </c>
      <c r="C991" s="294">
        <v>542248</v>
      </c>
      <c r="D991" s="294" t="s">
        <v>1923</v>
      </c>
      <c r="E991" s="294" t="s">
        <v>611</v>
      </c>
    </row>
    <row r="992" spans="2:5" x14ac:dyDescent="0.25">
      <c r="B992" s="294" t="s">
        <v>1924</v>
      </c>
      <c r="C992" s="294">
        <v>531989</v>
      </c>
      <c r="D992" s="294" t="s">
        <v>422</v>
      </c>
      <c r="E992" s="294" t="s">
        <v>617</v>
      </c>
    </row>
    <row r="993" spans="2:5" x14ac:dyDescent="0.25">
      <c r="B993" s="294" t="s">
        <v>1925</v>
      </c>
      <c r="C993" s="294">
        <v>539190</v>
      </c>
      <c r="D993" s="294" t="s">
        <v>422</v>
      </c>
      <c r="E993" s="294" t="s">
        <v>439</v>
      </c>
    </row>
    <row r="994" spans="2:5" x14ac:dyDescent="0.25">
      <c r="B994" s="294" t="s">
        <v>1926</v>
      </c>
      <c r="C994" s="294">
        <v>531227</v>
      </c>
      <c r="D994" s="294" t="s">
        <v>422</v>
      </c>
      <c r="E994" s="294" t="s">
        <v>470</v>
      </c>
    </row>
    <row r="995" spans="2:5" x14ac:dyDescent="0.25">
      <c r="B995" s="294" t="s">
        <v>1927</v>
      </c>
      <c r="C995" s="294">
        <v>539405</v>
      </c>
      <c r="D995" s="294" t="s">
        <v>422</v>
      </c>
      <c r="E995" s="294" t="s">
        <v>536</v>
      </c>
    </row>
    <row r="996" spans="2:5" x14ac:dyDescent="0.25">
      <c r="B996" s="294" t="s">
        <v>1928</v>
      </c>
      <c r="C996" s="294">
        <v>539559</v>
      </c>
      <c r="D996" s="294" t="s">
        <v>422</v>
      </c>
      <c r="E996" s="294" t="s">
        <v>536</v>
      </c>
    </row>
    <row r="997" spans="2:5" x14ac:dyDescent="0.25">
      <c r="B997" s="294" t="s">
        <v>1929</v>
      </c>
      <c r="C997" s="294">
        <v>539559</v>
      </c>
      <c r="D997" s="294" t="s">
        <v>422</v>
      </c>
      <c r="E997" s="294" t="s">
        <v>536</v>
      </c>
    </row>
    <row r="998" spans="2:5" x14ac:dyDescent="0.25">
      <c r="B998" s="294" t="s">
        <v>1930</v>
      </c>
      <c r="C998" s="294">
        <v>532760</v>
      </c>
      <c r="D998" s="294" t="s">
        <v>1931</v>
      </c>
      <c r="E998" s="294" t="s">
        <v>553</v>
      </c>
    </row>
    <row r="999" spans="2:5" x14ac:dyDescent="0.25">
      <c r="B999" s="294" t="s">
        <v>1932</v>
      </c>
      <c r="C999" s="294">
        <v>541778</v>
      </c>
      <c r="D999" s="294" t="s">
        <v>422</v>
      </c>
      <c r="E999" s="294" t="s">
        <v>582</v>
      </c>
    </row>
    <row r="1000" spans="2:5" x14ac:dyDescent="0.25">
      <c r="B1000" s="294" t="s">
        <v>1933</v>
      </c>
      <c r="C1000" s="294">
        <v>500645</v>
      </c>
      <c r="D1000" s="294" t="s">
        <v>1934</v>
      </c>
      <c r="E1000" s="294" t="s">
        <v>470</v>
      </c>
    </row>
    <row r="1001" spans="2:5" x14ac:dyDescent="0.25">
      <c r="B1001" s="294" t="s">
        <v>1935</v>
      </c>
      <c r="C1001" s="294">
        <v>506401</v>
      </c>
      <c r="D1001" s="294" t="s">
        <v>1936</v>
      </c>
      <c r="E1001" s="294" t="s">
        <v>470</v>
      </c>
    </row>
    <row r="1002" spans="2:5" x14ac:dyDescent="0.25">
      <c r="B1002" s="294" t="s">
        <v>1937</v>
      </c>
      <c r="C1002" s="294">
        <v>514030</v>
      </c>
      <c r="D1002" s="294" t="s">
        <v>422</v>
      </c>
      <c r="E1002" s="294" t="s">
        <v>437</v>
      </c>
    </row>
    <row r="1003" spans="2:5" x14ac:dyDescent="0.25">
      <c r="B1003" s="294" t="s">
        <v>1938</v>
      </c>
      <c r="C1003" s="294">
        <v>539455</v>
      </c>
      <c r="D1003" s="294" t="s">
        <v>422</v>
      </c>
      <c r="E1003" s="294" t="s">
        <v>454</v>
      </c>
    </row>
    <row r="1004" spans="2:5" x14ac:dyDescent="0.25">
      <c r="B1004" s="294" t="s">
        <v>1939</v>
      </c>
      <c r="C1004" s="294">
        <v>780006</v>
      </c>
      <c r="D1004" s="294" t="s">
        <v>422</v>
      </c>
      <c r="E1004" s="294" t="s">
        <v>513</v>
      </c>
    </row>
    <row r="1005" spans="2:5" x14ac:dyDescent="0.25">
      <c r="B1005" s="294" t="s">
        <v>1940</v>
      </c>
      <c r="C1005" s="294">
        <v>532848</v>
      </c>
      <c r="D1005" s="294" t="s">
        <v>1941</v>
      </c>
      <c r="E1005" s="294" t="s">
        <v>843</v>
      </c>
    </row>
    <row r="1006" spans="2:5" x14ac:dyDescent="0.25">
      <c r="B1006" s="294" t="s">
        <v>1942</v>
      </c>
      <c r="C1006" s="294">
        <v>539596</v>
      </c>
      <c r="D1006" s="294" t="s">
        <v>422</v>
      </c>
      <c r="E1006" s="294" t="s">
        <v>405</v>
      </c>
    </row>
    <row r="1007" spans="2:5" x14ac:dyDescent="0.25">
      <c r="B1007" s="294" t="s">
        <v>1943</v>
      </c>
      <c r="C1007" s="294">
        <v>504286</v>
      </c>
      <c r="D1007" s="294" t="s">
        <v>1944</v>
      </c>
      <c r="E1007" s="294" t="s">
        <v>720</v>
      </c>
    </row>
    <row r="1008" spans="2:5" x14ac:dyDescent="0.25">
      <c r="B1008" s="294" t="s">
        <v>1945</v>
      </c>
      <c r="C1008" s="294">
        <v>504240</v>
      </c>
      <c r="D1008" s="294" t="s">
        <v>422</v>
      </c>
      <c r="E1008" s="294" t="s">
        <v>720</v>
      </c>
    </row>
    <row r="1009" spans="2:5" x14ac:dyDescent="0.25">
      <c r="B1009" s="294" t="s">
        <v>1946</v>
      </c>
      <c r="C1009" s="294">
        <v>504256</v>
      </c>
      <c r="D1009" s="294" t="s">
        <v>422</v>
      </c>
      <c r="E1009" s="294" t="s">
        <v>964</v>
      </c>
    </row>
    <row r="1010" spans="2:5" x14ac:dyDescent="0.25">
      <c r="B1010" s="294" t="s">
        <v>1947</v>
      </c>
      <c r="C1010" s="294">
        <v>533137</v>
      </c>
      <c r="D1010" s="294" t="s">
        <v>1948</v>
      </c>
      <c r="E1010" s="294" t="s">
        <v>1161</v>
      </c>
    </row>
    <row r="1011" spans="2:5" x14ac:dyDescent="0.25">
      <c r="B1011" s="294" t="s">
        <v>1949</v>
      </c>
      <c r="C1011" s="294">
        <v>532121</v>
      </c>
      <c r="D1011" s="294" t="s">
        <v>1950</v>
      </c>
      <c r="E1011" s="294" t="s">
        <v>740</v>
      </c>
    </row>
    <row r="1012" spans="2:5" x14ac:dyDescent="0.25">
      <c r="B1012" s="294" t="s">
        <v>1951</v>
      </c>
      <c r="C1012" s="294">
        <v>537536</v>
      </c>
      <c r="D1012" s="294" t="s">
        <v>422</v>
      </c>
      <c r="E1012" s="294" t="s">
        <v>460</v>
      </c>
    </row>
    <row r="1013" spans="2:5" x14ac:dyDescent="0.25">
      <c r="B1013" s="294" t="s">
        <v>1952</v>
      </c>
      <c r="C1013" s="294">
        <v>531521</v>
      </c>
      <c r="D1013" s="294" t="s">
        <v>422</v>
      </c>
      <c r="E1013" s="294" t="s">
        <v>460</v>
      </c>
    </row>
    <row r="1014" spans="2:5" x14ac:dyDescent="0.25">
      <c r="B1014" s="294" t="s">
        <v>1953</v>
      </c>
      <c r="C1014" s="294" t="s">
        <v>422</v>
      </c>
      <c r="D1014" s="294" t="s">
        <v>1954</v>
      </c>
      <c r="E1014" s="294" t="s">
        <v>433</v>
      </c>
    </row>
    <row r="1015" spans="2:5" x14ac:dyDescent="0.25">
      <c r="B1015" s="294" t="s">
        <v>1955</v>
      </c>
      <c r="C1015" s="294">
        <v>539197</v>
      </c>
      <c r="D1015" s="294" t="s">
        <v>422</v>
      </c>
      <c r="E1015" s="294" t="s">
        <v>444</v>
      </c>
    </row>
    <row r="1016" spans="2:5" x14ac:dyDescent="0.25">
      <c r="B1016" s="294" t="s">
        <v>1956</v>
      </c>
      <c r="C1016" s="294">
        <v>539197</v>
      </c>
      <c r="D1016" s="294" t="s">
        <v>422</v>
      </c>
      <c r="E1016" s="294" t="s">
        <v>444</v>
      </c>
    </row>
    <row r="1017" spans="2:5" x14ac:dyDescent="0.25">
      <c r="B1017" s="294" t="s">
        <v>1957</v>
      </c>
      <c r="C1017" s="294">
        <v>531585</v>
      </c>
      <c r="D1017" s="294" t="s">
        <v>422</v>
      </c>
      <c r="E1017" s="294" t="s">
        <v>444</v>
      </c>
    </row>
    <row r="1018" spans="2:5" x14ac:dyDescent="0.25">
      <c r="B1018" s="294" t="s">
        <v>1958</v>
      </c>
      <c r="C1018" s="294">
        <v>512445</v>
      </c>
      <c r="D1018" s="294" t="s">
        <v>422</v>
      </c>
      <c r="E1018" s="294" t="s">
        <v>405</v>
      </c>
    </row>
    <row r="1019" spans="2:5" x14ac:dyDescent="0.25">
      <c r="B1019" s="294" t="s">
        <v>1959</v>
      </c>
      <c r="C1019" s="294">
        <v>530765</v>
      </c>
      <c r="D1019" s="294" t="s">
        <v>422</v>
      </c>
      <c r="E1019" s="294" t="s">
        <v>439</v>
      </c>
    </row>
    <row r="1020" spans="2:5" x14ac:dyDescent="0.25">
      <c r="B1020" s="294" t="s">
        <v>1960</v>
      </c>
      <c r="C1020" s="294">
        <v>542002</v>
      </c>
      <c r="D1020" s="294" t="s">
        <v>422</v>
      </c>
      <c r="E1020" s="294" t="s">
        <v>508</v>
      </c>
    </row>
    <row r="1021" spans="2:5" x14ac:dyDescent="0.25">
      <c r="B1021" s="294" t="s">
        <v>1961</v>
      </c>
      <c r="C1021" s="294">
        <v>511072</v>
      </c>
      <c r="D1021" s="294" t="s">
        <v>1962</v>
      </c>
      <c r="E1021" s="294" t="s">
        <v>480</v>
      </c>
    </row>
    <row r="1022" spans="2:5" x14ac:dyDescent="0.25">
      <c r="B1022" s="294" t="s">
        <v>1963</v>
      </c>
      <c r="C1022" s="294">
        <v>519588</v>
      </c>
      <c r="D1022" s="294" t="s">
        <v>1964</v>
      </c>
      <c r="E1022" s="294" t="s">
        <v>482</v>
      </c>
    </row>
    <row r="1023" spans="2:5" x14ac:dyDescent="0.25">
      <c r="B1023" s="294" t="s">
        <v>1965</v>
      </c>
      <c r="C1023" s="294">
        <v>538715</v>
      </c>
      <c r="D1023" s="294" t="s">
        <v>422</v>
      </c>
      <c r="E1023" s="294" t="s">
        <v>542</v>
      </c>
    </row>
    <row r="1024" spans="2:5" x14ac:dyDescent="0.25">
      <c r="B1024" s="294" t="s">
        <v>1966</v>
      </c>
      <c r="C1024" s="294">
        <v>500119</v>
      </c>
      <c r="D1024" s="294" t="s">
        <v>1967</v>
      </c>
      <c r="E1024" s="294" t="s">
        <v>1121</v>
      </c>
    </row>
    <row r="1025" spans="2:5" x14ac:dyDescent="0.25">
      <c r="B1025" s="294" t="s">
        <v>1968</v>
      </c>
      <c r="C1025" s="294">
        <v>531923</v>
      </c>
      <c r="D1025" s="294" t="s">
        <v>422</v>
      </c>
      <c r="E1025" s="294" t="s">
        <v>1121</v>
      </c>
    </row>
    <row r="1026" spans="2:5" x14ac:dyDescent="0.25">
      <c r="B1026" s="294" t="s">
        <v>1969</v>
      </c>
      <c r="C1026" s="294">
        <v>531198</v>
      </c>
      <c r="D1026" s="294" t="s">
        <v>422</v>
      </c>
      <c r="E1026" s="294" t="s">
        <v>623</v>
      </c>
    </row>
    <row r="1027" spans="2:5" x14ac:dyDescent="0.25">
      <c r="B1027" s="294" t="s">
        <v>1970</v>
      </c>
      <c r="C1027" s="294">
        <v>521216</v>
      </c>
      <c r="D1027" s="294" t="s">
        <v>422</v>
      </c>
      <c r="E1027" s="294" t="s">
        <v>437</v>
      </c>
    </row>
    <row r="1028" spans="2:5" x14ac:dyDescent="0.25">
      <c r="B1028" s="294" t="s">
        <v>1971</v>
      </c>
      <c r="C1028" s="294">
        <v>542679</v>
      </c>
      <c r="D1028" s="294" t="s">
        <v>1972</v>
      </c>
      <c r="E1028" s="294" t="s">
        <v>720</v>
      </c>
    </row>
    <row r="1029" spans="2:5" x14ac:dyDescent="0.25">
      <c r="B1029" s="294" t="s">
        <v>1973</v>
      </c>
      <c r="C1029" s="294">
        <v>532180</v>
      </c>
      <c r="D1029" s="294" t="s">
        <v>1974</v>
      </c>
      <c r="E1029" s="294" t="s">
        <v>740</v>
      </c>
    </row>
    <row r="1030" spans="2:5" x14ac:dyDescent="0.25">
      <c r="B1030" s="294" t="s">
        <v>1975</v>
      </c>
      <c r="C1030" s="294">
        <v>512485</v>
      </c>
      <c r="D1030" s="294" t="s">
        <v>422</v>
      </c>
      <c r="E1030" s="294" t="s">
        <v>444</v>
      </c>
    </row>
    <row r="1031" spans="2:5" x14ac:dyDescent="0.25">
      <c r="B1031" s="294" t="s">
        <v>1976</v>
      </c>
      <c r="C1031" s="294">
        <v>521151</v>
      </c>
      <c r="D1031" s="294" t="s">
        <v>422</v>
      </c>
      <c r="E1031" s="294" t="s">
        <v>437</v>
      </c>
    </row>
    <row r="1032" spans="2:5" x14ac:dyDescent="0.25">
      <c r="B1032" s="294" t="s">
        <v>1977</v>
      </c>
      <c r="C1032" s="294">
        <v>503637</v>
      </c>
      <c r="D1032" s="294" t="s">
        <v>422</v>
      </c>
      <c r="E1032" s="294" t="s">
        <v>405</v>
      </c>
    </row>
    <row r="1033" spans="2:5" x14ac:dyDescent="0.25">
      <c r="B1033" s="294" t="s">
        <v>1978</v>
      </c>
      <c r="C1033" s="294">
        <v>507717</v>
      </c>
      <c r="D1033" s="294" t="s">
        <v>1979</v>
      </c>
      <c r="E1033" s="294" t="s">
        <v>566</v>
      </c>
    </row>
    <row r="1034" spans="2:5" x14ac:dyDescent="0.25">
      <c r="B1034" s="294" t="s">
        <v>1980</v>
      </c>
      <c r="C1034" s="294">
        <v>538446</v>
      </c>
      <c r="D1034" s="294" t="s">
        <v>422</v>
      </c>
      <c r="E1034" s="294" t="s">
        <v>405</v>
      </c>
    </row>
    <row r="1035" spans="2:5" x14ac:dyDescent="0.25">
      <c r="B1035" s="294" t="s">
        <v>1981</v>
      </c>
      <c r="C1035" s="294" t="s">
        <v>422</v>
      </c>
      <c r="D1035" s="294" t="s">
        <v>1982</v>
      </c>
      <c r="E1035" s="294" t="s">
        <v>433</v>
      </c>
    </row>
    <row r="1036" spans="2:5" x14ac:dyDescent="0.25">
      <c r="B1036" s="294" t="s">
        <v>1983</v>
      </c>
      <c r="C1036" s="294">
        <v>531043</v>
      </c>
      <c r="D1036" s="294" t="s">
        <v>422</v>
      </c>
      <c r="E1036" s="294" t="s">
        <v>611</v>
      </c>
    </row>
    <row r="1037" spans="2:5" x14ac:dyDescent="0.25">
      <c r="B1037" s="294" t="s">
        <v>1984</v>
      </c>
      <c r="C1037" s="294">
        <v>540268</v>
      </c>
      <c r="D1037" s="294" t="s">
        <v>422</v>
      </c>
      <c r="E1037" s="294" t="s">
        <v>405</v>
      </c>
    </row>
    <row r="1038" spans="2:5" x14ac:dyDescent="0.25">
      <c r="B1038" s="294" t="s">
        <v>1985</v>
      </c>
      <c r="C1038" s="294">
        <v>506405</v>
      </c>
      <c r="D1038" s="294" t="s">
        <v>422</v>
      </c>
      <c r="E1038" s="294" t="s">
        <v>582</v>
      </c>
    </row>
    <row r="1039" spans="2:5" x14ac:dyDescent="0.25">
      <c r="B1039" s="294" t="s">
        <v>1986</v>
      </c>
      <c r="C1039" s="294">
        <v>511451</v>
      </c>
      <c r="D1039" s="294" t="s">
        <v>422</v>
      </c>
      <c r="E1039" s="294" t="s">
        <v>439</v>
      </c>
    </row>
    <row r="1040" spans="2:5" x14ac:dyDescent="0.25">
      <c r="B1040" s="294" t="s">
        <v>1987</v>
      </c>
      <c r="C1040" s="294">
        <v>507442</v>
      </c>
      <c r="D1040" s="294" t="s">
        <v>1988</v>
      </c>
      <c r="E1040" s="294" t="s">
        <v>1121</v>
      </c>
    </row>
    <row r="1041" spans="2:5" x14ac:dyDescent="0.25">
      <c r="B1041" s="294" t="s">
        <v>1989</v>
      </c>
      <c r="C1041" s="294">
        <v>501945</v>
      </c>
      <c r="D1041" s="294" t="s">
        <v>422</v>
      </c>
      <c r="E1041" s="294" t="s">
        <v>439</v>
      </c>
    </row>
    <row r="1042" spans="2:5" x14ac:dyDescent="0.25">
      <c r="B1042" s="294" t="s">
        <v>1990</v>
      </c>
      <c r="C1042" s="294">
        <v>526971</v>
      </c>
      <c r="D1042" s="294" t="s">
        <v>422</v>
      </c>
      <c r="E1042" s="294" t="s">
        <v>444</v>
      </c>
    </row>
    <row r="1043" spans="2:5" x14ac:dyDescent="0.25">
      <c r="B1043" s="294" t="s">
        <v>1991</v>
      </c>
      <c r="C1043" s="294">
        <v>531306</v>
      </c>
      <c r="D1043" s="294" t="s">
        <v>422</v>
      </c>
      <c r="E1043" s="294" t="s">
        <v>430</v>
      </c>
    </row>
    <row r="1044" spans="2:5" x14ac:dyDescent="0.25">
      <c r="B1044" s="294" t="s">
        <v>1992</v>
      </c>
      <c r="C1044" s="294">
        <v>531306</v>
      </c>
      <c r="D1044" s="294" t="s">
        <v>422</v>
      </c>
      <c r="E1044" s="294" t="s">
        <v>430</v>
      </c>
    </row>
    <row r="1045" spans="2:5" x14ac:dyDescent="0.25">
      <c r="B1045" s="294" t="s">
        <v>1993</v>
      </c>
      <c r="C1045" s="294">
        <v>541302</v>
      </c>
      <c r="D1045" s="294" t="s">
        <v>422</v>
      </c>
      <c r="E1045" s="294" t="s">
        <v>820</v>
      </c>
    </row>
    <row r="1046" spans="2:5" x14ac:dyDescent="0.25">
      <c r="B1046" s="294" t="s">
        <v>1994</v>
      </c>
      <c r="C1046" s="294">
        <v>507886</v>
      </c>
      <c r="D1046" s="294" t="s">
        <v>422</v>
      </c>
      <c r="E1046" s="294" t="s">
        <v>508</v>
      </c>
    </row>
    <row r="1047" spans="2:5" x14ac:dyDescent="0.25">
      <c r="B1047" s="294" t="s">
        <v>1995</v>
      </c>
      <c r="C1047" s="294">
        <v>540695</v>
      </c>
      <c r="D1047" s="294" t="s">
        <v>422</v>
      </c>
      <c r="E1047" s="294" t="s">
        <v>444</v>
      </c>
    </row>
    <row r="1048" spans="2:5" x14ac:dyDescent="0.25">
      <c r="B1048" s="294" t="s">
        <v>1996</v>
      </c>
      <c r="C1048" s="294">
        <v>531237</v>
      </c>
      <c r="D1048" s="294" t="s">
        <v>422</v>
      </c>
      <c r="E1048" s="294" t="s">
        <v>439</v>
      </c>
    </row>
    <row r="1049" spans="2:5" x14ac:dyDescent="0.25">
      <c r="B1049" s="294" t="s">
        <v>1997</v>
      </c>
      <c r="C1049" s="294">
        <v>533336</v>
      </c>
      <c r="D1049" s="294" t="s">
        <v>1998</v>
      </c>
      <c r="E1049" s="294" t="s">
        <v>442</v>
      </c>
    </row>
    <row r="1050" spans="2:5" x14ac:dyDescent="0.25">
      <c r="B1050" s="294" t="s">
        <v>1999</v>
      </c>
      <c r="C1050" s="294">
        <v>523736</v>
      </c>
      <c r="D1050" s="294" t="s">
        <v>2000</v>
      </c>
      <c r="E1050" s="294" t="s">
        <v>799</v>
      </c>
    </row>
    <row r="1051" spans="2:5" x14ac:dyDescent="0.25">
      <c r="B1051" s="294" t="s">
        <v>2001</v>
      </c>
      <c r="C1051" s="294">
        <v>538902</v>
      </c>
      <c r="D1051" s="294" t="s">
        <v>2002</v>
      </c>
      <c r="E1051" s="294" t="s">
        <v>829</v>
      </c>
    </row>
    <row r="1052" spans="2:5" x14ac:dyDescent="0.25">
      <c r="B1052" s="294" t="s">
        <v>2003</v>
      </c>
      <c r="C1052" s="294" t="s">
        <v>422</v>
      </c>
      <c r="D1052" s="294" t="s">
        <v>2004</v>
      </c>
      <c r="E1052" s="294" t="s">
        <v>829</v>
      </c>
    </row>
    <row r="1053" spans="2:5" x14ac:dyDescent="0.25">
      <c r="B1053" s="294" t="s">
        <v>2005</v>
      </c>
      <c r="C1053" s="294">
        <v>508860</v>
      </c>
      <c r="D1053" s="294" t="s">
        <v>422</v>
      </c>
      <c r="E1053" s="294" t="s">
        <v>820</v>
      </c>
    </row>
    <row r="1054" spans="2:5" x14ac:dyDescent="0.25">
      <c r="B1054" s="294" t="s">
        <v>2006</v>
      </c>
      <c r="C1054" s="294">
        <v>500120</v>
      </c>
      <c r="D1054" s="294" t="s">
        <v>422</v>
      </c>
      <c r="E1054" s="294" t="s">
        <v>470</v>
      </c>
    </row>
    <row r="1055" spans="2:5" x14ac:dyDescent="0.25">
      <c r="B1055" s="294" t="s">
        <v>2007</v>
      </c>
      <c r="C1055" s="294">
        <v>522163</v>
      </c>
      <c r="D1055" s="294" t="s">
        <v>2008</v>
      </c>
      <c r="E1055" s="294" t="s">
        <v>720</v>
      </c>
    </row>
    <row r="1056" spans="2:5" x14ac:dyDescent="0.25">
      <c r="B1056" s="294" t="s">
        <v>2009</v>
      </c>
      <c r="C1056" s="294">
        <v>530959</v>
      </c>
      <c r="D1056" s="294" t="s">
        <v>422</v>
      </c>
      <c r="E1056" s="294" t="s">
        <v>829</v>
      </c>
    </row>
    <row r="1057" spans="2:5" x14ac:dyDescent="0.25">
      <c r="B1057" s="294" t="s">
        <v>2010</v>
      </c>
      <c r="C1057" s="294">
        <v>500089</v>
      </c>
      <c r="D1057" s="294" t="s">
        <v>2011</v>
      </c>
      <c r="E1057" s="294" t="s">
        <v>582</v>
      </c>
    </row>
    <row r="1058" spans="2:5" x14ac:dyDescent="0.25">
      <c r="B1058" s="294" t="s">
        <v>2012</v>
      </c>
      <c r="C1058" s="294">
        <v>500089</v>
      </c>
      <c r="D1058" s="294" t="s">
        <v>2011</v>
      </c>
      <c r="E1058" s="294" t="s">
        <v>582</v>
      </c>
    </row>
    <row r="1059" spans="2:5" x14ac:dyDescent="0.25">
      <c r="B1059" s="294" t="s">
        <v>2013</v>
      </c>
      <c r="C1059" s="294">
        <v>540811</v>
      </c>
      <c r="D1059" s="294" t="s">
        <v>422</v>
      </c>
      <c r="E1059" s="294" t="s">
        <v>444</v>
      </c>
    </row>
    <row r="1060" spans="2:5" x14ac:dyDescent="0.25">
      <c r="B1060" s="294" t="s">
        <v>2014</v>
      </c>
      <c r="C1060" s="294">
        <v>542685</v>
      </c>
      <c r="D1060" s="294" t="s">
        <v>2015</v>
      </c>
      <c r="E1060" s="294" t="s">
        <v>946</v>
      </c>
    </row>
    <row r="1061" spans="2:5" x14ac:dyDescent="0.25">
      <c r="B1061" s="294" t="s">
        <v>2016</v>
      </c>
      <c r="C1061" s="294">
        <v>539979</v>
      </c>
      <c r="D1061" s="294" t="s">
        <v>2017</v>
      </c>
      <c r="E1061" s="294" t="s">
        <v>437</v>
      </c>
    </row>
    <row r="1062" spans="2:5" x14ac:dyDescent="0.25">
      <c r="B1062" s="294" t="s">
        <v>2018</v>
      </c>
      <c r="C1062" s="294">
        <v>540151</v>
      </c>
      <c r="D1062" s="294" t="s">
        <v>422</v>
      </c>
      <c r="E1062" s="294" t="s">
        <v>425</v>
      </c>
    </row>
    <row r="1063" spans="2:5" x14ac:dyDescent="0.25">
      <c r="B1063" s="294" t="s">
        <v>2019</v>
      </c>
      <c r="C1063" s="294">
        <v>542155</v>
      </c>
      <c r="D1063" s="294" t="s">
        <v>2020</v>
      </c>
      <c r="E1063" s="294" t="s">
        <v>788</v>
      </c>
    </row>
    <row r="1064" spans="2:5" x14ac:dyDescent="0.25">
      <c r="B1064" s="294" t="s">
        <v>2021</v>
      </c>
      <c r="C1064" s="294">
        <v>506414</v>
      </c>
      <c r="D1064" s="294" t="s">
        <v>422</v>
      </c>
      <c r="E1064" s="294" t="s">
        <v>460</v>
      </c>
    </row>
    <row r="1065" spans="2:5" x14ac:dyDescent="0.25">
      <c r="B1065" s="294" t="s">
        <v>2022</v>
      </c>
      <c r="C1065" s="294">
        <v>531153</v>
      </c>
      <c r="D1065" s="294" t="s">
        <v>422</v>
      </c>
      <c r="E1065" s="294" t="s">
        <v>671</v>
      </c>
    </row>
    <row r="1066" spans="2:5" x14ac:dyDescent="0.25">
      <c r="B1066" s="294" t="s">
        <v>2023</v>
      </c>
      <c r="C1066" s="294">
        <v>540789</v>
      </c>
      <c r="D1066" s="294" t="s">
        <v>2024</v>
      </c>
      <c r="E1066" s="294" t="s">
        <v>2025</v>
      </c>
    </row>
    <row r="1067" spans="2:5" x14ac:dyDescent="0.25">
      <c r="B1067" s="294" t="s">
        <v>2026</v>
      </c>
      <c r="C1067" s="294">
        <v>540047</v>
      </c>
      <c r="D1067" s="294" t="s">
        <v>2027</v>
      </c>
      <c r="E1067" s="294" t="s">
        <v>1017</v>
      </c>
    </row>
    <row r="1068" spans="2:5" x14ac:dyDescent="0.25">
      <c r="B1068" s="294" t="s">
        <v>2028</v>
      </c>
      <c r="C1068" s="294">
        <v>526927</v>
      </c>
      <c r="D1068" s="294" t="s">
        <v>422</v>
      </c>
      <c r="E1068" s="294" t="s">
        <v>515</v>
      </c>
    </row>
    <row r="1069" spans="2:5" x14ac:dyDescent="0.25">
      <c r="B1069" s="294" t="s">
        <v>2029</v>
      </c>
      <c r="C1069" s="294">
        <v>500068</v>
      </c>
      <c r="D1069" s="294" t="s">
        <v>422</v>
      </c>
      <c r="E1069" s="294" t="s">
        <v>430</v>
      </c>
    </row>
    <row r="1070" spans="2:5" x14ac:dyDescent="0.25">
      <c r="B1070" s="294" t="s">
        <v>2030</v>
      </c>
      <c r="C1070" s="294">
        <v>500068</v>
      </c>
      <c r="D1070" s="294" t="s">
        <v>422</v>
      </c>
      <c r="E1070" s="294" t="s">
        <v>430</v>
      </c>
    </row>
    <row r="1071" spans="2:5" x14ac:dyDescent="0.25">
      <c r="B1071" s="294" t="s">
        <v>2031</v>
      </c>
      <c r="C1071" s="294">
        <v>532839</v>
      </c>
      <c r="D1071" s="294" t="s">
        <v>2032</v>
      </c>
      <c r="E1071" s="294" t="s">
        <v>1161</v>
      </c>
    </row>
    <row r="1072" spans="2:5" x14ac:dyDescent="0.25">
      <c r="B1072" s="294" t="s">
        <v>2033</v>
      </c>
      <c r="C1072" s="294">
        <v>532839</v>
      </c>
      <c r="D1072" s="294" t="s">
        <v>2032</v>
      </c>
      <c r="E1072" s="294" t="s">
        <v>1161</v>
      </c>
    </row>
    <row r="1073" spans="2:5" x14ac:dyDescent="0.25">
      <c r="B1073" s="294" t="s">
        <v>2034</v>
      </c>
      <c r="C1073" s="294">
        <v>531553</v>
      </c>
      <c r="D1073" s="294" t="s">
        <v>422</v>
      </c>
      <c r="E1073" s="294" t="s">
        <v>843</v>
      </c>
    </row>
    <row r="1074" spans="2:5" x14ac:dyDescent="0.25">
      <c r="B1074" s="294" t="s">
        <v>2035</v>
      </c>
      <c r="C1074" s="294">
        <v>540701</v>
      </c>
      <c r="D1074" s="294" t="s">
        <v>2036</v>
      </c>
      <c r="E1074" s="294" t="s">
        <v>460</v>
      </c>
    </row>
    <row r="1075" spans="2:5" x14ac:dyDescent="0.25">
      <c r="B1075" s="294" t="s">
        <v>2037</v>
      </c>
      <c r="C1075" s="294">
        <v>538432</v>
      </c>
      <c r="D1075" s="294" t="s">
        <v>422</v>
      </c>
      <c r="E1075" s="294" t="s">
        <v>444</v>
      </c>
    </row>
    <row r="1076" spans="2:5" x14ac:dyDescent="0.25">
      <c r="B1076" s="294" t="s">
        <v>2038</v>
      </c>
      <c r="C1076" s="294">
        <v>532488</v>
      </c>
      <c r="D1076" s="294" t="s">
        <v>2039</v>
      </c>
      <c r="E1076" s="294" t="s">
        <v>460</v>
      </c>
    </row>
    <row r="1077" spans="2:5" x14ac:dyDescent="0.25">
      <c r="B1077" s="294" t="s">
        <v>2040</v>
      </c>
      <c r="C1077" s="294">
        <v>526285</v>
      </c>
      <c r="D1077" s="294" t="s">
        <v>422</v>
      </c>
      <c r="E1077" s="294" t="s">
        <v>671</v>
      </c>
    </row>
    <row r="1078" spans="2:5" x14ac:dyDescent="0.25">
      <c r="B1078" s="294" t="s">
        <v>2041</v>
      </c>
      <c r="C1078" s="294">
        <v>526315</v>
      </c>
      <c r="D1078" s="294" t="s">
        <v>422</v>
      </c>
      <c r="E1078" s="294" t="s">
        <v>950</v>
      </c>
    </row>
    <row r="1079" spans="2:5" x14ac:dyDescent="0.25">
      <c r="B1079" s="294" t="s">
        <v>2042</v>
      </c>
      <c r="C1079" s="294">
        <v>540699</v>
      </c>
      <c r="D1079" s="294" t="s">
        <v>2043</v>
      </c>
      <c r="E1079" s="294" t="s">
        <v>791</v>
      </c>
    </row>
    <row r="1080" spans="2:5" x14ac:dyDescent="0.25">
      <c r="B1080" s="294" t="s">
        <v>2044</v>
      </c>
      <c r="C1080" s="294">
        <v>540699</v>
      </c>
      <c r="D1080" s="294" t="s">
        <v>2043</v>
      </c>
      <c r="E1080" s="294" t="s">
        <v>791</v>
      </c>
    </row>
    <row r="1081" spans="2:5" x14ac:dyDescent="0.25">
      <c r="B1081" s="294" t="s">
        <v>2045</v>
      </c>
      <c r="C1081" s="294">
        <v>532868</v>
      </c>
      <c r="D1081" s="294" t="s">
        <v>2046</v>
      </c>
      <c r="E1081" s="294" t="s">
        <v>508</v>
      </c>
    </row>
    <row r="1082" spans="2:5" x14ac:dyDescent="0.25">
      <c r="B1082" s="294" t="s">
        <v>2047</v>
      </c>
      <c r="C1082" s="294">
        <v>533146</v>
      </c>
      <c r="D1082" s="294" t="s">
        <v>2048</v>
      </c>
      <c r="E1082" s="294" t="s">
        <v>2049</v>
      </c>
    </row>
    <row r="1083" spans="2:5" x14ac:dyDescent="0.25">
      <c r="B1083" s="294" t="s">
        <v>2050</v>
      </c>
      <c r="C1083" s="294">
        <v>533146</v>
      </c>
      <c r="D1083" s="294" t="s">
        <v>2051</v>
      </c>
      <c r="E1083" s="294" t="s">
        <v>2049</v>
      </c>
    </row>
    <row r="1084" spans="2:5" x14ac:dyDescent="0.25">
      <c r="B1084" s="294" t="s">
        <v>2052</v>
      </c>
      <c r="C1084" s="294">
        <v>505526</v>
      </c>
      <c r="D1084" s="294" t="s">
        <v>422</v>
      </c>
      <c r="E1084" s="294" t="s">
        <v>442</v>
      </c>
    </row>
    <row r="1085" spans="2:5" x14ac:dyDescent="0.25">
      <c r="B1085" s="294" t="s">
        <v>2053</v>
      </c>
      <c r="C1085" s="294">
        <v>542013</v>
      </c>
      <c r="D1085" s="294" t="s">
        <v>422</v>
      </c>
      <c r="E1085" s="294" t="s">
        <v>902</v>
      </c>
    </row>
    <row r="1086" spans="2:5" x14ac:dyDescent="0.25">
      <c r="B1086" s="294" t="s">
        <v>2054</v>
      </c>
      <c r="C1086" s="294">
        <v>541403</v>
      </c>
      <c r="D1086" s="294" t="s">
        <v>2055</v>
      </c>
      <c r="E1086" s="294" t="s">
        <v>536</v>
      </c>
    </row>
    <row r="1087" spans="2:5" x14ac:dyDescent="0.25">
      <c r="B1087" s="294" t="s">
        <v>2056</v>
      </c>
      <c r="C1087" s="294">
        <v>526504</v>
      </c>
      <c r="D1087" s="294" t="s">
        <v>422</v>
      </c>
      <c r="E1087" s="294" t="s">
        <v>611</v>
      </c>
    </row>
    <row r="1088" spans="2:5" x14ac:dyDescent="0.25">
      <c r="B1088" s="294" t="s">
        <v>2057</v>
      </c>
      <c r="C1088" s="294">
        <v>522261</v>
      </c>
      <c r="D1088" s="294" t="s">
        <v>2058</v>
      </c>
      <c r="E1088" s="294" t="s">
        <v>763</v>
      </c>
    </row>
    <row r="1089" spans="2:5" x14ac:dyDescent="0.25">
      <c r="B1089" s="294" t="s">
        <v>2059</v>
      </c>
      <c r="C1089" s="294">
        <v>522261</v>
      </c>
      <c r="D1089" s="294" t="s">
        <v>2058</v>
      </c>
      <c r="E1089" s="294" t="s">
        <v>763</v>
      </c>
    </row>
    <row r="1090" spans="2:5" x14ac:dyDescent="0.25">
      <c r="B1090" s="294" t="s">
        <v>2060</v>
      </c>
      <c r="C1090" s="294">
        <v>512519</v>
      </c>
      <c r="D1090" s="294" t="s">
        <v>2061</v>
      </c>
      <c r="E1090" s="294" t="s">
        <v>437</v>
      </c>
    </row>
    <row r="1091" spans="2:5" x14ac:dyDescent="0.25">
      <c r="B1091" s="294" t="s">
        <v>2062</v>
      </c>
      <c r="C1091" s="294" t="s">
        <v>422</v>
      </c>
      <c r="D1091" s="294" t="s">
        <v>2063</v>
      </c>
      <c r="E1091" s="294" t="s">
        <v>513</v>
      </c>
    </row>
    <row r="1092" spans="2:5" x14ac:dyDescent="0.25">
      <c r="B1092" s="294" t="s">
        <v>2064</v>
      </c>
      <c r="C1092" s="294">
        <v>533176</v>
      </c>
      <c r="D1092" s="294" t="s">
        <v>2065</v>
      </c>
      <c r="E1092" s="294" t="s">
        <v>425</v>
      </c>
    </row>
    <row r="1093" spans="2:5" x14ac:dyDescent="0.25">
      <c r="B1093" s="294" t="s">
        <v>2066</v>
      </c>
      <c r="C1093" s="294">
        <v>526783</v>
      </c>
      <c r="D1093" s="294" t="s">
        <v>422</v>
      </c>
      <c r="E1093" s="294" t="s">
        <v>611</v>
      </c>
    </row>
    <row r="1094" spans="2:5" x14ac:dyDescent="0.25">
      <c r="B1094" s="294" t="s">
        <v>2067</v>
      </c>
      <c r="C1094" s="294">
        <v>539267</v>
      </c>
      <c r="D1094" s="294" t="s">
        <v>422</v>
      </c>
      <c r="E1094" s="294" t="s">
        <v>444</v>
      </c>
    </row>
    <row r="1095" spans="2:5" x14ac:dyDescent="0.25">
      <c r="B1095" s="294" t="s">
        <v>2068</v>
      </c>
      <c r="C1095" s="294">
        <v>539524</v>
      </c>
      <c r="D1095" s="294" t="s">
        <v>2069</v>
      </c>
      <c r="E1095" s="294" t="s">
        <v>611</v>
      </c>
    </row>
    <row r="1096" spans="2:5" x14ac:dyDescent="0.25">
      <c r="B1096" s="294" t="s">
        <v>2070</v>
      </c>
      <c r="C1096" s="294">
        <v>541299</v>
      </c>
      <c r="D1096" s="294" t="s">
        <v>422</v>
      </c>
      <c r="E1096" s="294" t="s">
        <v>611</v>
      </c>
    </row>
    <row r="1097" spans="2:5" x14ac:dyDescent="0.25">
      <c r="B1097" s="294" t="s">
        <v>2071</v>
      </c>
      <c r="C1097" s="294">
        <v>500124</v>
      </c>
      <c r="D1097" s="294" t="s">
        <v>2072</v>
      </c>
      <c r="E1097" s="294" t="s">
        <v>460</v>
      </c>
    </row>
    <row r="1098" spans="2:5" x14ac:dyDescent="0.25">
      <c r="B1098" s="294" t="s">
        <v>2073</v>
      </c>
      <c r="C1098" s="294">
        <v>540144</v>
      </c>
      <c r="D1098" s="294" t="s">
        <v>422</v>
      </c>
      <c r="E1098" s="294" t="s">
        <v>506</v>
      </c>
    </row>
    <row r="1099" spans="2:5" x14ac:dyDescent="0.25">
      <c r="B1099" s="294" t="s">
        <v>2074</v>
      </c>
      <c r="C1099" s="294">
        <v>523618</v>
      </c>
      <c r="D1099" s="294" t="s">
        <v>2075</v>
      </c>
      <c r="E1099" s="294" t="s">
        <v>1670</v>
      </c>
    </row>
    <row r="1100" spans="2:5" x14ac:dyDescent="0.25">
      <c r="B1100" s="294" t="s">
        <v>2076</v>
      </c>
      <c r="C1100" s="294">
        <v>523618</v>
      </c>
      <c r="D1100" s="294" t="s">
        <v>2075</v>
      </c>
      <c r="E1100" s="294" t="s">
        <v>1670</v>
      </c>
    </row>
    <row r="1101" spans="2:5" x14ac:dyDescent="0.25">
      <c r="B1101" s="294" t="s">
        <v>2077</v>
      </c>
      <c r="C1101" s="294">
        <v>534674</v>
      </c>
      <c r="D1101" s="294" t="s">
        <v>2078</v>
      </c>
      <c r="E1101" s="294" t="s">
        <v>444</v>
      </c>
    </row>
    <row r="1102" spans="2:5" x14ac:dyDescent="0.25">
      <c r="B1102" s="294" t="s">
        <v>2079</v>
      </c>
      <c r="C1102" s="294">
        <v>511634</v>
      </c>
      <c r="D1102" s="294" t="s">
        <v>422</v>
      </c>
      <c r="E1102" s="294" t="s">
        <v>820</v>
      </c>
    </row>
    <row r="1103" spans="2:5" x14ac:dyDescent="0.25">
      <c r="B1103" s="294" t="s">
        <v>2080</v>
      </c>
      <c r="C1103" s="294">
        <v>531471</v>
      </c>
      <c r="D1103" s="294" t="s">
        <v>422</v>
      </c>
      <c r="E1103" s="294" t="s">
        <v>763</v>
      </c>
    </row>
    <row r="1104" spans="2:5" x14ac:dyDescent="0.25">
      <c r="B1104" s="294" t="s">
        <v>2081</v>
      </c>
      <c r="C1104" s="294">
        <v>504908</v>
      </c>
      <c r="D1104" s="294" t="s">
        <v>422</v>
      </c>
      <c r="E1104" s="294" t="s">
        <v>777</v>
      </c>
    </row>
    <row r="1105" spans="2:5" x14ac:dyDescent="0.25">
      <c r="B1105" s="294" t="s">
        <v>2082</v>
      </c>
      <c r="C1105" s="294">
        <v>526355</v>
      </c>
      <c r="D1105" s="294" t="s">
        <v>422</v>
      </c>
      <c r="E1105" s="294" t="s">
        <v>542</v>
      </c>
    </row>
    <row r="1106" spans="2:5" x14ac:dyDescent="0.25">
      <c r="B1106" s="294" t="s">
        <v>2083</v>
      </c>
      <c r="C1106" s="294">
        <v>517437</v>
      </c>
      <c r="D1106" s="294" t="s">
        <v>422</v>
      </c>
      <c r="E1106" s="294" t="s">
        <v>542</v>
      </c>
    </row>
    <row r="1107" spans="2:5" x14ac:dyDescent="0.25">
      <c r="B1107" s="294" t="s">
        <v>2084</v>
      </c>
      <c r="C1107" s="294">
        <v>532610</v>
      </c>
      <c r="D1107" s="294" t="s">
        <v>2085</v>
      </c>
      <c r="E1107" s="294" t="s">
        <v>1121</v>
      </c>
    </row>
    <row r="1108" spans="2:5" x14ac:dyDescent="0.25">
      <c r="B1108" s="294" t="s">
        <v>2086</v>
      </c>
      <c r="C1108" s="294">
        <v>538608</v>
      </c>
      <c r="D1108" s="294" t="s">
        <v>2087</v>
      </c>
      <c r="E1108" s="294" t="s">
        <v>788</v>
      </c>
    </row>
    <row r="1109" spans="2:5" x14ac:dyDescent="0.25">
      <c r="B1109" s="294" t="s">
        <v>2088</v>
      </c>
      <c r="C1109" s="294">
        <v>532365</v>
      </c>
      <c r="D1109" s="294" t="s">
        <v>2089</v>
      </c>
      <c r="E1109" s="294" t="s">
        <v>408</v>
      </c>
    </row>
    <row r="1110" spans="2:5" x14ac:dyDescent="0.25">
      <c r="B1110" s="294" t="s">
        <v>2090</v>
      </c>
      <c r="C1110" s="294">
        <v>505242</v>
      </c>
      <c r="D1110" s="294" t="s">
        <v>2091</v>
      </c>
      <c r="E1110" s="294" t="s">
        <v>430</v>
      </c>
    </row>
    <row r="1111" spans="2:5" x14ac:dyDescent="0.25">
      <c r="B1111" s="294" t="s">
        <v>2092</v>
      </c>
      <c r="C1111" s="294">
        <v>539681</v>
      </c>
      <c r="D1111" s="294" t="s">
        <v>422</v>
      </c>
      <c r="E1111" s="294" t="s">
        <v>439</v>
      </c>
    </row>
    <row r="1112" spans="2:5" x14ac:dyDescent="0.25">
      <c r="B1112" s="294" t="s">
        <v>2093</v>
      </c>
      <c r="C1112" s="294">
        <v>540795</v>
      </c>
      <c r="D1112" s="294" t="s">
        <v>422</v>
      </c>
      <c r="E1112" s="294" t="s">
        <v>720</v>
      </c>
    </row>
    <row r="1113" spans="2:5" x14ac:dyDescent="0.25">
      <c r="B1113" s="294" t="s">
        <v>2094</v>
      </c>
      <c r="C1113" s="294">
        <v>524818</v>
      </c>
      <c r="D1113" s="294" t="s">
        <v>422</v>
      </c>
      <c r="E1113" s="294" t="s">
        <v>582</v>
      </c>
    </row>
    <row r="1114" spans="2:5" x14ac:dyDescent="0.25">
      <c r="B1114" s="294" t="s">
        <v>2095</v>
      </c>
      <c r="C1114" s="294">
        <v>530779</v>
      </c>
      <c r="D1114" s="294" t="s">
        <v>422</v>
      </c>
      <c r="E1114" s="294" t="s">
        <v>439</v>
      </c>
    </row>
    <row r="1115" spans="2:5" x14ac:dyDescent="0.25">
      <c r="B1115" s="294" t="s">
        <v>2096</v>
      </c>
      <c r="C1115" s="294">
        <v>517238</v>
      </c>
      <c r="D1115" s="294" t="s">
        <v>422</v>
      </c>
      <c r="E1115" s="294" t="s">
        <v>964</v>
      </c>
    </row>
    <row r="1116" spans="2:5" x14ac:dyDescent="0.25">
      <c r="B1116" s="294" t="s">
        <v>2097</v>
      </c>
      <c r="C1116" s="294">
        <v>532707</v>
      </c>
      <c r="D1116" s="294" t="s">
        <v>2098</v>
      </c>
      <c r="E1116" s="294" t="s">
        <v>582</v>
      </c>
    </row>
    <row r="1117" spans="2:5" x14ac:dyDescent="0.25">
      <c r="B1117" s="294" t="s">
        <v>2099</v>
      </c>
      <c r="C1117" s="294">
        <v>531533</v>
      </c>
      <c r="D1117" s="294" t="s">
        <v>422</v>
      </c>
      <c r="E1117" s="294" t="s">
        <v>408</v>
      </c>
    </row>
    <row r="1118" spans="2:5" x14ac:dyDescent="0.25">
      <c r="B1118" s="294" t="s">
        <v>2100</v>
      </c>
      <c r="C1118" s="294" t="s">
        <v>422</v>
      </c>
      <c r="D1118" s="294" t="s">
        <v>2101</v>
      </c>
      <c r="E1118" s="294" t="s">
        <v>433</v>
      </c>
    </row>
    <row r="1119" spans="2:5" x14ac:dyDescent="0.25">
      <c r="B1119" s="294" t="s">
        <v>2102</v>
      </c>
      <c r="C1119" s="294">
        <v>507917</v>
      </c>
      <c r="D1119" s="294" t="s">
        <v>422</v>
      </c>
      <c r="E1119" s="294" t="s">
        <v>508</v>
      </c>
    </row>
    <row r="1120" spans="2:5" x14ac:dyDescent="0.25">
      <c r="B1120" s="294" t="s">
        <v>2103</v>
      </c>
      <c r="C1120" s="294">
        <v>520081</v>
      </c>
      <c r="D1120" s="294" t="s">
        <v>422</v>
      </c>
      <c r="E1120" s="294" t="s">
        <v>454</v>
      </c>
    </row>
    <row r="1121" spans="2:5" x14ac:dyDescent="0.25">
      <c r="B1121" s="294" t="s">
        <v>2104</v>
      </c>
      <c r="C1121" s="294">
        <v>541053</v>
      </c>
      <c r="D1121" s="294" t="s">
        <v>422</v>
      </c>
      <c r="E1121" s="294" t="s">
        <v>405</v>
      </c>
    </row>
    <row r="1122" spans="2:5" x14ac:dyDescent="0.25">
      <c r="B1122" s="294" t="s">
        <v>2105</v>
      </c>
      <c r="C1122" s="294">
        <v>590022</v>
      </c>
      <c r="D1122" s="294" t="s">
        <v>2106</v>
      </c>
      <c r="E1122" s="294" t="s">
        <v>437</v>
      </c>
    </row>
    <row r="1123" spans="2:5" x14ac:dyDescent="0.25">
      <c r="B1123" s="294" t="s">
        <v>2107</v>
      </c>
      <c r="C1123" s="294">
        <v>531346</v>
      </c>
      <c r="D1123" s="294" t="s">
        <v>422</v>
      </c>
      <c r="E1123" s="294" t="s">
        <v>902</v>
      </c>
    </row>
    <row r="1124" spans="2:5" x14ac:dyDescent="0.25">
      <c r="B1124" s="294" t="s">
        <v>2108</v>
      </c>
      <c r="C1124" s="294">
        <v>532751</v>
      </c>
      <c r="D1124" s="294" t="s">
        <v>2109</v>
      </c>
      <c r="E1124" s="294" t="s">
        <v>720</v>
      </c>
    </row>
    <row r="1125" spans="2:5" x14ac:dyDescent="0.25">
      <c r="B1125" s="294" t="s">
        <v>2110</v>
      </c>
      <c r="C1125" s="294" t="s">
        <v>422</v>
      </c>
      <c r="D1125" s="294" t="s">
        <v>2111</v>
      </c>
      <c r="E1125" s="294" t="s">
        <v>513</v>
      </c>
    </row>
    <row r="1126" spans="2:5" x14ac:dyDescent="0.25">
      <c r="B1126" s="294" t="s">
        <v>2112</v>
      </c>
      <c r="C1126" s="294">
        <v>532927</v>
      </c>
      <c r="D1126" s="294" t="s">
        <v>2113</v>
      </c>
      <c r="E1126" s="294" t="s">
        <v>752</v>
      </c>
    </row>
    <row r="1127" spans="2:5" x14ac:dyDescent="0.25">
      <c r="B1127" s="294" t="s">
        <v>2114</v>
      </c>
      <c r="C1127" s="294">
        <v>534839</v>
      </c>
      <c r="D1127" s="294" t="s">
        <v>422</v>
      </c>
      <c r="E1127" s="294" t="s">
        <v>620</v>
      </c>
    </row>
    <row r="1128" spans="2:5" x14ac:dyDescent="0.25">
      <c r="B1128" s="294" t="s">
        <v>2115</v>
      </c>
      <c r="C1128" s="294">
        <v>530643</v>
      </c>
      <c r="D1128" s="294" t="s">
        <v>422</v>
      </c>
      <c r="E1128" s="294" t="s">
        <v>964</v>
      </c>
    </row>
    <row r="1129" spans="2:5" x14ac:dyDescent="0.25">
      <c r="B1129" s="294" t="s">
        <v>2116</v>
      </c>
      <c r="C1129" s="294">
        <v>523732</v>
      </c>
      <c r="D1129" s="294" t="s">
        <v>422</v>
      </c>
      <c r="E1129" s="294" t="s">
        <v>917</v>
      </c>
    </row>
    <row r="1130" spans="2:5" x14ac:dyDescent="0.25">
      <c r="B1130" s="294" t="s">
        <v>2117</v>
      </c>
      <c r="C1130" s="294">
        <v>538708</v>
      </c>
      <c r="D1130" s="294" t="s">
        <v>422</v>
      </c>
      <c r="E1130" s="294" t="s">
        <v>439</v>
      </c>
    </row>
    <row r="1131" spans="2:5" x14ac:dyDescent="0.25">
      <c r="B1131" s="294" t="s">
        <v>2118</v>
      </c>
      <c r="C1131" s="294">
        <v>538708</v>
      </c>
      <c r="D1131" s="294" t="s">
        <v>422</v>
      </c>
      <c r="E1131" s="294" t="s">
        <v>439</v>
      </c>
    </row>
    <row r="1132" spans="2:5" x14ac:dyDescent="0.25">
      <c r="B1132" s="294" t="s">
        <v>2119</v>
      </c>
      <c r="C1132" s="294">
        <v>526703</v>
      </c>
      <c r="D1132" s="294" t="s">
        <v>422</v>
      </c>
      <c r="E1132" s="294" t="s">
        <v>542</v>
      </c>
    </row>
    <row r="1133" spans="2:5" x14ac:dyDescent="0.25">
      <c r="B1133" s="294" t="s">
        <v>2120</v>
      </c>
      <c r="C1133" s="294">
        <v>540063</v>
      </c>
      <c r="D1133" s="294" t="s">
        <v>422</v>
      </c>
      <c r="E1133" s="294" t="s">
        <v>408</v>
      </c>
    </row>
    <row r="1134" spans="2:5" x14ac:dyDescent="0.25">
      <c r="B1134" s="294" t="s">
        <v>2121</v>
      </c>
      <c r="C1134" s="294">
        <v>532922</v>
      </c>
      <c r="D1134" s="294" t="s">
        <v>2122</v>
      </c>
      <c r="E1134" s="294" t="s">
        <v>405</v>
      </c>
    </row>
    <row r="1135" spans="2:5" x14ac:dyDescent="0.25">
      <c r="B1135" s="294" t="s">
        <v>2123</v>
      </c>
      <c r="C1135" s="294">
        <v>532696</v>
      </c>
      <c r="D1135" s="294" t="s">
        <v>2124</v>
      </c>
      <c r="E1135" s="294" t="s">
        <v>527</v>
      </c>
    </row>
    <row r="1136" spans="2:5" x14ac:dyDescent="0.25">
      <c r="B1136" s="294" t="s">
        <v>2125</v>
      </c>
      <c r="C1136" s="294">
        <v>526483</v>
      </c>
      <c r="D1136" s="294" t="s">
        <v>422</v>
      </c>
      <c r="E1136" s="294" t="s">
        <v>1661</v>
      </c>
    </row>
    <row r="1137" spans="2:5" x14ac:dyDescent="0.25">
      <c r="B1137" s="294" t="s">
        <v>2126</v>
      </c>
      <c r="C1137" s="294">
        <v>535694</v>
      </c>
      <c r="D1137" s="294" t="s">
        <v>422</v>
      </c>
      <c r="E1137" s="294" t="s">
        <v>444</v>
      </c>
    </row>
    <row r="1138" spans="2:5" x14ac:dyDescent="0.25">
      <c r="B1138" s="294" t="s">
        <v>2127</v>
      </c>
      <c r="C1138" s="294">
        <v>505200</v>
      </c>
      <c r="D1138" s="294" t="s">
        <v>2128</v>
      </c>
      <c r="E1138" s="294" t="s">
        <v>1080</v>
      </c>
    </row>
    <row r="1139" spans="2:5" x14ac:dyDescent="0.25">
      <c r="B1139" s="294" t="s">
        <v>2129</v>
      </c>
      <c r="C1139" s="294">
        <v>500125</v>
      </c>
      <c r="D1139" s="294" t="s">
        <v>2130</v>
      </c>
      <c r="E1139" s="294" t="s">
        <v>1121</v>
      </c>
    </row>
    <row r="1140" spans="2:5" x14ac:dyDescent="0.25">
      <c r="B1140" s="294" t="s">
        <v>2131</v>
      </c>
      <c r="C1140" s="294">
        <v>500125</v>
      </c>
      <c r="D1140" s="294" t="s">
        <v>2130</v>
      </c>
      <c r="E1140" s="294" t="s">
        <v>1121</v>
      </c>
    </row>
    <row r="1141" spans="2:5" x14ac:dyDescent="0.25">
      <c r="B1141" s="294" t="s">
        <v>2132</v>
      </c>
      <c r="C1141" s="294">
        <v>523127</v>
      </c>
      <c r="D1141" s="294" t="s">
        <v>2133</v>
      </c>
      <c r="E1141" s="294" t="s">
        <v>623</v>
      </c>
    </row>
    <row r="1142" spans="2:5" x14ac:dyDescent="0.25">
      <c r="B1142" s="294" t="s">
        <v>2134</v>
      </c>
      <c r="C1142" s="294">
        <v>500840</v>
      </c>
      <c r="D1142" s="294" t="s">
        <v>2135</v>
      </c>
      <c r="E1142" s="294" t="s">
        <v>623</v>
      </c>
    </row>
    <row r="1143" spans="2:5" x14ac:dyDescent="0.25">
      <c r="B1143" s="294" t="s">
        <v>2136</v>
      </c>
      <c r="C1143" s="294">
        <v>523708</v>
      </c>
      <c r="D1143" s="294" t="s">
        <v>2137</v>
      </c>
      <c r="E1143" s="294" t="s">
        <v>430</v>
      </c>
    </row>
    <row r="1144" spans="2:5" x14ac:dyDescent="0.25">
      <c r="B1144" s="294" t="s">
        <v>2138</v>
      </c>
      <c r="C1144" s="294">
        <v>523708</v>
      </c>
      <c r="D1144" s="294" t="s">
        <v>2137</v>
      </c>
      <c r="E1144" s="294" t="s">
        <v>430</v>
      </c>
    </row>
    <row r="1145" spans="2:5" x14ac:dyDescent="0.25">
      <c r="B1145" s="294" t="s">
        <v>2139</v>
      </c>
      <c r="C1145" s="294">
        <v>538653</v>
      </c>
      <c r="D1145" s="294" t="s">
        <v>2140</v>
      </c>
      <c r="E1145" s="294" t="s">
        <v>788</v>
      </c>
    </row>
    <row r="1146" spans="2:5" x14ac:dyDescent="0.25">
      <c r="B1146" s="294" t="s">
        <v>2141</v>
      </c>
      <c r="C1146" s="294">
        <v>530581</v>
      </c>
      <c r="D1146" s="294" t="s">
        <v>422</v>
      </c>
      <c r="E1146" s="294" t="s">
        <v>843</v>
      </c>
    </row>
    <row r="1147" spans="2:5" x14ac:dyDescent="0.25">
      <c r="B1147" s="294" t="s">
        <v>2142</v>
      </c>
      <c r="C1147" s="294">
        <v>532820</v>
      </c>
      <c r="D1147" s="294" t="s">
        <v>2143</v>
      </c>
      <c r="E1147" s="294" t="s">
        <v>437</v>
      </c>
    </row>
    <row r="1148" spans="2:5" x14ac:dyDescent="0.25">
      <c r="B1148" s="294" t="s">
        <v>2144</v>
      </c>
      <c r="C1148" s="294">
        <v>513452</v>
      </c>
      <c r="D1148" s="294" t="s">
        <v>422</v>
      </c>
      <c r="E1148" s="294" t="s">
        <v>454</v>
      </c>
    </row>
    <row r="1149" spans="2:5" x14ac:dyDescent="0.25">
      <c r="B1149" s="294" t="s">
        <v>2145</v>
      </c>
      <c r="C1149" s="294">
        <v>500123</v>
      </c>
      <c r="D1149" s="294" t="s">
        <v>422</v>
      </c>
      <c r="E1149" s="294" t="s">
        <v>470</v>
      </c>
    </row>
    <row r="1150" spans="2:5" x14ac:dyDescent="0.25">
      <c r="B1150" s="294" t="s">
        <v>2146</v>
      </c>
      <c r="C1150" s="294">
        <v>500123</v>
      </c>
      <c r="D1150" s="294" t="s">
        <v>422</v>
      </c>
      <c r="E1150" s="294" t="s">
        <v>470</v>
      </c>
    </row>
    <row r="1151" spans="2:5" x14ac:dyDescent="0.25">
      <c r="B1151" s="294" t="s">
        <v>2147</v>
      </c>
      <c r="C1151" s="294">
        <v>503681</v>
      </c>
      <c r="D1151" s="294" t="s">
        <v>422</v>
      </c>
      <c r="E1151" s="294" t="s">
        <v>843</v>
      </c>
    </row>
    <row r="1152" spans="2:5" x14ac:dyDescent="0.25">
      <c r="B1152" s="294" t="s">
        <v>2148</v>
      </c>
      <c r="C1152" s="294">
        <v>523329</v>
      </c>
      <c r="D1152" s="294" t="s">
        <v>422</v>
      </c>
      <c r="E1152" s="294" t="s">
        <v>508</v>
      </c>
    </row>
    <row r="1153" spans="2:5" x14ac:dyDescent="0.25">
      <c r="B1153" s="294" t="s">
        <v>2149</v>
      </c>
      <c r="C1153" s="294">
        <v>505700</v>
      </c>
      <c r="D1153" s="294" t="s">
        <v>2150</v>
      </c>
      <c r="E1153" s="294" t="s">
        <v>430</v>
      </c>
    </row>
    <row r="1154" spans="2:5" x14ac:dyDescent="0.25">
      <c r="B1154" s="294" t="s">
        <v>2151</v>
      </c>
      <c r="C1154" s="294">
        <v>500128</v>
      </c>
      <c r="D1154" s="294" t="s">
        <v>2152</v>
      </c>
      <c r="E1154" s="294" t="s">
        <v>820</v>
      </c>
    </row>
    <row r="1155" spans="2:5" x14ac:dyDescent="0.25">
      <c r="B1155" s="294" t="s">
        <v>2153</v>
      </c>
      <c r="C1155" s="294">
        <v>533264</v>
      </c>
      <c r="D1155" s="294" t="s">
        <v>2154</v>
      </c>
      <c r="E1155" s="294" t="s">
        <v>820</v>
      </c>
    </row>
    <row r="1156" spans="2:5" x14ac:dyDescent="0.25">
      <c r="B1156" s="294" t="s">
        <v>2155</v>
      </c>
      <c r="C1156" s="294">
        <v>526608</v>
      </c>
      <c r="D1156" s="294" t="s">
        <v>2156</v>
      </c>
      <c r="E1156" s="294" t="s">
        <v>745</v>
      </c>
    </row>
    <row r="1157" spans="2:5" x14ac:dyDescent="0.25">
      <c r="B1157" s="294" t="s">
        <v>2157</v>
      </c>
      <c r="C1157" s="294">
        <v>526608</v>
      </c>
      <c r="D1157" s="294" t="s">
        <v>2156</v>
      </c>
      <c r="E1157" s="294" t="s">
        <v>745</v>
      </c>
    </row>
    <row r="1158" spans="2:5" x14ac:dyDescent="0.25">
      <c r="B1158" s="294" t="s">
        <v>2158</v>
      </c>
      <c r="C1158" s="294">
        <v>526473</v>
      </c>
      <c r="D1158" s="294" t="s">
        <v>422</v>
      </c>
      <c r="E1158" s="294" t="s">
        <v>620</v>
      </c>
    </row>
    <row r="1159" spans="2:5" x14ac:dyDescent="0.25">
      <c r="B1159" s="294" t="s">
        <v>2159</v>
      </c>
      <c r="C1159" s="294">
        <v>526473</v>
      </c>
      <c r="D1159" s="294" t="s">
        <v>422</v>
      </c>
      <c r="E1159" s="294" t="s">
        <v>620</v>
      </c>
    </row>
    <row r="1160" spans="2:5" x14ac:dyDescent="0.25">
      <c r="B1160" s="294" t="s">
        <v>2160</v>
      </c>
      <c r="C1160" s="294">
        <v>526705</v>
      </c>
      <c r="D1160" s="294" t="s">
        <v>422</v>
      </c>
      <c r="E1160" s="294" t="s">
        <v>444</v>
      </c>
    </row>
    <row r="1161" spans="2:5" x14ac:dyDescent="0.25">
      <c r="B1161" s="294" t="s">
        <v>2161</v>
      </c>
      <c r="C1161" s="294">
        <v>522074</v>
      </c>
      <c r="D1161" s="294" t="s">
        <v>2162</v>
      </c>
      <c r="E1161" s="294" t="s">
        <v>430</v>
      </c>
    </row>
    <row r="1162" spans="2:5" x14ac:dyDescent="0.25">
      <c r="B1162" s="294" t="s">
        <v>2163</v>
      </c>
      <c r="C1162" s="294" t="s">
        <v>422</v>
      </c>
      <c r="D1162" s="294" t="s">
        <v>2164</v>
      </c>
      <c r="E1162" s="294" t="s">
        <v>513</v>
      </c>
    </row>
    <row r="1163" spans="2:5" x14ac:dyDescent="0.25">
      <c r="B1163" s="294" t="s">
        <v>2165</v>
      </c>
      <c r="C1163" s="294">
        <v>531278</v>
      </c>
      <c r="D1163" s="294" t="s">
        <v>422</v>
      </c>
      <c r="E1163" s="294" t="s">
        <v>405</v>
      </c>
    </row>
    <row r="1164" spans="2:5" x14ac:dyDescent="0.25">
      <c r="B1164" s="294" t="s">
        <v>2166</v>
      </c>
      <c r="C1164" s="294">
        <v>517477</v>
      </c>
      <c r="D1164" s="294" t="s">
        <v>422</v>
      </c>
      <c r="E1164" s="294" t="s">
        <v>515</v>
      </c>
    </row>
    <row r="1165" spans="2:5" x14ac:dyDescent="0.25">
      <c r="B1165" s="294" t="s">
        <v>2167</v>
      </c>
      <c r="C1165" s="294">
        <v>504000</v>
      </c>
      <c r="D1165" s="294" t="s">
        <v>422</v>
      </c>
      <c r="E1165" s="294" t="s">
        <v>720</v>
      </c>
    </row>
    <row r="1166" spans="2:5" x14ac:dyDescent="0.25">
      <c r="B1166" s="294" t="s">
        <v>2168</v>
      </c>
      <c r="C1166" s="294">
        <v>522027</v>
      </c>
      <c r="D1166" s="294" t="s">
        <v>422</v>
      </c>
      <c r="E1166" s="294" t="s">
        <v>430</v>
      </c>
    </row>
    <row r="1167" spans="2:5" x14ac:dyDescent="0.25">
      <c r="B1167" s="294" t="s">
        <v>2169</v>
      </c>
      <c r="C1167" s="294">
        <v>522027</v>
      </c>
      <c r="D1167" s="294" t="s">
        <v>422</v>
      </c>
      <c r="E1167" s="294" t="s">
        <v>430</v>
      </c>
    </row>
    <row r="1168" spans="2:5" x14ac:dyDescent="0.25">
      <c r="B1168" s="294" t="s">
        <v>2170</v>
      </c>
      <c r="C1168" s="294">
        <v>531162</v>
      </c>
      <c r="D1168" s="294" t="s">
        <v>2171</v>
      </c>
      <c r="E1168" s="294" t="s">
        <v>604</v>
      </c>
    </row>
    <row r="1169" spans="2:5" x14ac:dyDescent="0.25">
      <c r="B1169" s="294" t="s">
        <v>2172</v>
      </c>
      <c r="C1169" s="294" t="s">
        <v>422</v>
      </c>
      <c r="D1169" s="294" t="s">
        <v>2173</v>
      </c>
      <c r="E1169" s="294" t="s">
        <v>604</v>
      </c>
    </row>
    <row r="1170" spans="2:5" x14ac:dyDescent="0.25">
      <c r="B1170" s="294" t="s">
        <v>2174</v>
      </c>
      <c r="C1170" s="294">
        <v>533208</v>
      </c>
      <c r="D1170" s="294" t="s">
        <v>422</v>
      </c>
      <c r="E1170" s="294" t="s">
        <v>416</v>
      </c>
    </row>
    <row r="1171" spans="2:5" x14ac:dyDescent="0.25">
      <c r="B1171" s="294" t="s">
        <v>2175</v>
      </c>
      <c r="C1171" s="294">
        <v>533218</v>
      </c>
      <c r="D1171" s="294" t="s">
        <v>2176</v>
      </c>
      <c r="E1171" s="294" t="s">
        <v>508</v>
      </c>
    </row>
    <row r="1172" spans="2:5" x14ac:dyDescent="0.25">
      <c r="B1172" s="294" t="s">
        <v>2177</v>
      </c>
      <c r="C1172" s="294">
        <v>542602</v>
      </c>
      <c r="D1172" s="294" t="s">
        <v>2178</v>
      </c>
      <c r="E1172" s="294" t="s">
        <v>442</v>
      </c>
    </row>
    <row r="1173" spans="2:5" x14ac:dyDescent="0.25">
      <c r="B1173" s="294" t="s">
        <v>2179</v>
      </c>
      <c r="C1173" s="294">
        <v>504008</v>
      </c>
      <c r="D1173" s="294" t="s">
        <v>2180</v>
      </c>
      <c r="E1173" s="294" t="s">
        <v>465</v>
      </c>
    </row>
    <row r="1174" spans="2:5" x14ac:dyDescent="0.25">
      <c r="B1174" s="294" t="s">
        <v>2181</v>
      </c>
      <c r="C1174" s="294">
        <v>538882</v>
      </c>
      <c r="D1174" s="294" t="s">
        <v>422</v>
      </c>
      <c r="E1174" s="294" t="s">
        <v>405</v>
      </c>
    </row>
    <row r="1175" spans="2:5" x14ac:dyDescent="0.25">
      <c r="B1175" s="294" t="s">
        <v>2182</v>
      </c>
      <c r="C1175" s="294">
        <v>507265</v>
      </c>
      <c r="D1175" s="294" t="s">
        <v>422</v>
      </c>
      <c r="E1175" s="294" t="s">
        <v>600</v>
      </c>
    </row>
    <row r="1176" spans="2:5" x14ac:dyDescent="0.25">
      <c r="B1176" s="294" t="s">
        <v>2183</v>
      </c>
      <c r="C1176" s="294">
        <v>530333</v>
      </c>
      <c r="D1176" s="294" t="s">
        <v>422</v>
      </c>
      <c r="E1176" s="294" t="s">
        <v>720</v>
      </c>
    </row>
    <row r="1177" spans="2:5" x14ac:dyDescent="0.25">
      <c r="B1177" s="294" t="s">
        <v>2184</v>
      </c>
      <c r="C1177" s="294">
        <v>532737</v>
      </c>
      <c r="D1177" s="294" t="s">
        <v>2185</v>
      </c>
      <c r="E1177" s="294" t="s">
        <v>405</v>
      </c>
    </row>
    <row r="1178" spans="2:5" x14ac:dyDescent="0.25">
      <c r="B1178" s="294" t="s">
        <v>2186</v>
      </c>
      <c r="C1178" s="294" t="s">
        <v>422</v>
      </c>
      <c r="D1178" s="294" t="s">
        <v>2187</v>
      </c>
      <c r="E1178" s="294" t="s">
        <v>433</v>
      </c>
    </row>
    <row r="1179" spans="2:5" x14ac:dyDescent="0.25">
      <c r="B1179" s="294" t="s">
        <v>2188</v>
      </c>
      <c r="C1179" s="294">
        <v>533161</v>
      </c>
      <c r="D1179" s="294" t="s">
        <v>2189</v>
      </c>
      <c r="E1179" s="294" t="s">
        <v>617</v>
      </c>
    </row>
    <row r="1180" spans="2:5" x14ac:dyDescent="0.25">
      <c r="B1180" s="294" t="s">
        <v>2190</v>
      </c>
      <c r="C1180" s="294">
        <v>524768</v>
      </c>
      <c r="D1180" s="294" t="s">
        <v>422</v>
      </c>
      <c r="E1180" s="294" t="s">
        <v>470</v>
      </c>
    </row>
    <row r="1181" spans="2:5" x14ac:dyDescent="0.25">
      <c r="B1181" s="294" t="s">
        <v>2191</v>
      </c>
      <c r="C1181" s="294">
        <v>532038</v>
      </c>
      <c r="D1181" s="294" t="s">
        <v>422</v>
      </c>
      <c r="E1181" s="294" t="s">
        <v>444</v>
      </c>
    </row>
    <row r="1182" spans="2:5" x14ac:dyDescent="0.25">
      <c r="B1182" s="294" t="s">
        <v>2192</v>
      </c>
      <c r="C1182" s="294">
        <v>532920</v>
      </c>
      <c r="D1182" s="294" t="s">
        <v>2193</v>
      </c>
      <c r="E1182" s="294" t="s">
        <v>1054</v>
      </c>
    </row>
    <row r="1183" spans="2:5" x14ac:dyDescent="0.25">
      <c r="B1183" s="294" t="s">
        <v>2194</v>
      </c>
      <c r="C1183" s="294">
        <v>500132</v>
      </c>
      <c r="D1183" s="294" t="s">
        <v>422</v>
      </c>
      <c r="E1183" s="294" t="s">
        <v>1121</v>
      </c>
    </row>
    <row r="1184" spans="2:5" x14ac:dyDescent="0.25">
      <c r="B1184" s="294" t="s">
        <v>2195</v>
      </c>
      <c r="C1184" s="294">
        <v>509525</v>
      </c>
      <c r="D1184" s="294" t="s">
        <v>422</v>
      </c>
      <c r="E1184" s="294" t="s">
        <v>411</v>
      </c>
    </row>
    <row r="1185" spans="2:5" x14ac:dyDescent="0.25">
      <c r="B1185" s="294" t="s">
        <v>2196</v>
      </c>
      <c r="C1185" s="294">
        <v>504351</v>
      </c>
      <c r="D1185" s="294" t="s">
        <v>422</v>
      </c>
      <c r="E1185" s="294" t="s">
        <v>408</v>
      </c>
    </row>
    <row r="1186" spans="2:5" x14ac:dyDescent="0.25">
      <c r="B1186" s="294" t="s">
        <v>2197</v>
      </c>
      <c r="C1186" s="294">
        <v>504351</v>
      </c>
      <c r="D1186" s="294" t="s">
        <v>422</v>
      </c>
      <c r="E1186" s="294" t="s">
        <v>408</v>
      </c>
    </row>
    <row r="1187" spans="2:5" x14ac:dyDescent="0.25">
      <c r="B1187" s="294" t="s">
        <v>2198</v>
      </c>
      <c r="C1187" s="294">
        <v>512441</v>
      </c>
      <c r="D1187" s="294" t="s">
        <v>422</v>
      </c>
      <c r="E1187" s="294" t="s">
        <v>843</v>
      </c>
    </row>
    <row r="1188" spans="2:5" x14ac:dyDescent="0.25">
      <c r="B1188" s="294" t="s">
        <v>2199</v>
      </c>
      <c r="C1188" s="294">
        <v>538684</v>
      </c>
      <c r="D1188" s="294" t="s">
        <v>422</v>
      </c>
      <c r="E1188" s="294" t="s">
        <v>425</v>
      </c>
    </row>
    <row r="1189" spans="2:5" x14ac:dyDescent="0.25">
      <c r="B1189" s="294" t="s">
        <v>2200</v>
      </c>
      <c r="C1189" s="294">
        <v>540153</v>
      </c>
      <c r="D1189" s="294" t="s">
        <v>2201</v>
      </c>
      <c r="E1189" s="294" t="s">
        <v>1080</v>
      </c>
    </row>
    <row r="1190" spans="2:5" x14ac:dyDescent="0.25">
      <c r="B1190" s="294" t="s">
        <v>2202</v>
      </c>
      <c r="C1190" s="294">
        <v>532219</v>
      </c>
      <c r="D1190" s="294" t="s">
        <v>2203</v>
      </c>
      <c r="E1190" s="294" t="s">
        <v>561</v>
      </c>
    </row>
    <row r="1191" spans="2:5" x14ac:dyDescent="0.25">
      <c r="B1191" s="294" t="s">
        <v>2204</v>
      </c>
      <c r="C1191" s="294">
        <v>532178</v>
      </c>
      <c r="D1191" s="294" t="s">
        <v>2205</v>
      </c>
      <c r="E1191" s="294" t="s">
        <v>506</v>
      </c>
    </row>
    <row r="1192" spans="2:5" x14ac:dyDescent="0.25">
      <c r="B1192" s="294" t="s">
        <v>2206</v>
      </c>
      <c r="C1192" s="294">
        <v>532178</v>
      </c>
      <c r="D1192" s="294" t="s">
        <v>2205</v>
      </c>
      <c r="E1192" s="294" t="s">
        <v>506</v>
      </c>
    </row>
    <row r="1193" spans="2:5" x14ac:dyDescent="0.25">
      <c r="B1193" s="294" t="s">
        <v>2207</v>
      </c>
      <c r="C1193" s="294">
        <v>533477</v>
      </c>
      <c r="D1193" s="294" t="s">
        <v>422</v>
      </c>
      <c r="E1193" s="294" t="s">
        <v>777</v>
      </c>
    </row>
    <row r="1194" spans="2:5" x14ac:dyDescent="0.25">
      <c r="B1194" s="294" t="s">
        <v>2208</v>
      </c>
      <c r="C1194" s="294">
        <v>533477</v>
      </c>
      <c r="D1194" s="294" t="s">
        <v>422</v>
      </c>
      <c r="E1194" s="294" t="s">
        <v>777</v>
      </c>
    </row>
    <row r="1195" spans="2:5" x14ac:dyDescent="0.25">
      <c r="B1195" s="294" t="s">
        <v>2209</v>
      </c>
      <c r="C1195" s="294">
        <v>526574</v>
      </c>
      <c r="D1195" s="294" t="s">
        <v>422</v>
      </c>
      <c r="E1195" s="294" t="s">
        <v>444</v>
      </c>
    </row>
    <row r="1196" spans="2:5" x14ac:dyDescent="0.25">
      <c r="B1196" s="294" t="s">
        <v>2210</v>
      </c>
      <c r="C1196" s="294">
        <v>532700</v>
      </c>
      <c r="D1196" s="294" t="s">
        <v>2211</v>
      </c>
      <c r="E1196" s="294" t="s">
        <v>1161</v>
      </c>
    </row>
    <row r="1197" spans="2:5" x14ac:dyDescent="0.25">
      <c r="B1197" s="294" t="s">
        <v>2212</v>
      </c>
      <c r="C1197" s="294">
        <v>532700</v>
      </c>
      <c r="D1197" s="294" t="s">
        <v>2211</v>
      </c>
      <c r="E1197" s="294" t="s">
        <v>1161</v>
      </c>
    </row>
    <row r="1198" spans="2:5" x14ac:dyDescent="0.25">
      <c r="B1198" s="294" t="s">
        <v>2213</v>
      </c>
      <c r="C1198" s="294">
        <v>500246</v>
      </c>
      <c r="D1198" s="294" t="s">
        <v>422</v>
      </c>
      <c r="E1198" s="294" t="s">
        <v>430</v>
      </c>
    </row>
    <row r="1199" spans="2:5" x14ac:dyDescent="0.25">
      <c r="B1199" s="294" t="s">
        <v>2214</v>
      </c>
      <c r="C1199" s="294">
        <v>532658</v>
      </c>
      <c r="D1199" s="294" t="s">
        <v>2215</v>
      </c>
      <c r="E1199" s="294" t="s">
        <v>720</v>
      </c>
    </row>
    <row r="1200" spans="2:5" x14ac:dyDescent="0.25">
      <c r="B1200" s="294" t="s">
        <v>2216</v>
      </c>
      <c r="C1200" s="294">
        <v>523754</v>
      </c>
      <c r="D1200" s="294" t="s">
        <v>422</v>
      </c>
      <c r="E1200" s="294" t="s">
        <v>542</v>
      </c>
    </row>
    <row r="1201" spans="2:5" x14ac:dyDescent="0.25">
      <c r="B1201" s="294" t="s">
        <v>2217</v>
      </c>
      <c r="C1201" s="294">
        <v>530407</v>
      </c>
      <c r="D1201" s="294" t="s">
        <v>422</v>
      </c>
      <c r="E1201" s="294" t="s">
        <v>439</v>
      </c>
    </row>
    <row r="1202" spans="2:5" x14ac:dyDescent="0.25">
      <c r="B1202" s="294" t="s">
        <v>2218</v>
      </c>
      <c r="C1202" s="294">
        <v>531155</v>
      </c>
      <c r="D1202" s="294" t="s">
        <v>422</v>
      </c>
      <c r="E1202" s="294" t="s">
        <v>460</v>
      </c>
    </row>
    <row r="1203" spans="2:5" x14ac:dyDescent="0.25">
      <c r="B1203" s="294" t="s">
        <v>2219</v>
      </c>
      <c r="C1203" s="294">
        <v>539844</v>
      </c>
      <c r="D1203" s="294" t="s">
        <v>2220</v>
      </c>
      <c r="E1203" s="294" t="s">
        <v>588</v>
      </c>
    </row>
    <row r="1204" spans="2:5" x14ac:dyDescent="0.25">
      <c r="B1204" s="294" t="s">
        <v>2221</v>
      </c>
      <c r="C1204" s="294">
        <v>540596</v>
      </c>
      <c r="D1204" s="294" t="s">
        <v>2222</v>
      </c>
      <c r="E1204" s="294" t="s">
        <v>460</v>
      </c>
    </row>
    <row r="1205" spans="2:5" x14ac:dyDescent="0.25">
      <c r="B1205" s="294" t="s">
        <v>2223</v>
      </c>
      <c r="C1205" s="294">
        <v>533261</v>
      </c>
      <c r="D1205" s="294" t="s">
        <v>2224</v>
      </c>
      <c r="E1205" s="294" t="s">
        <v>425</v>
      </c>
    </row>
    <row r="1206" spans="2:5" x14ac:dyDescent="0.25">
      <c r="B1206" s="294" t="s">
        <v>2225</v>
      </c>
      <c r="C1206" s="294">
        <v>530909</v>
      </c>
      <c r="D1206" s="294" t="s">
        <v>422</v>
      </c>
      <c r="E1206" s="294" t="s">
        <v>843</v>
      </c>
    </row>
    <row r="1207" spans="2:5" x14ac:dyDescent="0.25">
      <c r="B1207" s="294" t="s">
        <v>2226</v>
      </c>
      <c r="C1207" s="294">
        <v>531502</v>
      </c>
      <c r="D1207" s="294" t="s">
        <v>422</v>
      </c>
      <c r="E1207" s="294" t="s">
        <v>843</v>
      </c>
    </row>
    <row r="1208" spans="2:5" x14ac:dyDescent="0.25">
      <c r="B1208" s="294" t="s">
        <v>2227</v>
      </c>
      <c r="C1208" s="294">
        <v>531502</v>
      </c>
      <c r="D1208" s="294" t="s">
        <v>422</v>
      </c>
      <c r="E1208" s="294" t="s">
        <v>843</v>
      </c>
    </row>
    <row r="1209" spans="2:5" x14ac:dyDescent="0.25">
      <c r="B1209" s="294" t="s">
        <v>2228</v>
      </c>
      <c r="C1209" s="294">
        <v>500133</v>
      </c>
      <c r="D1209" s="294" t="s">
        <v>2229</v>
      </c>
      <c r="E1209" s="294" t="s">
        <v>607</v>
      </c>
    </row>
    <row r="1210" spans="2:5" x14ac:dyDescent="0.25">
      <c r="B1210" s="294" t="s">
        <v>2230</v>
      </c>
      <c r="C1210" s="294">
        <v>500133</v>
      </c>
      <c r="D1210" s="294" t="s">
        <v>2231</v>
      </c>
      <c r="E1210" s="294" t="s">
        <v>607</v>
      </c>
    </row>
    <row r="1211" spans="2:5" x14ac:dyDescent="0.25">
      <c r="B1211" s="294" t="s">
        <v>2232</v>
      </c>
      <c r="C1211" s="294">
        <v>540455</v>
      </c>
      <c r="D1211" s="294" t="s">
        <v>422</v>
      </c>
      <c r="E1211" s="294" t="s">
        <v>405</v>
      </c>
    </row>
    <row r="1212" spans="2:5" x14ac:dyDescent="0.25">
      <c r="B1212" s="294" t="s">
        <v>2233</v>
      </c>
      <c r="C1212" s="294">
        <v>511716</v>
      </c>
      <c r="D1212" s="294" t="s">
        <v>422</v>
      </c>
      <c r="E1212" s="294" t="s">
        <v>439</v>
      </c>
    </row>
    <row r="1213" spans="2:5" x14ac:dyDescent="0.25">
      <c r="B1213" s="294" t="s">
        <v>2234</v>
      </c>
      <c r="C1213" s="294">
        <v>500495</v>
      </c>
      <c r="D1213" s="294" t="s">
        <v>2235</v>
      </c>
      <c r="E1213" s="294" t="s">
        <v>500</v>
      </c>
    </row>
    <row r="1214" spans="2:5" x14ac:dyDescent="0.25">
      <c r="B1214" s="294" t="s">
        <v>2236</v>
      </c>
      <c r="C1214" s="294">
        <v>531259</v>
      </c>
      <c r="D1214" s="294" t="s">
        <v>422</v>
      </c>
      <c r="E1214" s="294" t="s">
        <v>2025</v>
      </c>
    </row>
    <row r="1215" spans="2:5" x14ac:dyDescent="0.25">
      <c r="B1215" s="294" t="s">
        <v>2237</v>
      </c>
      <c r="C1215" s="294">
        <v>514118</v>
      </c>
      <c r="D1215" s="294" t="s">
        <v>422</v>
      </c>
      <c r="E1215" s="294" t="s">
        <v>437</v>
      </c>
    </row>
    <row r="1216" spans="2:5" x14ac:dyDescent="0.25">
      <c r="B1216" s="294" t="s">
        <v>2238</v>
      </c>
      <c r="C1216" s="294">
        <v>514118</v>
      </c>
      <c r="D1216" s="294" t="s">
        <v>422</v>
      </c>
      <c r="E1216" s="294" t="s">
        <v>437</v>
      </c>
    </row>
    <row r="1217" spans="2:5" x14ac:dyDescent="0.25">
      <c r="B1217" s="294" t="s">
        <v>2239</v>
      </c>
      <c r="C1217" s="294">
        <v>532787</v>
      </c>
      <c r="D1217" s="294" t="s">
        <v>2240</v>
      </c>
      <c r="E1217" s="294" t="s">
        <v>2241</v>
      </c>
    </row>
    <row r="1218" spans="2:5" x14ac:dyDescent="0.25">
      <c r="B1218" s="294" t="s">
        <v>2242</v>
      </c>
      <c r="C1218" s="294">
        <v>533149</v>
      </c>
      <c r="D1218" s="294" t="s">
        <v>422</v>
      </c>
      <c r="E1218" s="294" t="s">
        <v>405</v>
      </c>
    </row>
    <row r="1219" spans="2:5" x14ac:dyDescent="0.25">
      <c r="B1219" s="294" t="s">
        <v>2243</v>
      </c>
      <c r="C1219" s="294">
        <v>533704</v>
      </c>
      <c r="D1219" s="294" t="s">
        <v>2244</v>
      </c>
      <c r="E1219" s="294" t="s">
        <v>1670</v>
      </c>
    </row>
    <row r="1220" spans="2:5" x14ac:dyDescent="0.25">
      <c r="B1220" s="294" t="s">
        <v>2245</v>
      </c>
      <c r="C1220" s="294">
        <v>500135</v>
      </c>
      <c r="D1220" s="294" t="s">
        <v>2246</v>
      </c>
      <c r="E1220" s="294" t="s">
        <v>617</v>
      </c>
    </row>
    <row r="1221" spans="2:5" x14ac:dyDescent="0.25">
      <c r="B1221" s="294" t="s">
        <v>2247</v>
      </c>
      <c r="C1221" s="294">
        <v>534927</v>
      </c>
      <c r="D1221" s="294" t="s">
        <v>422</v>
      </c>
      <c r="E1221" s="294" t="s">
        <v>620</v>
      </c>
    </row>
    <row r="1222" spans="2:5" x14ac:dyDescent="0.25">
      <c r="B1222" s="294" t="s">
        <v>2248</v>
      </c>
      <c r="C1222" s="294">
        <v>500136</v>
      </c>
      <c r="D1222" s="294" t="s">
        <v>2249</v>
      </c>
      <c r="E1222" s="294" t="s">
        <v>470</v>
      </c>
    </row>
    <row r="1223" spans="2:5" x14ac:dyDescent="0.25">
      <c r="B1223" s="294" t="s">
        <v>2250</v>
      </c>
      <c r="C1223" s="294">
        <v>537707</v>
      </c>
      <c r="D1223" s="294" t="s">
        <v>422</v>
      </c>
      <c r="E1223" s="294" t="s">
        <v>508</v>
      </c>
    </row>
    <row r="1224" spans="2:5" x14ac:dyDescent="0.25">
      <c r="B1224" s="294" t="s">
        <v>2251</v>
      </c>
      <c r="C1224" s="294">
        <v>521137</v>
      </c>
      <c r="D1224" s="294" t="s">
        <v>422</v>
      </c>
      <c r="E1224" s="294" t="s">
        <v>437</v>
      </c>
    </row>
    <row r="1225" spans="2:5" x14ac:dyDescent="0.25">
      <c r="B1225" s="294" t="s">
        <v>2252</v>
      </c>
      <c r="C1225" s="294">
        <v>530929</v>
      </c>
      <c r="D1225" s="294" t="s">
        <v>422</v>
      </c>
      <c r="E1225" s="294" t="s">
        <v>444</v>
      </c>
    </row>
    <row r="1226" spans="2:5" x14ac:dyDescent="0.25">
      <c r="B1226" s="294" t="s">
        <v>2253</v>
      </c>
      <c r="C1226" s="294">
        <v>532823</v>
      </c>
      <c r="D1226" s="294" t="s">
        <v>2254</v>
      </c>
      <c r="E1226" s="294" t="s">
        <v>699</v>
      </c>
    </row>
    <row r="1227" spans="2:5" x14ac:dyDescent="0.25">
      <c r="B1227" s="294" t="s">
        <v>2255</v>
      </c>
      <c r="C1227" s="294" t="s">
        <v>422</v>
      </c>
      <c r="D1227" s="294" t="s">
        <v>2256</v>
      </c>
      <c r="E1227" s="294" t="s">
        <v>433</v>
      </c>
    </row>
    <row r="1228" spans="2:5" x14ac:dyDescent="0.25">
      <c r="B1228" s="294" t="s">
        <v>2257</v>
      </c>
      <c r="C1228" s="294">
        <v>533109</v>
      </c>
      <c r="D1228" s="294" t="s">
        <v>2258</v>
      </c>
      <c r="E1228" s="294" t="s">
        <v>519</v>
      </c>
    </row>
    <row r="1229" spans="2:5" x14ac:dyDescent="0.25">
      <c r="B1229" s="294" t="s">
        <v>2259</v>
      </c>
      <c r="C1229" s="294">
        <v>521014</v>
      </c>
      <c r="D1229" s="294" t="s">
        <v>422</v>
      </c>
      <c r="E1229" s="294" t="s">
        <v>437</v>
      </c>
    </row>
    <row r="1230" spans="2:5" x14ac:dyDescent="0.25">
      <c r="B1230" s="294" t="s">
        <v>2260</v>
      </c>
      <c r="C1230" s="294" t="s">
        <v>422</v>
      </c>
      <c r="D1230" s="294" t="s">
        <v>2261</v>
      </c>
      <c r="E1230" s="294" t="s">
        <v>437</v>
      </c>
    </row>
    <row r="1231" spans="2:5" x14ac:dyDescent="0.25">
      <c r="B1231" s="294" t="s">
        <v>2262</v>
      </c>
      <c r="C1231" s="294">
        <v>542668</v>
      </c>
      <c r="D1231" s="294" t="s">
        <v>2263</v>
      </c>
      <c r="E1231" s="294" t="s">
        <v>843</v>
      </c>
    </row>
    <row r="1232" spans="2:5" x14ac:dyDescent="0.25">
      <c r="B1232" s="294" t="s">
        <v>2264</v>
      </c>
      <c r="C1232" s="294">
        <v>531508</v>
      </c>
      <c r="D1232" s="294" t="s">
        <v>2265</v>
      </c>
      <c r="E1232" s="294" t="s">
        <v>968</v>
      </c>
    </row>
    <row r="1233" spans="2:5" x14ac:dyDescent="0.25">
      <c r="B1233" s="294" t="s">
        <v>2266</v>
      </c>
      <c r="C1233" s="294">
        <v>531508</v>
      </c>
      <c r="D1233" s="294" t="s">
        <v>2265</v>
      </c>
      <c r="E1233" s="294" t="s">
        <v>968</v>
      </c>
    </row>
    <row r="1234" spans="2:5" x14ac:dyDescent="0.25">
      <c r="B1234" s="294" t="s">
        <v>2267</v>
      </c>
      <c r="C1234" s="294">
        <v>508906</v>
      </c>
      <c r="D1234" s="294" t="s">
        <v>2268</v>
      </c>
      <c r="E1234" s="294" t="s">
        <v>435</v>
      </c>
    </row>
    <row r="1235" spans="2:5" x14ac:dyDescent="0.25">
      <c r="B1235" s="294" t="s">
        <v>2269</v>
      </c>
      <c r="C1235" s="294">
        <v>532684</v>
      </c>
      <c r="D1235" s="294" t="s">
        <v>2270</v>
      </c>
      <c r="E1235" s="294" t="s">
        <v>1342</v>
      </c>
    </row>
    <row r="1236" spans="2:5" x14ac:dyDescent="0.25">
      <c r="B1236" s="294" t="s">
        <v>2271</v>
      </c>
      <c r="C1236" s="294">
        <v>524790</v>
      </c>
      <c r="D1236" s="294" t="s">
        <v>422</v>
      </c>
      <c r="E1236" s="294" t="s">
        <v>460</v>
      </c>
    </row>
    <row r="1237" spans="2:5" x14ac:dyDescent="0.25">
      <c r="B1237" s="294" t="s">
        <v>2272</v>
      </c>
      <c r="C1237" s="294">
        <v>514060</v>
      </c>
      <c r="D1237" s="294" t="s">
        <v>422</v>
      </c>
      <c r="E1237" s="294" t="s">
        <v>437</v>
      </c>
    </row>
    <row r="1238" spans="2:5" x14ac:dyDescent="0.25">
      <c r="B1238" s="294" t="s">
        <v>2273</v>
      </c>
      <c r="C1238" s="294">
        <v>514358</v>
      </c>
      <c r="D1238" s="294" t="s">
        <v>422</v>
      </c>
      <c r="E1238" s="294" t="s">
        <v>437</v>
      </c>
    </row>
    <row r="1239" spans="2:5" x14ac:dyDescent="0.25">
      <c r="B1239" s="294" t="s">
        <v>2274</v>
      </c>
      <c r="C1239" s="294">
        <v>532511</v>
      </c>
      <c r="D1239" s="294" t="s">
        <v>2275</v>
      </c>
      <c r="E1239" s="294" t="s">
        <v>566</v>
      </c>
    </row>
    <row r="1240" spans="2:5" x14ac:dyDescent="0.25">
      <c r="B1240" s="294" t="s">
        <v>2276</v>
      </c>
      <c r="C1240" s="294">
        <v>500650</v>
      </c>
      <c r="D1240" s="294" t="s">
        <v>2277</v>
      </c>
      <c r="E1240" s="294" t="s">
        <v>582</v>
      </c>
    </row>
    <row r="1241" spans="2:5" x14ac:dyDescent="0.25">
      <c r="B1241" s="294" t="s">
        <v>2278</v>
      </c>
      <c r="C1241" s="294">
        <v>533090</v>
      </c>
      <c r="D1241" s="294" t="s">
        <v>2279</v>
      </c>
      <c r="E1241" s="294" t="s">
        <v>752</v>
      </c>
    </row>
    <row r="1242" spans="2:5" x14ac:dyDescent="0.25">
      <c r="B1242" s="294" t="s">
        <v>2280</v>
      </c>
      <c r="C1242" s="294">
        <v>500086</v>
      </c>
      <c r="D1242" s="294" t="s">
        <v>2281</v>
      </c>
      <c r="E1242" s="294" t="s">
        <v>777</v>
      </c>
    </row>
    <row r="1243" spans="2:5" x14ac:dyDescent="0.25">
      <c r="B1243" s="294" t="s">
        <v>2282</v>
      </c>
      <c r="C1243" s="294" t="s">
        <v>422</v>
      </c>
      <c r="D1243" s="294" t="s">
        <v>2283</v>
      </c>
      <c r="E1243" s="294" t="s">
        <v>777</v>
      </c>
    </row>
    <row r="1244" spans="2:5" x14ac:dyDescent="0.25">
      <c r="B1244" s="294" t="s">
        <v>2284</v>
      </c>
      <c r="C1244" s="294">
        <v>530571</v>
      </c>
      <c r="D1244" s="294" t="s">
        <v>422</v>
      </c>
      <c r="E1244" s="294" t="s">
        <v>843</v>
      </c>
    </row>
    <row r="1245" spans="2:5" x14ac:dyDescent="0.25">
      <c r="B1245" s="294" t="s">
        <v>2285</v>
      </c>
      <c r="C1245" s="294">
        <v>526614</v>
      </c>
      <c r="D1245" s="294" t="s">
        <v>422</v>
      </c>
      <c r="E1245" s="294" t="s">
        <v>1342</v>
      </c>
    </row>
    <row r="1246" spans="2:5" x14ac:dyDescent="0.25">
      <c r="B1246" s="294" t="s">
        <v>2286</v>
      </c>
      <c r="C1246" s="294">
        <v>539552</v>
      </c>
      <c r="D1246" s="294" t="s">
        <v>422</v>
      </c>
      <c r="E1246" s="294" t="s">
        <v>439</v>
      </c>
    </row>
    <row r="1247" spans="2:5" x14ac:dyDescent="0.25">
      <c r="B1247" s="294" t="s">
        <v>2287</v>
      </c>
      <c r="C1247" s="294">
        <v>532656</v>
      </c>
      <c r="D1247" s="294" t="s">
        <v>422</v>
      </c>
      <c r="E1247" s="294" t="s">
        <v>454</v>
      </c>
    </row>
    <row r="1248" spans="2:5" x14ac:dyDescent="0.25">
      <c r="B1248" s="294" t="s">
        <v>2288</v>
      </c>
      <c r="C1248" s="294">
        <v>514474</v>
      </c>
      <c r="D1248" s="294" t="s">
        <v>422</v>
      </c>
      <c r="E1248" s="294" t="s">
        <v>437</v>
      </c>
    </row>
    <row r="1249" spans="2:5" x14ac:dyDescent="0.25">
      <c r="B1249" s="294" t="s">
        <v>2289</v>
      </c>
      <c r="C1249" s="294">
        <v>530117</v>
      </c>
      <c r="D1249" s="294" t="s">
        <v>2290</v>
      </c>
      <c r="E1249" s="294" t="s">
        <v>582</v>
      </c>
    </row>
    <row r="1250" spans="2:5" x14ac:dyDescent="0.25">
      <c r="B1250" s="294" t="s">
        <v>2291</v>
      </c>
      <c r="C1250" s="294">
        <v>530079</v>
      </c>
      <c r="D1250" s="294" t="s">
        <v>422</v>
      </c>
      <c r="E1250" s="294" t="s">
        <v>437</v>
      </c>
    </row>
    <row r="1251" spans="2:5" x14ac:dyDescent="0.25">
      <c r="B1251" s="294" t="s">
        <v>2292</v>
      </c>
      <c r="C1251" s="294">
        <v>532666</v>
      </c>
      <c r="D1251" s="294" t="s">
        <v>2293</v>
      </c>
      <c r="E1251" s="294" t="s">
        <v>408</v>
      </c>
    </row>
    <row r="1252" spans="2:5" x14ac:dyDescent="0.25">
      <c r="B1252" s="294" t="s">
        <v>2294</v>
      </c>
      <c r="C1252" s="294">
        <v>531599</v>
      </c>
      <c r="D1252" s="294" t="s">
        <v>2295</v>
      </c>
      <c r="E1252" s="294" t="s">
        <v>460</v>
      </c>
    </row>
    <row r="1253" spans="2:5" x14ac:dyDescent="0.25">
      <c r="B1253" s="294" t="s">
        <v>2296</v>
      </c>
      <c r="C1253" s="294">
        <v>505744</v>
      </c>
      <c r="D1253" s="294" t="s">
        <v>2297</v>
      </c>
      <c r="E1253" s="294" t="s">
        <v>777</v>
      </c>
    </row>
    <row r="1254" spans="2:5" x14ac:dyDescent="0.25">
      <c r="B1254" s="294" t="s">
        <v>2298</v>
      </c>
      <c r="C1254" s="294">
        <v>505744</v>
      </c>
      <c r="D1254" s="294" t="s">
        <v>2297</v>
      </c>
      <c r="E1254" s="294" t="s">
        <v>777</v>
      </c>
    </row>
    <row r="1255" spans="2:5" x14ac:dyDescent="0.25">
      <c r="B1255" s="294" t="s">
        <v>2299</v>
      </c>
      <c r="C1255" s="294" t="s">
        <v>422</v>
      </c>
      <c r="D1255" s="294" t="s">
        <v>2300</v>
      </c>
      <c r="E1255" s="294" t="s">
        <v>433</v>
      </c>
    </row>
    <row r="1256" spans="2:5" x14ac:dyDescent="0.25">
      <c r="B1256" s="294" t="s">
        <v>2301</v>
      </c>
      <c r="C1256" s="294">
        <v>526689</v>
      </c>
      <c r="D1256" s="294" t="s">
        <v>422</v>
      </c>
      <c r="E1256" s="294" t="s">
        <v>542</v>
      </c>
    </row>
    <row r="1257" spans="2:5" x14ac:dyDescent="0.25">
      <c r="B1257" s="294" t="s">
        <v>2302</v>
      </c>
      <c r="C1257" s="294">
        <v>500141</v>
      </c>
      <c r="D1257" s="294" t="s">
        <v>422</v>
      </c>
      <c r="E1257" s="294" t="s">
        <v>454</v>
      </c>
    </row>
    <row r="1258" spans="2:5" x14ac:dyDescent="0.25">
      <c r="B1258" s="294" t="s">
        <v>2303</v>
      </c>
      <c r="C1258" s="294">
        <v>590024</v>
      </c>
      <c r="D1258" s="294" t="s">
        <v>2304</v>
      </c>
      <c r="E1258" s="294" t="s">
        <v>930</v>
      </c>
    </row>
    <row r="1259" spans="2:5" x14ac:dyDescent="0.25">
      <c r="B1259" s="294" t="s">
        <v>2305</v>
      </c>
      <c r="C1259" s="294">
        <v>533896</v>
      </c>
      <c r="D1259" s="294" t="s">
        <v>422</v>
      </c>
      <c r="E1259" s="294" t="s">
        <v>460</v>
      </c>
    </row>
    <row r="1260" spans="2:5" x14ac:dyDescent="0.25">
      <c r="B1260" s="294" t="s">
        <v>2306</v>
      </c>
      <c r="C1260" s="294">
        <v>500142</v>
      </c>
      <c r="D1260" s="294" t="s">
        <v>422</v>
      </c>
      <c r="E1260" s="294" t="s">
        <v>439</v>
      </c>
    </row>
    <row r="1261" spans="2:5" x14ac:dyDescent="0.25">
      <c r="B1261" s="294" t="s">
        <v>2307</v>
      </c>
      <c r="C1261" s="294">
        <v>507910</v>
      </c>
      <c r="D1261" s="294" t="s">
        <v>422</v>
      </c>
      <c r="E1261" s="294" t="s">
        <v>542</v>
      </c>
    </row>
    <row r="1262" spans="2:5" x14ac:dyDescent="0.25">
      <c r="B1262" s="294" t="s">
        <v>2308</v>
      </c>
      <c r="C1262" s="294">
        <v>507910</v>
      </c>
      <c r="D1262" s="294" t="s">
        <v>422</v>
      </c>
      <c r="E1262" s="294" t="s">
        <v>542</v>
      </c>
    </row>
    <row r="1263" spans="2:5" x14ac:dyDescent="0.25">
      <c r="B1263" s="294" t="s">
        <v>2309</v>
      </c>
      <c r="C1263" s="294">
        <v>532768</v>
      </c>
      <c r="D1263" s="294" t="s">
        <v>2310</v>
      </c>
      <c r="E1263" s="294" t="s">
        <v>777</v>
      </c>
    </row>
    <row r="1264" spans="2:5" x14ac:dyDescent="0.25">
      <c r="B1264" s="294" t="s">
        <v>2311</v>
      </c>
      <c r="C1264" s="294">
        <v>526227</v>
      </c>
      <c r="D1264" s="294" t="s">
        <v>2312</v>
      </c>
      <c r="E1264" s="294" t="s">
        <v>437</v>
      </c>
    </row>
    <row r="1265" spans="2:5" x14ac:dyDescent="0.25">
      <c r="B1265" s="294" t="s">
        <v>2313</v>
      </c>
      <c r="C1265" s="294">
        <v>532022</v>
      </c>
      <c r="D1265" s="294" t="s">
        <v>422</v>
      </c>
      <c r="E1265" s="294" t="s">
        <v>437</v>
      </c>
    </row>
    <row r="1266" spans="2:5" x14ac:dyDescent="0.25">
      <c r="B1266" s="294" t="s">
        <v>2314</v>
      </c>
      <c r="C1266" s="294">
        <v>526227</v>
      </c>
      <c r="D1266" s="294" t="s">
        <v>2312</v>
      </c>
      <c r="E1266" s="294" t="s">
        <v>437</v>
      </c>
    </row>
    <row r="1267" spans="2:5" x14ac:dyDescent="0.25">
      <c r="B1267" s="294" t="s">
        <v>2315</v>
      </c>
      <c r="C1267" s="294">
        <v>539098</v>
      </c>
      <c r="D1267" s="294" t="s">
        <v>422</v>
      </c>
      <c r="E1267" s="294" t="s">
        <v>447</v>
      </c>
    </row>
    <row r="1268" spans="2:5" x14ac:dyDescent="0.25">
      <c r="B1268" s="294" t="s">
        <v>2316</v>
      </c>
      <c r="C1268" s="294">
        <v>541557</v>
      </c>
      <c r="D1268" s="294" t="s">
        <v>2317</v>
      </c>
      <c r="E1268" s="294" t="s">
        <v>582</v>
      </c>
    </row>
    <row r="1269" spans="2:5" x14ac:dyDescent="0.25">
      <c r="B1269" s="294" t="s">
        <v>2318</v>
      </c>
      <c r="C1269" s="294">
        <v>517264</v>
      </c>
      <c r="D1269" s="294" t="s">
        <v>2319</v>
      </c>
      <c r="E1269" s="294" t="s">
        <v>964</v>
      </c>
    </row>
    <row r="1270" spans="2:5" x14ac:dyDescent="0.25">
      <c r="B1270" s="294" t="s">
        <v>2320</v>
      </c>
      <c r="C1270" s="294">
        <v>533333</v>
      </c>
      <c r="D1270" s="294" t="s">
        <v>2321</v>
      </c>
      <c r="E1270" s="294" t="s">
        <v>582</v>
      </c>
    </row>
    <row r="1271" spans="2:5" x14ac:dyDescent="0.25">
      <c r="B1271" s="294" t="s">
        <v>2322</v>
      </c>
      <c r="C1271" s="294">
        <v>508954</v>
      </c>
      <c r="D1271" s="294" t="s">
        <v>422</v>
      </c>
      <c r="E1271" s="294" t="s">
        <v>439</v>
      </c>
    </row>
    <row r="1272" spans="2:5" x14ac:dyDescent="0.25">
      <c r="B1272" s="294" t="s">
        <v>2323</v>
      </c>
      <c r="C1272" s="294">
        <v>500144</v>
      </c>
      <c r="D1272" s="294" t="s">
        <v>2324</v>
      </c>
      <c r="E1272" s="294" t="s">
        <v>720</v>
      </c>
    </row>
    <row r="1273" spans="2:5" x14ac:dyDescent="0.25">
      <c r="B1273" s="294" t="s">
        <v>2325</v>
      </c>
      <c r="C1273" s="294">
        <v>500940</v>
      </c>
      <c r="D1273" s="294" t="s">
        <v>2326</v>
      </c>
      <c r="E1273" s="294" t="s">
        <v>542</v>
      </c>
    </row>
    <row r="1274" spans="2:5" x14ac:dyDescent="0.25">
      <c r="B1274" s="294" t="s">
        <v>2327</v>
      </c>
      <c r="C1274" s="294">
        <v>511122</v>
      </c>
      <c r="D1274" s="294" t="s">
        <v>422</v>
      </c>
      <c r="E1274" s="294" t="s">
        <v>439</v>
      </c>
    </row>
    <row r="1275" spans="2:5" x14ac:dyDescent="0.25">
      <c r="B1275" s="294" t="s">
        <v>2328</v>
      </c>
      <c r="C1275" s="294">
        <v>511122</v>
      </c>
      <c r="D1275" s="294" t="s">
        <v>422</v>
      </c>
      <c r="E1275" s="294" t="s">
        <v>439</v>
      </c>
    </row>
    <row r="1276" spans="2:5" x14ac:dyDescent="0.25">
      <c r="B1276" s="294" t="s">
        <v>2329</v>
      </c>
      <c r="C1276" s="294">
        <v>532379</v>
      </c>
      <c r="D1276" s="294" t="s">
        <v>422</v>
      </c>
      <c r="E1276" s="294" t="s">
        <v>515</v>
      </c>
    </row>
    <row r="1277" spans="2:5" x14ac:dyDescent="0.25">
      <c r="B1277" s="294" t="s">
        <v>2330</v>
      </c>
      <c r="C1277" s="294">
        <v>532809</v>
      </c>
      <c r="D1277" s="294" t="s">
        <v>2331</v>
      </c>
      <c r="E1277" s="294" t="s">
        <v>752</v>
      </c>
    </row>
    <row r="1278" spans="2:5" x14ac:dyDescent="0.25">
      <c r="B1278" s="294" t="s">
        <v>2332</v>
      </c>
      <c r="C1278" s="294">
        <v>524743</v>
      </c>
      <c r="D1278" s="294" t="s">
        <v>422</v>
      </c>
      <c r="E1278" s="294" t="s">
        <v>470</v>
      </c>
    </row>
    <row r="1279" spans="2:5" x14ac:dyDescent="0.25">
      <c r="B1279" s="294" t="s">
        <v>2333</v>
      </c>
      <c r="C1279" s="294" t="s">
        <v>422</v>
      </c>
      <c r="D1279" s="294" t="s">
        <v>2334</v>
      </c>
      <c r="E1279" s="294" t="s">
        <v>433</v>
      </c>
    </row>
    <row r="1280" spans="2:5" x14ac:dyDescent="0.25">
      <c r="B1280" s="294" t="s">
        <v>2335</v>
      </c>
      <c r="C1280" s="294">
        <v>530885</v>
      </c>
      <c r="D1280" s="294" t="s">
        <v>422</v>
      </c>
      <c r="E1280" s="294" t="s">
        <v>408</v>
      </c>
    </row>
    <row r="1281" spans="2:5" x14ac:dyDescent="0.25">
      <c r="B1281" s="294" t="s">
        <v>2336</v>
      </c>
      <c r="C1281" s="294">
        <v>536751</v>
      </c>
      <c r="D1281" s="294" t="s">
        <v>422</v>
      </c>
      <c r="E1281" s="294" t="s">
        <v>405</v>
      </c>
    </row>
    <row r="1282" spans="2:5" x14ac:dyDescent="0.25">
      <c r="B1282" s="294" t="s">
        <v>2337</v>
      </c>
      <c r="C1282" s="294">
        <v>523672</v>
      </c>
      <c r="D1282" s="294" t="s">
        <v>422</v>
      </c>
      <c r="E1282" s="294" t="s">
        <v>620</v>
      </c>
    </row>
    <row r="1283" spans="2:5" x14ac:dyDescent="0.25">
      <c r="B1283" s="294" t="s">
        <v>2338</v>
      </c>
      <c r="C1283" s="294">
        <v>533638</v>
      </c>
      <c r="D1283" s="294" t="s">
        <v>2339</v>
      </c>
      <c r="E1283" s="294" t="s">
        <v>542</v>
      </c>
    </row>
    <row r="1284" spans="2:5" x14ac:dyDescent="0.25">
      <c r="B1284" s="294" t="s">
        <v>2340</v>
      </c>
      <c r="C1284" s="294">
        <v>540267</v>
      </c>
      <c r="D1284" s="294" t="s">
        <v>422</v>
      </c>
      <c r="E1284" s="294" t="s">
        <v>444</v>
      </c>
    </row>
    <row r="1285" spans="2:5" x14ac:dyDescent="0.25">
      <c r="B1285" s="294" t="s">
        <v>2341</v>
      </c>
      <c r="C1285" s="294">
        <v>530705</v>
      </c>
      <c r="D1285" s="294" t="s">
        <v>422</v>
      </c>
      <c r="E1285" s="294" t="s">
        <v>437</v>
      </c>
    </row>
    <row r="1286" spans="2:5" x14ac:dyDescent="0.25">
      <c r="B1286" s="294" t="s">
        <v>2342</v>
      </c>
      <c r="C1286" s="294">
        <v>532518</v>
      </c>
      <c r="D1286" s="294" t="s">
        <v>422</v>
      </c>
      <c r="E1286" s="294" t="s">
        <v>442</v>
      </c>
    </row>
    <row r="1287" spans="2:5" x14ac:dyDescent="0.25">
      <c r="B1287" s="294" t="s">
        <v>2343</v>
      </c>
      <c r="C1287" s="294">
        <v>522017</v>
      </c>
      <c r="D1287" s="294" t="s">
        <v>422</v>
      </c>
      <c r="E1287" s="294" t="s">
        <v>720</v>
      </c>
    </row>
    <row r="1288" spans="2:5" x14ac:dyDescent="0.25">
      <c r="B1288" s="294" t="s">
        <v>2344</v>
      </c>
      <c r="C1288" s="294">
        <v>534757</v>
      </c>
      <c r="D1288" s="294" t="s">
        <v>422</v>
      </c>
      <c r="E1288" s="294" t="s">
        <v>439</v>
      </c>
    </row>
    <row r="1289" spans="2:5" x14ac:dyDescent="0.25">
      <c r="B1289" s="294" t="s">
        <v>2345</v>
      </c>
      <c r="C1289" s="294" t="s">
        <v>422</v>
      </c>
      <c r="D1289" s="294" t="s">
        <v>2346</v>
      </c>
      <c r="E1289" s="294" t="s">
        <v>433</v>
      </c>
    </row>
    <row r="1290" spans="2:5" x14ac:dyDescent="0.25">
      <c r="B1290" s="294" t="s">
        <v>2347</v>
      </c>
      <c r="C1290" s="294">
        <v>540945</v>
      </c>
      <c r="D1290" s="294" t="s">
        <v>422</v>
      </c>
      <c r="E1290" s="294" t="s">
        <v>506</v>
      </c>
    </row>
    <row r="1291" spans="2:5" x14ac:dyDescent="0.25">
      <c r="B1291" s="294" t="s">
        <v>2348</v>
      </c>
      <c r="C1291" s="294">
        <v>503831</v>
      </c>
      <c r="D1291" s="294" t="s">
        <v>422</v>
      </c>
      <c r="E1291" s="294" t="s">
        <v>623</v>
      </c>
    </row>
    <row r="1292" spans="2:5" x14ac:dyDescent="0.25">
      <c r="B1292" s="294" t="s">
        <v>2349</v>
      </c>
      <c r="C1292" s="294">
        <v>507552</v>
      </c>
      <c r="D1292" s="294" t="s">
        <v>422</v>
      </c>
      <c r="E1292" s="294" t="s">
        <v>502</v>
      </c>
    </row>
    <row r="1293" spans="2:5" x14ac:dyDescent="0.25">
      <c r="B1293" s="294" t="s">
        <v>2350</v>
      </c>
      <c r="C1293" s="294">
        <v>502865</v>
      </c>
      <c r="D1293" s="294" t="s">
        <v>422</v>
      </c>
      <c r="E1293" s="294" t="s">
        <v>430</v>
      </c>
    </row>
    <row r="1294" spans="2:5" x14ac:dyDescent="0.25">
      <c r="B1294" s="294" t="s">
        <v>2351</v>
      </c>
      <c r="C1294" s="294">
        <v>500033</v>
      </c>
      <c r="D1294" s="294" t="s">
        <v>422</v>
      </c>
      <c r="E1294" s="294" t="s">
        <v>2352</v>
      </c>
    </row>
    <row r="1295" spans="2:5" x14ac:dyDescent="0.25">
      <c r="B1295" s="294" t="s">
        <v>2353</v>
      </c>
      <c r="C1295" s="294">
        <v>532843</v>
      </c>
      <c r="D1295" s="294" t="s">
        <v>2354</v>
      </c>
      <c r="E1295" s="294" t="s">
        <v>892</v>
      </c>
    </row>
    <row r="1296" spans="2:5" x14ac:dyDescent="0.25">
      <c r="B1296" s="294" t="s">
        <v>2355</v>
      </c>
      <c r="C1296" s="294">
        <v>523696</v>
      </c>
      <c r="D1296" s="294" t="s">
        <v>422</v>
      </c>
      <c r="E1296" s="294" t="s">
        <v>611</v>
      </c>
    </row>
    <row r="1297" spans="2:5" x14ac:dyDescent="0.25">
      <c r="B1297" s="294" t="s">
        <v>2356</v>
      </c>
      <c r="C1297" s="294">
        <v>530213</v>
      </c>
      <c r="D1297" s="294" t="s">
        <v>422</v>
      </c>
      <c r="E1297" s="294" t="s">
        <v>444</v>
      </c>
    </row>
    <row r="1298" spans="2:5" x14ac:dyDescent="0.25">
      <c r="B1298" s="294" t="s">
        <v>2357</v>
      </c>
      <c r="C1298" s="294">
        <v>500150</v>
      </c>
      <c r="D1298" s="294" t="s">
        <v>2358</v>
      </c>
      <c r="E1298" s="294" t="s">
        <v>470</v>
      </c>
    </row>
    <row r="1299" spans="2:5" x14ac:dyDescent="0.25">
      <c r="B1299" s="294" t="s">
        <v>2359</v>
      </c>
      <c r="C1299" s="294">
        <v>500150</v>
      </c>
      <c r="D1299" s="294" t="s">
        <v>2358</v>
      </c>
      <c r="E1299" s="294" t="s">
        <v>470</v>
      </c>
    </row>
    <row r="1300" spans="2:5" x14ac:dyDescent="0.25">
      <c r="B1300" s="294" t="s">
        <v>2360</v>
      </c>
      <c r="C1300" s="294">
        <v>513579</v>
      </c>
      <c r="D1300" s="294" t="s">
        <v>422</v>
      </c>
      <c r="E1300" s="294" t="s">
        <v>1100</v>
      </c>
    </row>
    <row r="1301" spans="2:5" x14ac:dyDescent="0.25">
      <c r="B1301" s="294" t="s">
        <v>2361</v>
      </c>
      <c r="C1301" s="294" t="s">
        <v>422</v>
      </c>
      <c r="D1301" s="294" t="s">
        <v>2362</v>
      </c>
      <c r="E1301" s="294" t="s">
        <v>433</v>
      </c>
    </row>
    <row r="1302" spans="2:5" x14ac:dyDescent="0.25">
      <c r="B1302" s="294" t="s">
        <v>2363</v>
      </c>
      <c r="C1302" s="294">
        <v>532403</v>
      </c>
      <c r="D1302" s="294" t="s">
        <v>422</v>
      </c>
      <c r="E1302" s="294" t="s">
        <v>515</v>
      </c>
    </row>
    <row r="1303" spans="2:5" x14ac:dyDescent="0.25">
      <c r="B1303" s="294" t="s">
        <v>2364</v>
      </c>
      <c r="C1303" s="294">
        <v>540190</v>
      </c>
      <c r="D1303" s="294" t="s">
        <v>422</v>
      </c>
      <c r="E1303" s="294" t="s">
        <v>444</v>
      </c>
    </row>
    <row r="1304" spans="2:5" x14ac:dyDescent="0.25">
      <c r="B1304" s="294" t="s">
        <v>2365</v>
      </c>
      <c r="C1304" s="294">
        <v>539839</v>
      </c>
      <c r="D1304" s="294" t="s">
        <v>422</v>
      </c>
      <c r="E1304" s="294" t="s">
        <v>439</v>
      </c>
    </row>
    <row r="1305" spans="2:5" x14ac:dyDescent="0.25">
      <c r="B1305" s="294" t="s">
        <v>2366</v>
      </c>
      <c r="C1305" s="294">
        <v>539032</v>
      </c>
      <c r="D1305" s="294" t="s">
        <v>2367</v>
      </c>
      <c r="E1305" s="294" t="s">
        <v>788</v>
      </c>
    </row>
    <row r="1306" spans="2:5" x14ac:dyDescent="0.25">
      <c r="B1306" s="294" t="s">
        <v>2368</v>
      </c>
      <c r="C1306" s="294">
        <v>539730</v>
      </c>
      <c r="D1306" s="294" t="s">
        <v>422</v>
      </c>
      <c r="E1306" s="294" t="s">
        <v>460</v>
      </c>
    </row>
    <row r="1307" spans="2:5" x14ac:dyDescent="0.25">
      <c r="B1307" s="294" t="s">
        <v>2369</v>
      </c>
      <c r="C1307" s="294">
        <v>530077</v>
      </c>
      <c r="D1307" s="294" t="s">
        <v>422</v>
      </c>
      <c r="E1307" s="294" t="s">
        <v>620</v>
      </c>
    </row>
    <row r="1308" spans="2:5" x14ac:dyDescent="0.25">
      <c r="B1308" s="294" t="s">
        <v>2370</v>
      </c>
      <c r="C1308" s="294">
        <v>508980</v>
      </c>
      <c r="D1308" s="294" t="s">
        <v>422</v>
      </c>
      <c r="E1308" s="294" t="s">
        <v>843</v>
      </c>
    </row>
    <row r="1309" spans="2:5" x14ac:dyDescent="0.25">
      <c r="B1309" s="294" t="s">
        <v>2371</v>
      </c>
      <c r="C1309" s="294">
        <v>522195</v>
      </c>
      <c r="D1309" s="294" t="s">
        <v>422</v>
      </c>
      <c r="E1309" s="294" t="s">
        <v>777</v>
      </c>
    </row>
    <row r="1310" spans="2:5" x14ac:dyDescent="0.25">
      <c r="B1310" s="294" t="s">
        <v>2372</v>
      </c>
      <c r="C1310" s="294">
        <v>521167</v>
      </c>
      <c r="D1310" s="294" t="s">
        <v>2373</v>
      </c>
      <c r="E1310" s="294" t="s">
        <v>978</v>
      </c>
    </row>
    <row r="1311" spans="2:5" x14ac:dyDescent="0.25">
      <c r="B1311" s="294" t="s">
        <v>2374</v>
      </c>
      <c r="C1311" s="294">
        <v>532042</v>
      </c>
      <c r="D1311" s="294" t="s">
        <v>422</v>
      </c>
      <c r="E1311" s="294" t="s">
        <v>494</v>
      </c>
    </row>
    <row r="1312" spans="2:5" x14ac:dyDescent="0.25">
      <c r="B1312" s="294" t="s">
        <v>2375</v>
      </c>
      <c r="C1312" s="294">
        <v>533213</v>
      </c>
      <c r="D1312" s="294" t="s">
        <v>422</v>
      </c>
      <c r="E1312" s="294" t="s">
        <v>405</v>
      </c>
    </row>
    <row r="1313" spans="2:5" x14ac:dyDescent="0.25">
      <c r="B1313" s="294" t="s">
        <v>2376</v>
      </c>
      <c r="C1313" s="294">
        <v>538568</v>
      </c>
      <c r="D1313" s="294" t="s">
        <v>422</v>
      </c>
      <c r="E1313" s="294" t="s">
        <v>444</v>
      </c>
    </row>
    <row r="1314" spans="2:5" x14ac:dyDescent="0.25">
      <c r="B1314" s="294" t="s">
        <v>2377</v>
      </c>
      <c r="C1314" s="294">
        <v>539169</v>
      </c>
      <c r="D1314" s="294" t="s">
        <v>422</v>
      </c>
      <c r="E1314" s="294" t="s">
        <v>408</v>
      </c>
    </row>
    <row r="1315" spans="2:5" x14ac:dyDescent="0.25">
      <c r="B1315" s="294" t="s">
        <v>2378</v>
      </c>
      <c r="C1315" s="294">
        <v>533400</v>
      </c>
      <c r="D1315" s="294" t="s">
        <v>2379</v>
      </c>
      <c r="E1315" s="294" t="s">
        <v>482</v>
      </c>
    </row>
    <row r="1316" spans="2:5" x14ac:dyDescent="0.25">
      <c r="B1316" s="294" t="s">
        <v>2380</v>
      </c>
      <c r="C1316" s="294">
        <v>523574</v>
      </c>
      <c r="D1316" s="294" t="s">
        <v>2381</v>
      </c>
      <c r="E1316" s="294" t="s">
        <v>591</v>
      </c>
    </row>
    <row r="1317" spans="2:5" x14ac:dyDescent="0.25">
      <c r="B1317" s="294" t="s">
        <v>2380</v>
      </c>
      <c r="C1317" s="294">
        <v>570002</v>
      </c>
      <c r="D1317" s="294" t="s">
        <v>2382</v>
      </c>
      <c r="E1317" s="294" t="s">
        <v>591</v>
      </c>
    </row>
    <row r="1318" spans="2:5" x14ac:dyDescent="0.25">
      <c r="B1318" s="294" t="s">
        <v>2383</v>
      </c>
      <c r="C1318" s="294">
        <v>536507</v>
      </c>
      <c r="D1318" s="294" t="s">
        <v>2384</v>
      </c>
      <c r="E1318" s="294" t="s">
        <v>591</v>
      </c>
    </row>
    <row r="1319" spans="2:5" x14ac:dyDescent="0.25">
      <c r="B1319" s="294" t="s">
        <v>2385</v>
      </c>
      <c r="C1319" s="294">
        <v>533296</v>
      </c>
      <c r="D1319" s="294" t="s">
        <v>2386</v>
      </c>
      <c r="E1319" s="294" t="s">
        <v>591</v>
      </c>
    </row>
    <row r="1320" spans="2:5" x14ac:dyDescent="0.25">
      <c r="B1320" s="294" t="s">
        <v>2387</v>
      </c>
      <c r="C1320" s="294">
        <v>540064</v>
      </c>
      <c r="D1320" s="294" t="s">
        <v>2388</v>
      </c>
      <c r="E1320" s="294" t="s">
        <v>591</v>
      </c>
    </row>
    <row r="1321" spans="2:5" x14ac:dyDescent="0.25">
      <c r="B1321" s="294" t="s">
        <v>2389</v>
      </c>
      <c r="C1321" s="294">
        <v>540798</v>
      </c>
      <c r="D1321" s="294" t="s">
        <v>2390</v>
      </c>
      <c r="E1321" s="294" t="s">
        <v>743</v>
      </c>
    </row>
    <row r="1322" spans="2:5" x14ac:dyDescent="0.25">
      <c r="B1322" s="294" t="s">
        <v>2391</v>
      </c>
      <c r="C1322" s="294">
        <v>523113</v>
      </c>
      <c r="D1322" s="294" t="s">
        <v>422</v>
      </c>
      <c r="E1322" s="294" t="s">
        <v>439</v>
      </c>
    </row>
    <row r="1323" spans="2:5" x14ac:dyDescent="0.25">
      <c r="B1323" s="294" t="s">
        <v>2392</v>
      </c>
      <c r="C1323" s="294">
        <v>534063</v>
      </c>
      <c r="D1323" s="294" t="s">
        <v>422</v>
      </c>
      <c r="E1323" s="294" t="s">
        <v>405</v>
      </c>
    </row>
    <row r="1324" spans="2:5" x14ac:dyDescent="0.25">
      <c r="B1324" s="294" t="s">
        <v>2393</v>
      </c>
      <c r="C1324" s="294">
        <v>504346</v>
      </c>
      <c r="D1324" s="294" t="s">
        <v>422</v>
      </c>
      <c r="E1324" s="294" t="s">
        <v>405</v>
      </c>
    </row>
    <row r="1325" spans="2:5" x14ac:dyDescent="0.25">
      <c r="B1325" s="294" t="s">
        <v>2394</v>
      </c>
      <c r="C1325" s="294">
        <v>505250</v>
      </c>
      <c r="D1325" s="294" t="s">
        <v>422</v>
      </c>
      <c r="E1325" s="294" t="s">
        <v>430</v>
      </c>
    </row>
    <row r="1326" spans="2:5" x14ac:dyDescent="0.25">
      <c r="B1326" s="294" t="s">
        <v>2395</v>
      </c>
      <c r="C1326" s="294">
        <v>540614</v>
      </c>
      <c r="D1326" s="294" t="s">
        <v>422</v>
      </c>
      <c r="E1326" s="294" t="s">
        <v>465</v>
      </c>
    </row>
    <row r="1327" spans="2:5" x14ac:dyDescent="0.25">
      <c r="B1327" s="294" t="s">
        <v>2396</v>
      </c>
      <c r="C1327" s="294">
        <v>531758</v>
      </c>
      <c r="D1327" s="294" t="s">
        <v>422</v>
      </c>
      <c r="E1327" s="294" t="s">
        <v>439</v>
      </c>
    </row>
    <row r="1328" spans="2:5" x14ac:dyDescent="0.25">
      <c r="B1328" s="294" t="s">
        <v>2397</v>
      </c>
      <c r="C1328" s="294">
        <v>513059</v>
      </c>
      <c r="D1328" s="294" t="s">
        <v>422</v>
      </c>
      <c r="E1328" s="294" t="s">
        <v>777</v>
      </c>
    </row>
    <row r="1329" spans="2:5" x14ac:dyDescent="0.25">
      <c r="B1329" s="294" t="s">
        <v>2398</v>
      </c>
      <c r="C1329" s="294">
        <v>542666</v>
      </c>
      <c r="D1329" s="294" t="s">
        <v>2399</v>
      </c>
      <c r="E1329" s="294" t="s">
        <v>2400</v>
      </c>
    </row>
    <row r="1330" spans="2:5" x14ac:dyDescent="0.25">
      <c r="B1330" s="294" t="s">
        <v>2401</v>
      </c>
      <c r="C1330" s="294">
        <v>505714</v>
      </c>
      <c r="D1330" s="294" t="s">
        <v>2402</v>
      </c>
      <c r="E1330" s="294" t="s">
        <v>777</v>
      </c>
    </row>
    <row r="1331" spans="2:5" x14ac:dyDescent="0.25">
      <c r="B1331" s="294" t="s">
        <v>2403</v>
      </c>
      <c r="C1331" s="294">
        <v>505714</v>
      </c>
      <c r="D1331" s="294" t="s">
        <v>2402</v>
      </c>
      <c r="E1331" s="294" t="s">
        <v>777</v>
      </c>
    </row>
    <row r="1332" spans="2:5" x14ac:dyDescent="0.25">
      <c r="B1332" s="294" t="s">
        <v>2404</v>
      </c>
      <c r="C1332" s="294">
        <v>524624</v>
      </c>
      <c r="D1332" s="294" t="s">
        <v>2405</v>
      </c>
      <c r="E1332" s="294" t="s">
        <v>2406</v>
      </c>
    </row>
    <row r="1333" spans="2:5" x14ac:dyDescent="0.25">
      <c r="B1333" s="294" t="s">
        <v>2407</v>
      </c>
      <c r="C1333" s="294">
        <v>531196</v>
      </c>
      <c r="D1333" s="294" t="s">
        <v>422</v>
      </c>
      <c r="E1333" s="294" t="s">
        <v>444</v>
      </c>
    </row>
    <row r="1334" spans="2:5" x14ac:dyDescent="0.25">
      <c r="B1334" s="294" t="s">
        <v>2408</v>
      </c>
      <c r="C1334" s="294">
        <v>531196</v>
      </c>
      <c r="D1334" s="294" t="s">
        <v>422</v>
      </c>
      <c r="E1334" s="294" t="s">
        <v>444</v>
      </c>
    </row>
    <row r="1335" spans="2:5" x14ac:dyDescent="0.25">
      <c r="B1335" s="294" t="s">
        <v>2409</v>
      </c>
      <c r="C1335" s="294">
        <v>532155</v>
      </c>
      <c r="D1335" s="294" t="s">
        <v>2410</v>
      </c>
      <c r="E1335" s="294" t="s">
        <v>447</v>
      </c>
    </row>
    <row r="1336" spans="2:5" x14ac:dyDescent="0.25">
      <c r="B1336" s="294" t="s">
        <v>2411</v>
      </c>
      <c r="C1336" s="294">
        <v>532155</v>
      </c>
      <c r="D1336" s="294" t="s">
        <v>2410</v>
      </c>
      <c r="E1336" s="294" t="s">
        <v>447</v>
      </c>
    </row>
    <row r="1337" spans="2:5" x14ac:dyDescent="0.25">
      <c r="B1337" s="294" t="s">
        <v>2412</v>
      </c>
      <c r="C1337" s="294">
        <v>538609</v>
      </c>
      <c r="D1337" s="294" t="s">
        <v>422</v>
      </c>
      <c r="E1337" s="294" t="s">
        <v>405</v>
      </c>
    </row>
    <row r="1338" spans="2:5" x14ac:dyDescent="0.25">
      <c r="B1338" s="294" t="s">
        <v>2413</v>
      </c>
      <c r="C1338" s="294">
        <v>505711</v>
      </c>
      <c r="D1338" s="294" t="s">
        <v>422</v>
      </c>
      <c r="E1338" s="294" t="s">
        <v>777</v>
      </c>
    </row>
    <row r="1339" spans="2:5" x14ac:dyDescent="0.25">
      <c r="B1339" s="294" t="s">
        <v>2414</v>
      </c>
      <c r="C1339" s="294">
        <v>539228</v>
      </c>
      <c r="D1339" s="294" t="s">
        <v>422</v>
      </c>
      <c r="E1339" s="294" t="s">
        <v>2415</v>
      </c>
    </row>
    <row r="1340" spans="2:5" x14ac:dyDescent="0.25">
      <c r="B1340" s="294" t="s">
        <v>2416</v>
      </c>
      <c r="C1340" s="294">
        <v>538881</v>
      </c>
      <c r="D1340" s="294" t="s">
        <v>422</v>
      </c>
      <c r="E1340" s="294" t="s">
        <v>439</v>
      </c>
    </row>
    <row r="1341" spans="2:5" x14ac:dyDescent="0.25">
      <c r="B1341" s="294" t="s">
        <v>2417</v>
      </c>
      <c r="C1341" s="294">
        <v>504697</v>
      </c>
      <c r="D1341" s="294" t="s">
        <v>422</v>
      </c>
      <c r="E1341" s="294" t="s">
        <v>720</v>
      </c>
    </row>
    <row r="1342" spans="2:5" x14ac:dyDescent="0.25">
      <c r="B1342" s="294" t="s">
        <v>2418</v>
      </c>
      <c r="C1342" s="294">
        <v>531911</v>
      </c>
      <c r="D1342" s="294" t="s">
        <v>422</v>
      </c>
      <c r="E1342" s="294" t="s">
        <v>430</v>
      </c>
    </row>
    <row r="1343" spans="2:5" x14ac:dyDescent="0.25">
      <c r="B1343" s="294" t="s">
        <v>2419</v>
      </c>
      <c r="C1343" s="294">
        <v>526073</v>
      </c>
      <c r="D1343" s="294" t="s">
        <v>422</v>
      </c>
      <c r="E1343" s="294" t="s">
        <v>607</v>
      </c>
    </row>
    <row r="1344" spans="2:5" x14ac:dyDescent="0.25">
      <c r="B1344" s="294" t="s">
        <v>2420</v>
      </c>
      <c r="C1344" s="294">
        <v>506186</v>
      </c>
      <c r="D1344" s="294" t="s">
        <v>422</v>
      </c>
      <c r="E1344" s="294" t="s">
        <v>425</v>
      </c>
    </row>
    <row r="1345" spans="2:5" x14ac:dyDescent="0.25">
      <c r="B1345" s="294" t="s">
        <v>2421</v>
      </c>
      <c r="C1345" s="294">
        <v>540935</v>
      </c>
      <c r="D1345" s="294" t="s">
        <v>2422</v>
      </c>
      <c r="E1345" s="294" t="s">
        <v>582</v>
      </c>
    </row>
    <row r="1346" spans="2:5" x14ac:dyDescent="0.25">
      <c r="B1346" s="294" t="s">
        <v>2423</v>
      </c>
      <c r="C1346" s="294">
        <v>533265</v>
      </c>
      <c r="D1346" s="294" t="s">
        <v>2424</v>
      </c>
      <c r="E1346" s="294" t="s">
        <v>454</v>
      </c>
    </row>
    <row r="1347" spans="2:5" x14ac:dyDescent="0.25">
      <c r="B1347" s="294" t="s">
        <v>2425</v>
      </c>
      <c r="C1347" s="294">
        <v>532726</v>
      </c>
      <c r="D1347" s="294" t="s">
        <v>2426</v>
      </c>
      <c r="E1347" s="294" t="s">
        <v>454</v>
      </c>
    </row>
    <row r="1348" spans="2:5" x14ac:dyDescent="0.25">
      <c r="B1348" s="294" t="s">
        <v>2427</v>
      </c>
      <c r="C1348" s="294">
        <v>531902</v>
      </c>
      <c r="D1348" s="294" t="s">
        <v>2428</v>
      </c>
      <c r="E1348" s="294" t="s">
        <v>508</v>
      </c>
    </row>
    <row r="1349" spans="2:5" x14ac:dyDescent="0.25">
      <c r="B1349" s="294" t="s">
        <v>2429</v>
      </c>
      <c r="C1349" s="294">
        <v>532959</v>
      </c>
      <c r="D1349" s="294" t="s">
        <v>2430</v>
      </c>
      <c r="E1349" s="294" t="s">
        <v>820</v>
      </c>
    </row>
    <row r="1350" spans="2:5" x14ac:dyDescent="0.25">
      <c r="B1350" s="294" t="s">
        <v>2431</v>
      </c>
      <c r="C1350" s="294">
        <v>513108</v>
      </c>
      <c r="D1350" s="294" t="s">
        <v>2432</v>
      </c>
      <c r="E1350" s="294" t="s">
        <v>745</v>
      </c>
    </row>
    <row r="1351" spans="2:5" x14ac:dyDescent="0.25">
      <c r="B1351" s="294" t="s">
        <v>2433</v>
      </c>
      <c r="C1351" s="294">
        <v>500153</v>
      </c>
      <c r="D1351" s="294" t="s">
        <v>422</v>
      </c>
      <c r="E1351" s="294" t="s">
        <v>470</v>
      </c>
    </row>
    <row r="1352" spans="2:5" x14ac:dyDescent="0.25">
      <c r="B1352" s="294" t="s">
        <v>2434</v>
      </c>
      <c r="C1352" s="294">
        <v>541703</v>
      </c>
      <c r="D1352" s="294" t="s">
        <v>422</v>
      </c>
      <c r="E1352" s="294" t="s">
        <v>423</v>
      </c>
    </row>
    <row r="1353" spans="2:5" x14ac:dyDescent="0.25">
      <c r="B1353" s="294" t="s">
        <v>2435</v>
      </c>
      <c r="C1353" s="294">
        <v>541703</v>
      </c>
      <c r="D1353" s="294" t="s">
        <v>422</v>
      </c>
      <c r="E1353" s="294" t="s">
        <v>423</v>
      </c>
    </row>
    <row r="1354" spans="2:5" x14ac:dyDescent="0.25">
      <c r="B1354" s="294" t="s">
        <v>2436</v>
      </c>
      <c r="C1354" s="294">
        <v>504397</v>
      </c>
      <c r="D1354" s="294" t="s">
        <v>422</v>
      </c>
      <c r="E1354" s="294" t="s">
        <v>843</v>
      </c>
    </row>
    <row r="1355" spans="2:5" x14ac:dyDescent="0.25">
      <c r="B1355" s="294" t="s">
        <v>2437</v>
      </c>
      <c r="C1355" s="294">
        <v>526367</v>
      </c>
      <c r="D1355" s="294" t="s">
        <v>2438</v>
      </c>
      <c r="E1355" s="294" t="s">
        <v>508</v>
      </c>
    </row>
    <row r="1356" spans="2:5" x14ac:dyDescent="0.25">
      <c r="B1356" s="294" t="s">
        <v>2439</v>
      </c>
      <c r="C1356" s="294">
        <v>514167</v>
      </c>
      <c r="D1356" s="294" t="s">
        <v>2440</v>
      </c>
      <c r="E1356" s="294" t="s">
        <v>843</v>
      </c>
    </row>
    <row r="1357" spans="2:5" x14ac:dyDescent="0.25">
      <c r="B1357" s="294" t="s">
        <v>2441</v>
      </c>
      <c r="C1357" s="294" t="s">
        <v>422</v>
      </c>
      <c r="D1357" s="294" t="s">
        <v>2442</v>
      </c>
      <c r="E1357" s="294" t="s">
        <v>433</v>
      </c>
    </row>
    <row r="1358" spans="2:5" x14ac:dyDescent="0.25">
      <c r="B1358" s="294" t="s">
        <v>2443</v>
      </c>
      <c r="C1358" s="294">
        <v>531813</v>
      </c>
      <c r="D1358" s="294" t="s">
        <v>422</v>
      </c>
      <c r="E1358" s="294" t="s">
        <v>416</v>
      </c>
    </row>
    <row r="1359" spans="2:5" x14ac:dyDescent="0.25">
      <c r="B1359" s="294" t="s">
        <v>2444</v>
      </c>
      <c r="C1359" s="294">
        <v>531813</v>
      </c>
      <c r="D1359" s="294" t="s">
        <v>422</v>
      </c>
      <c r="E1359" s="294" t="s">
        <v>416</v>
      </c>
    </row>
    <row r="1360" spans="2:5" x14ac:dyDescent="0.25">
      <c r="B1360" s="294" t="s">
        <v>2445</v>
      </c>
      <c r="C1360" s="294">
        <v>539680</v>
      </c>
      <c r="D1360" s="294" t="s">
        <v>422</v>
      </c>
      <c r="E1360" s="294" t="s">
        <v>460</v>
      </c>
    </row>
    <row r="1361" spans="2:5" x14ac:dyDescent="0.25">
      <c r="B1361" s="294" t="s">
        <v>2446</v>
      </c>
      <c r="C1361" s="294">
        <v>540647</v>
      </c>
      <c r="D1361" s="294" t="s">
        <v>2447</v>
      </c>
      <c r="E1361" s="294" t="s">
        <v>442</v>
      </c>
    </row>
    <row r="1362" spans="2:5" x14ac:dyDescent="0.25">
      <c r="B1362" s="294" t="s">
        <v>2448</v>
      </c>
      <c r="C1362" s="294">
        <v>521176</v>
      </c>
      <c r="D1362" s="294" t="s">
        <v>2449</v>
      </c>
      <c r="E1362" s="294" t="s">
        <v>437</v>
      </c>
    </row>
    <row r="1363" spans="2:5" x14ac:dyDescent="0.25">
      <c r="B1363" s="294" t="s">
        <v>2450</v>
      </c>
      <c r="C1363" s="294">
        <v>512443</v>
      </c>
      <c r="D1363" s="294" t="s">
        <v>422</v>
      </c>
      <c r="E1363" s="294" t="s">
        <v>444</v>
      </c>
    </row>
    <row r="1364" spans="2:5" x14ac:dyDescent="0.25">
      <c r="B1364" s="294" t="s">
        <v>2451</v>
      </c>
      <c r="C1364" s="294">
        <v>539492</v>
      </c>
      <c r="D1364" s="294" t="s">
        <v>422</v>
      </c>
      <c r="E1364" s="294" t="s">
        <v>439</v>
      </c>
    </row>
    <row r="1365" spans="2:5" x14ac:dyDescent="0.25">
      <c r="B1365" s="294" t="s">
        <v>2452</v>
      </c>
      <c r="C1365" s="294">
        <v>542011</v>
      </c>
      <c r="D1365" s="294" t="s">
        <v>2453</v>
      </c>
      <c r="E1365" s="294" t="s">
        <v>500</v>
      </c>
    </row>
    <row r="1366" spans="2:5" x14ac:dyDescent="0.25">
      <c r="B1366" s="294" t="s">
        <v>2454</v>
      </c>
      <c r="C1366" s="294">
        <v>500155</v>
      </c>
      <c r="D1366" s="294" t="s">
        <v>2455</v>
      </c>
      <c r="E1366" s="294" t="s">
        <v>437</v>
      </c>
    </row>
    <row r="1367" spans="2:5" x14ac:dyDescent="0.25">
      <c r="B1367" s="294" t="s">
        <v>2456</v>
      </c>
      <c r="C1367" s="294">
        <v>530615</v>
      </c>
      <c r="D1367" s="294" t="s">
        <v>422</v>
      </c>
      <c r="E1367" s="294" t="s">
        <v>454</v>
      </c>
    </row>
    <row r="1368" spans="2:5" x14ac:dyDescent="0.25">
      <c r="B1368" s="294" t="s">
        <v>2457</v>
      </c>
      <c r="C1368" s="294">
        <v>526727</v>
      </c>
      <c r="D1368" s="294" t="s">
        <v>422</v>
      </c>
      <c r="E1368" s="294" t="s">
        <v>820</v>
      </c>
    </row>
    <row r="1369" spans="2:5" x14ac:dyDescent="0.25">
      <c r="B1369" s="294" t="s">
        <v>2458</v>
      </c>
      <c r="C1369" s="294">
        <v>512493</v>
      </c>
      <c r="D1369" s="294" t="s">
        <v>422</v>
      </c>
      <c r="E1369" s="294" t="s">
        <v>405</v>
      </c>
    </row>
    <row r="1370" spans="2:5" x14ac:dyDescent="0.25">
      <c r="B1370" s="294" t="s">
        <v>2459</v>
      </c>
      <c r="C1370" s="294">
        <v>530161</v>
      </c>
      <c r="D1370" s="294" t="s">
        <v>422</v>
      </c>
      <c r="E1370" s="294" t="s">
        <v>444</v>
      </c>
    </row>
    <row r="1371" spans="2:5" x14ac:dyDescent="0.25">
      <c r="B1371" s="294" t="s">
        <v>2460</v>
      </c>
      <c r="C1371" s="294">
        <v>541276</v>
      </c>
      <c r="D1371" s="294" t="s">
        <v>422</v>
      </c>
      <c r="E1371" s="294" t="s">
        <v>444</v>
      </c>
    </row>
    <row r="1372" spans="2:5" x14ac:dyDescent="0.25">
      <c r="B1372" s="294" t="s">
        <v>2461</v>
      </c>
      <c r="C1372" s="294">
        <v>509563</v>
      </c>
      <c r="D1372" s="294" t="s">
        <v>422</v>
      </c>
      <c r="E1372" s="294" t="s">
        <v>437</v>
      </c>
    </row>
    <row r="1373" spans="2:5" x14ac:dyDescent="0.25">
      <c r="B1373" s="294" t="s">
        <v>2462</v>
      </c>
      <c r="C1373" s="294">
        <v>500655</v>
      </c>
      <c r="D1373" s="294" t="s">
        <v>422</v>
      </c>
      <c r="E1373" s="294" t="s">
        <v>470</v>
      </c>
    </row>
    <row r="1374" spans="2:5" x14ac:dyDescent="0.25">
      <c r="B1374" s="294" t="s">
        <v>2463</v>
      </c>
      <c r="C1374" s="294">
        <v>514400</v>
      </c>
      <c r="D1374" s="294" t="s">
        <v>422</v>
      </c>
      <c r="E1374" s="294" t="s">
        <v>444</v>
      </c>
    </row>
    <row r="1375" spans="2:5" x14ac:dyDescent="0.25">
      <c r="B1375" s="294" t="s">
        <v>2464</v>
      </c>
      <c r="C1375" s="294">
        <v>509557</v>
      </c>
      <c r="D1375" s="294" t="s">
        <v>2465</v>
      </c>
      <c r="E1375" s="294" t="s">
        <v>437</v>
      </c>
    </row>
    <row r="1376" spans="2:5" x14ac:dyDescent="0.25">
      <c r="B1376" s="294" t="s">
        <v>2466</v>
      </c>
      <c r="C1376" s="294">
        <v>532622</v>
      </c>
      <c r="D1376" s="294" t="s">
        <v>2467</v>
      </c>
      <c r="E1376" s="294" t="s">
        <v>743</v>
      </c>
    </row>
    <row r="1377" spans="2:5" x14ac:dyDescent="0.25">
      <c r="B1377" s="294" t="s">
        <v>2468</v>
      </c>
      <c r="C1377" s="294">
        <v>532345</v>
      </c>
      <c r="D1377" s="294" t="s">
        <v>2469</v>
      </c>
      <c r="E1377" s="294" t="s">
        <v>743</v>
      </c>
    </row>
    <row r="1378" spans="2:5" x14ac:dyDescent="0.25">
      <c r="B1378" s="294" t="s">
        <v>2470</v>
      </c>
      <c r="C1378" s="294">
        <v>539515</v>
      </c>
      <c r="D1378" s="294" t="s">
        <v>422</v>
      </c>
      <c r="E1378" s="294" t="s">
        <v>444</v>
      </c>
    </row>
    <row r="1379" spans="2:5" x14ac:dyDescent="0.25">
      <c r="B1379" s="294" t="s">
        <v>2471</v>
      </c>
      <c r="C1379" s="294">
        <v>540613</v>
      </c>
      <c r="D1379" s="294" t="s">
        <v>422</v>
      </c>
      <c r="E1379" s="294" t="s">
        <v>444</v>
      </c>
    </row>
    <row r="1380" spans="2:5" x14ac:dyDescent="0.25">
      <c r="B1380" s="294" t="s">
        <v>2472</v>
      </c>
      <c r="C1380" s="294">
        <v>540936</v>
      </c>
      <c r="D1380" s="294" t="s">
        <v>422</v>
      </c>
      <c r="E1380" s="294" t="s">
        <v>444</v>
      </c>
    </row>
    <row r="1381" spans="2:5" x14ac:dyDescent="0.25">
      <c r="B1381" s="294" t="s">
        <v>2473</v>
      </c>
      <c r="C1381" s="294">
        <v>524564</v>
      </c>
      <c r="D1381" s="294" t="s">
        <v>422</v>
      </c>
      <c r="E1381" s="294" t="s">
        <v>470</v>
      </c>
    </row>
    <row r="1382" spans="2:5" x14ac:dyDescent="0.25">
      <c r="B1382" s="294" t="s">
        <v>2474</v>
      </c>
      <c r="C1382" s="294">
        <v>541546</v>
      </c>
      <c r="D1382" s="294" t="s">
        <v>2475</v>
      </c>
      <c r="E1382" s="294" t="s">
        <v>820</v>
      </c>
    </row>
    <row r="1383" spans="2:5" x14ac:dyDescent="0.25">
      <c r="B1383" s="294" t="s">
        <v>2476</v>
      </c>
      <c r="C1383" s="294">
        <v>532767</v>
      </c>
      <c r="D1383" s="294" t="s">
        <v>2477</v>
      </c>
      <c r="E1383" s="294" t="s">
        <v>820</v>
      </c>
    </row>
    <row r="1384" spans="2:5" x14ac:dyDescent="0.25">
      <c r="B1384" s="294" t="s">
        <v>2478</v>
      </c>
      <c r="C1384" s="294">
        <v>532183</v>
      </c>
      <c r="D1384" s="294" t="s">
        <v>422</v>
      </c>
      <c r="E1384" s="294" t="s">
        <v>1121</v>
      </c>
    </row>
    <row r="1385" spans="2:5" x14ac:dyDescent="0.25">
      <c r="B1385" s="294" t="s">
        <v>2479</v>
      </c>
      <c r="C1385" s="294">
        <v>539009</v>
      </c>
      <c r="D1385" s="294" t="s">
        <v>422</v>
      </c>
      <c r="E1385" s="294" t="s">
        <v>820</v>
      </c>
    </row>
    <row r="1386" spans="2:5" x14ac:dyDescent="0.25">
      <c r="B1386" s="294" t="s">
        <v>2480</v>
      </c>
      <c r="C1386" s="294">
        <v>538319</v>
      </c>
      <c r="D1386" s="294" t="s">
        <v>422</v>
      </c>
      <c r="E1386" s="294" t="s">
        <v>405</v>
      </c>
    </row>
    <row r="1387" spans="2:5" x14ac:dyDescent="0.25">
      <c r="B1387" s="294" t="s">
        <v>2481</v>
      </c>
      <c r="C1387" s="294">
        <v>535917</v>
      </c>
      <c r="D1387" s="294" t="s">
        <v>422</v>
      </c>
      <c r="E1387" s="294" t="s">
        <v>405</v>
      </c>
    </row>
    <row r="1388" spans="2:5" x14ac:dyDescent="0.25">
      <c r="B1388" s="294" t="s">
        <v>2482</v>
      </c>
      <c r="C1388" s="294">
        <v>535431</v>
      </c>
      <c r="D1388" s="294" t="s">
        <v>422</v>
      </c>
      <c r="E1388" s="294" t="s">
        <v>405</v>
      </c>
    </row>
    <row r="1389" spans="2:5" x14ac:dyDescent="0.25">
      <c r="B1389" s="294" t="s">
        <v>2483</v>
      </c>
      <c r="C1389" s="294">
        <v>530855</v>
      </c>
      <c r="D1389" s="294" t="s">
        <v>422</v>
      </c>
      <c r="E1389" s="294" t="s">
        <v>439</v>
      </c>
    </row>
    <row r="1390" spans="2:5" x14ac:dyDescent="0.25">
      <c r="B1390" s="294" t="s">
        <v>2484</v>
      </c>
      <c r="C1390" s="294">
        <v>532309</v>
      </c>
      <c r="D1390" s="294" t="s">
        <v>2485</v>
      </c>
      <c r="E1390" s="294" t="s">
        <v>465</v>
      </c>
    </row>
    <row r="1391" spans="2:5" x14ac:dyDescent="0.25">
      <c r="B1391" s="294" t="s">
        <v>2486</v>
      </c>
      <c r="C1391" s="294">
        <v>532309</v>
      </c>
      <c r="D1391" s="294" t="s">
        <v>2485</v>
      </c>
      <c r="E1391" s="294" t="s">
        <v>465</v>
      </c>
    </row>
    <row r="1392" spans="2:5" x14ac:dyDescent="0.25">
      <c r="B1392" s="294" t="s">
        <v>2487</v>
      </c>
      <c r="C1392" s="294">
        <v>522275</v>
      </c>
      <c r="D1392" s="294" t="s">
        <v>2488</v>
      </c>
      <c r="E1392" s="294" t="s">
        <v>561</v>
      </c>
    </row>
    <row r="1393" spans="2:5" x14ac:dyDescent="0.25">
      <c r="B1393" s="294" t="s">
        <v>2489</v>
      </c>
      <c r="C1393" s="294">
        <v>522275</v>
      </c>
      <c r="D1393" s="294" t="s">
        <v>2488</v>
      </c>
      <c r="E1393" s="294" t="s">
        <v>561</v>
      </c>
    </row>
    <row r="1394" spans="2:5" x14ac:dyDescent="0.25">
      <c r="B1394" s="294" t="s">
        <v>2490</v>
      </c>
      <c r="C1394" s="294">
        <v>504028</v>
      </c>
      <c r="D1394" s="294" t="s">
        <v>422</v>
      </c>
      <c r="E1394" s="294" t="s">
        <v>607</v>
      </c>
    </row>
    <row r="1395" spans="2:5" x14ac:dyDescent="0.25">
      <c r="B1395" s="294" t="s">
        <v>2491</v>
      </c>
      <c r="C1395" s="294">
        <v>532764</v>
      </c>
      <c r="D1395" s="294" t="s">
        <v>2492</v>
      </c>
      <c r="E1395" s="294" t="s">
        <v>508</v>
      </c>
    </row>
    <row r="1396" spans="2:5" x14ac:dyDescent="0.25">
      <c r="B1396" s="294" t="s">
        <v>2493</v>
      </c>
      <c r="C1396" s="294">
        <v>530389</v>
      </c>
      <c r="D1396" s="294" t="s">
        <v>422</v>
      </c>
      <c r="E1396" s="294" t="s">
        <v>442</v>
      </c>
    </row>
    <row r="1397" spans="2:5" x14ac:dyDescent="0.25">
      <c r="B1397" s="294" t="s">
        <v>2494</v>
      </c>
      <c r="C1397" s="294" t="s">
        <v>422</v>
      </c>
      <c r="D1397" s="294" t="s">
        <v>2495</v>
      </c>
      <c r="E1397" s="294" t="s">
        <v>433</v>
      </c>
    </row>
    <row r="1398" spans="2:5" x14ac:dyDescent="0.25">
      <c r="B1398" s="294" t="s">
        <v>2496</v>
      </c>
      <c r="C1398" s="294">
        <v>539486</v>
      </c>
      <c r="D1398" s="294" t="s">
        <v>422</v>
      </c>
      <c r="E1398" s="294" t="s">
        <v>439</v>
      </c>
    </row>
    <row r="1399" spans="2:5" x14ac:dyDescent="0.25">
      <c r="B1399" s="294" t="s">
        <v>2497</v>
      </c>
      <c r="C1399" s="294">
        <v>521133</v>
      </c>
      <c r="D1399" s="294" t="s">
        <v>422</v>
      </c>
      <c r="E1399" s="294" t="s">
        <v>437</v>
      </c>
    </row>
    <row r="1400" spans="2:5" x14ac:dyDescent="0.25">
      <c r="B1400" s="294" t="s">
        <v>2498</v>
      </c>
      <c r="C1400" s="294">
        <v>521133</v>
      </c>
      <c r="D1400" s="294" t="s">
        <v>422</v>
      </c>
      <c r="E1400" s="294" t="s">
        <v>437</v>
      </c>
    </row>
    <row r="1401" spans="2:5" x14ac:dyDescent="0.25">
      <c r="B1401" s="294" t="s">
        <v>2499</v>
      </c>
      <c r="C1401" s="294">
        <v>532318</v>
      </c>
      <c r="D1401" s="294" t="s">
        <v>2500</v>
      </c>
      <c r="E1401" s="294" t="s">
        <v>2049</v>
      </c>
    </row>
    <row r="1402" spans="2:5" x14ac:dyDescent="0.25">
      <c r="B1402" s="294" t="s">
        <v>2501</v>
      </c>
      <c r="C1402" s="294">
        <v>531137</v>
      </c>
      <c r="D1402" s="294" t="s">
        <v>422</v>
      </c>
      <c r="E1402" s="294" t="s">
        <v>843</v>
      </c>
    </row>
    <row r="1403" spans="2:5" x14ac:dyDescent="0.25">
      <c r="B1403" s="294" t="s">
        <v>2502</v>
      </c>
      <c r="C1403" s="294">
        <v>541999</v>
      </c>
      <c r="D1403" s="294" t="s">
        <v>422</v>
      </c>
      <c r="E1403" s="294" t="s">
        <v>620</v>
      </c>
    </row>
    <row r="1404" spans="2:5" x14ac:dyDescent="0.25">
      <c r="B1404" s="294" t="s">
        <v>2503</v>
      </c>
      <c r="C1404" s="294">
        <v>540755</v>
      </c>
      <c r="D1404" s="294" t="s">
        <v>2504</v>
      </c>
      <c r="E1404" s="294" t="s">
        <v>2505</v>
      </c>
    </row>
    <row r="1405" spans="2:5" x14ac:dyDescent="0.25">
      <c r="B1405" s="294" t="s">
        <v>2506</v>
      </c>
      <c r="C1405" s="294">
        <v>539407</v>
      </c>
      <c r="D1405" s="294" t="s">
        <v>422</v>
      </c>
      <c r="E1405" s="294" t="s">
        <v>820</v>
      </c>
    </row>
    <row r="1406" spans="2:5" x14ac:dyDescent="0.25">
      <c r="B1406" s="294" t="s">
        <v>2507</v>
      </c>
      <c r="C1406" s="294">
        <v>514336</v>
      </c>
      <c r="D1406" s="294" t="s">
        <v>422</v>
      </c>
      <c r="E1406" s="294" t="s">
        <v>760</v>
      </c>
    </row>
    <row r="1407" spans="2:5" x14ac:dyDescent="0.25">
      <c r="B1407" s="294" t="s">
        <v>2508</v>
      </c>
      <c r="C1407" s="294">
        <v>514336</v>
      </c>
      <c r="D1407" s="294" t="s">
        <v>422</v>
      </c>
      <c r="E1407" s="294" t="s">
        <v>760</v>
      </c>
    </row>
    <row r="1408" spans="2:5" x14ac:dyDescent="0.25">
      <c r="B1408" s="294" t="s">
        <v>2509</v>
      </c>
      <c r="C1408" s="294">
        <v>506109</v>
      </c>
      <c r="D1408" s="294" t="s">
        <v>2510</v>
      </c>
      <c r="E1408" s="294" t="s">
        <v>515</v>
      </c>
    </row>
    <row r="1409" spans="2:5" x14ac:dyDescent="0.25">
      <c r="B1409" s="294" t="s">
        <v>2511</v>
      </c>
      <c r="C1409" s="294">
        <v>531739</v>
      </c>
      <c r="D1409" s="294" t="s">
        <v>422</v>
      </c>
      <c r="E1409" s="294" t="s">
        <v>460</v>
      </c>
    </row>
    <row r="1410" spans="2:5" x14ac:dyDescent="0.25">
      <c r="B1410" s="294" t="s">
        <v>2512</v>
      </c>
      <c r="C1410" s="294">
        <v>539206</v>
      </c>
      <c r="D1410" s="294" t="s">
        <v>422</v>
      </c>
      <c r="E1410" s="294" t="s">
        <v>760</v>
      </c>
    </row>
    <row r="1411" spans="2:5" x14ac:dyDescent="0.25">
      <c r="B1411" s="294" t="s">
        <v>2513</v>
      </c>
      <c r="C1411" s="294">
        <v>538961</v>
      </c>
      <c r="D1411" s="294" t="s">
        <v>2514</v>
      </c>
      <c r="E1411" s="294" t="s">
        <v>416</v>
      </c>
    </row>
    <row r="1412" spans="2:5" x14ac:dyDescent="0.25">
      <c r="B1412" s="294" t="s">
        <v>2515</v>
      </c>
      <c r="C1412" s="294">
        <v>530343</v>
      </c>
      <c r="D1412" s="294" t="s">
        <v>2516</v>
      </c>
      <c r="E1412" s="294" t="s">
        <v>720</v>
      </c>
    </row>
    <row r="1413" spans="2:5" x14ac:dyDescent="0.25">
      <c r="B1413" s="294" t="s">
        <v>2517</v>
      </c>
      <c r="C1413" s="294">
        <v>532285</v>
      </c>
      <c r="D1413" s="294" t="s">
        <v>2518</v>
      </c>
      <c r="E1413" s="294" t="s">
        <v>405</v>
      </c>
    </row>
    <row r="1414" spans="2:5" x14ac:dyDescent="0.25">
      <c r="B1414" s="294" t="s">
        <v>2519</v>
      </c>
      <c r="C1414" s="294">
        <v>500171</v>
      </c>
      <c r="D1414" s="294" t="s">
        <v>2520</v>
      </c>
      <c r="E1414" s="294" t="s">
        <v>470</v>
      </c>
    </row>
    <row r="1415" spans="2:5" x14ac:dyDescent="0.25">
      <c r="B1415" s="294" t="s">
        <v>2521</v>
      </c>
      <c r="C1415" s="294">
        <v>533048</v>
      </c>
      <c r="D1415" s="294" t="s">
        <v>2522</v>
      </c>
      <c r="E1415" s="294" t="s">
        <v>820</v>
      </c>
    </row>
    <row r="1416" spans="2:5" x14ac:dyDescent="0.25">
      <c r="B1416" s="294" t="s">
        <v>2523</v>
      </c>
      <c r="C1416" s="294">
        <v>511676</v>
      </c>
      <c r="D1416" s="294" t="s">
        <v>2524</v>
      </c>
      <c r="E1416" s="294" t="s">
        <v>480</v>
      </c>
    </row>
    <row r="1417" spans="2:5" x14ac:dyDescent="0.25">
      <c r="B1417" s="294" t="s">
        <v>2525</v>
      </c>
      <c r="C1417" s="294">
        <v>538788</v>
      </c>
      <c r="D1417" s="294" t="s">
        <v>422</v>
      </c>
      <c r="E1417" s="294" t="s">
        <v>439</v>
      </c>
    </row>
    <row r="1418" spans="2:5" x14ac:dyDescent="0.25">
      <c r="B1418" s="294" t="s">
        <v>2526</v>
      </c>
      <c r="C1418" s="294">
        <v>532716</v>
      </c>
      <c r="D1418" s="294" t="s">
        <v>2527</v>
      </c>
      <c r="E1418" s="294" t="s">
        <v>411</v>
      </c>
    </row>
    <row r="1419" spans="2:5" x14ac:dyDescent="0.25">
      <c r="B1419" s="294" t="s">
        <v>2528</v>
      </c>
      <c r="C1419" s="294">
        <v>507815</v>
      </c>
      <c r="D1419" s="294" t="s">
        <v>2529</v>
      </c>
      <c r="E1419" s="294" t="s">
        <v>604</v>
      </c>
    </row>
    <row r="1420" spans="2:5" x14ac:dyDescent="0.25">
      <c r="B1420" s="294" t="s">
        <v>2530</v>
      </c>
      <c r="C1420" s="294">
        <v>507815</v>
      </c>
      <c r="D1420" s="294" t="s">
        <v>2529</v>
      </c>
      <c r="E1420" s="294" t="s">
        <v>604</v>
      </c>
    </row>
    <row r="1421" spans="2:5" x14ac:dyDescent="0.25">
      <c r="B1421" s="294" t="s">
        <v>2531</v>
      </c>
      <c r="C1421" s="294">
        <v>531744</v>
      </c>
      <c r="D1421" s="294" t="s">
        <v>422</v>
      </c>
      <c r="E1421" s="294" t="s">
        <v>444</v>
      </c>
    </row>
    <row r="1422" spans="2:5" x14ac:dyDescent="0.25">
      <c r="B1422" s="294" t="s">
        <v>2532</v>
      </c>
      <c r="C1422" s="294">
        <v>590025</v>
      </c>
      <c r="D1422" s="294" t="s">
        <v>2533</v>
      </c>
      <c r="E1422" s="294" t="s">
        <v>437</v>
      </c>
    </row>
    <row r="1423" spans="2:5" x14ac:dyDescent="0.25">
      <c r="B1423" s="294" t="s">
        <v>2534</v>
      </c>
      <c r="C1423" s="294">
        <v>507506</v>
      </c>
      <c r="D1423" s="294" t="s">
        <v>422</v>
      </c>
      <c r="E1423" s="294" t="s">
        <v>1121</v>
      </c>
    </row>
    <row r="1424" spans="2:5" x14ac:dyDescent="0.25">
      <c r="B1424" s="294" t="s">
        <v>2535</v>
      </c>
      <c r="C1424" s="294" t="s">
        <v>422</v>
      </c>
      <c r="D1424" s="294" t="s">
        <v>2536</v>
      </c>
      <c r="E1424" s="294" t="s">
        <v>433</v>
      </c>
    </row>
    <row r="1425" spans="2:5" x14ac:dyDescent="0.25">
      <c r="B1425" s="294" t="s">
        <v>2537</v>
      </c>
      <c r="C1425" s="294">
        <v>539013</v>
      </c>
      <c r="D1425" s="294" t="s">
        <v>422</v>
      </c>
      <c r="E1425" s="294" t="s">
        <v>561</v>
      </c>
    </row>
    <row r="1426" spans="2:5" x14ac:dyDescent="0.25">
      <c r="B1426" s="294" t="s">
        <v>2538</v>
      </c>
      <c r="C1426" s="294">
        <v>533212</v>
      </c>
      <c r="D1426" s="294" t="s">
        <v>422</v>
      </c>
      <c r="E1426" s="294" t="s">
        <v>611</v>
      </c>
    </row>
    <row r="1427" spans="2:5" x14ac:dyDescent="0.25">
      <c r="B1427" s="294" t="s">
        <v>2539</v>
      </c>
      <c r="C1427" s="294" t="s">
        <v>422</v>
      </c>
      <c r="D1427" s="294" t="s">
        <v>2540</v>
      </c>
      <c r="E1427" s="294" t="s">
        <v>513</v>
      </c>
    </row>
    <row r="1428" spans="2:5" x14ac:dyDescent="0.25">
      <c r="B1428" s="294" t="s">
        <v>2541</v>
      </c>
      <c r="C1428" s="294">
        <v>531199</v>
      </c>
      <c r="D1428" s="294" t="s">
        <v>422</v>
      </c>
      <c r="E1428" s="294" t="s">
        <v>439</v>
      </c>
    </row>
    <row r="1429" spans="2:5" x14ac:dyDescent="0.25">
      <c r="B1429" s="294" t="s">
        <v>2542</v>
      </c>
      <c r="C1429" s="294">
        <v>500676</v>
      </c>
      <c r="D1429" s="294" t="s">
        <v>2543</v>
      </c>
      <c r="E1429" s="294" t="s">
        <v>482</v>
      </c>
    </row>
    <row r="1430" spans="2:5" x14ac:dyDescent="0.25">
      <c r="B1430" s="294" t="s">
        <v>2544</v>
      </c>
      <c r="C1430" s="294">
        <v>500660</v>
      </c>
      <c r="D1430" s="294" t="s">
        <v>2545</v>
      </c>
      <c r="E1430" s="294" t="s">
        <v>460</v>
      </c>
    </row>
    <row r="1431" spans="2:5" x14ac:dyDescent="0.25">
      <c r="B1431" s="294" t="s">
        <v>2546</v>
      </c>
      <c r="C1431" s="294">
        <v>542477</v>
      </c>
      <c r="D1431" s="294" t="s">
        <v>2547</v>
      </c>
      <c r="E1431" s="294" t="s">
        <v>788</v>
      </c>
    </row>
    <row r="1432" spans="2:5" x14ac:dyDescent="0.25">
      <c r="B1432" s="294" t="s">
        <v>2548</v>
      </c>
      <c r="C1432" s="294">
        <v>532296</v>
      </c>
      <c r="D1432" s="294" t="s">
        <v>2549</v>
      </c>
      <c r="E1432" s="294" t="s">
        <v>460</v>
      </c>
    </row>
    <row r="1433" spans="2:5" x14ac:dyDescent="0.25">
      <c r="B1433" s="294" t="s">
        <v>2550</v>
      </c>
      <c r="C1433" s="294">
        <v>513528</v>
      </c>
      <c r="D1433" s="294" t="s">
        <v>422</v>
      </c>
      <c r="E1433" s="294" t="s">
        <v>950</v>
      </c>
    </row>
    <row r="1434" spans="2:5" x14ac:dyDescent="0.25">
      <c r="B1434" s="294" t="s">
        <v>2551</v>
      </c>
      <c r="C1434" s="294">
        <v>530263</v>
      </c>
      <c r="D1434" s="294" t="s">
        <v>422</v>
      </c>
      <c r="E1434" s="294" t="s">
        <v>439</v>
      </c>
    </row>
    <row r="1435" spans="2:5" x14ac:dyDescent="0.25">
      <c r="B1435" s="294" t="s">
        <v>2552</v>
      </c>
      <c r="C1435" s="294" t="s">
        <v>422</v>
      </c>
      <c r="D1435" s="294" t="s">
        <v>2553</v>
      </c>
      <c r="E1435" s="294" t="s">
        <v>433</v>
      </c>
    </row>
    <row r="1436" spans="2:5" x14ac:dyDescent="0.25">
      <c r="B1436" s="294" t="s">
        <v>2554</v>
      </c>
      <c r="C1436" s="294">
        <v>531463</v>
      </c>
      <c r="D1436" s="294" t="s">
        <v>422</v>
      </c>
      <c r="E1436" s="294" t="s">
        <v>843</v>
      </c>
    </row>
    <row r="1437" spans="2:5" x14ac:dyDescent="0.25">
      <c r="B1437" s="294" t="s">
        <v>2555</v>
      </c>
      <c r="C1437" s="294">
        <v>531479</v>
      </c>
      <c r="D1437" s="294" t="s">
        <v>422</v>
      </c>
      <c r="E1437" s="294" t="s">
        <v>508</v>
      </c>
    </row>
    <row r="1438" spans="2:5" x14ac:dyDescent="0.25">
      <c r="B1438" s="294" t="s">
        <v>2556</v>
      </c>
      <c r="C1438" s="294">
        <v>501848</v>
      </c>
      <c r="D1438" s="294" t="s">
        <v>2557</v>
      </c>
      <c r="E1438" s="294" t="s">
        <v>1670</v>
      </c>
    </row>
    <row r="1439" spans="2:5" x14ac:dyDescent="0.25">
      <c r="B1439" s="294" t="s">
        <v>2558</v>
      </c>
      <c r="C1439" s="294">
        <v>532773</v>
      </c>
      <c r="D1439" s="294" t="s">
        <v>2559</v>
      </c>
      <c r="E1439" s="294" t="s">
        <v>2560</v>
      </c>
    </row>
    <row r="1440" spans="2:5" x14ac:dyDescent="0.25">
      <c r="B1440" s="294" t="s">
        <v>2561</v>
      </c>
      <c r="C1440" s="294">
        <v>540654</v>
      </c>
      <c r="D1440" s="294" t="s">
        <v>422</v>
      </c>
      <c r="E1440" s="294" t="s">
        <v>408</v>
      </c>
    </row>
    <row r="1441" spans="2:5" x14ac:dyDescent="0.25">
      <c r="B1441" s="294" t="s">
        <v>2562</v>
      </c>
      <c r="C1441" s="294">
        <v>540266</v>
      </c>
      <c r="D1441" s="294" t="s">
        <v>422</v>
      </c>
      <c r="E1441" s="294" t="s">
        <v>444</v>
      </c>
    </row>
    <row r="1442" spans="2:5" x14ac:dyDescent="0.25">
      <c r="B1442" s="294" t="s">
        <v>2563</v>
      </c>
      <c r="C1442" s="294" t="s">
        <v>422</v>
      </c>
      <c r="D1442" s="294" t="s">
        <v>2564</v>
      </c>
      <c r="E1442" s="294" t="s">
        <v>433</v>
      </c>
    </row>
    <row r="1443" spans="2:5" x14ac:dyDescent="0.25">
      <c r="B1443" s="294" t="s">
        <v>2565</v>
      </c>
      <c r="C1443" s="294" t="s">
        <v>422</v>
      </c>
      <c r="D1443" s="294" t="s">
        <v>2566</v>
      </c>
      <c r="E1443" s="294" t="s">
        <v>433</v>
      </c>
    </row>
    <row r="1444" spans="2:5" x14ac:dyDescent="0.25">
      <c r="B1444" s="294" t="s">
        <v>2567</v>
      </c>
      <c r="C1444" s="294" t="s">
        <v>422</v>
      </c>
      <c r="D1444" s="294" t="s">
        <v>2566</v>
      </c>
      <c r="E1444" s="294" t="s">
        <v>433</v>
      </c>
    </row>
    <row r="1445" spans="2:5" x14ac:dyDescent="0.25">
      <c r="B1445" s="294" t="s">
        <v>2568</v>
      </c>
      <c r="C1445" s="294">
        <v>526025</v>
      </c>
      <c r="D1445" s="294" t="s">
        <v>422</v>
      </c>
      <c r="E1445" s="294" t="s">
        <v>437</v>
      </c>
    </row>
    <row r="1446" spans="2:5" x14ac:dyDescent="0.25">
      <c r="B1446" s="294" t="s">
        <v>2569</v>
      </c>
      <c r="C1446" s="294">
        <v>531904</v>
      </c>
      <c r="D1446" s="294" t="s">
        <v>2570</v>
      </c>
      <c r="E1446" s="294" t="s">
        <v>788</v>
      </c>
    </row>
    <row r="1447" spans="2:5" x14ac:dyDescent="0.25">
      <c r="B1447" s="294" t="s">
        <v>2571</v>
      </c>
      <c r="C1447" s="294">
        <v>533104</v>
      </c>
      <c r="D1447" s="294" t="s">
        <v>2572</v>
      </c>
      <c r="E1447" s="294" t="s">
        <v>1054</v>
      </c>
    </row>
    <row r="1448" spans="2:5" x14ac:dyDescent="0.25">
      <c r="B1448" s="294" t="s">
        <v>2573</v>
      </c>
      <c r="C1448" s="294">
        <v>542351</v>
      </c>
      <c r="D1448" s="294" t="s">
        <v>2574</v>
      </c>
      <c r="E1448" s="294" t="s">
        <v>2575</v>
      </c>
    </row>
    <row r="1449" spans="2:5" x14ac:dyDescent="0.25">
      <c r="B1449" s="294" t="s">
        <v>2576</v>
      </c>
      <c r="C1449" s="294">
        <v>507488</v>
      </c>
      <c r="D1449" s="294" t="s">
        <v>2577</v>
      </c>
      <c r="E1449" s="294" t="s">
        <v>1054</v>
      </c>
    </row>
    <row r="1450" spans="2:5" x14ac:dyDescent="0.25">
      <c r="B1450" s="294" t="s">
        <v>2578</v>
      </c>
      <c r="C1450" s="294">
        <v>505255</v>
      </c>
      <c r="D1450" s="294" t="s">
        <v>2579</v>
      </c>
      <c r="E1450" s="294" t="s">
        <v>430</v>
      </c>
    </row>
    <row r="1451" spans="2:5" x14ac:dyDescent="0.25">
      <c r="B1451" s="294" t="s">
        <v>2580</v>
      </c>
      <c r="C1451" s="294">
        <v>532754</v>
      </c>
      <c r="D1451" s="294" t="s">
        <v>2581</v>
      </c>
      <c r="E1451" s="294" t="s">
        <v>561</v>
      </c>
    </row>
    <row r="1452" spans="2:5" x14ac:dyDescent="0.25">
      <c r="B1452" s="294" t="s">
        <v>2582</v>
      </c>
      <c r="C1452" s="294">
        <v>540124</v>
      </c>
      <c r="D1452" s="294" t="s">
        <v>2583</v>
      </c>
      <c r="E1452" s="294" t="s">
        <v>777</v>
      </c>
    </row>
    <row r="1453" spans="2:5" x14ac:dyDescent="0.25">
      <c r="B1453" s="294" t="s">
        <v>2584</v>
      </c>
      <c r="C1453" s="294">
        <v>509567</v>
      </c>
      <c r="D1453" s="294" t="s">
        <v>2585</v>
      </c>
      <c r="E1453" s="294" t="s">
        <v>1351</v>
      </c>
    </row>
    <row r="1454" spans="2:5" x14ac:dyDescent="0.25">
      <c r="B1454" s="294" t="s">
        <v>2586</v>
      </c>
      <c r="C1454" s="294">
        <v>506480</v>
      </c>
      <c r="D1454" s="294" t="s">
        <v>2587</v>
      </c>
      <c r="E1454" s="294" t="s">
        <v>632</v>
      </c>
    </row>
    <row r="1455" spans="2:5" x14ac:dyDescent="0.25">
      <c r="B1455" s="294" t="s">
        <v>2588</v>
      </c>
      <c r="C1455" s="294">
        <v>530317</v>
      </c>
      <c r="D1455" s="294" t="s">
        <v>422</v>
      </c>
      <c r="E1455" s="294" t="s">
        <v>460</v>
      </c>
    </row>
    <row r="1456" spans="2:5" x14ac:dyDescent="0.25">
      <c r="B1456" s="294" t="s">
        <v>2589</v>
      </c>
      <c r="C1456" s="294">
        <v>532734</v>
      </c>
      <c r="D1456" s="294" t="s">
        <v>2590</v>
      </c>
      <c r="E1456" s="294" t="s">
        <v>454</v>
      </c>
    </row>
    <row r="1457" spans="2:5" x14ac:dyDescent="0.25">
      <c r="B1457" s="294" t="s">
        <v>2591</v>
      </c>
      <c r="C1457" s="294">
        <v>500163</v>
      </c>
      <c r="D1457" s="294" t="s">
        <v>2592</v>
      </c>
      <c r="E1457" s="294" t="s">
        <v>2593</v>
      </c>
    </row>
    <row r="1458" spans="2:5" x14ac:dyDescent="0.25">
      <c r="B1458" s="294" t="s">
        <v>2594</v>
      </c>
      <c r="C1458" s="294">
        <v>500163</v>
      </c>
      <c r="D1458" s="294" t="s">
        <v>2592</v>
      </c>
      <c r="E1458" s="294" t="s">
        <v>2593</v>
      </c>
    </row>
    <row r="1459" spans="2:5" x14ac:dyDescent="0.25">
      <c r="B1459" s="294" t="s">
        <v>2595</v>
      </c>
      <c r="C1459" s="294" t="s">
        <v>422</v>
      </c>
      <c r="D1459" s="294" t="s">
        <v>2596</v>
      </c>
      <c r="E1459" s="294" t="s">
        <v>433</v>
      </c>
    </row>
    <row r="1460" spans="2:5" x14ac:dyDescent="0.25">
      <c r="B1460" s="294" t="s">
        <v>2597</v>
      </c>
      <c r="C1460" s="294">
        <v>540743</v>
      </c>
      <c r="D1460" s="294" t="s">
        <v>2598</v>
      </c>
      <c r="E1460" s="294" t="s">
        <v>620</v>
      </c>
    </row>
    <row r="1461" spans="2:5" x14ac:dyDescent="0.25">
      <c r="B1461" s="294" t="s">
        <v>2599</v>
      </c>
      <c r="C1461" s="294">
        <v>532424</v>
      </c>
      <c r="D1461" s="294" t="s">
        <v>2600</v>
      </c>
      <c r="E1461" s="294" t="s">
        <v>604</v>
      </c>
    </row>
    <row r="1462" spans="2:5" x14ac:dyDescent="0.25">
      <c r="B1462" s="294" t="s">
        <v>2601</v>
      </c>
      <c r="C1462" s="294">
        <v>500164</v>
      </c>
      <c r="D1462" s="294" t="s">
        <v>2602</v>
      </c>
      <c r="E1462" s="294" t="s">
        <v>470</v>
      </c>
    </row>
    <row r="1463" spans="2:5" x14ac:dyDescent="0.25">
      <c r="B1463" s="294" t="s">
        <v>2603</v>
      </c>
      <c r="C1463" s="294">
        <v>533150</v>
      </c>
      <c r="D1463" s="294" t="s">
        <v>2604</v>
      </c>
      <c r="E1463" s="294" t="s">
        <v>508</v>
      </c>
    </row>
    <row r="1464" spans="2:5" x14ac:dyDescent="0.25">
      <c r="B1464" s="294" t="s">
        <v>2605</v>
      </c>
      <c r="C1464" s="294">
        <v>538787</v>
      </c>
      <c r="D1464" s="294" t="s">
        <v>422</v>
      </c>
      <c r="E1464" s="294" t="s">
        <v>439</v>
      </c>
    </row>
    <row r="1465" spans="2:5" x14ac:dyDescent="0.25">
      <c r="B1465" s="294" t="s">
        <v>2606</v>
      </c>
      <c r="C1465" s="294">
        <v>533189</v>
      </c>
      <c r="D1465" s="294" t="s">
        <v>2607</v>
      </c>
      <c r="E1465" s="294" t="s">
        <v>536</v>
      </c>
    </row>
    <row r="1466" spans="2:5" x14ac:dyDescent="0.25">
      <c r="B1466" s="294" t="s">
        <v>2608</v>
      </c>
      <c r="C1466" s="294">
        <v>531600</v>
      </c>
      <c r="D1466" s="294" t="s">
        <v>422</v>
      </c>
      <c r="E1466" s="294" t="s">
        <v>405</v>
      </c>
    </row>
    <row r="1467" spans="2:5" x14ac:dyDescent="0.25">
      <c r="B1467" s="294" t="s">
        <v>2609</v>
      </c>
      <c r="C1467" s="294">
        <v>532957</v>
      </c>
      <c r="D1467" s="294" t="s">
        <v>422</v>
      </c>
      <c r="E1467" s="294" t="s">
        <v>437</v>
      </c>
    </row>
    <row r="1468" spans="2:5" x14ac:dyDescent="0.25">
      <c r="B1468" s="294" t="s">
        <v>2610</v>
      </c>
      <c r="C1468" s="294">
        <v>532630</v>
      </c>
      <c r="D1468" s="294" t="s">
        <v>2611</v>
      </c>
      <c r="E1468" s="294" t="s">
        <v>536</v>
      </c>
    </row>
    <row r="1469" spans="2:5" x14ac:dyDescent="0.25">
      <c r="B1469" s="294" t="s">
        <v>2612</v>
      </c>
      <c r="C1469" s="294">
        <v>539725</v>
      </c>
      <c r="D1469" s="294" t="s">
        <v>2613</v>
      </c>
      <c r="E1469" s="294" t="s">
        <v>671</v>
      </c>
    </row>
    <row r="1470" spans="2:5" x14ac:dyDescent="0.25">
      <c r="B1470" s="294" t="s">
        <v>2614</v>
      </c>
      <c r="C1470" s="294">
        <v>532980</v>
      </c>
      <c r="D1470" s="294" t="s">
        <v>2615</v>
      </c>
      <c r="E1470" s="294" t="s">
        <v>671</v>
      </c>
    </row>
    <row r="1471" spans="2:5" x14ac:dyDescent="0.25">
      <c r="B1471" s="294" t="s">
        <v>2616</v>
      </c>
      <c r="C1471" s="294">
        <v>780012</v>
      </c>
      <c r="D1471" s="294" t="s">
        <v>422</v>
      </c>
      <c r="E1471" s="294" t="s">
        <v>513</v>
      </c>
    </row>
    <row r="1472" spans="2:5" x14ac:dyDescent="0.25">
      <c r="B1472" s="294" t="s">
        <v>2617</v>
      </c>
      <c r="C1472" s="294">
        <v>538542</v>
      </c>
      <c r="D1472" s="294" t="s">
        <v>422</v>
      </c>
      <c r="E1472" s="294" t="s">
        <v>482</v>
      </c>
    </row>
    <row r="1473" spans="2:5" x14ac:dyDescent="0.25">
      <c r="B1473" s="294" t="s">
        <v>2618</v>
      </c>
      <c r="C1473" s="294">
        <v>538180</v>
      </c>
      <c r="D1473" s="294" t="s">
        <v>2619</v>
      </c>
      <c r="E1473" s="294" t="s">
        <v>442</v>
      </c>
    </row>
    <row r="1474" spans="2:5" x14ac:dyDescent="0.25">
      <c r="B1474" s="294" t="s">
        <v>2620</v>
      </c>
      <c r="C1474" s="294">
        <v>505576</v>
      </c>
      <c r="D1474" s="294" t="s">
        <v>422</v>
      </c>
      <c r="E1474" s="294" t="s">
        <v>439</v>
      </c>
    </row>
    <row r="1475" spans="2:5" x14ac:dyDescent="0.25">
      <c r="B1475" s="294" t="s">
        <v>2621</v>
      </c>
      <c r="C1475" s="294">
        <v>531928</v>
      </c>
      <c r="D1475" s="294" t="s">
        <v>422</v>
      </c>
      <c r="E1475" s="294" t="s">
        <v>699</v>
      </c>
    </row>
    <row r="1476" spans="2:5" x14ac:dyDescent="0.25">
      <c r="B1476" s="294" t="s">
        <v>2622</v>
      </c>
      <c r="C1476" s="294">
        <v>540062</v>
      </c>
      <c r="D1476" s="294" t="s">
        <v>422</v>
      </c>
      <c r="E1476" s="294" t="s">
        <v>527</v>
      </c>
    </row>
    <row r="1477" spans="2:5" x14ac:dyDescent="0.25">
      <c r="B1477" s="294" t="s">
        <v>2623</v>
      </c>
      <c r="C1477" s="294">
        <v>530579</v>
      </c>
      <c r="D1477" s="294" t="s">
        <v>422</v>
      </c>
      <c r="E1477" s="294" t="s">
        <v>439</v>
      </c>
    </row>
    <row r="1478" spans="2:5" x14ac:dyDescent="0.25">
      <c r="B1478" s="294" t="s">
        <v>2624</v>
      </c>
      <c r="C1478" s="294">
        <v>500151</v>
      </c>
      <c r="D1478" s="294" t="s">
        <v>2625</v>
      </c>
      <c r="E1478" s="294" t="s">
        <v>2593</v>
      </c>
    </row>
    <row r="1479" spans="2:5" x14ac:dyDescent="0.25">
      <c r="B1479" s="294" t="s">
        <v>2626</v>
      </c>
      <c r="C1479" s="294">
        <v>526729</v>
      </c>
      <c r="D1479" s="294" t="s">
        <v>2627</v>
      </c>
      <c r="E1479" s="294" t="s">
        <v>536</v>
      </c>
    </row>
    <row r="1480" spans="2:5" x14ac:dyDescent="0.25">
      <c r="B1480" s="294" t="s">
        <v>2628</v>
      </c>
      <c r="C1480" s="294" t="s">
        <v>422</v>
      </c>
      <c r="D1480" s="294" t="s">
        <v>2629</v>
      </c>
      <c r="E1480" s="294" t="s">
        <v>433</v>
      </c>
    </row>
    <row r="1481" spans="2:5" x14ac:dyDescent="0.25">
      <c r="B1481" s="294" t="s">
        <v>2630</v>
      </c>
      <c r="C1481" s="294">
        <v>531439</v>
      </c>
      <c r="D1481" s="294" t="s">
        <v>2631</v>
      </c>
      <c r="E1481" s="294" t="s">
        <v>408</v>
      </c>
    </row>
    <row r="1482" spans="2:5" x14ac:dyDescent="0.25">
      <c r="B1482" s="294" t="s">
        <v>2632</v>
      </c>
      <c r="C1482" s="294">
        <v>531360</v>
      </c>
      <c r="D1482" s="294" t="s">
        <v>422</v>
      </c>
      <c r="E1482" s="294" t="s">
        <v>843</v>
      </c>
    </row>
    <row r="1483" spans="2:5" x14ac:dyDescent="0.25">
      <c r="B1483" s="294" t="s">
        <v>2633</v>
      </c>
      <c r="C1483" s="294">
        <v>513309</v>
      </c>
      <c r="D1483" s="294" t="s">
        <v>422</v>
      </c>
      <c r="E1483" s="294" t="s">
        <v>727</v>
      </c>
    </row>
    <row r="1484" spans="2:5" x14ac:dyDescent="0.25">
      <c r="B1484" s="294" t="s">
        <v>2634</v>
      </c>
      <c r="C1484" s="294">
        <v>523676</v>
      </c>
      <c r="D1484" s="294" t="s">
        <v>422</v>
      </c>
      <c r="E1484" s="294" t="s">
        <v>536</v>
      </c>
    </row>
    <row r="1485" spans="2:5" x14ac:dyDescent="0.25">
      <c r="B1485" s="294" t="s">
        <v>2635</v>
      </c>
      <c r="C1485" s="294">
        <v>530655</v>
      </c>
      <c r="D1485" s="294" t="s">
        <v>2636</v>
      </c>
      <c r="E1485" s="294" t="s">
        <v>745</v>
      </c>
    </row>
    <row r="1486" spans="2:5" x14ac:dyDescent="0.25">
      <c r="B1486" s="294" t="s">
        <v>2637</v>
      </c>
      <c r="C1486" s="294">
        <v>530655</v>
      </c>
      <c r="D1486" s="294" t="s">
        <v>2636</v>
      </c>
      <c r="E1486" s="294" t="s">
        <v>745</v>
      </c>
    </row>
    <row r="1487" spans="2:5" x14ac:dyDescent="0.25">
      <c r="B1487" s="294" t="s">
        <v>2638</v>
      </c>
      <c r="C1487" s="294">
        <v>500166</v>
      </c>
      <c r="D1487" s="294" t="s">
        <v>422</v>
      </c>
      <c r="E1487" s="294" t="s">
        <v>829</v>
      </c>
    </row>
    <row r="1488" spans="2:5" x14ac:dyDescent="0.25">
      <c r="B1488" s="294" t="s">
        <v>2639</v>
      </c>
      <c r="C1488" s="294">
        <v>500168</v>
      </c>
      <c r="D1488" s="294" t="s">
        <v>422</v>
      </c>
      <c r="E1488" s="294" t="s">
        <v>902</v>
      </c>
    </row>
    <row r="1489" spans="2:5" x14ac:dyDescent="0.25">
      <c r="B1489" s="294" t="s">
        <v>2640</v>
      </c>
      <c r="C1489" s="294">
        <v>500168</v>
      </c>
      <c r="D1489" s="294" t="s">
        <v>422</v>
      </c>
      <c r="E1489" s="294" t="s">
        <v>902</v>
      </c>
    </row>
    <row r="1490" spans="2:5" x14ac:dyDescent="0.25">
      <c r="B1490" s="294" t="s">
        <v>2641</v>
      </c>
      <c r="C1490" s="294">
        <v>531913</v>
      </c>
      <c r="D1490" s="294" t="s">
        <v>422</v>
      </c>
      <c r="E1490" s="294" t="s">
        <v>745</v>
      </c>
    </row>
    <row r="1491" spans="2:5" x14ac:dyDescent="0.25">
      <c r="B1491" s="294" t="s">
        <v>2642</v>
      </c>
      <c r="C1491" s="294">
        <v>526717</v>
      </c>
      <c r="D1491" s="294" t="s">
        <v>422</v>
      </c>
      <c r="E1491" s="294" t="s">
        <v>617</v>
      </c>
    </row>
    <row r="1492" spans="2:5" x14ac:dyDescent="0.25">
      <c r="B1492" s="294" t="s">
        <v>2643</v>
      </c>
      <c r="C1492" s="294">
        <v>531608</v>
      </c>
      <c r="D1492" s="294" t="s">
        <v>422</v>
      </c>
      <c r="E1492" s="294" t="s">
        <v>1468</v>
      </c>
    </row>
    <row r="1493" spans="2:5" x14ac:dyDescent="0.25">
      <c r="B1493" s="294" t="s">
        <v>2644</v>
      </c>
      <c r="C1493" s="294">
        <v>531111</v>
      </c>
      <c r="D1493" s="294" t="s">
        <v>422</v>
      </c>
      <c r="E1493" s="294" t="s">
        <v>1468</v>
      </c>
    </row>
    <row r="1494" spans="2:5" x14ac:dyDescent="0.25">
      <c r="B1494" s="294" t="s">
        <v>2645</v>
      </c>
      <c r="C1494" s="294">
        <v>531111</v>
      </c>
      <c r="D1494" s="294" t="s">
        <v>422</v>
      </c>
      <c r="E1494" s="294" t="s">
        <v>1468</v>
      </c>
    </row>
    <row r="1495" spans="2:5" x14ac:dyDescent="0.25">
      <c r="B1495" s="294" t="s">
        <v>2646</v>
      </c>
      <c r="C1495" s="294">
        <v>509148</v>
      </c>
      <c r="D1495" s="294" t="s">
        <v>422</v>
      </c>
      <c r="E1495" s="294" t="s">
        <v>902</v>
      </c>
    </row>
    <row r="1496" spans="2:5" x14ac:dyDescent="0.25">
      <c r="B1496" s="294" t="s">
        <v>2647</v>
      </c>
      <c r="C1496" s="294">
        <v>530709</v>
      </c>
      <c r="D1496" s="294" t="s">
        <v>422</v>
      </c>
      <c r="E1496" s="294" t="s">
        <v>439</v>
      </c>
    </row>
    <row r="1497" spans="2:5" x14ac:dyDescent="0.25">
      <c r="B1497" s="294" t="s">
        <v>2648</v>
      </c>
      <c r="C1497" s="294">
        <v>530663</v>
      </c>
      <c r="D1497" s="294" t="s">
        <v>422</v>
      </c>
      <c r="E1497" s="294" t="s">
        <v>405</v>
      </c>
    </row>
    <row r="1498" spans="2:5" x14ac:dyDescent="0.25">
      <c r="B1498" s="294" t="s">
        <v>2649</v>
      </c>
      <c r="C1498" s="294">
        <v>532543</v>
      </c>
      <c r="D1498" s="294" t="s">
        <v>2650</v>
      </c>
      <c r="E1498" s="294" t="s">
        <v>632</v>
      </c>
    </row>
    <row r="1499" spans="2:5" x14ac:dyDescent="0.25">
      <c r="B1499" s="294" t="s">
        <v>2651</v>
      </c>
      <c r="C1499" s="294">
        <v>533761</v>
      </c>
      <c r="D1499" s="294" t="s">
        <v>2652</v>
      </c>
      <c r="E1499" s="294" t="s">
        <v>820</v>
      </c>
    </row>
    <row r="1500" spans="2:5" x14ac:dyDescent="0.25">
      <c r="B1500" s="294" t="s">
        <v>2653</v>
      </c>
      <c r="C1500" s="294">
        <v>780002</v>
      </c>
      <c r="D1500" s="294" t="s">
        <v>422</v>
      </c>
      <c r="E1500" s="294" t="s">
        <v>513</v>
      </c>
    </row>
    <row r="1501" spans="2:5" x14ac:dyDescent="0.25">
      <c r="B1501" s="294" t="s">
        <v>2654</v>
      </c>
      <c r="C1501" s="294">
        <v>590126</v>
      </c>
      <c r="D1501" s="294" t="s">
        <v>422</v>
      </c>
      <c r="E1501" s="294" t="s">
        <v>2025</v>
      </c>
    </row>
    <row r="1502" spans="2:5" x14ac:dyDescent="0.25">
      <c r="B1502" s="294" t="s">
        <v>2655</v>
      </c>
      <c r="C1502" s="294">
        <v>539235</v>
      </c>
      <c r="D1502" s="294" t="s">
        <v>422</v>
      </c>
      <c r="E1502" s="294" t="s">
        <v>829</v>
      </c>
    </row>
    <row r="1503" spans="2:5" x14ac:dyDescent="0.25">
      <c r="B1503" s="294" t="s">
        <v>2656</v>
      </c>
      <c r="C1503" s="294">
        <v>532482</v>
      </c>
      <c r="D1503" s="294" t="s">
        <v>2657</v>
      </c>
      <c r="E1503" s="294" t="s">
        <v>460</v>
      </c>
    </row>
    <row r="1504" spans="2:5" x14ac:dyDescent="0.25">
      <c r="B1504" s="294" t="s">
        <v>2658</v>
      </c>
      <c r="C1504" s="294">
        <v>532482</v>
      </c>
      <c r="D1504" s="294" t="s">
        <v>2657</v>
      </c>
      <c r="E1504" s="294" t="s">
        <v>460</v>
      </c>
    </row>
    <row r="1505" spans="2:5" x14ac:dyDescent="0.25">
      <c r="B1505" s="294" t="s">
        <v>2659</v>
      </c>
      <c r="C1505" s="294">
        <v>509488</v>
      </c>
      <c r="D1505" s="294" t="s">
        <v>2660</v>
      </c>
      <c r="E1505" s="294" t="s">
        <v>607</v>
      </c>
    </row>
    <row r="1506" spans="2:5" x14ac:dyDescent="0.25">
      <c r="B1506" s="294" t="s">
        <v>2661</v>
      </c>
      <c r="C1506" s="294">
        <v>509488</v>
      </c>
      <c r="D1506" s="294" t="s">
        <v>2660</v>
      </c>
      <c r="E1506" s="294" t="s">
        <v>607</v>
      </c>
    </row>
    <row r="1507" spans="2:5" x14ac:dyDescent="0.25">
      <c r="B1507" s="294" t="s">
        <v>2662</v>
      </c>
      <c r="C1507" s="294">
        <v>500300</v>
      </c>
      <c r="D1507" s="294" t="s">
        <v>2663</v>
      </c>
      <c r="E1507" s="294" t="s">
        <v>435</v>
      </c>
    </row>
    <row r="1508" spans="2:5" x14ac:dyDescent="0.25">
      <c r="B1508" s="294" t="s">
        <v>2664</v>
      </c>
      <c r="C1508" s="294">
        <v>526751</v>
      </c>
      <c r="D1508" s="294" t="s">
        <v>422</v>
      </c>
      <c r="E1508" s="294" t="s">
        <v>416</v>
      </c>
    </row>
    <row r="1509" spans="2:5" x14ac:dyDescent="0.25">
      <c r="B1509" s="294" t="s">
        <v>2665</v>
      </c>
      <c r="C1509" s="294">
        <v>505710</v>
      </c>
      <c r="D1509" s="294" t="s">
        <v>422</v>
      </c>
      <c r="E1509" s="294" t="s">
        <v>470</v>
      </c>
    </row>
    <row r="1510" spans="2:5" x14ac:dyDescent="0.25">
      <c r="B1510" s="294" t="s">
        <v>2666</v>
      </c>
      <c r="C1510" s="294">
        <v>505710</v>
      </c>
      <c r="D1510" s="294" t="s">
        <v>422</v>
      </c>
      <c r="E1510" s="294" t="s">
        <v>470</v>
      </c>
    </row>
    <row r="1511" spans="2:5" x14ac:dyDescent="0.25">
      <c r="B1511" s="294" t="s">
        <v>2667</v>
      </c>
      <c r="C1511" s="294">
        <v>509546</v>
      </c>
      <c r="D1511" s="294" t="s">
        <v>422</v>
      </c>
      <c r="E1511" s="294" t="s">
        <v>623</v>
      </c>
    </row>
    <row r="1512" spans="2:5" x14ac:dyDescent="0.25">
      <c r="B1512" s="294" t="s">
        <v>2668</v>
      </c>
      <c r="C1512" s="294">
        <v>533282</v>
      </c>
      <c r="D1512" s="294" t="s">
        <v>2669</v>
      </c>
      <c r="E1512" s="294" t="s">
        <v>2670</v>
      </c>
    </row>
    <row r="1513" spans="2:5" x14ac:dyDescent="0.25">
      <c r="B1513" s="294" t="s">
        <v>2671</v>
      </c>
      <c r="C1513" s="294">
        <v>533282</v>
      </c>
      <c r="D1513" s="294" t="s">
        <v>2669</v>
      </c>
      <c r="E1513" s="294" t="s">
        <v>2670</v>
      </c>
    </row>
    <row r="1514" spans="2:5" x14ac:dyDescent="0.25">
      <c r="B1514" s="294" t="s">
        <v>2672</v>
      </c>
      <c r="C1514" s="294">
        <v>532015</v>
      </c>
      <c r="D1514" s="294" t="s">
        <v>422</v>
      </c>
      <c r="E1514" s="294" t="s">
        <v>437</v>
      </c>
    </row>
    <row r="1515" spans="2:5" x14ac:dyDescent="0.25">
      <c r="B1515" s="294" t="s">
        <v>2673</v>
      </c>
      <c r="C1515" s="294">
        <v>532015</v>
      </c>
      <c r="D1515" s="294" t="s">
        <v>422</v>
      </c>
      <c r="E1515" s="294" t="s">
        <v>437</v>
      </c>
    </row>
    <row r="1516" spans="2:5" x14ac:dyDescent="0.25">
      <c r="B1516" s="294" t="s">
        <v>2674</v>
      </c>
      <c r="C1516" s="294">
        <v>501455</v>
      </c>
      <c r="D1516" s="294" t="s">
        <v>2675</v>
      </c>
      <c r="E1516" s="294" t="s">
        <v>430</v>
      </c>
    </row>
    <row r="1517" spans="2:5" x14ac:dyDescent="0.25">
      <c r="B1517" s="294" t="s">
        <v>2676</v>
      </c>
      <c r="C1517" s="294">
        <v>531737</v>
      </c>
      <c r="D1517" s="294" t="s">
        <v>422</v>
      </c>
      <c r="E1517" s="294" t="s">
        <v>843</v>
      </c>
    </row>
    <row r="1518" spans="2:5" x14ac:dyDescent="0.25">
      <c r="B1518" s="294" t="s">
        <v>2677</v>
      </c>
      <c r="C1518" s="294">
        <v>538979</v>
      </c>
      <c r="D1518" s="294" t="s">
        <v>2678</v>
      </c>
      <c r="E1518" s="294" t="s">
        <v>699</v>
      </c>
    </row>
    <row r="1519" spans="2:5" x14ac:dyDescent="0.25">
      <c r="B1519" s="294" t="s">
        <v>2679</v>
      </c>
      <c r="C1519" s="294">
        <v>526797</v>
      </c>
      <c r="D1519" s="294" t="s">
        <v>2680</v>
      </c>
      <c r="E1519" s="294" t="s">
        <v>917</v>
      </c>
    </row>
    <row r="1520" spans="2:5" x14ac:dyDescent="0.25">
      <c r="B1520" s="294" t="s">
        <v>2681</v>
      </c>
      <c r="C1520" s="294" t="s">
        <v>422</v>
      </c>
      <c r="D1520" s="294" t="s">
        <v>2682</v>
      </c>
      <c r="E1520" s="294" t="s">
        <v>433</v>
      </c>
    </row>
    <row r="1521" spans="2:5" x14ac:dyDescent="0.25">
      <c r="B1521" s="294" t="s">
        <v>2683</v>
      </c>
      <c r="C1521" s="294">
        <v>508918</v>
      </c>
      <c r="D1521" s="294" t="s">
        <v>422</v>
      </c>
      <c r="E1521" s="294" t="s">
        <v>527</v>
      </c>
    </row>
    <row r="1522" spans="2:5" x14ac:dyDescent="0.25">
      <c r="B1522" s="294" t="s">
        <v>2684</v>
      </c>
      <c r="C1522" s="294">
        <v>506076</v>
      </c>
      <c r="D1522" s="294" t="s">
        <v>2685</v>
      </c>
      <c r="E1522" s="294" t="s">
        <v>1342</v>
      </c>
    </row>
    <row r="1523" spans="2:5" x14ac:dyDescent="0.25">
      <c r="B1523" s="294" t="s">
        <v>2686</v>
      </c>
      <c r="C1523" s="294">
        <v>531449</v>
      </c>
      <c r="D1523" s="294" t="s">
        <v>422</v>
      </c>
      <c r="E1523" s="294" t="s">
        <v>620</v>
      </c>
    </row>
    <row r="1524" spans="2:5" x14ac:dyDescent="0.25">
      <c r="B1524" s="294" t="s">
        <v>2687</v>
      </c>
      <c r="C1524" s="294">
        <v>501314</v>
      </c>
      <c r="D1524" s="294" t="s">
        <v>422</v>
      </c>
      <c r="E1524" s="294" t="s">
        <v>444</v>
      </c>
    </row>
    <row r="1525" spans="2:5" x14ac:dyDescent="0.25">
      <c r="B1525" s="294" t="s">
        <v>2688</v>
      </c>
      <c r="C1525" s="294">
        <v>539522</v>
      </c>
      <c r="D1525" s="294" t="s">
        <v>422</v>
      </c>
      <c r="E1525" s="294" t="s">
        <v>868</v>
      </c>
    </row>
    <row r="1526" spans="2:5" x14ac:dyDescent="0.25">
      <c r="B1526" s="294" t="s">
        <v>2689</v>
      </c>
      <c r="C1526" s="294">
        <v>539522</v>
      </c>
      <c r="D1526" s="294" t="s">
        <v>422</v>
      </c>
      <c r="E1526" s="294" t="s">
        <v>868</v>
      </c>
    </row>
    <row r="1527" spans="2:5" x14ac:dyDescent="0.25">
      <c r="B1527" s="294" t="s">
        <v>2690</v>
      </c>
      <c r="C1527" s="294">
        <v>509152</v>
      </c>
      <c r="D1527" s="294" t="s">
        <v>2691</v>
      </c>
      <c r="E1527" s="294" t="s">
        <v>902</v>
      </c>
    </row>
    <row r="1528" spans="2:5" x14ac:dyDescent="0.25">
      <c r="B1528" s="294" t="s">
        <v>2692</v>
      </c>
      <c r="C1528" s="294">
        <v>511288</v>
      </c>
      <c r="D1528" s="294" t="s">
        <v>2693</v>
      </c>
      <c r="E1528" s="294" t="s">
        <v>480</v>
      </c>
    </row>
    <row r="1529" spans="2:5" x14ac:dyDescent="0.25">
      <c r="B1529" s="294" t="s">
        <v>2694</v>
      </c>
      <c r="C1529" s="294">
        <v>511543</v>
      </c>
      <c r="D1529" s="294" t="s">
        <v>422</v>
      </c>
      <c r="E1529" s="294" t="s">
        <v>439</v>
      </c>
    </row>
    <row r="1530" spans="2:5" x14ac:dyDescent="0.25">
      <c r="B1530" s="294" t="s">
        <v>2695</v>
      </c>
      <c r="C1530" s="294">
        <v>530605</v>
      </c>
      <c r="D1530" s="294" t="s">
        <v>422</v>
      </c>
      <c r="E1530" s="294" t="s">
        <v>437</v>
      </c>
    </row>
    <row r="1531" spans="2:5" x14ac:dyDescent="0.25">
      <c r="B1531" s="294" t="s">
        <v>2696</v>
      </c>
      <c r="C1531" s="294">
        <v>530469</v>
      </c>
      <c r="D1531" s="294" t="s">
        <v>422</v>
      </c>
      <c r="E1531" s="294" t="s">
        <v>439</v>
      </c>
    </row>
    <row r="1532" spans="2:5" x14ac:dyDescent="0.25">
      <c r="B1532" s="294" t="s">
        <v>2697</v>
      </c>
      <c r="C1532" s="294">
        <v>532951</v>
      </c>
      <c r="D1532" s="294" t="s">
        <v>2698</v>
      </c>
      <c r="E1532" s="294" t="s">
        <v>408</v>
      </c>
    </row>
    <row r="1533" spans="2:5" x14ac:dyDescent="0.25">
      <c r="B1533" s="294" t="s">
        <v>2699</v>
      </c>
      <c r="C1533" s="294">
        <v>532139</v>
      </c>
      <c r="D1533" s="294" t="s">
        <v>422</v>
      </c>
      <c r="E1533" s="294" t="s">
        <v>752</v>
      </c>
    </row>
    <row r="1534" spans="2:5" x14ac:dyDescent="0.25">
      <c r="B1534" s="294" t="s">
        <v>2700</v>
      </c>
      <c r="C1534" s="294">
        <v>532775</v>
      </c>
      <c r="D1534" s="294" t="s">
        <v>2701</v>
      </c>
      <c r="E1534" s="294" t="s">
        <v>568</v>
      </c>
    </row>
    <row r="1535" spans="2:5" x14ac:dyDescent="0.25">
      <c r="B1535" s="294" t="s">
        <v>2702</v>
      </c>
      <c r="C1535" s="294">
        <v>500160</v>
      </c>
      <c r="D1535" s="294" t="s">
        <v>2703</v>
      </c>
      <c r="E1535" s="294" t="s">
        <v>1369</v>
      </c>
    </row>
    <row r="1536" spans="2:5" x14ac:dyDescent="0.25">
      <c r="B1536" s="294" t="s">
        <v>2704</v>
      </c>
      <c r="C1536" s="294">
        <v>500170</v>
      </c>
      <c r="D1536" s="294" t="s">
        <v>2705</v>
      </c>
      <c r="E1536" s="294" t="s">
        <v>437</v>
      </c>
    </row>
    <row r="1537" spans="2:5" x14ac:dyDescent="0.25">
      <c r="B1537" s="294" t="s">
        <v>2706</v>
      </c>
      <c r="C1537" s="294">
        <v>532744</v>
      </c>
      <c r="D1537" s="294" t="s">
        <v>2707</v>
      </c>
      <c r="E1537" s="294" t="s">
        <v>437</v>
      </c>
    </row>
    <row r="1538" spans="2:5" x14ac:dyDescent="0.25">
      <c r="B1538" s="294" t="s">
        <v>2708</v>
      </c>
      <c r="C1538" s="294">
        <v>540602</v>
      </c>
      <c r="D1538" s="294" t="s">
        <v>2709</v>
      </c>
      <c r="E1538" s="294" t="s">
        <v>1369</v>
      </c>
    </row>
    <row r="1539" spans="2:5" x14ac:dyDescent="0.25">
      <c r="B1539" s="294" t="s">
        <v>2710</v>
      </c>
      <c r="C1539" s="294">
        <v>539479</v>
      </c>
      <c r="D1539" s="294" t="s">
        <v>422</v>
      </c>
      <c r="E1539" s="294" t="s">
        <v>430</v>
      </c>
    </row>
    <row r="1540" spans="2:5" x14ac:dyDescent="0.25">
      <c r="B1540" s="294" t="s">
        <v>2711</v>
      </c>
      <c r="C1540" s="294">
        <v>509079</v>
      </c>
      <c r="D1540" s="294" t="s">
        <v>2712</v>
      </c>
      <c r="E1540" s="294" t="s">
        <v>460</v>
      </c>
    </row>
    <row r="1541" spans="2:5" x14ac:dyDescent="0.25">
      <c r="B1541" s="294" t="s">
        <v>2713</v>
      </c>
      <c r="C1541" s="294">
        <v>530001</v>
      </c>
      <c r="D1541" s="294" t="s">
        <v>2714</v>
      </c>
      <c r="E1541" s="294" t="s">
        <v>470</v>
      </c>
    </row>
    <row r="1542" spans="2:5" x14ac:dyDescent="0.25">
      <c r="B1542" s="294" t="s">
        <v>2715</v>
      </c>
      <c r="C1542" s="294">
        <v>524226</v>
      </c>
      <c r="D1542" s="294" t="s">
        <v>2716</v>
      </c>
      <c r="E1542" s="294" t="s">
        <v>620</v>
      </c>
    </row>
    <row r="1543" spans="2:5" x14ac:dyDescent="0.25">
      <c r="B1543" s="294" t="s">
        <v>2717</v>
      </c>
      <c r="C1543" s="294">
        <v>522217</v>
      </c>
      <c r="D1543" s="294" t="s">
        <v>2718</v>
      </c>
      <c r="E1543" s="294" t="s">
        <v>500</v>
      </c>
    </row>
    <row r="1544" spans="2:5" x14ac:dyDescent="0.25">
      <c r="B1544" s="294" t="s">
        <v>2719</v>
      </c>
      <c r="C1544" s="294">
        <v>523768</v>
      </c>
      <c r="D1544" s="294" t="s">
        <v>422</v>
      </c>
      <c r="E1544" s="294" t="s">
        <v>950</v>
      </c>
    </row>
    <row r="1545" spans="2:5" x14ac:dyDescent="0.25">
      <c r="B1545" s="294" t="s">
        <v>2720</v>
      </c>
      <c r="C1545" s="294">
        <v>513507</v>
      </c>
      <c r="D1545" s="294" t="s">
        <v>422</v>
      </c>
      <c r="E1545" s="294" t="s">
        <v>745</v>
      </c>
    </row>
    <row r="1546" spans="2:5" x14ac:dyDescent="0.25">
      <c r="B1546" s="294" t="s">
        <v>2721</v>
      </c>
      <c r="C1546" s="294">
        <v>514386</v>
      </c>
      <c r="D1546" s="294" t="s">
        <v>422</v>
      </c>
      <c r="E1546" s="294" t="s">
        <v>437</v>
      </c>
    </row>
    <row r="1547" spans="2:5" x14ac:dyDescent="0.25">
      <c r="B1547" s="294" t="s">
        <v>2722</v>
      </c>
      <c r="C1547" s="294">
        <v>526965</v>
      </c>
      <c r="D1547" s="294" t="s">
        <v>422</v>
      </c>
      <c r="E1547" s="294" t="s">
        <v>617</v>
      </c>
    </row>
    <row r="1548" spans="2:5" x14ac:dyDescent="0.25">
      <c r="B1548" s="294" t="s">
        <v>2723</v>
      </c>
      <c r="C1548" s="294">
        <v>511441</v>
      </c>
      <c r="D1548" s="294" t="s">
        <v>422</v>
      </c>
      <c r="E1548" s="294" t="s">
        <v>405</v>
      </c>
    </row>
    <row r="1549" spans="2:5" x14ac:dyDescent="0.25">
      <c r="B1549" s="294" t="s">
        <v>2724</v>
      </c>
      <c r="C1549" s="294">
        <v>500173</v>
      </c>
      <c r="D1549" s="294" t="s">
        <v>2725</v>
      </c>
      <c r="E1549" s="294" t="s">
        <v>1458</v>
      </c>
    </row>
    <row r="1550" spans="2:5" x14ac:dyDescent="0.25">
      <c r="B1550" s="294" t="s">
        <v>2726</v>
      </c>
      <c r="C1550" s="294">
        <v>531410</v>
      </c>
      <c r="D1550" s="294" t="s">
        <v>422</v>
      </c>
      <c r="E1550" s="294" t="s">
        <v>727</v>
      </c>
    </row>
    <row r="1551" spans="2:5" x14ac:dyDescent="0.25">
      <c r="B1551" s="294" t="s">
        <v>2727</v>
      </c>
      <c r="C1551" s="294">
        <v>539336</v>
      </c>
      <c r="D1551" s="294" t="s">
        <v>2728</v>
      </c>
      <c r="E1551" s="294" t="s">
        <v>553</v>
      </c>
    </row>
    <row r="1552" spans="2:5" x14ac:dyDescent="0.25">
      <c r="B1552" s="294" t="s">
        <v>2729</v>
      </c>
      <c r="C1552" s="294">
        <v>507960</v>
      </c>
      <c r="D1552" s="294" t="s">
        <v>422</v>
      </c>
      <c r="E1552" s="294" t="s">
        <v>623</v>
      </c>
    </row>
    <row r="1553" spans="2:5" x14ac:dyDescent="0.25">
      <c r="B1553" s="294" t="s">
        <v>2730</v>
      </c>
      <c r="C1553" s="294">
        <v>540938</v>
      </c>
      <c r="D1553" s="294" t="s">
        <v>422</v>
      </c>
      <c r="E1553" s="294" t="s">
        <v>437</v>
      </c>
    </row>
    <row r="1554" spans="2:5" x14ac:dyDescent="0.25">
      <c r="B1554" s="294" t="s">
        <v>2731</v>
      </c>
      <c r="C1554" s="294">
        <v>517300</v>
      </c>
      <c r="D1554" s="294" t="s">
        <v>2732</v>
      </c>
      <c r="E1554" s="294" t="s">
        <v>561</v>
      </c>
    </row>
    <row r="1555" spans="2:5" x14ac:dyDescent="0.25">
      <c r="B1555" s="294" t="s">
        <v>2733</v>
      </c>
      <c r="C1555" s="294">
        <v>517372</v>
      </c>
      <c r="D1555" s="294" t="s">
        <v>422</v>
      </c>
      <c r="E1555" s="294" t="s">
        <v>1342</v>
      </c>
    </row>
    <row r="1556" spans="2:5" x14ac:dyDescent="0.25">
      <c r="B1556" s="294" t="s">
        <v>2734</v>
      </c>
      <c r="C1556" s="294">
        <v>531341</v>
      </c>
      <c r="D1556" s="294" t="s">
        <v>422</v>
      </c>
      <c r="E1556" s="294" t="s">
        <v>439</v>
      </c>
    </row>
    <row r="1557" spans="2:5" x14ac:dyDescent="0.25">
      <c r="B1557" s="294" t="s">
        <v>2735</v>
      </c>
      <c r="C1557" s="294">
        <v>500174</v>
      </c>
      <c r="D1557" s="294" t="s">
        <v>2736</v>
      </c>
      <c r="E1557" s="294" t="s">
        <v>439</v>
      </c>
    </row>
    <row r="1558" spans="2:5" x14ac:dyDescent="0.25">
      <c r="B1558" s="294" t="s">
        <v>2737</v>
      </c>
      <c r="C1558" s="294">
        <v>524754</v>
      </c>
      <c r="D1558" s="294" t="s">
        <v>422</v>
      </c>
      <c r="E1558" s="294" t="s">
        <v>1387</v>
      </c>
    </row>
    <row r="1559" spans="2:5" x14ac:dyDescent="0.25">
      <c r="B1559" s="294" t="s">
        <v>2738</v>
      </c>
      <c r="C1559" s="294">
        <v>531881</v>
      </c>
      <c r="D1559" s="294" t="s">
        <v>422</v>
      </c>
      <c r="E1559" s="294" t="s">
        <v>444</v>
      </c>
    </row>
    <row r="1560" spans="2:5" x14ac:dyDescent="0.25">
      <c r="B1560" s="294" t="s">
        <v>2739</v>
      </c>
      <c r="C1560" s="294">
        <v>532181</v>
      </c>
      <c r="D1560" s="294" t="s">
        <v>2740</v>
      </c>
      <c r="E1560" s="294" t="s">
        <v>1100</v>
      </c>
    </row>
    <row r="1561" spans="2:5" x14ac:dyDescent="0.25">
      <c r="B1561" s="294" t="s">
        <v>2741</v>
      </c>
      <c r="C1561" s="294">
        <v>500670</v>
      </c>
      <c r="D1561" s="294" t="s">
        <v>2742</v>
      </c>
      <c r="E1561" s="294" t="s">
        <v>930</v>
      </c>
    </row>
    <row r="1562" spans="2:5" x14ac:dyDescent="0.25">
      <c r="B1562" s="294" t="s">
        <v>2743</v>
      </c>
      <c r="C1562" s="294">
        <v>513536</v>
      </c>
      <c r="D1562" s="294" t="s">
        <v>422</v>
      </c>
      <c r="E1562" s="294" t="s">
        <v>485</v>
      </c>
    </row>
    <row r="1563" spans="2:5" x14ac:dyDescent="0.25">
      <c r="B1563" s="294" t="s">
        <v>2744</v>
      </c>
      <c r="C1563" s="294">
        <v>506858</v>
      </c>
      <c r="D1563" s="294" t="s">
        <v>422</v>
      </c>
      <c r="E1563" s="294" t="s">
        <v>799</v>
      </c>
    </row>
    <row r="1564" spans="2:5" x14ac:dyDescent="0.25">
      <c r="B1564" s="294" t="s">
        <v>2745</v>
      </c>
      <c r="C1564" s="294">
        <v>533248</v>
      </c>
      <c r="D1564" s="294" t="s">
        <v>2746</v>
      </c>
      <c r="E1564" s="294" t="s">
        <v>558</v>
      </c>
    </row>
    <row r="1565" spans="2:5" x14ac:dyDescent="0.25">
      <c r="B1565" s="294" t="s">
        <v>2747</v>
      </c>
      <c r="C1565" s="294">
        <v>517288</v>
      </c>
      <c r="D1565" s="294" t="s">
        <v>422</v>
      </c>
      <c r="E1565" s="294" t="s">
        <v>720</v>
      </c>
    </row>
    <row r="1566" spans="2:5" x14ac:dyDescent="0.25">
      <c r="B1566" s="294" t="s">
        <v>2748</v>
      </c>
      <c r="C1566" s="294">
        <v>523836</v>
      </c>
      <c r="D1566" s="294" t="s">
        <v>2749</v>
      </c>
      <c r="E1566" s="294" t="s">
        <v>617</v>
      </c>
    </row>
    <row r="1567" spans="2:5" x14ac:dyDescent="0.25">
      <c r="B1567" s="294" t="s">
        <v>2750</v>
      </c>
      <c r="C1567" s="294">
        <v>518029</v>
      </c>
      <c r="D1567" s="294" t="s">
        <v>2751</v>
      </c>
      <c r="E1567" s="294" t="s">
        <v>435</v>
      </c>
    </row>
    <row r="1568" spans="2:5" x14ac:dyDescent="0.25">
      <c r="B1568" s="294" t="s">
        <v>2752</v>
      </c>
      <c r="C1568" s="294">
        <v>500690</v>
      </c>
      <c r="D1568" s="294" t="s">
        <v>2753</v>
      </c>
      <c r="E1568" s="294" t="s">
        <v>930</v>
      </c>
    </row>
    <row r="1569" spans="2:5" x14ac:dyDescent="0.25">
      <c r="B1569" s="294" t="s">
        <v>2754</v>
      </c>
      <c r="C1569" s="294">
        <v>532160</v>
      </c>
      <c r="D1569" s="294" t="s">
        <v>422</v>
      </c>
      <c r="E1569" s="294" t="s">
        <v>2755</v>
      </c>
    </row>
    <row r="1570" spans="2:5" x14ac:dyDescent="0.25">
      <c r="B1570" s="294" t="s">
        <v>2756</v>
      </c>
      <c r="C1570" s="294">
        <v>532702</v>
      </c>
      <c r="D1570" s="294" t="s">
        <v>2757</v>
      </c>
      <c r="E1570" s="294" t="s">
        <v>447</v>
      </c>
    </row>
    <row r="1571" spans="2:5" x14ac:dyDescent="0.25">
      <c r="B1571" s="294" t="s">
        <v>2758</v>
      </c>
      <c r="C1571" s="294">
        <v>524314</v>
      </c>
      <c r="D1571" s="294" t="s">
        <v>422</v>
      </c>
      <c r="E1571" s="294" t="s">
        <v>460</v>
      </c>
    </row>
    <row r="1572" spans="2:5" x14ac:dyDescent="0.25">
      <c r="B1572" s="294" t="s">
        <v>2759</v>
      </c>
      <c r="C1572" s="294">
        <v>506879</v>
      </c>
      <c r="D1572" s="294" t="s">
        <v>422</v>
      </c>
      <c r="E1572" s="294" t="s">
        <v>460</v>
      </c>
    </row>
    <row r="1573" spans="2:5" x14ac:dyDescent="0.25">
      <c r="B1573" s="294" t="s">
        <v>2760</v>
      </c>
      <c r="C1573" s="294">
        <v>513337</v>
      </c>
      <c r="D1573" s="294" t="s">
        <v>422</v>
      </c>
      <c r="E1573" s="294" t="s">
        <v>542</v>
      </c>
    </row>
    <row r="1574" spans="2:5" x14ac:dyDescent="0.25">
      <c r="B1574" s="294" t="s">
        <v>2761</v>
      </c>
      <c r="C1574" s="294">
        <v>506640</v>
      </c>
      <c r="D1574" s="294" t="s">
        <v>422</v>
      </c>
      <c r="E1574" s="294" t="s">
        <v>470</v>
      </c>
    </row>
    <row r="1575" spans="2:5" x14ac:dyDescent="0.25">
      <c r="B1575" s="294" t="s">
        <v>2762</v>
      </c>
      <c r="C1575" s="294">
        <v>506640</v>
      </c>
      <c r="D1575" s="294" t="s">
        <v>422</v>
      </c>
      <c r="E1575" s="294" t="s">
        <v>470</v>
      </c>
    </row>
    <row r="1576" spans="2:5" x14ac:dyDescent="0.25">
      <c r="B1576" s="294" t="s">
        <v>2763</v>
      </c>
      <c r="C1576" s="294">
        <v>538567</v>
      </c>
      <c r="D1576" s="294" t="s">
        <v>2764</v>
      </c>
      <c r="E1576" s="294" t="s">
        <v>632</v>
      </c>
    </row>
    <row r="1577" spans="2:5" x14ac:dyDescent="0.25">
      <c r="B1577" s="294" t="s">
        <v>2765</v>
      </c>
      <c r="C1577" s="294">
        <v>538567</v>
      </c>
      <c r="D1577" s="294" t="s">
        <v>2764</v>
      </c>
      <c r="E1577" s="294" t="s">
        <v>632</v>
      </c>
    </row>
    <row r="1578" spans="2:5" x14ac:dyDescent="0.25">
      <c r="B1578" s="294" t="s">
        <v>2766</v>
      </c>
      <c r="C1578" s="294">
        <v>532425</v>
      </c>
      <c r="D1578" s="294" t="s">
        <v>422</v>
      </c>
      <c r="E1578" s="294" t="s">
        <v>470</v>
      </c>
    </row>
    <row r="1579" spans="2:5" x14ac:dyDescent="0.25">
      <c r="B1579" s="294" t="s">
        <v>2767</v>
      </c>
      <c r="C1579" s="294">
        <v>532457</v>
      </c>
      <c r="D1579" s="294" t="s">
        <v>2768</v>
      </c>
      <c r="E1579" s="294" t="s">
        <v>470</v>
      </c>
    </row>
    <row r="1580" spans="2:5" x14ac:dyDescent="0.25">
      <c r="B1580" s="294" t="s">
        <v>2769</v>
      </c>
      <c r="C1580" s="294">
        <v>523277</v>
      </c>
      <c r="D1580" s="294" t="s">
        <v>422</v>
      </c>
      <c r="E1580" s="294" t="s">
        <v>425</v>
      </c>
    </row>
    <row r="1581" spans="2:5" x14ac:dyDescent="0.25">
      <c r="B1581" s="294" t="s">
        <v>2770</v>
      </c>
      <c r="C1581" s="294">
        <v>532708</v>
      </c>
      <c r="D1581" s="294" t="s">
        <v>2771</v>
      </c>
      <c r="E1581" s="294" t="s">
        <v>561</v>
      </c>
    </row>
    <row r="1582" spans="2:5" x14ac:dyDescent="0.25">
      <c r="B1582" s="294" t="s">
        <v>2772</v>
      </c>
      <c r="C1582" s="294">
        <v>530141</v>
      </c>
      <c r="D1582" s="294" t="s">
        <v>422</v>
      </c>
      <c r="E1582" s="294" t="s">
        <v>508</v>
      </c>
    </row>
    <row r="1583" spans="2:5" x14ac:dyDescent="0.25">
      <c r="B1583" s="294" t="s">
        <v>2773</v>
      </c>
      <c r="C1583" s="294">
        <v>533275</v>
      </c>
      <c r="D1583" s="294" t="s">
        <v>2774</v>
      </c>
      <c r="E1583" s="294" t="s">
        <v>454</v>
      </c>
    </row>
    <row r="1584" spans="2:5" x14ac:dyDescent="0.25">
      <c r="B1584" s="294" t="s">
        <v>2775</v>
      </c>
      <c r="C1584" s="294">
        <v>541019</v>
      </c>
      <c r="D1584" s="294" t="s">
        <v>2776</v>
      </c>
      <c r="E1584" s="294" t="s">
        <v>820</v>
      </c>
    </row>
    <row r="1585" spans="2:5" x14ac:dyDescent="0.25">
      <c r="B1585" s="294" t="s">
        <v>2777</v>
      </c>
      <c r="C1585" s="294">
        <v>539337</v>
      </c>
      <c r="D1585" s="294" t="s">
        <v>422</v>
      </c>
      <c r="E1585" s="294" t="s">
        <v>617</v>
      </c>
    </row>
    <row r="1586" spans="2:5" x14ac:dyDescent="0.25">
      <c r="B1586" s="294" t="s">
        <v>2778</v>
      </c>
      <c r="C1586" s="294">
        <v>502873</v>
      </c>
      <c r="D1586" s="294" t="s">
        <v>422</v>
      </c>
      <c r="E1586" s="294" t="s">
        <v>437</v>
      </c>
    </row>
    <row r="1587" spans="2:5" x14ac:dyDescent="0.25">
      <c r="B1587" s="294" t="s">
        <v>2779</v>
      </c>
      <c r="C1587" s="294">
        <v>532145</v>
      </c>
      <c r="D1587" s="294" t="s">
        <v>422</v>
      </c>
      <c r="E1587" s="294" t="s">
        <v>623</v>
      </c>
    </row>
    <row r="1588" spans="2:5" x14ac:dyDescent="0.25">
      <c r="B1588" s="294" t="s">
        <v>2780</v>
      </c>
      <c r="C1588" s="294">
        <v>532145</v>
      </c>
      <c r="D1588" s="294" t="s">
        <v>422</v>
      </c>
      <c r="E1588" s="294" t="s">
        <v>623</v>
      </c>
    </row>
    <row r="1589" spans="2:5" x14ac:dyDescent="0.25">
      <c r="B1589" s="294" t="s">
        <v>2781</v>
      </c>
      <c r="C1589" s="294">
        <v>539854</v>
      </c>
      <c r="D1589" s="294" t="s">
        <v>422</v>
      </c>
      <c r="E1589" s="294" t="s">
        <v>620</v>
      </c>
    </row>
    <row r="1590" spans="2:5" x14ac:dyDescent="0.25">
      <c r="B1590" s="294" t="s">
        <v>2782</v>
      </c>
      <c r="C1590" s="294">
        <v>515147</v>
      </c>
      <c r="D1590" s="294" t="s">
        <v>422</v>
      </c>
      <c r="E1590" s="294" t="s">
        <v>617</v>
      </c>
    </row>
    <row r="1591" spans="2:5" x14ac:dyDescent="0.25">
      <c r="B1591" s="294" t="s">
        <v>2783</v>
      </c>
      <c r="C1591" s="294">
        <v>509597</v>
      </c>
      <c r="D1591" s="294" t="s">
        <v>422</v>
      </c>
      <c r="E1591" s="294" t="s">
        <v>582</v>
      </c>
    </row>
    <row r="1592" spans="2:5" x14ac:dyDescent="0.25">
      <c r="B1592" s="294" t="s">
        <v>2784</v>
      </c>
      <c r="C1592" s="294">
        <v>531971</v>
      </c>
      <c r="D1592" s="294" t="s">
        <v>422</v>
      </c>
      <c r="E1592" s="294" t="s">
        <v>437</v>
      </c>
    </row>
    <row r="1593" spans="2:5" x14ac:dyDescent="0.25">
      <c r="B1593" s="294" t="s">
        <v>2785</v>
      </c>
      <c r="C1593" s="294">
        <v>538081</v>
      </c>
      <c r="D1593" s="294" t="s">
        <v>422</v>
      </c>
      <c r="E1593" s="294" t="s">
        <v>437</v>
      </c>
    </row>
    <row r="1594" spans="2:5" x14ac:dyDescent="0.25">
      <c r="B1594" s="294" t="s">
        <v>2786</v>
      </c>
      <c r="C1594" s="294">
        <v>512604</v>
      </c>
      <c r="D1594" s="294" t="s">
        <v>422</v>
      </c>
      <c r="E1594" s="294" t="s">
        <v>536</v>
      </c>
    </row>
    <row r="1595" spans="2:5" x14ac:dyDescent="0.25">
      <c r="B1595" s="294" t="s">
        <v>2787</v>
      </c>
      <c r="C1595" s="294">
        <v>542682</v>
      </c>
      <c r="D1595" s="294" t="s">
        <v>2788</v>
      </c>
      <c r="E1595" s="294" t="s">
        <v>430</v>
      </c>
    </row>
    <row r="1596" spans="2:5" x14ac:dyDescent="0.25">
      <c r="B1596" s="294" t="s">
        <v>2789</v>
      </c>
      <c r="C1596" s="294">
        <v>590043</v>
      </c>
      <c r="D1596" s="294" t="s">
        <v>2790</v>
      </c>
      <c r="E1596" s="294" t="s">
        <v>777</v>
      </c>
    </row>
    <row r="1597" spans="2:5" x14ac:dyDescent="0.25">
      <c r="B1597" s="294" t="s">
        <v>2791</v>
      </c>
      <c r="C1597" s="294">
        <v>506024</v>
      </c>
      <c r="D1597" s="294" t="s">
        <v>422</v>
      </c>
      <c r="E1597" s="294" t="s">
        <v>454</v>
      </c>
    </row>
    <row r="1598" spans="2:5" x14ac:dyDescent="0.25">
      <c r="B1598" s="294" t="s">
        <v>2792</v>
      </c>
      <c r="C1598" s="294">
        <v>526931</v>
      </c>
      <c r="D1598" s="294" t="s">
        <v>422</v>
      </c>
      <c r="E1598" s="294" t="s">
        <v>607</v>
      </c>
    </row>
    <row r="1599" spans="2:5" x14ac:dyDescent="0.25">
      <c r="B1599" s="294" t="s">
        <v>2793</v>
      </c>
      <c r="C1599" s="294">
        <v>530055</v>
      </c>
      <c r="D1599" s="294" t="s">
        <v>422</v>
      </c>
      <c r="E1599" s="294" t="s">
        <v>843</v>
      </c>
    </row>
    <row r="1600" spans="2:5" x14ac:dyDescent="0.25">
      <c r="B1600" s="294" t="s">
        <v>2794</v>
      </c>
      <c r="C1600" s="294">
        <v>500467</v>
      </c>
      <c r="D1600" s="294" t="s">
        <v>2795</v>
      </c>
      <c r="E1600" s="294" t="s">
        <v>902</v>
      </c>
    </row>
    <row r="1601" spans="2:5" x14ac:dyDescent="0.25">
      <c r="B1601" s="294" t="s">
        <v>2796</v>
      </c>
      <c r="C1601" s="294">
        <v>532855</v>
      </c>
      <c r="D1601" s="294" t="s">
        <v>422</v>
      </c>
      <c r="E1601" s="294" t="s">
        <v>442</v>
      </c>
    </row>
    <row r="1602" spans="2:5" x14ac:dyDescent="0.25">
      <c r="B1602" s="294" t="s">
        <v>2797</v>
      </c>
      <c r="C1602" s="294">
        <v>530927</v>
      </c>
      <c r="D1602" s="294" t="s">
        <v>422</v>
      </c>
      <c r="E1602" s="294" t="s">
        <v>2755</v>
      </c>
    </row>
    <row r="1603" spans="2:5" x14ac:dyDescent="0.25">
      <c r="B1603" s="294" t="s">
        <v>2798</v>
      </c>
      <c r="C1603" s="294">
        <v>524080</v>
      </c>
      <c r="D1603" s="294" t="s">
        <v>422</v>
      </c>
      <c r="E1603" s="294" t="s">
        <v>470</v>
      </c>
    </row>
    <row r="1604" spans="2:5" x14ac:dyDescent="0.25">
      <c r="B1604" s="294" t="s">
        <v>2799</v>
      </c>
      <c r="C1604" s="294">
        <v>780014</v>
      </c>
      <c r="D1604" s="294" t="s">
        <v>422</v>
      </c>
      <c r="E1604" s="294" t="s">
        <v>513</v>
      </c>
    </row>
    <row r="1605" spans="2:5" x14ac:dyDescent="0.25">
      <c r="B1605" s="294" t="s">
        <v>2800</v>
      </c>
      <c r="C1605" s="294">
        <v>531387</v>
      </c>
      <c r="D1605" s="294" t="s">
        <v>422</v>
      </c>
      <c r="E1605" s="294" t="s">
        <v>439</v>
      </c>
    </row>
    <row r="1606" spans="2:5" x14ac:dyDescent="0.25">
      <c r="B1606" s="294" t="s">
        <v>2801</v>
      </c>
      <c r="C1606" s="294">
        <v>509073</v>
      </c>
      <c r="D1606" s="294" t="s">
        <v>2802</v>
      </c>
      <c r="E1606" s="294" t="s">
        <v>2803</v>
      </c>
    </row>
    <row r="1607" spans="2:5" x14ac:dyDescent="0.25">
      <c r="B1607" s="294" t="s">
        <v>2804</v>
      </c>
      <c r="C1607" s="294">
        <v>533162</v>
      </c>
      <c r="D1607" s="294" t="s">
        <v>2805</v>
      </c>
      <c r="E1607" s="294" t="s">
        <v>1161</v>
      </c>
    </row>
    <row r="1608" spans="2:5" x14ac:dyDescent="0.25">
      <c r="B1608" s="294" t="s">
        <v>2806</v>
      </c>
      <c r="C1608" s="294">
        <v>531531</v>
      </c>
      <c r="D1608" s="294" t="s">
        <v>2807</v>
      </c>
      <c r="E1608" s="294" t="s">
        <v>482</v>
      </c>
    </row>
    <row r="1609" spans="2:5" x14ac:dyDescent="0.25">
      <c r="B1609" s="294" t="s">
        <v>2808</v>
      </c>
      <c r="C1609" s="294">
        <v>517354</v>
      </c>
      <c r="D1609" s="294" t="s">
        <v>2809</v>
      </c>
      <c r="E1609" s="294" t="s">
        <v>720</v>
      </c>
    </row>
    <row r="1610" spans="2:5" x14ac:dyDescent="0.25">
      <c r="B1610" s="294" t="s">
        <v>2810</v>
      </c>
      <c r="C1610" s="294">
        <v>517354</v>
      </c>
      <c r="D1610" s="294" t="s">
        <v>2809</v>
      </c>
      <c r="E1610" s="294" t="s">
        <v>720</v>
      </c>
    </row>
    <row r="1611" spans="2:5" x14ac:dyDescent="0.25">
      <c r="B1611" s="294" t="s">
        <v>2811</v>
      </c>
      <c r="C1611" s="294">
        <v>539176</v>
      </c>
      <c r="D1611" s="294" t="s">
        <v>422</v>
      </c>
      <c r="E1611" s="294" t="s">
        <v>430</v>
      </c>
    </row>
    <row r="1612" spans="2:5" x14ac:dyDescent="0.25">
      <c r="B1612" s="294" t="s">
        <v>2812</v>
      </c>
      <c r="C1612" s="294">
        <v>508486</v>
      </c>
      <c r="D1612" s="294" t="s">
        <v>422</v>
      </c>
      <c r="E1612" s="294" t="s">
        <v>1468</v>
      </c>
    </row>
    <row r="1613" spans="2:5" x14ac:dyDescent="0.25">
      <c r="B1613" s="294" t="s">
        <v>2813</v>
      </c>
      <c r="C1613" s="294">
        <v>532467</v>
      </c>
      <c r="D1613" s="294" t="s">
        <v>422</v>
      </c>
      <c r="E1613" s="294" t="s">
        <v>425</v>
      </c>
    </row>
    <row r="1614" spans="2:5" x14ac:dyDescent="0.25">
      <c r="B1614" s="294" t="s">
        <v>2814</v>
      </c>
      <c r="C1614" s="294">
        <v>532334</v>
      </c>
      <c r="D1614" s="294" t="s">
        <v>422</v>
      </c>
      <c r="E1614" s="294" t="s">
        <v>508</v>
      </c>
    </row>
    <row r="1615" spans="2:5" x14ac:dyDescent="0.25">
      <c r="B1615" s="294" t="s">
        <v>2815</v>
      </c>
      <c r="C1615" s="294">
        <v>508956</v>
      </c>
      <c r="D1615" s="294" t="s">
        <v>422</v>
      </c>
      <c r="E1615" s="294" t="s">
        <v>439</v>
      </c>
    </row>
    <row r="1616" spans="2:5" x14ac:dyDescent="0.25">
      <c r="B1616" s="294" t="s">
        <v>2816</v>
      </c>
      <c r="C1616" s="294">
        <v>532333</v>
      </c>
      <c r="D1616" s="294" t="s">
        <v>422</v>
      </c>
      <c r="E1616" s="294" t="s">
        <v>405</v>
      </c>
    </row>
    <row r="1617" spans="2:5" x14ac:dyDescent="0.25">
      <c r="B1617" s="294" t="s">
        <v>2817</v>
      </c>
      <c r="C1617" s="294">
        <v>532216</v>
      </c>
      <c r="D1617" s="294" t="s">
        <v>2818</v>
      </c>
      <c r="E1617" s="294" t="s">
        <v>439</v>
      </c>
    </row>
    <row r="1618" spans="2:5" x14ac:dyDescent="0.25">
      <c r="B1618" s="294" t="s">
        <v>2819</v>
      </c>
      <c r="C1618" s="294">
        <v>517271</v>
      </c>
      <c r="D1618" s="294" t="s">
        <v>2820</v>
      </c>
      <c r="E1618" s="294" t="s">
        <v>720</v>
      </c>
    </row>
    <row r="1619" spans="2:5" x14ac:dyDescent="0.25">
      <c r="B1619" s="294" t="s">
        <v>2821</v>
      </c>
      <c r="C1619" s="294">
        <v>539224</v>
      </c>
      <c r="D1619" s="294" t="s">
        <v>422</v>
      </c>
      <c r="E1619" s="294" t="s">
        <v>411</v>
      </c>
    </row>
    <row r="1620" spans="2:5" x14ac:dyDescent="0.25">
      <c r="B1620" s="294" t="s">
        <v>2822</v>
      </c>
      <c r="C1620" s="294">
        <v>500179</v>
      </c>
      <c r="D1620" s="294" t="s">
        <v>2823</v>
      </c>
      <c r="E1620" s="294" t="s">
        <v>747</v>
      </c>
    </row>
    <row r="1621" spans="2:5" x14ac:dyDescent="0.25">
      <c r="B1621" s="294" t="s">
        <v>2824</v>
      </c>
      <c r="C1621" s="294">
        <v>532281</v>
      </c>
      <c r="D1621" s="294" t="s">
        <v>2825</v>
      </c>
      <c r="E1621" s="294" t="s">
        <v>408</v>
      </c>
    </row>
    <row r="1622" spans="2:5" x14ac:dyDescent="0.25">
      <c r="B1622" s="294" t="s">
        <v>2826</v>
      </c>
      <c r="C1622" s="294">
        <v>541729</v>
      </c>
      <c r="D1622" s="294" t="s">
        <v>2827</v>
      </c>
      <c r="E1622" s="294" t="s">
        <v>2828</v>
      </c>
    </row>
    <row r="1623" spans="2:5" x14ac:dyDescent="0.25">
      <c r="B1623" s="294" t="s">
        <v>2829</v>
      </c>
      <c r="C1623" s="294">
        <v>500180</v>
      </c>
      <c r="D1623" s="294" t="s">
        <v>2830</v>
      </c>
      <c r="E1623" s="294" t="s">
        <v>740</v>
      </c>
    </row>
    <row r="1624" spans="2:5" x14ac:dyDescent="0.25">
      <c r="B1624" s="294" t="s">
        <v>2831</v>
      </c>
      <c r="C1624" s="294">
        <v>533230</v>
      </c>
      <c r="D1624" s="294" t="s">
        <v>2832</v>
      </c>
      <c r="E1624" s="294" t="s">
        <v>405</v>
      </c>
    </row>
    <row r="1625" spans="2:5" x14ac:dyDescent="0.25">
      <c r="B1625" s="294" t="s">
        <v>2833</v>
      </c>
      <c r="C1625" s="294">
        <v>540777</v>
      </c>
      <c r="D1625" s="294" t="s">
        <v>2834</v>
      </c>
      <c r="E1625" s="294" t="s">
        <v>2835</v>
      </c>
    </row>
    <row r="1626" spans="2:5" x14ac:dyDescent="0.25">
      <c r="B1626" s="294" t="s">
        <v>2836</v>
      </c>
      <c r="C1626" s="294">
        <v>539787</v>
      </c>
      <c r="D1626" s="294" t="s">
        <v>2837</v>
      </c>
      <c r="E1626" s="294" t="s">
        <v>892</v>
      </c>
    </row>
    <row r="1627" spans="2:5" x14ac:dyDescent="0.25">
      <c r="B1627" s="294" t="s">
        <v>2838</v>
      </c>
      <c r="C1627" s="294">
        <v>503689</v>
      </c>
      <c r="D1627" s="294" t="s">
        <v>422</v>
      </c>
      <c r="E1627" s="294" t="s">
        <v>843</v>
      </c>
    </row>
    <row r="1628" spans="2:5" x14ac:dyDescent="0.25">
      <c r="B1628" s="294" t="s">
        <v>2839</v>
      </c>
      <c r="C1628" s="294" t="s">
        <v>422</v>
      </c>
      <c r="D1628" s="294" t="s">
        <v>2840</v>
      </c>
      <c r="E1628" s="294" t="s">
        <v>433</v>
      </c>
    </row>
    <row r="1629" spans="2:5" x14ac:dyDescent="0.25">
      <c r="B1629" s="294" t="s">
        <v>2841</v>
      </c>
      <c r="C1629" s="294">
        <v>526967</v>
      </c>
      <c r="D1629" s="294" t="s">
        <v>422</v>
      </c>
      <c r="E1629" s="294" t="s">
        <v>454</v>
      </c>
    </row>
    <row r="1630" spans="2:5" x14ac:dyDescent="0.25">
      <c r="B1630" s="294" t="s">
        <v>2842</v>
      </c>
      <c r="C1630" s="294">
        <v>509631</v>
      </c>
      <c r="D1630" s="294" t="s">
        <v>2843</v>
      </c>
      <c r="E1630" s="294" t="s">
        <v>607</v>
      </c>
    </row>
    <row r="1631" spans="2:5" x14ac:dyDescent="0.25">
      <c r="B1631" s="294" t="s">
        <v>2844</v>
      </c>
      <c r="C1631" s="294">
        <v>500292</v>
      </c>
      <c r="D1631" s="294" t="s">
        <v>2845</v>
      </c>
      <c r="E1631" s="294" t="s">
        <v>435</v>
      </c>
    </row>
    <row r="1632" spans="2:5" x14ac:dyDescent="0.25">
      <c r="B1632" s="294" t="s">
        <v>2846</v>
      </c>
      <c r="C1632" s="294">
        <v>500292</v>
      </c>
      <c r="D1632" s="294" t="s">
        <v>2845</v>
      </c>
      <c r="E1632" s="294" t="s">
        <v>435</v>
      </c>
    </row>
    <row r="1633" spans="2:5" x14ac:dyDescent="0.25">
      <c r="B1633" s="294" t="s">
        <v>2847</v>
      </c>
      <c r="C1633" s="294">
        <v>539174</v>
      </c>
      <c r="D1633" s="294" t="s">
        <v>2848</v>
      </c>
      <c r="E1633" s="294" t="s">
        <v>439</v>
      </c>
    </row>
    <row r="1634" spans="2:5" x14ac:dyDescent="0.25">
      <c r="B1634" s="294" t="s">
        <v>2849</v>
      </c>
      <c r="C1634" s="294">
        <v>505520</v>
      </c>
      <c r="D1634" s="294" t="s">
        <v>422</v>
      </c>
      <c r="E1634" s="294" t="s">
        <v>843</v>
      </c>
    </row>
    <row r="1635" spans="2:5" x14ac:dyDescent="0.25">
      <c r="B1635" s="294" t="s">
        <v>2850</v>
      </c>
      <c r="C1635" s="294">
        <v>531178</v>
      </c>
      <c r="D1635" s="294" t="s">
        <v>422</v>
      </c>
      <c r="E1635" s="294" t="s">
        <v>444</v>
      </c>
    </row>
    <row r="1636" spans="2:5" x14ac:dyDescent="0.25">
      <c r="B1636" s="294" t="s">
        <v>2851</v>
      </c>
      <c r="C1636" s="294">
        <v>524590</v>
      </c>
      <c r="D1636" s="294" t="s">
        <v>422</v>
      </c>
      <c r="E1636" s="294" t="s">
        <v>444</v>
      </c>
    </row>
    <row r="1637" spans="2:5" x14ac:dyDescent="0.25">
      <c r="B1637" s="294" t="s">
        <v>2852</v>
      </c>
      <c r="C1637" s="294">
        <v>505720</v>
      </c>
      <c r="D1637" s="294" t="s">
        <v>2853</v>
      </c>
      <c r="E1637" s="294" t="s">
        <v>430</v>
      </c>
    </row>
    <row r="1638" spans="2:5" x14ac:dyDescent="0.25">
      <c r="B1638" s="294" t="s">
        <v>2854</v>
      </c>
      <c r="C1638" s="294">
        <v>519552</v>
      </c>
      <c r="D1638" s="294" t="s">
        <v>2855</v>
      </c>
      <c r="E1638" s="294" t="s">
        <v>482</v>
      </c>
    </row>
    <row r="1639" spans="2:5" x14ac:dyDescent="0.25">
      <c r="B1639" s="294" t="s">
        <v>2856</v>
      </c>
      <c r="C1639" s="294">
        <v>500182</v>
      </c>
      <c r="D1639" s="294" t="s">
        <v>2857</v>
      </c>
      <c r="E1639" s="294" t="s">
        <v>1080</v>
      </c>
    </row>
    <row r="1640" spans="2:5" x14ac:dyDescent="0.25">
      <c r="B1640" s="294" t="s">
        <v>2858</v>
      </c>
      <c r="C1640" s="294">
        <v>524669</v>
      </c>
      <c r="D1640" s="294" t="s">
        <v>2859</v>
      </c>
      <c r="E1640" s="294" t="s">
        <v>460</v>
      </c>
    </row>
    <row r="1641" spans="2:5" x14ac:dyDescent="0.25">
      <c r="B1641" s="294" t="s">
        <v>2860</v>
      </c>
      <c r="C1641" s="294">
        <v>534328</v>
      </c>
      <c r="D1641" s="294" t="s">
        <v>2861</v>
      </c>
      <c r="E1641" s="294" t="s">
        <v>444</v>
      </c>
    </row>
    <row r="1642" spans="2:5" x14ac:dyDescent="0.25">
      <c r="B1642" s="294" t="s">
        <v>2862</v>
      </c>
      <c r="C1642" s="294">
        <v>532129</v>
      </c>
      <c r="D1642" s="294" t="s">
        <v>2863</v>
      </c>
      <c r="E1642" s="294" t="s">
        <v>408</v>
      </c>
    </row>
    <row r="1643" spans="2:5" x14ac:dyDescent="0.25">
      <c r="B1643" s="294" t="s">
        <v>2864</v>
      </c>
      <c r="C1643" s="294">
        <v>504176</v>
      </c>
      <c r="D1643" s="294" t="s">
        <v>422</v>
      </c>
      <c r="E1643" s="294" t="s">
        <v>968</v>
      </c>
    </row>
    <row r="1644" spans="2:5" x14ac:dyDescent="0.25">
      <c r="B1644" s="294" t="s">
        <v>2865</v>
      </c>
      <c r="C1644" s="294">
        <v>504176</v>
      </c>
      <c r="D1644" s="294" t="s">
        <v>422</v>
      </c>
      <c r="E1644" s="294" t="s">
        <v>968</v>
      </c>
    </row>
    <row r="1645" spans="2:5" x14ac:dyDescent="0.25">
      <c r="B1645" s="294" t="s">
        <v>2866</v>
      </c>
      <c r="C1645" s="294">
        <v>517080</v>
      </c>
      <c r="D1645" s="294" t="s">
        <v>2867</v>
      </c>
      <c r="E1645" s="294" t="s">
        <v>820</v>
      </c>
    </row>
    <row r="1646" spans="2:5" x14ac:dyDescent="0.25">
      <c r="B1646" s="294" t="s">
        <v>2868</v>
      </c>
      <c r="C1646" s="294">
        <v>531301</v>
      </c>
      <c r="D1646" s="294" t="s">
        <v>422</v>
      </c>
      <c r="E1646" s="294" t="s">
        <v>437</v>
      </c>
    </row>
    <row r="1647" spans="2:5" x14ac:dyDescent="0.25">
      <c r="B1647" s="294" t="s">
        <v>2869</v>
      </c>
      <c r="C1647" s="294">
        <v>524735</v>
      </c>
      <c r="D1647" s="294" t="s">
        <v>2870</v>
      </c>
      <c r="E1647" s="294" t="s">
        <v>460</v>
      </c>
    </row>
    <row r="1648" spans="2:5" x14ac:dyDescent="0.25">
      <c r="B1648" s="294" t="s">
        <v>2871</v>
      </c>
      <c r="C1648" s="294">
        <v>542332</v>
      </c>
      <c r="D1648" s="294" t="s">
        <v>2872</v>
      </c>
      <c r="E1648" s="294" t="s">
        <v>405</v>
      </c>
    </row>
    <row r="1649" spans="2:5" x14ac:dyDescent="0.25">
      <c r="B1649" s="294" t="s">
        <v>2873</v>
      </c>
      <c r="C1649" s="294">
        <v>509675</v>
      </c>
      <c r="D1649" s="294" t="s">
        <v>2874</v>
      </c>
      <c r="E1649" s="294" t="s">
        <v>435</v>
      </c>
    </row>
    <row r="1650" spans="2:5" x14ac:dyDescent="0.25">
      <c r="B1650" s="294" t="s">
        <v>2875</v>
      </c>
      <c r="C1650" s="294">
        <v>532847</v>
      </c>
      <c r="D1650" s="294" t="s">
        <v>2876</v>
      </c>
      <c r="E1650" s="294" t="s">
        <v>1342</v>
      </c>
    </row>
    <row r="1651" spans="2:5" x14ac:dyDescent="0.25">
      <c r="B1651" s="294" t="s">
        <v>2877</v>
      </c>
      <c r="C1651" s="294">
        <v>505712</v>
      </c>
      <c r="D1651" s="294" t="s">
        <v>422</v>
      </c>
      <c r="E1651" s="294" t="s">
        <v>777</v>
      </c>
    </row>
    <row r="1652" spans="2:5" x14ac:dyDescent="0.25">
      <c r="B1652" s="294" t="s">
        <v>2878</v>
      </c>
      <c r="C1652" s="294">
        <v>514010</v>
      </c>
      <c r="D1652" s="294" t="s">
        <v>422</v>
      </c>
      <c r="E1652" s="294" t="s">
        <v>437</v>
      </c>
    </row>
    <row r="1653" spans="2:5" x14ac:dyDescent="0.25">
      <c r="B1653" s="294" t="s">
        <v>2879</v>
      </c>
      <c r="C1653" s="294">
        <v>500183</v>
      </c>
      <c r="D1653" s="294" t="s">
        <v>2880</v>
      </c>
      <c r="E1653" s="294" t="s">
        <v>692</v>
      </c>
    </row>
    <row r="1654" spans="2:5" x14ac:dyDescent="0.25">
      <c r="B1654" s="294" t="s">
        <v>2881</v>
      </c>
      <c r="C1654" s="294">
        <v>500184</v>
      </c>
      <c r="D1654" s="294" t="s">
        <v>2882</v>
      </c>
      <c r="E1654" s="294" t="s">
        <v>582</v>
      </c>
    </row>
    <row r="1655" spans="2:5" x14ac:dyDescent="0.25">
      <c r="B1655" s="294" t="s">
        <v>2883</v>
      </c>
      <c r="C1655" s="294">
        <v>526899</v>
      </c>
      <c r="D1655" s="294" t="s">
        <v>422</v>
      </c>
      <c r="E1655" s="294" t="s">
        <v>620</v>
      </c>
    </row>
    <row r="1656" spans="2:5" x14ac:dyDescent="0.25">
      <c r="B1656" s="294" t="s">
        <v>2884</v>
      </c>
      <c r="C1656" s="294">
        <v>513723</v>
      </c>
      <c r="D1656" s="294" t="s">
        <v>422</v>
      </c>
      <c r="E1656" s="294" t="s">
        <v>950</v>
      </c>
    </row>
    <row r="1657" spans="2:5" x14ac:dyDescent="0.25">
      <c r="B1657" s="294" t="s">
        <v>2885</v>
      </c>
      <c r="C1657" s="294">
        <v>511169</v>
      </c>
      <c r="D1657" s="294" t="s">
        <v>422</v>
      </c>
      <c r="E1657" s="294" t="s">
        <v>439</v>
      </c>
    </row>
    <row r="1658" spans="2:5" x14ac:dyDescent="0.25">
      <c r="B1658" s="294" t="s">
        <v>2886</v>
      </c>
      <c r="C1658" s="294">
        <v>514043</v>
      </c>
      <c r="D1658" s="294" t="s">
        <v>2887</v>
      </c>
      <c r="E1658" s="294" t="s">
        <v>437</v>
      </c>
    </row>
    <row r="1659" spans="2:5" x14ac:dyDescent="0.25">
      <c r="B1659" s="294" t="s">
        <v>2888</v>
      </c>
      <c r="C1659" s="294">
        <v>531979</v>
      </c>
      <c r="D1659" s="294" t="s">
        <v>422</v>
      </c>
      <c r="E1659" s="294" t="s">
        <v>727</v>
      </c>
    </row>
    <row r="1660" spans="2:5" x14ac:dyDescent="0.25">
      <c r="B1660" s="294" t="s">
        <v>2889</v>
      </c>
      <c r="C1660" s="294">
        <v>538652</v>
      </c>
      <c r="D1660" s="294" t="s">
        <v>422</v>
      </c>
      <c r="E1660" s="294" t="s">
        <v>444</v>
      </c>
    </row>
    <row r="1661" spans="2:5" x14ac:dyDescent="0.25">
      <c r="B1661" s="294" t="s">
        <v>2890</v>
      </c>
      <c r="C1661" s="294">
        <v>504036</v>
      </c>
      <c r="D1661" s="294" t="s">
        <v>2891</v>
      </c>
      <c r="E1661" s="294" t="s">
        <v>964</v>
      </c>
    </row>
    <row r="1662" spans="2:5" x14ac:dyDescent="0.25">
      <c r="B1662" s="294" t="s">
        <v>2892</v>
      </c>
      <c r="C1662" s="294">
        <v>539114</v>
      </c>
      <c r="D1662" s="294" t="s">
        <v>422</v>
      </c>
      <c r="E1662" s="294" t="s">
        <v>439</v>
      </c>
    </row>
    <row r="1663" spans="2:5" x14ac:dyDescent="0.25">
      <c r="B1663" s="294" t="s">
        <v>2893</v>
      </c>
      <c r="C1663" s="294">
        <v>503881</v>
      </c>
      <c r="D1663" s="294" t="s">
        <v>2894</v>
      </c>
      <c r="E1663" s="294" t="s">
        <v>437</v>
      </c>
    </row>
    <row r="1664" spans="2:5" x14ac:dyDescent="0.25">
      <c r="B1664" s="294" t="s">
        <v>2895</v>
      </c>
      <c r="C1664" s="294">
        <v>500440</v>
      </c>
      <c r="D1664" s="294" t="s">
        <v>2896</v>
      </c>
      <c r="E1664" s="294" t="s">
        <v>727</v>
      </c>
    </row>
    <row r="1665" spans="2:5" x14ac:dyDescent="0.25">
      <c r="B1665" s="294" t="s">
        <v>2897</v>
      </c>
      <c r="C1665" s="294" t="s">
        <v>422</v>
      </c>
      <c r="D1665" s="294" t="s">
        <v>2898</v>
      </c>
      <c r="E1665" s="294" t="s">
        <v>433</v>
      </c>
    </row>
    <row r="1666" spans="2:5" x14ac:dyDescent="0.25">
      <c r="B1666" s="294" t="s">
        <v>2899</v>
      </c>
      <c r="C1666" s="294">
        <v>509895</v>
      </c>
      <c r="D1666" s="294" t="s">
        <v>422</v>
      </c>
      <c r="E1666" s="294" t="s">
        <v>437</v>
      </c>
    </row>
    <row r="1667" spans="2:5" x14ac:dyDescent="0.25">
      <c r="B1667" s="294" t="s">
        <v>2900</v>
      </c>
      <c r="C1667" s="294">
        <v>532859</v>
      </c>
      <c r="D1667" s="294" t="s">
        <v>2901</v>
      </c>
      <c r="E1667" s="294" t="s">
        <v>752</v>
      </c>
    </row>
    <row r="1668" spans="2:5" x14ac:dyDescent="0.25">
      <c r="B1668" s="294" t="s">
        <v>2902</v>
      </c>
      <c r="C1668" s="294">
        <v>500189</v>
      </c>
      <c r="D1668" s="294" t="s">
        <v>2903</v>
      </c>
      <c r="E1668" s="294" t="s">
        <v>1161</v>
      </c>
    </row>
    <row r="1669" spans="2:5" x14ac:dyDescent="0.25">
      <c r="B1669" s="294" t="s">
        <v>2904</v>
      </c>
      <c r="C1669" s="294">
        <v>514428</v>
      </c>
      <c r="D1669" s="294" t="s">
        <v>422</v>
      </c>
      <c r="E1669" s="294" t="s">
        <v>542</v>
      </c>
    </row>
    <row r="1670" spans="2:5" x14ac:dyDescent="0.25">
      <c r="B1670" s="294" t="s">
        <v>2905</v>
      </c>
      <c r="C1670" s="294">
        <v>541154</v>
      </c>
      <c r="D1670" s="294" t="s">
        <v>2906</v>
      </c>
      <c r="E1670" s="294" t="s">
        <v>2907</v>
      </c>
    </row>
    <row r="1671" spans="2:5" x14ac:dyDescent="0.25">
      <c r="B1671" s="294" t="s">
        <v>2908</v>
      </c>
      <c r="C1671" s="294">
        <v>531918</v>
      </c>
      <c r="D1671" s="294" t="s">
        <v>422</v>
      </c>
      <c r="E1671" s="294" t="s">
        <v>444</v>
      </c>
    </row>
    <row r="1672" spans="2:5" x14ac:dyDescent="0.25">
      <c r="B1672" s="294" t="s">
        <v>2909</v>
      </c>
      <c r="C1672" s="294">
        <v>532041</v>
      </c>
      <c r="D1672" s="294" t="s">
        <v>2910</v>
      </c>
      <c r="E1672" s="294" t="s">
        <v>515</v>
      </c>
    </row>
    <row r="1673" spans="2:5" x14ac:dyDescent="0.25">
      <c r="B1673" s="294" t="s">
        <v>2911</v>
      </c>
      <c r="C1673" s="294">
        <v>509635</v>
      </c>
      <c r="D1673" s="294" t="s">
        <v>2912</v>
      </c>
      <c r="E1673" s="294" t="s">
        <v>777</v>
      </c>
    </row>
    <row r="1674" spans="2:5" x14ac:dyDescent="0.25">
      <c r="B1674" s="294" t="s">
        <v>2913</v>
      </c>
      <c r="C1674" s="294">
        <v>500185</v>
      </c>
      <c r="D1674" s="294" t="s">
        <v>2914</v>
      </c>
      <c r="E1674" s="294" t="s">
        <v>820</v>
      </c>
    </row>
    <row r="1675" spans="2:5" x14ac:dyDescent="0.25">
      <c r="B1675" s="294" t="s">
        <v>2915</v>
      </c>
      <c r="C1675" s="294">
        <v>513599</v>
      </c>
      <c r="D1675" s="294" t="s">
        <v>2916</v>
      </c>
      <c r="E1675" s="294" t="s">
        <v>496</v>
      </c>
    </row>
    <row r="1676" spans="2:5" x14ac:dyDescent="0.25">
      <c r="B1676" s="294" t="s">
        <v>2917</v>
      </c>
      <c r="C1676" s="294">
        <v>505725</v>
      </c>
      <c r="D1676" s="294" t="s">
        <v>2918</v>
      </c>
      <c r="E1676" s="294" t="s">
        <v>607</v>
      </c>
    </row>
    <row r="1677" spans="2:5" x14ac:dyDescent="0.25">
      <c r="B1677" s="294" t="s">
        <v>2919</v>
      </c>
      <c r="C1677" s="294">
        <v>524013</v>
      </c>
      <c r="D1677" s="294" t="s">
        <v>422</v>
      </c>
      <c r="E1677" s="294" t="s">
        <v>799</v>
      </c>
    </row>
    <row r="1678" spans="2:5" x14ac:dyDescent="0.25">
      <c r="B1678" s="294" t="s">
        <v>2920</v>
      </c>
      <c r="C1678" s="294">
        <v>519126</v>
      </c>
      <c r="D1678" s="294" t="s">
        <v>422</v>
      </c>
      <c r="E1678" s="294" t="s">
        <v>482</v>
      </c>
    </row>
    <row r="1679" spans="2:5" x14ac:dyDescent="0.25">
      <c r="B1679" s="294" t="s">
        <v>2921</v>
      </c>
      <c r="C1679" s="294">
        <v>505893</v>
      </c>
      <c r="D1679" s="294" t="s">
        <v>422</v>
      </c>
      <c r="E1679" s="294" t="s">
        <v>777</v>
      </c>
    </row>
    <row r="1680" spans="2:5" x14ac:dyDescent="0.25">
      <c r="B1680" s="294" t="s">
        <v>2922</v>
      </c>
      <c r="C1680" s="294">
        <v>509650</v>
      </c>
      <c r="D1680" s="294" t="s">
        <v>422</v>
      </c>
      <c r="E1680" s="294" t="s">
        <v>480</v>
      </c>
    </row>
    <row r="1681" spans="2:5" x14ac:dyDescent="0.25">
      <c r="B1681" s="294" t="s">
        <v>2923</v>
      </c>
      <c r="C1681" s="294">
        <v>533217</v>
      </c>
      <c r="D1681" s="294" t="s">
        <v>2924</v>
      </c>
      <c r="E1681" s="294" t="s">
        <v>946</v>
      </c>
    </row>
    <row r="1682" spans="2:5" x14ac:dyDescent="0.25">
      <c r="B1682" s="294" t="s">
        <v>2925</v>
      </c>
      <c r="C1682" s="294">
        <v>500500</v>
      </c>
      <c r="D1682" s="294" t="s">
        <v>2926</v>
      </c>
      <c r="E1682" s="294" t="s">
        <v>2352</v>
      </c>
    </row>
    <row r="1683" spans="2:5" x14ac:dyDescent="0.25">
      <c r="B1683" s="294" t="s">
        <v>2927</v>
      </c>
      <c r="C1683" s="294">
        <v>500186</v>
      </c>
      <c r="D1683" s="294" t="s">
        <v>2928</v>
      </c>
      <c r="E1683" s="294" t="s">
        <v>485</v>
      </c>
    </row>
    <row r="1684" spans="2:5" x14ac:dyDescent="0.25">
      <c r="B1684" s="294" t="s">
        <v>2929</v>
      </c>
      <c r="C1684" s="294">
        <v>500449</v>
      </c>
      <c r="D1684" s="294" t="s">
        <v>422</v>
      </c>
      <c r="E1684" s="294" t="s">
        <v>470</v>
      </c>
    </row>
    <row r="1685" spans="2:5" x14ac:dyDescent="0.25">
      <c r="B1685" s="294" t="s">
        <v>2930</v>
      </c>
      <c r="C1685" s="294">
        <v>500104</v>
      </c>
      <c r="D1685" s="294" t="s">
        <v>2931</v>
      </c>
      <c r="E1685" s="294" t="s">
        <v>1351</v>
      </c>
    </row>
    <row r="1686" spans="2:5" x14ac:dyDescent="0.25">
      <c r="B1686" s="294" t="s">
        <v>2932</v>
      </c>
      <c r="C1686" s="294">
        <v>530315</v>
      </c>
      <c r="D1686" s="294" t="s">
        <v>422</v>
      </c>
      <c r="E1686" s="294" t="s">
        <v>617</v>
      </c>
    </row>
    <row r="1687" spans="2:5" x14ac:dyDescent="0.25">
      <c r="B1687" s="294" t="s">
        <v>2933</v>
      </c>
      <c r="C1687" s="294">
        <v>500696</v>
      </c>
      <c r="D1687" s="294" t="s">
        <v>2934</v>
      </c>
      <c r="E1687" s="294" t="s">
        <v>604</v>
      </c>
    </row>
    <row r="1688" spans="2:5" x14ac:dyDescent="0.25">
      <c r="B1688" s="294" t="s">
        <v>2935</v>
      </c>
      <c r="C1688" s="294">
        <v>504713</v>
      </c>
      <c r="D1688" s="294" t="s">
        <v>422</v>
      </c>
      <c r="E1688" s="294" t="s">
        <v>1342</v>
      </c>
    </row>
    <row r="1689" spans="2:5" x14ac:dyDescent="0.25">
      <c r="B1689" s="294" t="s">
        <v>2936</v>
      </c>
      <c r="C1689" s="294">
        <v>500188</v>
      </c>
      <c r="D1689" s="294" t="s">
        <v>2937</v>
      </c>
      <c r="E1689" s="294" t="s">
        <v>2938</v>
      </c>
    </row>
    <row r="1690" spans="2:5" x14ac:dyDescent="0.25">
      <c r="B1690" s="294" t="s">
        <v>2939</v>
      </c>
      <c r="C1690" s="294">
        <v>515145</v>
      </c>
      <c r="D1690" s="294" t="s">
        <v>2940</v>
      </c>
      <c r="E1690" s="294" t="s">
        <v>617</v>
      </c>
    </row>
    <row r="1691" spans="2:5" x14ac:dyDescent="0.25">
      <c r="B1691" s="294" t="s">
        <v>2941</v>
      </c>
      <c r="C1691" s="294">
        <v>513039</v>
      </c>
      <c r="D1691" s="294" t="s">
        <v>422</v>
      </c>
      <c r="E1691" s="294" t="s">
        <v>430</v>
      </c>
    </row>
    <row r="1692" spans="2:5" x14ac:dyDescent="0.25">
      <c r="B1692" s="294" t="s">
        <v>2942</v>
      </c>
      <c r="C1692" s="294">
        <v>539984</v>
      </c>
      <c r="D1692" s="294" t="s">
        <v>422</v>
      </c>
      <c r="E1692" s="294" t="s">
        <v>964</v>
      </c>
    </row>
    <row r="1693" spans="2:5" x14ac:dyDescent="0.25">
      <c r="B1693" s="294" t="s">
        <v>2943</v>
      </c>
      <c r="C1693" s="294">
        <v>530853</v>
      </c>
      <c r="D1693" s="294" t="s">
        <v>422</v>
      </c>
      <c r="E1693" s="294" t="s">
        <v>2241</v>
      </c>
    </row>
    <row r="1694" spans="2:5" x14ac:dyDescent="0.25">
      <c r="B1694" s="294" t="s">
        <v>2944</v>
      </c>
      <c r="C1694" s="294">
        <v>531743</v>
      </c>
      <c r="D1694" s="294" t="s">
        <v>422</v>
      </c>
      <c r="E1694" s="294" t="s">
        <v>444</v>
      </c>
    </row>
    <row r="1695" spans="2:5" x14ac:dyDescent="0.25">
      <c r="B1695" s="294" t="s">
        <v>2945</v>
      </c>
      <c r="C1695" s="294">
        <v>590018</v>
      </c>
      <c r="D1695" s="294" t="s">
        <v>2946</v>
      </c>
      <c r="E1695" s="294" t="s">
        <v>454</v>
      </c>
    </row>
    <row r="1696" spans="2:5" x14ac:dyDescent="0.25">
      <c r="B1696" s="294" t="s">
        <v>2947</v>
      </c>
      <c r="C1696" s="294">
        <v>521068</v>
      </c>
      <c r="D1696" s="294" t="s">
        <v>422</v>
      </c>
      <c r="E1696" s="294" t="s">
        <v>437</v>
      </c>
    </row>
    <row r="1697" spans="2:5" x14ac:dyDescent="0.25">
      <c r="B1697" s="294" t="s">
        <v>2948</v>
      </c>
      <c r="C1697" s="294">
        <v>532359</v>
      </c>
      <c r="D1697" s="294" t="s">
        <v>422</v>
      </c>
      <c r="E1697" s="294" t="s">
        <v>515</v>
      </c>
    </row>
    <row r="1698" spans="2:5" x14ac:dyDescent="0.25">
      <c r="B1698" s="294" t="s">
        <v>2949</v>
      </c>
      <c r="C1698" s="294">
        <v>526217</v>
      </c>
      <c r="D1698" s="294" t="s">
        <v>2950</v>
      </c>
      <c r="E1698" s="294" t="s">
        <v>617</v>
      </c>
    </row>
    <row r="1699" spans="2:5" x14ac:dyDescent="0.25">
      <c r="B1699" s="294" t="s">
        <v>2951</v>
      </c>
      <c r="C1699" s="294" t="s">
        <v>422</v>
      </c>
      <c r="D1699" s="294" t="s">
        <v>2952</v>
      </c>
      <c r="E1699" s="294" t="s">
        <v>513</v>
      </c>
    </row>
    <row r="1700" spans="2:5" x14ac:dyDescent="0.25">
      <c r="B1700" s="294" t="s">
        <v>2953</v>
      </c>
      <c r="C1700" s="294">
        <v>541627</v>
      </c>
      <c r="D1700" s="294" t="s">
        <v>2954</v>
      </c>
      <c r="E1700" s="294" t="s">
        <v>1791</v>
      </c>
    </row>
    <row r="1701" spans="2:5" x14ac:dyDescent="0.25">
      <c r="B1701" s="294" t="s">
        <v>2955</v>
      </c>
      <c r="C1701" s="294">
        <v>531661</v>
      </c>
      <c r="D1701" s="294" t="s">
        <v>422</v>
      </c>
      <c r="E1701" s="294" t="s">
        <v>430</v>
      </c>
    </row>
    <row r="1702" spans="2:5" x14ac:dyDescent="0.25">
      <c r="B1702" s="294" t="s">
        <v>2956</v>
      </c>
      <c r="C1702" s="294">
        <v>500191</v>
      </c>
      <c r="D1702" s="294" t="s">
        <v>2957</v>
      </c>
      <c r="E1702" s="294" t="s">
        <v>500</v>
      </c>
    </row>
    <row r="1703" spans="2:5" x14ac:dyDescent="0.25">
      <c r="B1703" s="294" t="s">
        <v>2958</v>
      </c>
      <c r="C1703" s="294">
        <v>522064</v>
      </c>
      <c r="D1703" s="294" t="s">
        <v>2959</v>
      </c>
      <c r="E1703" s="294" t="s">
        <v>430</v>
      </c>
    </row>
    <row r="1704" spans="2:5" x14ac:dyDescent="0.25">
      <c r="B1704" s="294" t="s">
        <v>2960</v>
      </c>
      <c r="C1704" s="294">
        <v>517174</v>
      </c>
      <c r="D1704" s="294" t="s">
        <v>2961</v>
      </c>
      <c r="E1704" s="294" t="s">
        <v>720</v>
      </c>
    </row>
    <row r="1705" spans="2:5" x14ac:dyDescent="0.25">
      <c r="B1705" s="294" t="s">
        <v>2962</v>
      </c>
      <c r="C1705" s="294">
        <v>517174</v>
      </c>
      <c r="D1705" s="294" t="s">
        <v>2961</v>
      </c>
      <c r="E1705" s="294" t="s">
        <v>720</v>
      </c>
    </row>
    <row r="1706" spans="2:5" x14ac:dyDescent="0.25">
      <c r="B1706" s="294" t="s">
        <v>2963</v>
      </c>
      <c r="C1706" s="294">
        <v>500193</v>
      </c>
      <c r="D1706" s="294" t="s">
        <v>2964</v>
      </c>
      <c r="E1706" s="294" t="s">
        <v>623</v>
      </c>
    </row>
    <row r="1707" spans="2:5" x14ac:dyDescent="0.25">
      <c r="B1707" s="294" t="s">
        <v>2965</v>
      </c>
      <c r="C1707" s="294">
        <v>526683</v>
      </c>
      <c r="D1707" s="294" t="s">
        <v>2966</v>
      </c>
      <c r="E1707" s="294" t="s">
        <v>623</v>
      </c>
    </row>
    <row r="1708" spans="2:5" x14ac:dyDescent="0.25">
      <c r="B1708" s="294" t="s">
        <v>2967</v>
      </c>
      <c r="C1708" s="294">
        <v>540530</v>
      </c>
      <c r="D1708" s="294" t="s">
        <v>2968</v>
      </c>
      <c r="E1708" s="294" t="s">
        <v>480</v>
      </c>
    </row>
    <row r="1709" spans="2:5" x14ac:dyDescent="0.25">
      <c r="B1709" s="294" t="s">
        <v>2969</v>
      </c>
      <c r="C1709" s="294">
        <v>532873</v>
      </c>
      <c r="D1709" s="294" t="s">
        <v>2970</v>
      </c>
      <c r="E1709" s="294" t="s">
        <v>508</v>
      </c>
    </row>
    <row r="1710" spans="2:5" x14ac:dyDescent="0.25">
      <c r="B1710" s="294" t="s">
        <v>2971</v>
      </c>
      <c r="C1710" s="294">
        <v>500010</v>
      </c>
      <c r="D1710" s="294" t="s">
        <v>2972</v>
      </c>
      <c r="E1710" s="294" t="s">
        <v>480</v>
      </c>
    </row>
    <row r="1711" spans="2:5" x14ac:dyDescent="0.25">
      <c r="B1711" s="294" t="s">
        <v>2973</v>
      </c>
      <c r="C1711" s="294">
        <v>532761</v>
      </c>
      <c r="D1711" s="294" t="s">
        <v>2974</v>
      </c>
      <c r="E1711" s="294" t="s">
        <v>752</v>
      </c>
    </row>
    <row r="1712" spans="2:5" x14ac:dyDescent="0.25">
      <c r="B1712" s="294" t="s">
        <v>2975</v>
      </c>
      <c r="C1712" s="294">
        <v>526761</v>
      </c>
      <c r="D1712" s="294" t="s">
        <v>422</v>
      </c>
      <c r="E1712" s="294" t="s">
        <v>623</v>
      </c>
    </row>
    <row r="1713" spans="2:5" x14ac:dyDescent="0.25">
      <c r="B1713" s="294" t="s">
        <v>2976</v>
      </c>
      <c r="C1713" s="294">
        <v>535217</v>
      </c>
      <c r="D1713" s="294" t="s">
        <v>422</v>
      </c>
      <c r="E1713" s="294" t="s">
        <v>620</v>
      </c>
    </row>
    <row r="1714" spans="2:5" x14ac:dyDescent="0.25">
      <c r="B1714" s="294" t="s">
        <v>2977</v>
      </c>
      <c r="C1714" s="294">
        <v>540136</v>
      </c>
      <c r="D1714" s="294" t="s">
        <v>2978</v>
      </c>
      <c r="E1714" s="294" t="s">
        <v>465</v>
      </c>
    </row>
    <row r="1715" spans="2:5" x14ac:dyDescent="0.25">
      <c r="B1715" s="294" t="s">
        <v>2979</v>
      </c>
      <c r="C1715" s="294">
        <v>531724</v>
      </c>
      <c r="D1715" s="294" t="s">
        <v>422</v>
      </c>
      <c r="E1715" s="294" t="s">
        <v>843</v>
      </c>
    </row>
    <row r="1716" spans="2:5" x14ac:dyDescent="0.25">
      <c r="B1716" s="294" t="s">
        <v>2980</v>
      </c>
      <c r="C1716" s="294">
        <v>500187</v>
      </c>
      <c r="D1716" s="294" t="s">
        <v>2981</v>
      </c>
      <c r="E1716" s="294" t="s">
        <v>617</v>
      </c>
    </row>
    <row r="1717" spans="2:5" x14ac:dyDescent="0.25">
      <c r="B1717" s="294" t="s">
        <v>2982</v>
      </c>
      <c r="C1717" s="294">
        <v>532662</v>
      </c>
      <c r="D1717" s="294" t="s">
        <v>2983</v>
      </c>
      <c r="E1717" s="294" t="s">
        <v>946</v>
      </c>
    </row>
    <row r="1718" spans="2:5" x14ac:dyDescent="0.25">
      <c r="B1718" s="294" t="s">
        <v>2984</v>
      </c>
      <c r="C1718" s="294">
        <v>532799</v>
      </c>
      <c r="D1718" s="294" t="s">
        <v>2985</v>
      </c>
      <c r="E1718" s="294" t="s">
        <v>508</v>
      </c>
    </row>
    <row r="1719" spans="2:5" x14ac:dyDescent="0.25">
      <c r="B1719" s="294" t="s">
        <v>2986</v>
      </c>
      <c r="C1719" s="294">
        <v>509820</v>
      </c>
      <c r="D1719" s="294" t="s">
        <v>2987</v>
      </c>
      <c r="E1719" s="294" t="s">
        <v>617</v>
      </c>
    </row>
    <row r="1720" spans="2:5" x14ac:dyDescent="0.25">
      <c r="B1720" s="294" t="s">
        <v>2988</v>
      </c>
      <c r="C1720" s="294">
        <v>542592</v>
      </c>
      <c r="D1720" s="294" t="s">
        <v>2989</v>
      </c>
      <c r="E1720" s="294" t="s">
        <v>527</v>
      </c>
    </row>
    <row r="1721" spans="2:5" x14ac:dyDescent="0.25">
      <c r="B1721" s="294" t="s">
        <v>2990</v>
      </c>
      <c r="C1721" s="294" t="s">
        <v>422</v>
      </c>
      <c r="D1721" s="294" t="s">
        <v>2991</v>
      </c>
      <c r="E1721" s="294" t="s">
        <v>433</v>
      </c>
    </row>
    <row r="1722" spans="2:5" x14ac:dyDescent="0.25">
      <c r="B1722" s="294" t="s">
        <v>2992</v>
      </c>
      <c r="C1722" s="294">
        <v>539724</v>
      </c>
      <c r="D1722" s="294" t="s">
        <v>422</v>
      </c>
      <c r="E1722" s="294" t="s">
        <v>408</v>
      </c>
    </row>
    <row r="1723" spans="2:5" x14ac:dyDescent="0.25">
      <c r="B1723" s="294" t="s">
        <v>2993</v>
      </c>
      <c r="C1723" s="294">
        <v>519463</v>
      </c>
      <c r="D1723" s="294" t="s">
        <v>422</v>
      </c>
      <c r="E1723" s="294" t="s">
        <v>620</v>
      </c>
    </row>
    <row r="1724" spans="2:5" x14ac:dyDescent="0.25">
      <c r="B1724" s="294" t="s">
        <v>2994</v>
      </c>
      <c r="C1724" s="294" t="s">
        <v>422</v>
      </c>
      <c r="D1724" s="294" t="s">
        <v>2995</v>
      </c>
      <c r="E1724" s="294" t="s">
        <v>433</v>
      </c>
    </row>
    <row r="1725" spans="2:5" x14ac:dyDescent="0.25">
      <c r="B1725" s="294" t="s">
        <v>2996</v>
      </c>
      <c r="C1725" s="294">
        <v>532174</v>
      </c>
      <c r="D1725" s="294" t="s">
        <v>2997</v>
      </c>
      <c r="E1725" s="294" t="s">
        <v>740</v>
      </c>
    </row>
    <row r="1726" spans="2:5" x14ac:dyDescent="0.25">
      <c r="B1726" s="294" t="s">
        <v>2998</v>
      </c>
      <c r="C1726" s="294">
        <v>540716</v>
      </c>
      <c r="D1726" s="294" t="s">
        <v>2999</v>
      </c>
      <c r="E1726" s="294" t="s">
        <v>2505</v>
      </c>
    </row>
    <row r="1727" spans="2:5" x14ac:dyDescent="0.25">
      <c r="B1727" s="294" t="s">
        <v>3000</v>
      </c>
      <c r="C1727" s="294">
        <v>533244</v>
      </c>
      <c r="D1727" s="294" t="s">
        <v>3001</v>
      </c>
      <c r="E1727" s="294" t="s">
        <v>405</v>
      </c>
    </row>
    <row r="1728" spans="2:5" x14ac:dyDescent="0.25">
      <c r="B1728" s="294" t="s">
        <v>3002</v>
      </c>
      <c r="C1728" s="294">
        <v>540133</v>
      </c>
      <c r="D1728" s="294" t="s">
        <v>3003</v>
      </c>
      <c r="E1728" s="294" t="s">
        <v>2835</v>
      </c>
    </row>
    <row r="1729" spans="2:5" x14ac:dyDescent="0.25">
      <c r="B1729" s="294" t="s">
        <v>3004</v>
      </c>
      <c r="C1729" s="294">
        <v>555555</v>
      </c>
      <c r="D1729" s="294" t="s">
        <v>3005</v>
      </c>
      <c r="E1729" s="294" t="s">
        <v>405</v>
      </c>
    </row>
    <row r="1730" spans="2:5" x14ac:dyDescent="0.25">
      <c r="B1730" s="294" t="s">
        <v>3006</v>
      </c>
      <c r="C1730" s="294">
        <v>541179</v>
      </c>
      <c r="D1730" s="294" t="s">
        <v>3007</v>
      </c>
      <c r="E1730" s="294" t="s">
        <v>405</v>
      </c>
    </row>
    <row r="1731" spans="2:5" x14ac:dyDescent="0.25">
      <c r="B1731" s="294" t="s">
        <v>3008</v>
      </c>
      <c r="C1731" s="294">
        <v>532835</v>
      </c>
      <c r="D1731" s="294" t="s">
        <v>3009</v>
      </c>
      <c r="E1731" s="294" t="s">
        <v>405</v>
      </c>
    </row>
    <row r="1732" spans="2:5" x14ac:dyDescent="0.25">
      <c r="B1732" s="294" t="s">
        <v>3010</v>
      </c>
      <c r="C1732" s="294">
        <v>531524</v>
      </c>
      <c r="D1732" s="294" t="s">
        <v>3011</v>
      </c>
      <c r="E1732" s="294" t="s">
        <v>720</v>
      </c>
    </row>
    <row r="1733" spans="2:5" x14ac:dyDescent="0.25">
      <c r="B1733" s="294" t="s">
        <v>3012</v>
      </c>
      <c r="C1733" s="294">
        <v>531524</v>
      </c>
      <c r="D1733" s="294" t="s">
        <v>3011</v>
      </c>
      <c r="E1733" s="294" t="s">
        <v>720</v>
      </c>
    </row>
    <row r="1734" spans="2:5" x14ac:dyDescent="0.25">
      <c r="B1734" s="294" t="s">
        <v>3013</v>
      </c>
      <c r="C1734" s="294">
        <v>500116</v>
      </c>
      <c r="D1734" s="294" t="s">
        <v>3014</v>
      </c>
      <c r="E1734" s="294" t="s">
        <v>740</v>
      </c>
    </row>
    <row r="1735" spans="2:5" x14ac:dyDescent="0.25">
      <c r="B1735" s="294" t="s">
        <v>3015</v>
      </c>
      <c r="C1735" s="294">
        <v>539437</v>
      </c>
      <c r="D1735" s="294" t="s">
        <v>3016</v>
      </c>
      <c r="E1735" s="294" t="s">
        <v>740</v>
      </c>
    </row>
    <row r="1736" spans="2:5" x14ac:dyDescent="0.25">
      <c r="B1736" s="294" t="s">
        <v>3017</v>
      </c>
      <c r="C1736" s="294" t="s">
        <v>422</v>
      </c>
      <c r="D1736" s="294" t="s">
        <v>3018</v>
      </c>
      <c r="E1736" s="294" t="s">
        <v>740</v>
      </c>
    </row>
    <row r="1737" spans="2:5" x14ac:dyDescent="0.25">
      <c r="B1737" s="294" t="s">
        <v>3019</v>
      </c>
      <c r="C1737" s="294">
        <v>532659</v>
      </c>
      <c r="D1737" s="294" t="s">
        <v>3020</v>
      </c>
      <c r="E1737" s="294" t="s">
        <v>439</v>
      </c>
    </row>
    <row r="1738" spans="2:5" x14ac:dyDescent="0.25">
      <c r="B1738" s="294" t="s">
        <v>3021</v>
      </c>
      <c r="C1738" s="294">
        <v>507438</v>
      </c>
      <c r="D1738" s="294" t="s">
        <v>3022</v>
      </c>
      <c r="E1738" s="294" t="s">
        <v>1054</v>
      </c>
    </row>
    <row r="1739" spans="2:5" x14ac:dyDescent="0.25">
      <c r="B1739" s="294" t="s">
        <v>3023</v>
      </c>
      <c r="C1739" s="294">
        <v>505726</v>
      </c>
      <c r="D1739" s="294" t="s">
        <v>3024</v>
      </c>
      <c r="E1739" s="294" t="s">
        <v>1187</v>
      </c>
    </row>
    <row r="1740" spans="2:5" x14ac:dyDescent="0.25">
      <c r="B1740" s="294" t="s">
        <v>3025</v>
      </c>
      <c r="C1740" s="294">
        <v>500106</v>
      </c>
      <c r="D1740" s="294" t="s">
        <v>3026</v>
      </c>
      <c r="E1740" s="294" t="s">
        <v>2755</v>
      </c>
    </row>
    <row r="1741" spans="2:5" x14ac:dyDescent="0.25">
      <c r="B1741" s="294" t="s">
        <v>3027</v>
      </c>
      <c r="C1741" s="294">
        <v>540774</v>
      </c>
      <c r="D1741" s="294" t="s">
        <v>3028</v>
      </c>
      <c r="E1741" s="294" t="s">
        <v>607</v>
      </c>
    </row>
    <row r="1742" spans="2:5" x14ac:dyDescent="0.25">
      <c r="B1742" s="294" t="s">
        <v>3029</v>
      </c>
      <c r="C1742" s="294">
        <v>540377</v>
      </c>
      <c r="D1742" s="294" t="s">
        <v>422</v>
      </c>
      <c r="E1742" s="294" t="s">
        <v>444</v>
      </c>
    </row>
    <row r="1743" spans="2:5" x14ac:dyDescent="0.25">
      <c r="B1743" s="294" t="s">
        <v>3030</v>
      </c>
      <c r="C1743" s="294">
        <v>522289</v>
      </c>
      <c r="D1743" s="294" t="s">
        <v>422</v>
      </c>
      <c r="E1743" s="294" t="s">
        <v>444</v>
      </c>
    </row>
    <row r="1744" spans="2:5" x14ac:dyDescent="0.25">
      <c r="B1744" s="294" t="s">
        <v>3031</v>
      </c>
      <c r="C1744" s="294">
        <v>500199</v>
      </c>
      <c r="D1744" s="294" t="s">
        <v>3032</v>
      </c>
      <c r="E1744" s="294" t="s">
        <v>470</v>
      </c>
    </row>
    <row r="1745" spans="2:5" x14ac:dyDescent="0.25">
      <c r="B1745" s="294" t="s">
        <v>3033</v>
      </c>
      <c r="C1745" s="294">
        <v>517380</v>
      </c>
      <c r="D1745" s="294" t="s">
        <v>3034</v>
      </c>
      <c r="E1745" s="294" t="s">
        <v>777</v>
      </c>
    </row>
    <row r="1746" spans="2:5" x14ac:dyDescent="0.25">
      <c r="B1746" s="294" t="s">
        <v>3035</v>
      </c>
      <c r="C1746" s="294">
        <v>517380</v>
      </c>
      <c r="D1746" s="294" t="s">
        <v>3034</v>
      </c>
      <c r="E1746" s="294" t="s">
        <v>777</v>
      </c>
    </row>
    <row r="1747" spans="2:5" x14ac:dyDescent="0.25">
      <c r="B1747" s="294" t="s">
        <v>3036</v>
      </c>
      <c r="C1747" s="294">
        <v>539449</v>
      </c>
      <c r="D1747" s="294" t="s">
        <v>422</v>
      </c>
      <c r="E1747" s="294" t="s">
        <v>444</v>
      </c>
    </row>
    <row r="1748" spans="2:5" x14ac:dyDescent="0.25">
      <c r="B1748" s="294" t="s">
        <v>3037</v>
      </c>
      <c r="C1748" s="294">
        <v>532636</v>
      </c>
      <c r="D1748" s="294" t="s">
        <v>3038</v>
      </c>
      <c r="E1748" s="294" t="s">
        <v>405</v>
      </c>
    </row>
    <row r="1749" spans="2:5" x14ac:dyDescent="0.25">
      <c r="B1749" s="294" t="s">
        <v>3039</v>
      </c>
      <c r="C1749" s="294">
        <v>531968</v>
      </c>
      <c r="D1749" s="294" t="s">
        <v>3040</v>
      </c>
      <c r="E1749" s="294" t="s">
        <v>508</v>
      </c>
    </row>
    <row r="1750" spans="2:5" x14ac:dyDescent="0.25">
      <c r="B1750" s="294" t="s">
        <v>3041</v>
      </c>
      <c r="C1750" s="294">
        <v>514238</v>
      </c>
      <c r="D1750" s="294" t="s">
        <v>422</v>
      </c>
      <c r="E1750" s="294" t="s">
        <v>405</v>
      </c>
    </row>
    <row r="1751" spans="2:5" x14ac:dyDescent="0.25">
      <c r="B1751" s="294" t="s">
        <v>3042</v>
      </c>
      <c r="C1751" s="294">
        <v>532414</v>
      </c>
      <c r="D1751" s="294" t="s">
        <v>422</v>
      </c>
      <c r="E1751" s="294" t="s">
        <v>515</v>
      </c>
    </row>
    <row r="1752" spans="2:5" x14ac:dyDescent="0.25">
      <c r="B1752" s="294" t="s">
        <v>3043</v>
      </c>
      <c r="C1752" s="294">
        <v>532907</v>
      </c>
      <c r="D1752" s="294" t="s">
        <v>3044</v>
      </c>
      <c r="E1752" s="294" t="s">
        <v>820</v>
      </c>
    </row>
    <row r="1753" spans="2:5" x14ac:dyDescent="0.25">
      <c r="B1753" s="294" t="s">
        <v>3045</v>
      </c>
      <c r="C1753" s="294">
        <v>511208</v>
      </c>
      <c r="D1753" s="294" t="s">
        <v>3046</v>
      </c>
      <c r="E1753" s="294" t="s">
        <v>2828</v>
      </c>
    </row>
    <row r="1754" spans="2:5" x14ac:dyDescent="0.25">
      <c r="B1754" s="294" t="s">
        <v>3047</v>
      </c>
      <c r="C1754" s="294">
        <v>533177</v>
      </c>
      <c r="D1754" s="294" t="s">
        <v>3048</v>
      </c>
      <c r="E1754" s="294" t="s">
        <v>1017</v>
      </c>
    </row>
    <row r="1755" spans="2:5" x14ac:dyDescent="0.25">
      <c r="B1755" s="294" t="s">
        <v>3049</v>
      </c>
      <c r="C1755" s="294">
        <v>511628</v>
      </c>
      <c r="D1755" s="294" t="s">
        <v>422</v>
      </c>
      <c r="E1755" s="294" t="s">
        <v>439</v>
      </c>
    </row>
    <row r="1756" spans="2:5" x14ac:dyDescent="0.25">
      <c r="B1756" s="294" t="s">
        <v>3050</v>
      </c>
      <c r="C1756" s="294">
        <v>505539</v>
      </c>
      <c r="D1756" s="294" t="s">
        <v>422</v>
      </c>
      <c r="E1756" s="294" t="s">
        <v>843</v>
      </c>
    </row>
    <row r="1757" spans="2:5" x14ac:dyDescent="0.25">
      <c r="B1757" s="294" t="s">
        <v>3051</v>
      </c>
      <c r="C1757" s="294">
        <v>513295</v>
      </c>
      <c r="D1757" s="294" t="s">
        <v>422</v>
      </c>
      <c r="E1757" s="294" t="s">
        <v>454</v>
      </c>
    </row>
    <row r="1758" spans="2:5" x14ac:dyDescent="0.25">
      <c r="B1758" s="294" t="s">
        <v>3052</v>
      </c>
      <c r="C1758" s="294">
        <v>517571</v>
      </c>
      <c r="D1758" s="294" t="s">
        <v>3053</v>
      </c>
      <c r="E1758" s="294" t="s">
        <v>465</v>
      </c>
    </row>
    <row r="1759" spans="2:5" x14ac:dyDescent="0.25">
      <c r="B1759" s="294" t="s">
        <v>3054</v>
      </c>
      <c r="C1759" s="294">
        <v>532614</v>
      </c>
      <c r="D1759" s="294" t="s">
        <v>3055</v>
      </c>
      <c r="E1759" s="294" t="s">
        <v>454</v>
      </c>
    </row>
    <row r="1760" spans="2:5" x14ac:dyDescent="0.25">
      <c r="B1760" s="294" t="s">
        <v>3056</v>
      </c>
      <c r="C1760" s="294">
        <v>531129</v>
      </c>
      <c r="D1760" s="294" t="s">
        <v>422</v>
      </c>
      <c r="E1760" s="294" t="s">
        <v>950</v>
      </c>
    </row>
    <row r="1761" spans="2:5" x14ac:dyDescent="0.25">
      <c r="B1761" s="294" t="s">
        <v>3057</v>
      </c>
      <c r="C1761" s="294">
        <v>531672</v>
      </c>
      <c r="D1761" s="294" t="s">
        <v>422</v>
      </c>
      <c r="E1761" s="294" t="s">
        <v>405</v>
      </c>
    </row>
    <row r="1762" spans="2:5" x14ac:dyDescent="0.25">
      <c r="B1762" s="294" t="s">
        <v>3058</v>
      </c>
      <c r="C1762" s="294">
        <v>517370</v>
      </c>
      <c r="D1762" s="294" t="s">
        <v>422</v>
      </c>
      <c r="E1762" s="294" t="s">
        <v>720</v>
      </c>
    </row>
    <row r="1763" spans="2:5" x14ac:dyDescent="0.25">
      <c r="B1763" s="294" t="s">
        <v>3059</v>
      </c>
      <c r="C1763" s="294">
        <v>538541</v>
      </c>
      <c r="D1763" s="294" t="s">
        <v>422</v>
      </c>
      <c r="E1763" s="294" t="s">
        <v>444</v>
      </c>
    </row>
    <row r="1764" spans="2:5" x14ac:dyDescent="0.25">
      <c r="B1764" s="294" t="s">
        <v>3060</v>
      </c>
      <c r="C1764" s="294">
        <v>531594</v>
      </c>
      <c r="D1764" s="294" t="s">
        <v>422</v>
      </c>
      <c r="E1764" s="294" t="s">
        <v>430</v>
      </c>
    </row>
    <row r="1765" spans="2:5" x14ac:dyDescent="0.25">
      <c r="B1765" s="294" t="s">
        <v>3061</v>
      </c>
      <c r="C1765" s="294">
        <v>523465</v>
      </c>
      <c r="D1765" s="294" t="s">
        <v>422</v>
      </c>
      <c r="E1765" s="294" t="s">
        <v>480</v>
      </c>
    </row>
    <row r="1766" spans="2:5" x14ac:dyDescent="0.25">
      <c r="B1766" s="294" t="s">
        <v>3062</v>
      </c>
      <c r="C1766" s="294">
        <v>536709</v>
      </c>
      <c r="D1766" s="294" t="s">
        <v>422</v>
      </c>
      <c r="E1766" s="294" t="s">
        <v>561</v>
      </c>
    </row>
    <row r="1767" spans="2:5" x14ac:dyDescent="0.25">
      <c r="B1767" s="294" t="s">
        <v>3063</v>
      </c>
      <c r="C1767" s="294">
        <v>509162</v>
      </c>
      <c r="D1767" s="294" t="s">
        <v>422</v>
      </c>
      <c r="E1767" s="294" t="s">
        <v>902</v>
      </c>
    </row>
    <row r="1768" spans="2:5" x14ac:dyDescent="0.25">
      <c r="B1768" s="294" t="s">
        <v>3064</v>
      </c>
      <c r="C1768" s="294">
        <v>517077</v>
      </c>
      <c r="D1768" s="294" t="s">
        <v>422</v>
      </c>
      <c r="E1768" s="294" t="s">
        <v>444</v>
      </c>
    </row>
    <row r="1769" spans="2:5" x14ac:dyDescent="0.25">
      <c r="B1769" s="294" t="s">
        <v>3065</v>
      </c>
      <c r="C1769" s="294">
        <v>511473</v>
      </c>
      <c r="D1769" s="294" t="s">
        <v>3066</v>
      </c>
      <c r="E1769" s="294" t="s">
        <v>405</v>
      </c>
    </row>
    <row r="1770" spans="2:5" x14ac:dyDescent="0.25">
      <c r="B1770" s="294" t="s">
        <v>3067</v>
      </c>
      <c r="C1770" s="294">
        <v>531505</v>
      </c>
      <c r="D1770" s="294" t="s">
        <v>422</v>
      </c>
      <c r="E1770" s="294" t="s">
        <v>439</v>
      </c>
    </row>
    <row r="1771" spans="2:5" x14ac:dyDescent="0.25">
      <c r="B1771" s="294" t="s">
        <v>3068</v>
      </c>
      <c r="C1771" s="294">
        <v>511355</v>
      </c>
      <c r="D1771" s="294" t="s">
        <v>422</v>
      </c>
      <c r="E1771" s="294" t="s">
        <v>439</v>
      </c>
    </row>
    <row r="1772" spans="2:5" x14ac:dyDescent="0.25">
      <c r="B1772" s="294" t="s">
        <v>3069</v>
      </c>
      <c r="C1772" s="294">
        <v>535667</v>
      </c>
      <c r="D1772" s="294" t="s">
        <v>422</v>
      </c>
      <c r="E1772" s="294" t="s">
        <v>439</v>
      </c>
    </row>
    <row r="1773" spans="2:5" x14ac:dyDescent="0.25">
      <c r="B1773" s="294" t="s">
        <v>3070</v>
      </c>
      <c r="C1773" s="294">
        <v>531253</v>
      </c>
      <c r="D1773" s="294" t="s">
        <v>422</v>
      </c>
      <c r="E1773" s="294" t="s">
        <v>582</v>
      </c>
    </row>
    <row r="1774" spans="2:5" x14ac:dyDescent="0.25">
      <c r="B1774" s="294" t="s">
        <v>3071</v>
      </c>
      <c r="C1774" s="294">
        <v>500201</v>
      </c>
      <c r="D1774" s="294" t="s">
        <v>3072</v>
      </c>
      <c r="E1774" s="294" t="s">
        <v>470</v>
      </c>
    </row>
    <row r="1775" spans="2:5" x14ac:dyDescent="0.25">
      <c r="B1775" s="294" t="s">
        <v>3073</v>
      </c>
      <c r="C1775" s="294">
        <v>540152</v>
      </c>
      <c r="D1775" s="294" t="s">
        <v>422</v>
      </c>
      <c r="E1775" s="294" t="s">
        <v>508</v>
      </c>
    </row>
    <row r="1776" spans="2:5" x14ac:dyDescent="0.25">
      <c r="B1776" s="294" t="s">
        <v>3074</v>
      </c>
      <c r="C1776" s="294">
        <v>540565</v>
      </c>
      <c r="D1776" s="294" t="s">
        <v>3075</v>
      </c>
      <c r="E1776" s="294" t="s">
        <v>442</v>
      </c>
    </row>
    <row r="1777" spans="2:5" x14ac:dyDescent="0.25">
      <c r="B1777" s="294" t="s">
        <v>3076</v>
      </c>
      <c r="C1777" s="294">
        <v>530979</v>
      </c>
      <c r="D1777" s="294" t="s">
        <v>422</v>
      </c>
      <c r="E1777" s="294" t="s">
        <v>480</v>
      </c>
    </row>
    <row r="1778" spans="2:5" x14ac:dyDescent="0.25">
      <c r="B1778" s="294" t="s">
        <v>3077</v>
      </c>
      <c r="C1778" s="294">
        <v>531343</v>
      </c>
      <c r="D1778" s="294" t="s">
        <v>422</v>
      </c>
      <c r="E1778" s="294" t="s">
        <v>843</v>
      </c>
    </row>
    <row r="1779" spans="2:5" x14ac:dyDescent="0.25">
      <c r="B1779" s="294" t="s">
        <v>3078</v>
      </c>
      <c r="C1779" s="294">
        <v>590065</v>
      </c>
      <c r="D1779" s="294" t="s">
        <v>3079</v>
      </c>
      <c r="E1779" s="294" t="s">
        <v>444</v>
      </c>
    </row>
    <row r="1780" spans="2:5" x14ac:dyDescent="0.25">
      <c r="B1780" s="294" t="s">
        <v>3080</v>
      </c>
      <c r="C1780" s="294">
        <v>532240</v>
      </c>
      <c r="D1780" s="294" t="s">
        <v>3081</v>
      </c>
      <c r="E1780" s="294" t="s">
        <v>777</v>
      </c>
    </row>
    <row r="1781" spans="2:5" x14ac:dyDescent="0.25">
      <c r="B1781" s="294" t="s">
        <v>3082</v>
      </c>
      <c r="C1781" s="294">
        <v>513361</v>
      </c>
      <c r="D1781" s="294" t="s">
        <v>422</v>
      </c>
      <c r="E1781" s="294" t="s">
        <v>454</v>
      </c>
    </row>
    <row r="1782" spans="2:5" x14ac:dyDescent="0.25">
      <c r="B1782" s="294" t="s">
        <v>3083</v>
      </c>
      <c r="C1782" s="294">
        <v>532189</v>
      </c>
      <c r="D1782" s="294" t="s">
        <v>3084</v>
      </c>
      <c r="E1782" s="294" t="s">
        <v>623</v>
      </c>
    </row>
    <row r="1783" spans="2:5" x14ac:dyDescent="0.25">
      <c r="B1783" s="294" t="s">
        <v>3085</v>
      </c>
      <c r="C1783" s="294">
        <v>535789</v>
      </c>
      <c r="D1783" s="294" t="s">
        <v>3086</v>
      </c>
      <c r="E1783" s="294" t="s">
        <v>480</v>
      </c>
    </row>
    <row r="1784" spans="2:5" x14ac:dyDescent="0.25">
      <c r="B1784" s="294" t="s">
        <v>3087</v>
      </c>
      <c r="C1784" s="294">
        <v>533520</v>
      </c>
      <c r="D1784" s="294" t="s">
        <v>3088</v>
      </c>
      <c r="E1784" s="294" t="s">
        <v>444</v>
      </c>
    </row>
    <row r="1785" spans="2:5" x14ac:dyDescent="0.25">
      <c r="B1785" s="294" t="s">
        <v>3089</v>
      </c>
      <c r="C1785" s="294">
        <v>532832</v>
      </c>
      <c r="D1785" s="294" t="s">
        <v>3090</v>
      </c>
      <c r="E1785" s="294" t="s">
        <v>508</v>
      </c>
    </row>
    <row r="1786" spans="2:5" x14ac:dyDescent="0.25">
      <c r="B1786" s="294" t="s">
        <v>3091</v>
      </c>
      <c r="C1786" s="294">
        <v>532960</v>
      </c>
      <c r="D1786" s="294" t="s">
        <v>3092</v>
      </c>
      <c r="E1786" s="294" t="s">
        <v>405</v>
      </c>
    </row>
    <row r="1787" spans="2:5" x14ac:dyDescent="0.25">
      <c r="B1787" s="294" t="s">
        <v>3093</v>
      </c>
      <c r="C1787" s="294">
        <v>514165</v>
      </c>
      <c r="D1787" s="294" t="s">
        <v>422</v>
      </c>
      <c r="E1787" s="294" t="s">
        <v>799</v>
      </c>
    </row>
    <row r="1788" spans="2:5" x14ac:dyDescent="0.25">
      <c r="B1788" s="294" t="s">
        <v>3094</v>
      </c>
      <c r="C1788" s="294">
        <v>532814</v>
      </c>
      <c r="D1788" s="294" t="s">
        <v>3095</v>
      </c>
      <c r="E1788" s="294" t="s">
        <v>740</v>
      </c>
    </row>
    <row r="1789" spans="2:5" x14ac:dyDescent="0.25">
      <c r="B1789" s="294" t="s">
        <v>3096</v>
      </c>
      <c r="C1789" s="294">
        <v>504731</v>
      </c>
      <c r="D1789" s="294" t="s">
        <v>422</v>
      </c>
      <c r="E1789" s="294" t="s">
        <v>454</v>
      </c>
    </row>
    <row r="1790" spans="2:5" x14ac:dyDescent="0.25">
      <c r="B1790" s="294" t="s">
        <v>3097</v>
      </c>
      <c r="C1790" s="294">
        <v>509692</v>
      </c>
      <c r="D1790" s="294" t="s">
        <v>3098</v>
      </c>
      <c r="E1790" s="294" t="s">
        <v>437</v>
      </c>
    </row>
    <row r="1791" spans="2:5" x14ac:dyDescent="0.25">
      <c r="B1791" s="294" t="s">
        <v>3099</v>
      </c>
      <c r="C1791" s="294">
        <v>540750</v>
      </c>
      <c r="D1791" s="294" t="s">
        <v>3100</v>
      </c>
      <c r="E1791" s="294" t="s">
        <v>561</v>
      </c>
    </row>
    <row r="1792" spans="2:5" x14ac:dyDescent="0.25">
      <c r="B1792" s="294" t="s">
        <v>3101</v>
      </c>
      <c r="C1792" s="294">
        <v>524614</v>
      </c>
      <c r="D1792" s="294" t="s">
        <v>422</v>
      </c>
      <c r="E1792" s="294" t="s">
        <v>502</v>
      </c>
    </row>
    <row r="1793" spans="2:5" x14ac:dyDescent="0.25">
      <c r="B1793" s="294" t="s">
        <v>3102</v>
      </c>
      <c r="C1793" s="294">
        <v>504741</v>
      </c>
      <c r="D1793" s="294" t="s">
        <v>3103</v>
      </c>
      <c r="E1793" s="294" t="s">
        <v>435</v>
      </c>
    </row>
    <row r="1794" spans="2:5" x14ac:dyDescent="0.25">
      <c r="B1794" s="294" t="s">
        <v>3104</v>
      </c>
      <c r="C1794" s="294">
        <v>509051</v>
      </c>
      <c r="D1794" s="294" t="s">
        <v>422</v>
      </c>
      <c r="E1794" s="294" t="s">
        <v>515</v>
      </c>
    </row>
    <row r="1795" spans="2:5" x14ac:dyDescent="0.25">
      <c r="B1795" s="294" t="s">
        <v>3105</v>
      </c>
      <c r="C1795" s="294">
        <v>504746</v>
      </c>
      <c r="D1795" s="294" t="s">
        <v>422</v>
      </c>
      <c r="E1795" s="294" t="s">
        <v>1342</v>
      </c>
    </row>
    <row r="1796" spans="2:5" x14ac:dyDescent="0.25">
      <c r="B1796" s="294" t="s">
        <v>3106</v>
      </c>
      <c r="C1796" s="294">
        <v>533047</v>
      </c>
      <c r="D1796" s="294" t="s">
        <v>3107</v>
      </c>
      <c r="E1796" s="294" t="s">
        <v>454</v>
      </c>
    </row>
    <row r="1797" spans="2:5" x14ac:dyDescent="0.25">
      <c r="B1797" s="294" t="s">
        <v>3108</v>
      </c>
      <c r="C1797" s="294">
        <v>530965</v>
      </c>
      <c r="D1797" s="294" t="s">
        <v>3109</v>
      </c>
      <c r="E1797" s="294" t="s">
        <v>632</v>
      </c>
    </row>
    <row r="1798" spans="2:5" x14ac:dyDescent="0.25">
      <c r="B1798" s="294" t="s">
        <v>3110</v>
      </c>
      <c r="C1798" s="294">
        <v>532388</v>
      </c>
      <c r="D1798" s="294" t="s">
        <v>3111</v>
      </c>
      <c r="E1798" s="294" t="s">
        <v>740</v>
      </c>
    </row>
    <row r="1799" spans="2:5" x14ac:dyDescent="0.25">
      <c r="B1799" s="294" t="s">
        <v>3112</v>
      </c>
      <c r="C1799" s="294">
        <v>500319</v>
      </c>
      <c r="D1799" s="294" t="s">
        <v>422</v>
      </c>
      <c r="E1799" s="294" t="s">
        <v>1121</v>
      </c>
    </row>
    <row r="1800" spans="2:5" x14ac:dyDescent="0.25">
      <c r="B1800" s="294" t="s">
        <v>3113</v>
      </c>
      <c r="C1800" s="294">
        <v>533329</v>
      </c>
      <c r="D1800" s="294" t="s">
        <v>3114</v>
      </c>
      <c r="E1800" s="294" t="s">
        <v>536</v>
      </c>
    </row>
    <row r="1801" spans="2:5" x14ac:dyDescent="0.25">
      <c r="B1801" s="294" t="s">
        <v>3115</v>
      </c>
      <c r="C1801" s="294">
        <v>523586</v>
      </c>
      <c r="D1801" s="294" t="s">
        <v>422</v>
      </c>
      <c r="E1801" s="294" t="s">
        <v>582</v>
      </c>
    </row>
    <row r="1802" spans="2:5" x14ac:dyDescent="0.25">
      <c r="B1802" s="294" t="s">
        <v>3116</v>
      </c>
      <c r="C1802" s="294">
        <v>501700</v>
      </c>
      <c r="D1802" s="294" t="s">
        <v>422</v>
      </c>
      <c r="E1802" s="294" t="s">
        <v>439</v>
      </c>
    </row>
    <row r="1803" spans="2:5" x14ac:dyDescent="0.25">
      <c r="B1803" s="294" t="s">
        <v>3117</v>
      </c>
      <c r="C1803" s="294">
        <v>532745</v>
      </c>
      <c r="D1803" s="294" t="s">
        <v>422</v>
      </c>
      <c r="E1803" s="294" t="s">
        <v>405</v>
      </c>
    </row>
    <row r="1804" spans="2:5" x14ac:dyDescent="0.25">
      <c r="B1804" s="294" t="s">
        <v>3118</v>
      </c>
      <c r="C1804" s="294">
        <v>524648</v>
      </c>
      <c r="D1804" s="294" t="s">
        <v>422</v>
      </c>
      <c r="E1804" s="294" t="s">
        <v>470</v>
      </c>
    </row>
    <row r="1805" spans="2:5" x14ac:dyDescent="0.25">
      <c r="B1805" s="294" t="s">
        <v>3119</v>
      </c>
      <c r="C1805" s="294">
        <v>530747</v>
      </c>
      <c r="D1805" s="294" t="s">
        <v>422</v>
      </c>
      <c r="E1805" s="294" t="s">
        <v>439</v>
      </c>
    </row>
    <row r="1806" spans="2:5" x14ac:dyDescent="0.25">
      <c r="B1806" s="294" t="s">
        <v>3120</v>
      </c>
      <c r="C1806" s="294">
        <v>524342</v>
      </c>
      <c r="D1806" s="294" t="s">
        <v>422</v>
      </c>
      <c r="E1806" s="294" t="s">
        <v>470</v>
      </c>
    </row>
    <row r="1807" spans="2:5" x14ac:dyDescent="0.25">
      <c r="B1807" s="294" t="s">
        <v>3121</v>
      </c>
      <c r="C1807" s="294">
        <v>538838</v>
      </c>
      <c r="D1807" s="294" t="s">
        <v>422</v>
      </c>
      <c r="E1807" s="294" t="s">
        <v>437</v>
      </c>
    </row>
    <row r="1808" spans="2:5" x14ac:dyDescent="0.25">
      <c r="B1808" s="294" t="s">
        <v>3122</v>
      </c>
      <c r="C1808" s="294">
        <v>521016</v>
      </c>
      <c r="D1808" s="294" t="s">
        <v>3123</v>
      </c>
      <c r="E1808" s="294" t="s">
        <v>437</v>
      </c>
    </row>
    <row r="1809" spans="2:5" x14ac:dyDescent="0.25">
      <c r="B1809" s="294" t="s">
        <v>3124</v>
      </c>
      <c r="C1809" s="294">
        <v>526887</v>
      </c>
      <c r="D1809" s="294" t="s">
        <v>422</v>
      </c>
      <c r="E1809" s="294" t="s">
        <v>439</v>
      </c>
    </row>
    <row r="1810" spans="2:5" x14ac:dyDescent="0.25">
      <c r="B1810" s="294" t="s">
        <v>3125</v>
      </c>
      <c r="C1810" s="294">
        <v>524458</v>
      </c>
      <c r="D1810" s="294" t="s">
        <v>422</v>
      </c>
      <c r="E1810" s="294" t="s">
        <v>582</v>
      </c>
    </row>
    <row r="1811" spans="2:5" x14ac:dyDescent="0.25">
      <c r="B1811" s="294" t="s">
        <v>3126</v>
      </c>
      <c r="C1811" s="294">
        <v>506945</v>
      </c>
      <c r="D1811" s="294" t="s">
        <v>422</v>
      </c>
      <c r="E1811" s="294" t="s">
        <v>582</v>
      </c>
    </row>
    <row r="1812" spans="2:5" x14ac:dyDescent="0.25">
      <c r="B1812" s="294" t="s">
        <v>3127</v>
      </c>
      <c r="C1812" s="294">
        <v>531565</v>
      </c>
      <c r="D1812" s="294" t="s">
        <v>422</v>
      </c>
      <c r="E1812" s="294" t="s">
        <v>508</v>
      </c>
    </row>
    <row r="1813" spans="2:5" x14ac:dyDescent="0.25">
      <c r="B1813" s="294" t="s">
        <v>3128</v>
      </c>
      <c r="C1813" s="294">
        <v>500207</v>
      </c>
      <c r="D1813" s="294" t="s">
        <v>3129</v>
      </c>
      <c r="E1813" s="294" t="s">
        <v>437</v>
      </c>
    </row>
    <row r="1814" spans="2:5" x14ac:dyDescent="0.25">
      <c r="B1814" s="294" t="s">
        <v>3130</v>
      </c>
      <c r="C1814" s="294">
        <v>500207</v>
      </c>
      <c r="D1814" s="294" t="s">
        <v>3129</v>
      </c>
      <c r="E1814" s="294" t="s">
        <v>437</v>
      </c>
    </row>
    <row r="1815" spans="2:5" x14ac:dyDescent="0.25">
      <c r="B1815" s="294" t="s">
        <v>3131</v>
      </c>
      <c r="C1815" s="294">
        <v>532717</v>
      </c>
      <c r="D1815" s="294" t="s">
        <v>3132</v>
      </c>
      <c r="E1815" s="294" t="s">
        <v>465</v>
      </c>
    </row>
    <row r="1816" spans="2:5" x14ac:dyDescent="0.25">
      <c r="B1816" s="294" t="s">
        <v>3133</v>
      </c>
      <c r="C1816" s="294">
        <v>533676</v>
      </c>
      <c r="D1816" s="294" t="s">
        <v>3134</v>
      </c>
      <c r="E1816" s="294" t="s">
        <v>405</v>
      </c>
    </row>
    <row r="1817" spans="2:5" x14ac:dyDescent="0.25">
      <c r="B1817" s="294" t="s">
        <v>3135</v>
      </c>
      <c r="C1817" s="294">
        <v>541304</v>
      </c>
      <c r="D1817" s="294" t="s">
        <v>422</v>
      </c>
      <c r="E1817" s="294" t="s">
        <v>620</v>
      </c>
    </row>
    <row r="1818" spans="2:5" x14ac:dyDescent="0.25">
      <c r="B1818" s="294" t="s">
        <v>3136</v>
      </c>
      <c r="C1818" s="294">
        <v>532100</v>
      </c>
      <c r="D1818" s="294" t="s">
        <v>422</v>
      </c>
      <c r="E1818" s="294" t="s">
        <v>515</v>
      </c>
    </row>
    <row r="1819" spans="2:5" x14ac:dyDescent="0.25">
      <c r="B1819" s="294" t="s">
        <v>3137</v>
      </c>
      <c r="C1819" s="294">
        <v>532612</v>
      </c>
      <c r="D1819" s="294" t="s">
        <v>3138</v>
      </c>
      <c r="E1819" s="294" t="s">
        <v>460</v>
      </c>
    </row>
    <row r="1820" spans="2:5" x14ac:dyDescent="0.25">
      <c r="B1820" s="294" t="s">
        <v>3139</v>
      </c>
      <c r="C1820" s="294">
        <v>539433</v>
      </c>
      <c r="D1820" s="294" t="s">
        <v>422</v>
      </c>
      <c r="E1820" s="294" t="s">
        <v>892</v>
      </c>
    </row>
    <row r="1821" spans="2:5" x14ac:dyDescent="0.25">
      <c r="B1821" s="294" t="s">
        <v>3140</v>
      </c>
      <c r="C1821" s="294">
        <v>504092</v>
      </c>
      <c r="D1821" s="294" t="s">
        <v>422</v>
      </c>
      <c r="E1821" s="294" t="s">
        <v>582</v>
      </c>
    </row>
    <row r="1822" spans="2:5" x14ac:dyDescent="0.25">
      <c r="B1822" s="294" t="s">
        <v>3141</v>
      </c>
      <c r="C1822" s="294">
        <v>504058</v>
      </c>
      <c r="D1822" s="294" t="s">
        <v>3142</v>
      </c>
      <c r="E1822" s="294" t="s">
        <v>968</v>
      </c>
    </row>
    <row r="1823" spans="2:5" x14ac:dyDescent="0.25">
      <c r="B1823" s="294" t="s">
        <v>3143</v>
      </c>
      <c r="C1823" s="294">
        <v>533257</v>
      </c>
      <c r="D1823" s="294" t="s">
        <v>3144</v>
      </c>
      <c r="E1823" s="294" t="s">
        <v>720</v>
      </c>
    </row>
    <row r="1824" spans="2:5" x14ac:dyDescent="0.25">
      <c r="B1824" s="294" t="s">
        <v>3145</v>
      </c>
      <c r="C1824" s="294">
        <v>541336</v>
      </c>
      <c r="D1824" s="294" t="s">
        <v>3146</v>
      </c>
      <c r="E1824" s="294" t="s">
        <v>439</v>
      </c>
    </row>
    <row r="1825" spans="2:5" x14ac:dyDescent="0.25">
      <c r="B1825" s="294" t="s">
        <v>3147</v>
      </c>
      <c r="C1825" s="294">
        <v>521005</v>
      </c>
      <c r="D1825" s="294" t="s">
        <v>422</v>
      </c>
      <c r="E1825" s="294" t="s">
        <v>437</v>
      </c>
    </row>
    <row r="1826" spans="2:5" x14ac:dyDescent="0.25">
      <c r="B1826" s="294" t="s">
        <v>3148</v>
      </c>
      <c r="C1826" s="294">
        <v>532894</v>
      </c>
      <c r="D1826" s="294" t="s">
        <v>3149</v>
      </c>
      <c r="E1826" s="294" t="s">
        <v>561</v>
      </c>
    </row>
    <row r="1827" spans="2:5" x14ac:dyDescent="0.25">
      <c r="B1827" s="294" t="s">
        <v>3150</v>
      </c>
      <c r="C1827" s="294">
        <v>539175</v>
      </c>
      <c r="D1827" s="294" t="s">
        <v>422</v>
      </c>
      <c r="E1827" s="294" t="s">
        <v>930</v>
      </c>
    </row>
    <row r="1828" spans="2:5" x14ac:dyDescent="0.25">
      <c r="B1828" s="294" t="s">
        <v>3151</v>
      </c>
      <c r="C1828" s="294">
        <v>532514</v>
      </c>
      <c r="D1828" s="294" t="s">
        <v>3152</v>
      </c>
      <c r="E1828" s="294" t="s">
        <v>447</v>
      </c>
    </row>
    <row r="1829" spans="2:5" x14ac:dyDescent="0.25">
      <c r="B1829" s="294" t="s">
        <v>3153</v>
      </c>
      <c r="C1829" s="294">
        <v>532150</v>
      </c>
      <c r="D1829" s="294" t="s">
        <v>3154</v>
      </c>
      <c r="E1829" s="294" t="s">
        <v>892</v>
      </c>
    </row>
    <row r="1830" spans="2:5" x14ac:dyDescent="0.25">
      <c r="B1830" s="294" t="s">
        <v>3155</v>
      </c>
      <c r="C1830" s="294">
        <v>526445</v>
      </c>
      <c r="D1830" s="294" t="s">
        <v>3156</v>
      </c>
      <c r="E1830" s="294" t="s">
        <v>620</v>
      </c>
    </row>
    <row r="1831" spans="2:5" x14ac:dyDescent="0.25">
      <c r="B1831" s="294" t="s">
        <v>3157</v>
      </c>
      <c r="C1831" s="294">
        <v>522165</v>
      </c>
      <c r="D1831" s="294" t="s">
        <v>422</v>
      </c>
      <c r="E1831" s="294" t="s">
        <v>454</v>
      </c>
    </row>
    <row r="1832" spans="2:5" x14ac:dyDescent="0.25">
      <c r="B1832" s="294" t="s">
        <v>3158</v>
      </c>
      <c r="C1832" s="294">
        <v>503639</v>
      </c>
      <c r="D1832" s="294" t="s">
        <v>422</v>
      </c>
      <c r="E1832" s="294" t="s">
        <v>843</v>
      </c>
    </row>
    <row r="1833" spans="2:5" x14ac:dyDescent="0.25">
      <c r="B1833" s="294" t="s">
        <v>3159</v>
      </c>
      <c r="C1833" s="294">
        <v>532305</v>
      </c>
      <c r="D1833" s="294" t="s">
        <v>3160</v>
      </c>
      <c r="E1833" s="294" t="s">
        <v>460</v>
      </c>
    </row>
    <row r="1834" spans="2:5" x14ac:dyDescent="0.25">
      <c r="B1834" s="294" t="s">
        <v>3161</v>
      </c>
      <c r="C1834" s="294">
        <v>524652</v>
      </c>
      <c r="D1834" s="294" t="s">
        <v>3162</v>
      </c>
      <c r="E1834" s="294" t="s">
        <v>460</v>
      </c>
    </row>
    <row r="1835" spans="2:5" x14ac:dyDescent="0.25">
      <c r="B1835" s="294" t="s">
        <v>3163</v>
      </c>
      <c r="C1835" s="294">
        <v>532001</v>
      </c>
      <c r="D1835" s="294" t="s">
        <v>422</v>
      </c>
      <c r="E1835" s="294" t="s">
        <v>454</v>
      </c>
    </row>
    <row r="1836" spans="2:5" x14ac:dyDescent="0.25">
      <c r="B1836" s="294" t="s">
        <v>3164</v>
      </c>
      <c r="C1836" s="294">
        <v>531841</v>
      </c>
      <c r="D1836" s="294" t="s">
        <v>422</v>
      </c>
      <c r="E1836" s="294" t="s">
        <v>439</v>
      </c>
    </row>
    <row r="1837" spans="2:5" x14ac:dyDescent="0.25">
      <c r="B1837" s="294" t="s">
        <v>3165</v>
      </c>
      <c r="C1837" s="294">
        <v>532187</v>
      </c>
      <c r="D1837" s="294" t="s">
        <v>3166</v>
      </c>
      <c r="E1837" s="294" t="s">
        <v>740</v>
      </c>
    </row>
    <row r="1838" spans="2:5" x14ac:dyDescent="0.25">
      <c r="B1838" s="294" t="s">
        <v>3167</v>
      </c>
      <c r="C1838" s="294">
        <v>501298</v>
      </c>
      <c r="D1838" s="294" t="s">
        <v>422</v>
      </c>
      <c r="E1838" s="294" t="s">
        <v>442</v>
      </c>
    </row>
    <row r="1839" spans="2:5" x14ac:dyDescent="0.25">
      <c r="B1839" s="294" t="s">
        <v>3168</v>
      </c>
      <c r="C1839" s="294">
        <v>501295</v>
      </c>
      <c r="D1839" s="294" t="s">
        <v>3169</v>
      </c>
      <c r="E1839" s="294" t="s">
        <v>439</v>
      </c>
    </row>
    <row r="1840" spans="2:5" x14ac:dyDescent="0.25">
      <c r="B1840" s="294" t="s">
        <v>3170</v>
      </c>
      <c r="C1840" s="294">
        <v>506222</v>
      </c>
      <c r="D1840" s="294" t="s">
        <v>3171</v>
      </c>
      <c r="E1840" s="294" t="s">
        <v>582</v>
      </c>
    </row>
    <row r="1841" spans="2:5" x14ac:dyDescent="0.25">
      <c r="B1841" s="294" t="s">
        <v>3172</v>
      </c>
      <c r="C1841" s="294">
        <v>506222</v>
      </c>
      <c r="D1841" s="294" t="s">
        <v>3171</v>
      </c>
      <c r="E1841" s="294" t="s">
        <v>582</v>
      </c>
    </row>
    <row r="1842" spans="2:5" x14ac:dyDescent="0.25">
      <c r="B1842" s="294" t="s">
        <v>3173</v>
      </c>
      <c r="C1842" s="294">
        <v>512025</v>
      </c>
      <c r="D1842" s="294" t="s">
        <v>422</v>
      </c>
      <c r="E1842" s="294" t="s">
        <v>843</v>
      </c>
    </row>
    <row r="1843" spans="2:5" x14ac:dyDescent="0.25">
      <c r="B1843" s="294" t="s">
        <v>3174</v>
      </c>
      <c r="C1843" s="294">
        <v>539807</v>
      </c>
      <c r="D1843" s="294" t="s">
        <v>3175</v>
      </c>
      <c r="E1843" s="294" t="s">
        <v>428</v>
      </c>
    </row>
    <row r="1844" spans="2:5" x14ac:dyDescent="0.25">
      <c r="B1844" s="294" t="s">
        <v>3176</v>
      </c>
      <c r="C1844" s="294">
        <v>533154</v>
      </c>
      <c r="D1844" s="294" t="s">
        <v>3177</v>
      </c>
      <c r="E1844" s="294" t="s">
        <v>408</v>
      </c>
    </row>
    <row r="1845" spans="2:5" x14ac:dyDescent="0.25">
      <c r="B1845" s="294" t="s">
        <v>3178</v>
      </c>
      <c r="C1845" s="294">
        <v>533154</v>
      </c>
      <c r="D1845" s="294" t="s">
        <v>3177</v>
      </c>
      <c r="E1845" s="294" t="s">
        <v>408</v>
      </c>
    </row>
    <row r="1846" spans="2:5" x14ac:dyDescent="0.25">
      <c r="B1846" s="294" t="s">
        <v>3179</v>
      </c>
      <c r="C1846" s="294">
        <v>541083</v>
      </c>
      <c r="D1846" s="294" t="s">
        <v>422</v>
      </c>
      <c r="E1846" s="294" t="s">
        <v>1468</v>
      </c>
    </row>
    <row r="1847" spans="2:5" x14ac:dyDescent="0.25">
      <c r="B1847" s="294" t="s">
        <v>3180</v>
      </c>
      <c r="C1847" s="294">
        <v>532777</v>
      </c>
      <c r="D1847" s="294" t="s">
        <v>3181</v>
      </c>
      <c r="E1847" s="294" t="s">
        <v>3182</v>
      </c>
    </row>
    <row r="1848" spans="2:5" x14ac:dyDescent="0.25">
      <c r="B1848" s="294" t="s">
        <v>3183</v>
      </c>
      <c r="C1848" s="294">
        <v>532777</v>
      </c>
      <c r="D1848" s="294" t="s">
        <v>3181</v>
      </c>
      <c r="E1848" s="294" t="s">
        <v>3182</v>
      </c>
    </row>
    <row r="1849" spans="2:5" x14ac:dyDescent="0.25">
      <c r="B1849" s="294" t="s">
        <v>3184</v>
      </c>
      <c r="C1849" s="294" t="s">
        <v>422</v>
      </c>
      <c r="D1849" s="294" t="s">
        <v>3185</v>
      </c>
      <c r="E1849" s="294" t="s">
        <v>433</v>
      </c>
    </row>
    <row r="1850" spans="2:5" x14ac:dyDescent="0.25">
      <c r="B1850" s="294" t="s">
        <v>3186</v>
      </c>
      <c r="C1850" s="294">
        <v>504810</v>
      </c>
      <c r="D1850" s="294" t="s">
        <v>422</v>
      </c>
      <c r="E1850" s="294" t="s">
        <v>752</v>
      </c>
    </row>
    <row r="1851" spans="2:5" x14ac:dyDescent="0.25">
      <c r="B1851" s="294" t="s">
        <v>3187</v>
      </c>
      <c r="C1851" s="294">
        <v>504810</v>
      </c>
      <c r="D1851" s="294" t="s">
        <v>422</v>
      </c>
      <c r="E1851" s="294" t="s">
        <v>752</v>
      </c>
    </row>
    <row r="1852" spans="2:5" x14ac:dyDescent="0.25">
      <c r="B1852" s="294" t="s">
        <v>1</v>
      </c>
      <c r="C1852" s="294">
        <v>500209</v>
      </c>
      <c r="D1852" s="294" t="s">
        <v>352</v>
      </c>
      <c r="E1852" s="294" t="s">
        <v>408</v>
      </c>
    </row>
    <row r="1853" spans="2:5" x14ac:dyDescent="0.25">
      <c r="B1853" s="294" t="s">
        <v>3188</v>
      </c>
      <c r="C1853" s="294">
        <v>530777</v>
      </c>
      <c r="D1853" s="294" t="s">
        <v>422</v>
      </c>
      <c r="E1853" s="294" t="s">
        <v>542</v>
      </c>
    </row>
    <row r="1854" spans="2:5" x14ac:dyDescent="0.25">
      <c r="B1854" s="294" t="s">
        <v>3189</v>
      </c>
      <c r="C1854" s="294">
        <v>537985</v>
      </c>
      <c r="D1854" s="294" t="s">
        <v>422</v>
      </c>
      <c r="E1854" s="294" t="s">
        <v>515</v>
      </c>
    </row>
    <row r="1855" spans="2:5" x14ac:dyDescent="0.25">
      <c r="B1855" s="294" t="s">
        <v>3190</v>
      </c>
      <c r="C1855" s="294">
        <v>500210</v>
      </c>
      <c r="D1855" s="294" t="s">
        <v>3191</v>
      </c>
      <c r="E1855" s="294" t="s">
        <v>430</v>
      </c>
    </row>
    <row r="1856" spans="2:5" x14ac:dyDescent="0.25">
      <c r="B1856" s="294" t="s">
        <v>3192</v>
      </c>
      <c r="C1856" s="294">
        <v>500210</v>
      </c>
      <c r="D1856" s="294" t="s">
        <v>3191</v>
      </c>
      <c r="E1856" s="294" t="s">
        <v>430</v>
      </c>
    </row>
    <row r="1857" spans="2:5" x14ac:dyDescent="0.25">
      <c r="B1857" s="294" t="s">
        <v>3193</v>
      </c>
      <c r="C1857" s="294">
        <v>530787</v>
      </c>
      <c r="D1857" s="294" t="s">
        <v>422</v>
      </c>
      <c r="E1857" s="294" t="s">
        <v>2415</v>
      </c>
    </row>
    <row r="1858" spans="2:5" x14ac:dyDescent="0.25">
      <c r="B1858" s="294" t="s">
        <v>3194</v>
      </c>
      <c r="C1858" s="294">
        <v>531929</v>
      </c>
      <c r="D1858" s="294" t="s">
        <v>3195</v>
      </c>
      <c r="E1858" s="294" t="s">
        <v>542</v>
      </c>
    </row>
    <row r="1859" spans="2:5" x14ac:dyDescent="0.25">
      <c r="B1859" s="294" t="s">
        <v>3196</v>
      </c>
      <c r="C1859" s="294" t="s">
        <v>422</v>
      </c>
      <c r="D1859" s="294" t="s">
        <v>3197</v>
      </c>
      <c r="E1859" s="294" t="s">
        <v>433</v>
      </c>
    </row>
    <row r="1860" spans="2:5" x14ac:dyDescent="0.25">
      <c r="B1860" s="294" t="s">
        <v>3198</v>
      </c>
      <c r="C1860" s="294">
        <v>533315</v>
      </c>
      <c r="D1860" s="294" t="s">
        <v>422</v>
      </c>
      <c r="E1860" s="294" t="s">
        <v>588</v>
      </c>
    </row>
    <row r="1861" spans="2:5" x14ac:dyDescent="0.25">
      <c r="B1861" s="294" t="s">
        <v>3199</v>
      </c>
      <c r="C1861" s="294">
        <v>517433</v>
      </c>
      <c r="D1861" s="294" t="s">
        <v>422</v>
      </c>
      <c r="E1861" s="294" t="s">
        <v>408</v>
      </c>
    </row>
    <row r="1862" spans="2:5" x14ac:dyDescent="0.25">
      <c r="B1862" s="294" t="s">
        <v>3200</v>
      </c>
      <c r="C1862" s="294">
        <v>541983</v>
      </c>
      <c r="D1862" s="294" t="s">
        <v>422</v>
      </c>
      <c r="E1862" s="294" t="s">
        <v>3201</v>
      </c>
    </row>
    <row r="1863" spans="2:5" x14ac:dyDescent="0.25">
      <c r="B1863" s="294" t="s">
        <v>3202</v>
      </c>
      <c r="C1863" s="294">
        <v>541983</v>
      </c>
      <c r="D1863" s="294" t="s">
        <v>422</v>
      </c>
      <c r="E1863" s="294" t="s">
        <v>3201</v>
      </c>
    </row>
    <row r="1864" spans="2:5" x14ac:dyDescent="0.25">
      <c r="B1864" s="294" t="s">
        <v>3203</v>
      </c>
      <c r="C1864" s="294">
        <v>523840</v>
      </c>
      <c r="D1864" s="294" t="s">
        <v>422</v>
      </c>
      <c r="E1864" s="294" t="s">
        <v>617</v>
      </c>
    </row>
    <row r="1865" spans="2:5" x14ac:dyDescent="0.25">
      <c r="B1865" s="294" t="s">
        <v>3204</v>
      </c>
      <c r="C1865" s="294" t="s">
        <v>422</v>
      </c>
      <c r="D1865" s="294" t="s">
        <v>3205</v>
      </c>
      <c r="E1865" s="294" t="s">
        <v>433</v>
      </c>
    </row>
    <row r="1866" spans="2:5" x14ac:dyDescent="0.25">
      <c r="B1866" s="294" t="s">
        <v>3206</v>
      </c>
      <c r="C1866" s="294">
        <v>541353</v>
      </c>
      <c r="D1866" s="294" t="s">
        <v>422</v>
      </c>
      <c r="E1866" s="294" t="s">
        <v>820</v>
      </c>
    </row>
    <row r="1867" spans="2:5" x14ac:dyDescent="0.25">
      <c r="B1867" s="294" t="s">
        <v>3207</v>
      </c>
      <c r="C1867" s="294">
        <v>532706</v>
      </c>
      <c r="D1867" s="294" t="s">
        <v>3208</v>
      </c>
      <c r="E1867" s="294" t="s">
        <v>423</v>
      </c>
    </row>
    <row r="1868" spans="2:5" x14ac:dyDescent="0.25">
      <c r="B1868" s="294" t="s">
        <v>3209</v>
      </c>
      <c r="C1868" s="294">
        <v>539083</v>
      </c>
      <c r="D1868" s="294" t="s">
        <v>3210</v>
      </c>
      <c r="E1868" s="294" t="s">
        <v>465</v>
      </c>
    </row>
    <row r="1869" spans="2:5" x14ac:dyDescent="0.25">
      <c r="B1869" s="294" t="s">
        <v>3211</v>
      </c>
      <c r="C1869" s="294">
        <v>532851</v>
      </c>
      <c r="D1869" s="294" t="s">
        <v>3212</v>
      </c>
      <c r="E1869" s="294" t="s">
        <v>566</v>
      </c>
    </row>
    <row r="1870" spans="2:5" x14ac:dyDescent="0.25">
      <c r="B1870" s="294" t="s">
        <v>3213</v>
      </c>
      <c r="C1870" s="294">
        <v>532851</v>
      </c>
      <c r="D1870" s="294" t="s">
        <v>3212</v>
      </c>
      <c r="E1870" s="294" t="s">
        <v>566</v>
      </c>
    </row>
    <row r="1871" spans="2:5" x14ac:dyDescent="0.25">
      <c r="B1871" s="294" t="s">
        <v>3214</v>
      </c>
      <c r="C1871" s="294">
        <v>500211</v>
      </c>
      <c r="D1871" s="294" t="s">
        <v>422</v>
      </c>
      <c r="E1871" s="294" t="s">
        <v>607</v>
      </c>
    </row>
    <row r="1872" spans="2:5" x14ac:dyDescent="0.25">
      <c r="B1872" s="294" t="s">
        <v>3215</v>
      </c>
      <c r="C1872" s="294">
        <v>532774</v>
      </c>
      <c r="D1872" s="294" t="s">
        <v>3216</v>
      </c>
      <c r="E1872" s="294" t="s">
        <v>408</v>
      </c>
    </row>
    <row r="1873" spans="2:5" x14ac:dyDescent="0.25">
      <c r="B1873" s="294" t="s">
        <v>3217</v>
      </c>
      <c r="C1873" s="294">
        <v>526871</v>
      </c>
      <c r="D1873" s="294" t="s">
        <v>422</v>
      </c>
      <c r="E1873" s="294" t="s">
        <v>405</v>
      </c>
    </row>
    <row r="1874" spans="2:5" x14ac:dyDescent="0.25">
      <c r="B1874" s="294" t="s">
        <v>3218</v>
      </c>
      <c r="C1874" s="294">
        <v>531314</v>
      </c>
      <c r="D1874" s="294" t="s">
        <v>3219</v>
      </c>
      <c r="E1874" s="294" t="s">
        <v>439</v>
      </c>
    </row>
    <row r="1875" spans="2:5" x14ac:dyDescent="0.25">
      <c r="B1875" s="294" t="s">
        <v>3220</v>
      </c>
      <c r="C1875" s="294">
        <v>505358</v>
      </c>
      <c r="D1875" s="294" t="s">
        <v>422</v>
      </c>
      <c r="E1875" s="294" t="s">
        <v>430</v>
      </c>
    </row>
    <row r="1876" spans="2:5" x14ac:dyDescent="0.25">
      <c r="B1876" s="294" t="s">
        <v>3221</v>
      </c>
      <c r="C1876" s="294">
        <v>505358</v>
      </c>
      <c r="D1876" s="294" t="s">
        <v>422</v>
      </c>
      <c r="E1876" s="294" t="s">
        <v>430</v>
      </c>
    </row>
    <row r="1877" spans="2:5" x14ac:dyDescent="0.25">
      <c r="B1877" s="294" t="s">
        <v>3222</v>
      </c>
      <c r="C1877" s="294">
        <v>535958</v>
      </c>
      <c r="D1877" s="294" t="s">
        <v>3223</v>
      </c>
      <c r="E1877" s="294" t="s">
        <v>536</v>
      </c>
    </row>
    <row r="1878" spans="2:5" x14ac:dyDescent="0.25">
      <c r="B1878" s="294" t="s">
        <v>3224</v>
      </c>
      <c r="C1878" s="294">
        <v>517423</v>
      </c>
      <c r="D1878" s="294" t="s">
        <v>422</v>
      </c>
      <c r="E1878" s="294" t="s">
        <v>720</v>
      </c>
    </row>
    <row r="1879" spans="2:5" x14ac:dyDescent="0.25">
      <c r="B1879" s="294" t="s">
        <v>3225</v>
      </c>
      <c r="C1879" s="294">
        <v>536868</v>
      </c>
      <c r="D1879" s="294" t="s">
        <v>422</v>
      </c>
      <c r="E1879" s="294" t="s">
        <v>408</v>
      </c>
    </row>
    <row r="1880" spans="2:5" x14ac:dyDescent="0.25">
      <c r="B1880" s="294" t="s">
        <v>3226</v>
      </c>
      <c r="C1880" s="294">
        <v>539149</v>
      </c>
      <c r="D1880" s="294" t="s">
        <v>422</v>
      </c>
      <c r="E1880" s="294" t="s">
        <v>506</v>
      </c>
    </row>
    <row r="1881" spans="2:5" x14ac:dyDescent="0.25">
      <c r="B1881" s="294" t="s">
        <v>3227</v>
      </c>
      <c r="C1881" s="294">
        <v>500212</v>
      </c>
      <c r="D1881" s="294" t="s">
        <v>422</v>
      </c>
      <c r="E1881" s="294" t="s">
        <v>439</v>
      </c>
    </row>
    <row r="1882" spans="2:5" x14ac:dyDescent="0.25">
      <c r="B1882" s="294" t="s">
        <v>3228</v>
      </c>
      <c r="C1882" s="294">
        <v>519606</v>
      </c>
      <c r="D1882" s="294" t="s">
        <v>422</v>
      </c>
      <c r="E1882" s="294" t="s">
        <v>671</v>
      </c>
    </row>
    <row r="1883" spans="2:5" x14ac:dyDescent="0.25">
      <c r="B1883" s="294" t="s">
        <v>3229</v>
      </c>
      <c r="C1883" s="294">
        <v>531889</v>
      </c>
      <c r="D1883" s="294" t="s">
        <v>422</v>
      </c>
      <c r="E1883" s="294" t="s">
        <v>964</v>
      </c>
    </row>
    <row r="1884" spans="2:5" x14ac:dyDescent="0.25">
      <c r="B1884" s="294" t="s">
        <v>3230</v>
      </c>
      <c r="C1884" s="294">
        <v>530921</v>
      </c>
      <c r="D1884" s="294" t="s">
        <v>422</v>
      </c>
      <c r="E1884" s="294" t="s">
        <v>542</v>
      </c>
    </row>
    <row r="1885" spans="2:5" x14ac:dyDescent="0.25">
      <c r="B1885" s="294" t="s">
        <v>3231</v>
      </c>
      <c r="C1885" s="294">
        <v>538835</v>
      </c>
      <c r="D1885" s="294" t="s">
        <v>3232</v>
      </c>
      <c r="E1885" s="294" t="s">
        <v>515</v>
      </c>
    </row>
    <row r="1886" spans="2:5" x14ac:dyDescent="0.25">
      <c r="B1886" s="294" t="s">
        <v>3233</v>
      </c>
      <c r="C1886" s="294">
        <v>534732</v>
      </c>
      <c r="D1886" s="294" t="s">
        <v>422</v>
      </c>
      <c r="E1886" s="294" t="s">
        <v>405</v>
      </c>
    </row>
    <row r="1887" spans="2:5" x14ac:dyDescent="0.25">
      <c r="B1887" s="294" t="s">
        <v>3234</v>
      </c>
      <c r="C1887" s="294">
        <v>506134</v>
      </c>
      <c r="D1887" s="294" t="s">
        <v>422</v>
      </c>
      <c r="E1887" s="294" t="s">
        <v>542</v>
      </c>
    </row>
    <row r="1888" spans="2:5" x14ac:dyDescent="0.25">
      <c r="B1888" s="294" t="s">
        <v>3235</v>
      </c>
      <c r="C1888" s="294">
        <v>532326</v>
      </c>
      <c r="D1888" s="294" t="s">
        <v>3236</v>
      </c>
      <c r="E1888" s="294" t="s">
        <v>515</v>
      </c>
    </row>
    <row r="1889" spans="2:5" x14ac:dyDescent="0.25">
      <c r="B1889" s="294" t="s">
        <v>3237</v>
      </c>
      <c r="C1889" s="294">
        <v>511391</v>
      </c>
      <c r="D1889" s="294" t="s">
        <v>422</v>
      </c>
      <c r="E1889" s="294" t="s">
        <v>439</v>
      </c>
    </row>
    <row r="1890" spans="2:5" x14ac:dyDescent="0.25">
      <c r="B1890" s="294" t="s">
        <v>3238</v>
      </c>
      <c r="C1890" s="294">
        <v>530259</v>
      </c>
      <c r="D1890" s="294" t="s">
        <v>422</v>
      </c>
      <c r="E1890" s="294" t="s">
        <v>494</v>
      </c>
    </row>
    <row r="1891" spans="2:5" x14ac:dyDescent="0.25">
      <c r="B1891" s="294" t="s">
        <v>3239</v>
      </c>
      <c r="C1891" s="294">
        <v>539692</v>
      </c>
      <c r="D1891" s="294" t="s">
        <v>422</v>
      </c>
      <c r="E1891" s="294" t="s">
        <v>439</v>
      </c>
    </row>
    <row r="1892" spans="2:5" x14ac:dyDescent="0.25">
      <c r="B1892" s="294" t="s">
        <v>3240</v>
      </c>
      <c r="C1892" s="294">
        <v>539448</v>
      </c>
      <c r="D1892" s="294" t="s">
        <v>3241</v>
      </c>
      <c r="E1892" s="294" t="s">
        <v>2560</v>
      </c>
    </row>
    <row r="1893" spans="2:5" x14ac:dyDescent="0.25">
      <c r="B1893" s="294" t="s">
        <v>3242</v>
      </c>
      <c r="C1893" s="294">
        <v>526512</v>
      </c>
      <c r="D1893" s="294" t="s">
        <v>422</v>
      </c>
      <c r="E1893" s="294" t="s">
        <v>485</v>
      </c>
    </row>
    <row r="1894" spans="2:5" x14ac:dyDescent="0.25">
      <c r="B1894" s="294" t="s">
        <v>3243</v>
      </c>
      <c r="C1894" s="294">
        <v>505737</v>
      </c>
      <c r="D1894" s="294" t="s">
        <v>422</v>
      </c>
      <c r="E1894" s="294" t="s">
        <v>430</v>
      </c>
    </row>
    <row r="1895" spans="2:5" x14ac:dyDescent="0.25">
      <c r="B1895" s="294" t="s">
        <v>3244</v>
      </c>
      <c r="C1895" s="294">
        <v>505737</v>
      </c>
      <c r="D1895" s="294" t="s">
        <v>422</v>
      </c>
      <c r="E1895" s="294" t="s">
        <v>430</v>
      </c>
    </row>
    <row r="1896" spans="2:5" x14ac:dyDescent="0.25">
      <c r="B1896" s="294" t="s">
        <v>3245</v>
      </c>
      <c r="C1896" s="294" t="s">
        <v>422</v>
      </c>
      <c r="D1896" s="294" t="s">
        <v>3246</v>
      </c>
      <c r="E1896" s="294" t="s">
        <v>513</v>
      </c>
    </row>
    <row r="1897" spans="2:5" x14ac:dyDescent="0.25">
      <c r="B1897" s="294" t="s">
        <v>3247</v>
      </c>
      <c r="C1897" s="294">
        <v>509709</v>
      </c>
      <c r="D1897" s="294" t="s">
        <v>422</v>
      </c>
      <c r="E1897" s="294" t="s">
        <v>542</v>
      </c>
    </row>
    <row r="1898" spans="2:5" x14ac:dyDescent="0.25">
      <c r="B1898" s="294" t="s">
        <v>3248</v>
      </c>
      <c r="C1898" s="294">
        <v>517044</v>
      </c>
      <c r="D1898" s="294" t="s">
        <v>422</v>
      </c>
      <c r="E1898" s="294" t="s">
        <v>506</v>
      </c>
    </row>
    <row r="1899" spans="2:5" x14ac:dyDescent="0.25">
      <c r="B1899" s="294" t="s">
        <v>3249</v>
      </c>
      <c r="C1899" s="294">
        <v>530781</v>
      </c>
      <c r="D1899" s="294" t="s">
        <v>422</v>
      </c>
      <c r="E1899" s="294" t="s">
        <v>480</v>
      </c>
    </row>
    <row r="1900" spans="2:5" x14ac:dyDescent="0.25">
      <c r="B1900" s="294" t="s">
        <v>3250</v>
      </c>
      <c r="C1900" s="294">
        <v>502330</v>
      </c>
      <c r="D1900" s="294" t="s">
        <v>3251</v>
      </c>
      <c r="E1900" s="294" t="s">
        <v>416</v>
      </c>
    </row>
    <row r="1901" spans="2:5" x14ac:dyDescent="0.25">
      <c r="B1901" s="294" t="s">
        <v>3252</v>
      </c>
      <c r="C1901" s="294">
        <v>500213</v>
      </c>
      <c r="D1901" s="294" t="s">
        <v>422</v>
      </c>
      <c r="E1901" s="294" t="s">
        <v>1425</v>
      </c>
    </row>
    <row r="1902" spans="2:5" x14ac:dyDescent="0.25">
      <c r="B1902" s="294" t="s">
        <v>3253</v>
      </c>
      <c r="C1902" s="294">
        <v>532072</v>
      </c>
      <c r="D1902" s="294" t="s">
        <v>422</v>
      </c>
      <c r="E1902" s="294" t="s">
        <v>425</v>
      </c>
    </row>
    <row r="1903" spans="2:5" x14ac:dyDescent="0.25">
      <c r="B1903" s="294" t="s">
        <v>3254</v>
      </c>
      <c r="C1903" s="294">
        <v>533181</v>
      </c>
      <c r="D1903" s="294" t="s">
        <v>3255</v>
      </c>
      <c r="E1903" s="294" t="s">
        <v>3182</v>
      </c>
    </row>
    <row r="1904" spans="2:5" x14ac:dyDescent="0.25">
      <c r="B1904" s="294" t="s">
        <v>3256</v>
      </c>
      <c r="C1904" s="294">
        <v>533506</v>
      </c>
      <c r="D1904" s="294" t="s">
        <v>3257</v>
      </c>
      <c r="E1904" s="294" t="s">
        <v>405</v>
      </c>
    </row>
    <row r="1905" spans="2:5" x14ac:dyDescent="0.25">
      <c r="B1905" s="294" t="s">
        <v>3258</v>
      </c>
      <c r="C1905" s="294">
        <v>533172</v>
      </c>
      <c r="D1905" s="294" t="s">
        <v>3259</v>
      </c>
      <c r="E1905" s="294" t="s">
        <v>405</v>
      </c>
    </row>
    <row r="1906" spans="2:5" x14ac:dyDescent="0.25">
      <c r="B1906" s="294" t="s">
        <v>3260</v>
      </c>
      <c r="C1906" s="294">
        <v>504786</v>
      </c>
      <c r="D1906" s="294" t="s">
        <v>422</v>
      </c>
      <c r="E1906" s="294" t="s">
        <v>1342</v>
      </c>
    </row>
    <row r="1907" spans="2:5" x14ac:dyDescent="0.25">
      <c r="B1907" s="294" t="s">
        <v>3261</v>
      </c>
      <c r="C1907" s="294">
        <v>523844</v>
      </c>
      <c r="D1907" s="294" t="s">
        <v>422</v>
      </c>
      <c r="E1907" s="294" t="s">
        <v>1589</v>
      </c>
    </row>
    <row r="1908" spans="2:5" x14ac:dyDescent="0.25">
      <c r="B1908" s="294" t="s">
        <v>3262</v>
      </c>
      <c r="C1908" s="294">
        <v>523752</v>
      </c>
      <c r="D1908" s="294" t="s">
        <v>422</v>
      </c>
      <c r="E1908" s="294" t="s">
        <v>430</v>
      </c>
    </row>
    <row r="1909" spans="2:5" x14ac:dyDescent="0.25">
      <c r="B1909" s="294" t="s">
        <v>3263</v>
      </c>
      <c r="C1909" s="294">
        <v>524164</v>
      </c>
      <c r="D1909" s="294" t="s">
        <v>3264</v>
      </c>
      <c r="E1909" s="294" t="s">
        <v>460</v>
      </c>
    </row>
    <row r="1910" spans="2:5" x14ac:dyDescent="0.25">
      <c r="B1910" s="294" t="s">
        <v>3265</v>
      </c>
      <c r="C1910" s="294">
        <v>500214</v>
      </c>
      <c r="D1910" s="294" t="s">
        <v>422</v>
      </c>
      <c r="E1910" s="294" t="s">
        <v>430</v>
      </c>
    </row>
    <row r="1911" spans="2:5" x14ac:dyDescent="0.25">
      <c r="B1911" s="294" t="s">
        <v>3266</v>
      </c>
      <c r="C1911" s="294">
        <v>500214</v>
      </c>
      <c r="D1911" s="294" t="s">
        <v>422</v>
      </c>
      <c r="E1911" s="294" t="s">
        <v>430</v>
      </c>
    </row>
    <row r="1912" spans="2:5" x14ac:dyDescent="0.25">
      <c r="B1912" s="294" t="s">
        <v>3267</v>
      </c>
      <c r="C1912" s="294">
        <v>523638</v>
      </c>
      <c r="D1912" s="294" t="s">
        <v>422</v>
      </c>
      <c r="E1912" s="294" t="s">
        <v>777</v>
      </c>
    </row>
    <row r="1913" spans="2:5" x14ac:dyDescent="0.25">
      <c r="B1913" s="294" t="s">
        <v>3268</v>
      </c>
      <c r="C1913" s="294">
        <v>524494</v>
      </c>
      <c r="D1913" s="294" t="s">
        <v>3269</v>
      </c>
      <c r="E1913" s="294" t="s">
        <v>460</v>
      </c>
    </row>
    <row r="1914" spans="2:5" x14ac:dyDescent="0.25">
      <c r="B1914" s="294" t="s">
        <v>3270</v>
      </c>
      <c r="C1914" s="294">
        <v>512405</v>
      </c>
      <c r="D1914" s="294" t="s">
        <v>422</v>
      </c>
      <c r="E1914" s="294" t="s">
        <v>428</v>
      </c>
    </row>
    <row r="1915" spans="2:5" x14ac:dyDescent="0.25">
      <c r="B1915" s="294" t="s">
        <v>3271</v>
      </c>
      <c r="C1915" s="294">
        <v>512405</v>
      </c>
      <c r="D1915" s="294" t="s">
        <v>422</v>
      </c>
      <c r="E1915" s="294" t="s">
        <v>428</v>
      </c>
    </row>
    <row r="1916" spans="2:5" x14ac:dyDescent="0.25">
      <c r="B1916" s="294" t="s">
        <v>3272</v>
      </c>
      <c r="C1916" s="294">
        <v>532947</v>
      </c>
      <c r="D1916" s="294" t="s">
        <v>3273</v>
      </c>
      <c r="E1916" s="294" t="s">
        <v>1017</v>
      </c>
    </row>
    <row r="1917" spans="2:5" x14ac:dyDescent="0.25">
      <c r="B1917" s="294" t="s">
        <v>3274</v>
      </c>
      <c r="C1917" s="294">
        <v>540526</v>
      </c>
      <c r="D1917" s="294" t="s">
        <v>3275</v>
      </c>
      <c r="E1917" s="294" t="s">
        <v>442</v>
      </c>
    </row>
    <row r="1918" spans="2:5" x14ac:dyDescent="0.25">
      <c r="B1918" s="294" t="s">
        <v>3276</v>
      </c>
      <c r="C1918" s="294">
        <v>541956</v>
      </c>
      <c r="D1918" s="294" t="s">
        <v>3277</v>
      </c>
      <c r="E1918" s="294" t="s">
        <v>820</v>
      </c>
    </row>
    <row r="1919" spans="2:5" x14ac:dyDescent="0.25">
      <c r="B1919" s="294" t="s">
        <v>3278</v>
      </c>
      <c r="C1919" s="294">
        <v>540735</v>
      </c>
      <c r="D1919" s="294" t="s">
        <v>422</v>
      </c>
      <c r="E1919" s="294" t="s">
        <v>515</v>
      </c>
    </row>
    <row r="1920" spans="2:5" x14ac:dyDescent="0.25">
      <c r="B1920" s="294" t="s">
        <v>3279</v>
      </c>
      <c r="C1920" s="294" t="s">
        <v>422</v>
      </c>
      <c r="D1920" s="294" t="s">
        <v>3280</v>
      </c>
      <c r="E1920" s="294" t="s">
        <v>433</v>
      </c>
    </row>
    <row r="1921" spans="2:5" x14ac:dyDescent="0.25">
      <c r="B1921" s="294" t="s">
        <v>3281</v>
      </c>
      <c r="C1921" s="294">
        <v>531337</v>
      </c>
      <c r="D1921" s="294" t="s">
        <v>422</v>
      </c>
      <c r="E1921" s="294" t="s">
        <v>405</v>
      </c>
    </row>
    <row r="1922" spans="2:5" x14ac:dyDescent="0.25">
      <c r="B1922" s="294" t="s">
        <v>3282</v>
      </c>
      <c r="C1922" s="294">
        <v>526859</v>
      </c>
      <c r="D1922" s="294" t="s">
        <v>422</v>
      </c>
      <c r="E1922" s="294" t="s">
        <v>439</v>
      </c>
    </row>
    <row r="1923" spans="2:5" x14ac:dyDescent="0.25">
      <c r="B1923" s="294" t="s">
        <v>3283</v>
      </c>
      <c r="C1923" s="294">
        <v>533033</v>
      </c>
      <c r="D1923" s="294" t="s">
        <v>422</v>
      </c>
      <c r="E1923" s="294" t="s">
        <v>430</v>
      </c>
    </row>
    <row r="1924" spans="2:5" x14ac:dyDescent="0.25">
      <c r="B1924" s="294" t="s">
        <v>3284</v>
      </c>
      <c r="C1924" s="294">
        <v>540134</v>
      </c>
      <c r="D1924" s="294" t="s">
        <v>422</v>
      </c>
      <c r="E1924" s="294" t="s">
        <v>820</v>
      </c>
    </row>
    <row r="1925" spans="2:5" x14ac:dyDescent="0.25">
      <c r="B1925" s="294" t="s">
        <v>3285</v>
      </c>
      <c r="C1925" s="294">
        <v>531109</v>
      </c>
      <c r="D1925" s="294" t="s">
        <v>422</v>
      </c>
      <c r="E1925" s="294" t="s">
        <v>582</v>
      </c>
    </row>
    <row r="1926" spans="2:5" x14ac:dyDescent="0.25">
      <c r="B1926" s="294" t="s">
        <v>3286</v>
      </c>
      <c r="C1926" s="294">
        <v>524400</v>
      </c>
      <c r="D1926" s="294" t="s">
        <v>422</v>
      </c>
      <c r="E1926" s="294" t="s">
        <v>460</v>
      </c>
    </row>
    <row r="1927" spans="2:5" x14ac:dyDescent="0.25">
      <c r="B1927" s="294" t="s">
        <v>3287</v>
      </c>
      <c r="C1927" s="294">
        <v>506161</v>
      </c>
      <c r="D1927" s="294" t="s">
        <v>422</v>
      </c>
      <c r="E1927" s="294" t="s">
        <v>439</v>
      </c>
    </row>
    <row r="1928" spans="2:5" x14ac:dyDescent="0.25">
      <c r="B1928" s="294" t="s">
        <v>3288</v>
      </c>
      <c r="C1928" s="294">
        <v>511609</v>
      </c>
      <c r="D1928" s="294" t="s">
        <v>422</v>
      </c>
      <c r="E1928" s="294" t="s">
        <v>439</v>
      </c>
    </row>
    <row r="1929" spans="2:5" x14ac:dyDescent="0.25">
      <c r="B1929" s="294" t="s">
        <v>3289</v>
      </c>
      <c r="C1929" s="294">
        <v>532479</v>
      </c>
      <c r="D1929" s="294" t="s">
        <v>3290</v>
      </c>
      <c r="E1929" s="294" t="s">
        <v>454</v>
      </c>
    </row>
    <row r="1930" spans="2:5" x14ac:dyDescent="0.25">
      <c r="B1930" s="294" t="s">
        <v>3291</v>
      </c>
      <c r="C1930" s="294">
        <v>508807</v>
      </c>
      <c r="D1930" s="294" t="s">
        <v>422</v>
      </c>
      <c r="E1930" s="294" t="s">
        <v>777</v>
      </c>
    </row>
    <row r="1931" spans="2:5" x14ac:dyDescent="0.25">
      <c r="B1931" s="294" t="s">
        <v>3292</v>
      </c>
      <c r="C1931" s="294">
        <v>524622</v>
      </c>
      <c r="D1931" s="294" t="s">
        <v>422</v>
      </c>
      <c r="E1931" s="294" t="s">
        <v>3182</v>
      </c>
    </row>
    <row r="1932" spans="2:5" x14ac:dyDescent="0.25">
      <c r="B1932" s="294" t="s">
        <v>1127</v>
      </c>
      <c r="C1932" s="294">
        <v>500875</v>
      </c>
      <c r="D1932" s="294" t="s">
        <v>1128</v>
      </c>
      <c r="E1932" s="294" t="s">
        <v>2593</v>
      </c>
    </row>
    <row r="1933" spans="2:5" x14ac:dyDescent="0.25">
      <c r="B1933" s="294" t="s">
        <v>3293</v>
      </c>
      <c r="C1933" s="294">
        <v>509496</v>
      </c>
      <c r="D1933" s="294" t="s">
        <v>3294</v>
      </c>
      <c r="E1933" s="294" t="s">
        <v>820</v>
      </c>
    </row>
    <row r="1934" spans="2:5" x14ac:dyDescent="0.25">
      <c r="B1934" s="294" t="s">
        <v>3295</v>
      </c>
      <c r="C1934" s="294">
        <v>509496</v>
      </c>
      <c r="D1934" s="294" t="s">
        <v>3294</v>
      </c>
      <c r="E1934" s="294" t="s">
        <v>820</v>
      </c>
    </row>
    <row r="1935" spans="2:5" x14ac:dyDescent="0.25">
      <c r="B1935" s="294" t="s">
        <v>3296</v>
      </c>
      <c r="C1935" s="294">
        <v>523610</v>
      </c>
      <c r="D1935" s="294" t="s">
        <v>3297</v>
      </c>
      <c r="E1935" s="294" t="s">
        <v>568</v>
      </c>
    </row>
    <row r="1936" spans="2:5" x14ac:dyDescent="0.25">
      <c r="B1936" s="294" t="s">
        <v>3298</v>
      </c>
      <c r="C1936" s="294">
        <v>522183</v>
      </c>
      <c r="D1936" s="294" t="s">
        <v>422</v>
      </c>
      <c r="E1936" s="294" t="s">
        <v>430</v>
      </c>
    </row>
    <row r="1937" spans="2:5" x14ac:dyDescent="0.25">
      <c r="B1937" s="294" t="s">
        <v>3299</v>
      </c>
      <c r="C1937" s="294">
        <v>507580</v>
      </c>
      <c r="D1937" s="294" t="s">
        <v>3300</v>
      </c>
      <c r="E1937" s="294" t="s">
        <v>470</v>
      </c>
    </row>
    <row r="1938" spans="2:5" x14ac:dyDescent="0.25">
      <c r="B1938" s="294" t="s">
        <v>3301</v>
      </c>
      <c r="C1938" s="294">
        <v>530773</v>
      </c>
      <c r="D1938" s="294" t="s">
        <v>3302</v>
      </c>
      <c r="E1938" s="294" t="s">
        <v>820</v>
      </c>
    </row>
    <row r="1939" spans="2:5" x14ac:dyDescent="0.25">
      <c r="B1939" s="294" t="s">
        <v>3303</v>
      </c>
      <c r="C1939" s="294">
        <v>522245</v>
      </c>
      <c r="D1939" s="294" t="s">
        <v>422</v>
      </c>
      <c r="E1939" s="294" t="s">
        <v>607</v>
      </c>
    </row>
    <row r="1940" spans="2:5" x14ac:dyDescent="0.25">
      <c r="B1940" s="294" t="s">
        <v>3304</v>
      </c>
      <c r="C1940" s="294">
        <v>532341</v>
      </c>
      <c r="D1940" s="294" t="s">
        <v>3305</v>
      </c>
      <c r="E1940" s="294" t="s">
        <v>408</v>
      </c>
    </row>
    <row r="1941" spans="2:5" x14ac:dyDescent="0.25">
      <c r="B1941" s="294" t="s">
        <v>3306</v>
      </c>
      <c r="C1941" s="294">
        <v>538539</v>
      </c>
      <c r="D1941" s="294" t="s">
        <v>422</v>
      </c>
      <c r="E1941" s="294" t="s">
        <v>442</v>
      </c>
    </row>
    <row r="1942" spans="2:5" x14ac:dyDescent="0.25">
      <c r="B1942" s="294" t="s">
        <v>3307</v>
      </c>
      <c r="C1942" s="294">
        <v>530049</v>
      </c>
      <c r="D1942" s="294" t="s">
        <v>422</v>
      </c>
      <c r="E1942" s="294" t="s">
        <v>437</v>
      </c>
    </row>
    <row r="1943" spans="2:5" x14ac:dyDescent="0.25">
      <c r="B1943" s="294" t="s">
        <v>3308</v>
      </c>
      <c r="C1943" s="294">
        <v>523062</v>
      </c>
      <c r="D1943" s="294" t="s">
        <v>422</v>
      </c>
      <c r="E1943" s="294" t="s">
        <v>439</v>
      </c>
    </row>
    <row r="1944" spans="2:5" x14ac:dyDescent="0.25">
      <c r="B1944" s="294" t="s">
        <v>3309</v>
      </c>
      <c r="C1944" s="294">
        <v>532940</v>
      </c>
      <c r="D1944" s="294" t="s">
        <v>3310</v>
      </c>
      <c r="E1944" s="294" t="s">
        <v>820</v>
      </c>
    </row>
    <row r="1945" spans="2:5" x14ac:dyDescent="0.25">
      <c r="B1945" s="294" t="s">
        <v>3311</v>
      </c>
      <c r="C1945" s="294">
        <v>506522</v>
      </c>
      <c r="D1945" s="294" t="s">
        <v>422</v>
      </c>
      <c r="E1945" s="294" t="s">
        <v>604</v>
      </c>
    </row>
    <row r="1946" spans="2:5" x14ac:dyDescent="0.25">
      <c r="B1946" s="294" t="s">
        <v>3312</v>
      </c>
      <c r="C1946" s="294">
        <v>506522</v>
      </c>
      <c r="D1946" s="294" t="s">
        <v>422</v>
      </c>
      <c r="E1946" s="294" t="s">
        <v>604</v>
      </c>
    </row>
    <row r="1947" spans="2:5" x14ac:dyDescent="0.25">
      <c r="B1947" s="294" t="s">
        <v>3313</v>
      </c>
      <c r="C1947" s="294">
        <v>530915</v>
      </c>
      <c r="D1947" s="294" t="s">
        <v>422</v>
      </c>
      <c r="E1947" s="294" t="s">
        <v>671</v>
      </c>
    </row>
    <row r="1948" spans="2:5" x14ac:dyDescent="0.25">
      <c r="B1948" s="294" t="s">
        <v>3314</v>
      </c>
      <c r="C1948" s="294">
        <v>538422</v>
      </c>
      <c r="D1948" s="294" t="s">
        <v>422</v>
      </c>
      <c r="E1948" s="294" t="s">
        <v>442</v>
      </c>
    </row>
    <row r="1949" spans="2:5" x14ac:dyDescent="0.25">
      <c r="B1949" s="294" t="s">
        <v>3315</v>
      </c>
      <c r="C1949" s="294">
        <v>530711</v>
      </c>
      <c r="D1949" s="294" t="s">
        <v>422</v>
      </c>
      <c r="E1949" s="294" t="s">
        <v>777</v>
      </c>
    </row>
    <row r="1950" spans="2:5" x14ac:dyDescent="0.25">
      <c r="B1950" s="294" t="s">
        <v>3316</v>
      </c>
      <c r="C1950" s="294">
        <v>507155</v>
      </c>
      <c r="D1950" s="294" t="s">
        <v>422</v>
      </c>
      <c r="E1950" s="294" t="s">
        <v>1054</v>
      </c>
    </row>
    <row r="1951" spans="2:5" x14ac:dyDescent="0.25">
      <c r="B1951" s="294" t="s">
        <v>3317</v>
      </c>
      <c r="C1951" s="294">
        <v>532825</v>
      </c>
      <c r="D1951" s="294" t="s">
        <v>422</v>
      </c>
      <c r="E1951" s="294" t="s">
        <v>437</v>
      </c>
    </row>
    <row r="1952" spans="2:5" x14ac:dyDescent="0.25">
      <c r="B1952" s="294" t="s">
        <v>3318</v>
      </c>
      <c r="C1952" s="294">
        <v>532705</v>
      </c>
      <c r="D1952" s="294" t="s">
        <v>3319</v>
      </c>
      <c r="E1952" s="294" t="s">
        <v>946</v>
      </c>
    </row>
    <row r="1953" spans="2:5" x14ac:dyDescent="0.25">
      <c r="B1953" s="294" t="s">
        <v>3320</v>
      </c>
      <c r="C1953" s="294">
        <v>520139</v>
      </c>
      <c r="D1953" s="294" t="s">
        <v>422</v>
      </c>
      <c r="E1953" s="294" t="s">
        <v>2560</v>
      </c>
    </row>
    <row r="1954" spans="2:5" x14ac:dyDescent="0.25">
      <c r="B1954" s="294" t="s">
        <v>3321</v>
      </c>
      <c r="C1954" s="294">
        <v>530601</v>
      </c>
      <c r="D1954" s="294" t="s">
        <v>422</v>
      </c>
      <c r="E1954" s="294" t="s">
        <v>439</v>
      </c>
    </row>
    <row r="1955" spans="2:5" x14ac:dyDescent="0.25">
      <c r="B1955" s="294" t="s">
        <v>3322</v>
      </c>
      <c r="C1955" s="294">
        <v>507789</v>
      </c>
      <c r="D1955" s="294" t="s">
        <v>3323</v>
      </c>
      <c r="E1955" s="294" t="s">
        <v>460</v>
      </c>
    </row>
    <row r="1956" spans="2:5" x14ac:dyDescent="0.25">
      <c r="B1956" s="294" t="s">
        <v>3324</v>
      </c>
      <c r="C1956" s="294">
        <v>532976</v>
      </c>
      <c r="D1956" s="294" t="s">
        <v>3325</v>
      </c>
      <c r="E1956" s="294" t="s">
        <v>454</v>
      </c>
    </row>
    <row r="1957" spans="2:5" x14ac:dyDescent="0.25">
      <c r="B1957" s="294" t="s">
        <v>3326</v>
      </c>
      <c r="C1957" s="294">
        <v>512237</v>
      </c>
      <c r="D1957" s="294" t="s">
        <v>3327</v>
      </c>
      <c r="E1957" s="294" t="s">
        <v>454</v>
      </c>
    </row>
    <row r="1958" spans="2:5" x14ac:dyDescent="0.25">
      <c r="B1958" s="294" t="s">
        <v>3328</v>
      </c>
      <c r="C1958" s="294">
        <v>523467</v>
      </c>
      <c r="D1958" s="294" t="s">
        <v>422</v>
      </c>
      <c r="E1958" s="294" t="s">
        <v>950</v>
      </c>
    </row>
    <row r="1959" spans="2:5" x14ac:dyDescent="0.25">
      <c r="B1959" s="294" t="s">
        <v>3329</v>
      </c>
      <c r="C1959" s="294">
        <v>531339</v>
      </c>
      <c r="D1959" s="294" t="s">
        <v>3330</v>
      </c>
      <c r="E1959" s="294" t="s">
        <v>820</v>
      </c>
    </row>
    <row r="1960" spans="2:5" x14ac:dyDescent="0.25">
      <c r="B1960" s="294" t="s">
        <v>3331</v>
      </c>
      <c r="C1960" s="294">
        <v>514312</v>
      </c>
      <c r="D1960" s="294" t="s">
        <v>422</v>
      </c>
      <c r="E1960" s="294" t="s">
        <v>437</v>
      </c>
    </row>
    <row r="1961" spans="2:5" x14ac:dyDescent="0.25">
      <c r="B1961" s="294" t="s">
        <v>3332</v>
      </c>
      <c r="C1961" s="294">
        <v>500219</v>
      </c>
      <c r="D1961" s="294" t="s">
        <v>3333</v>
      </c>
      <c r="E1961" s="294" t="s">
        <v>542</v>
      </c>
    </row>
    <row r="1962" spans="2:5" x14ac:dyDescent="0.25">
      <c r="B1962" s="294" t="s">
        <v>3332</v>
      </c>
      <c r="C1962" s="294">
        <v>570004</v>
      </c>
      <c r="D1962" s="294" t="s">
        <v>3334</v>
      </c>
      <c r="E1962" s="294" t="s">
        <v>542</v>
      </c>
    </row>
    <row r="1963" spans="2:5" x14ac:dyDescent="0.25">
      <c r="B1963" s="294" t="s">
        <v>3335</v>
      </c>
      <c r="C1963" s="294">
        <v>539119</v>
      </c>
      <c r="D1963" s="294" t="s">
        <v>422</v>
      </c>
      <c r="E1963" s="294" t="s">
        <v>950</v>
      </c>
    </row>
    <row r="1964" spans="2:5" x14ac:dyDescent="0.25">
      <c r="B1964" s="294" t="s">
        <v>3336</v>
      </c>
      <c r="C1964" s="294">
        <v>532033</v>
      </c>
      <c r="D1964" s="294" t="s">
        <v>3337</v>
      </c>
      <c r="E1964" s="294" t="s">
        <v>1161</v>
      </c>
    </row>
    <row r="1965" spans="2:5" x14ac:dyDescent="0.25">
      <c r="B1965" s="294" t="s">
        <v>3338</v>
      </c>
      <c r="C1965" s="294">
        <v>526865</v>
      </c>
      <c r="D1965" s="294" t="s">
        <v>422</v>
      </c>
      <c r="E1965" s="294" t="s">
        <v>444</v>
      </c>
    </row>
    <row r="1966" spans="2:5" x14ac:dyDescent="0.25">
      <c r="B1966" s="294" t="s">
        <v>3339</v>
      </c>
      <c r="C1966" s="294">
        <v>526865</v>
      </c>
      <c r="D1966" s="294" t="s">
        <v>422</v>
      </c>
      <c r="E1966" s="294" t="s">
        <v>444</v>
      </c>
    </row>
    <row r="1967" spans="2:5" x14ac:dyDescent="0.25">
      <c r="B1967" s="294" t="s">
        <v>3340</v>
      </c>
      <c r="C1967" s="294">
        <v>505212</v>
      </c>
      <c r="D1967" s="294" t="s">
        <v>422</v>
      </c>
      <c r="E1967" s="294" t="s">
        <v>777</v>
      </c>
    </row>
    <row r="1968" spans="2:5" x14ac:dyDescent="0.25">
      <c r="B1968" s="294" t="s">
        <v>3341</v>
      </c>
      <c r="C1968" s="294">
        <v>505840</v>
      </c>
      <c r="D1968" s="294" t="s">
        <v>422</v>
      </c>
      <c r="E1968" s="294" t="s">
        <v>1187</v>
      </c>
    </row>
    <row r="1969" spans="2:5" x14ac:dyDescent="0.25">
      <c r="B1969" s="294" t="s">
        <v>3342</v>
      </c>
      <c r="C1969" s="294">
        <v>532532</v>
      </c>
      <c r="D1969" s="294" t="s">
        <v>3343</v>
      </c>
      <c r="E1969" s="294" t="s">
        <v>820</v>
      </c>
    </row>
    <row r="1970" spans="2:5" x14ac:dyDescent="0.25">
      <c r="B1970" s="294" t="s">
        <v>3344</v>
      </c>
      <c r="C1970" s="294">
        <v>532627</v>
      </c>
      <c r="D1970" s="294" t="s">
        <v>3345</v>
      </c>
      <c r="E1970" s="294" t="s">
        <v>561</v>
      </c>
    </row>
    <row r="1971" spans="2:5" x14ac:dyDescent="0.25">
      <c r="B1971" s="294" t="s">
        <v>3346</v>
      </c>
      <c r="C1971" s="294">
        <v>780001</v>
      </c>
      <c r="D1971" s="294" t="s">
        <v>422</v>
      </c>
      <c r="E1971" s="294" t="s">
        <v>513</v>
      </c>
    </row>
    <row r="1972" spans="2:5" x14ac:dyDescent="0.25">
      <c r="B1972" s="294" t="s">
        <v>3347</v>
      </c>
      <c r="C1972" s="294" t="s">
        <v>422</v>
      </c>
      <c r="D1972" s="294" t="s">
        <v>3348</v>
      </c>
      <c r="E1972" s="294" t="s">
        <v>433</v>
      </c>
    </row>
    <row r="1973" spans="2:5" x14ac:dyDescent="0.25">
      <c r="B1973" s="294" t="s">
        <v>3349</v>
      </c>
      <c r="C1973" s="294" t="s">
        <v>422</v>
      </c>
      <c r="D1973" s="294" t="s">
        <v>3350</v>
      </c>
      <c r="E1973" s="294" t="s">
        <v>433</v>
      </c>
    </row>
    <row r="1974" spans="2:5" x14ac:dyDescent="0.25">
      <c r="B1974" s="294" t="s">
        <v>3351</v>
      </c>
      <c r="C1974" s="294" t="s">
        <v>422</v>
      </c>
      <c r="D1974" s="294" t="s">
        <v>3350</v>
      </c>
      <c r="E1974" s="294" t="s">
        <v>433</v>
      </c>
    </row>
    <row r="1975" spans="2:5" x14ac:dyDescent="0.25">
      <c r="B1975" s="294" t="s">
        <v>3352</v>
      </c>
      <c r="C1975" s="294">
        <v>538564</v>
      </c>
      <c r="D1975" s="294" t="s">
        <v>422</v>
      </c>
      <c r="E1975" s="294" t="s">
        <v>829</v>
      </c>
    </row>
    <row r="1976" spans="2:5" x14ac:dyDescent="0.25">
      <c r="B1976" s="294" t="s">
        <v>3353</v>
      </c>
      <c r="C1976" s="294">
        <v>520051</v>
      </c>
      <c r="D1976" s="294" t="s">
        <v>3354</v>
      </c>
      <c r="E1976" s="294" t="s">
        <v>777</v>
      </c>
    </row>
    <row r="1977" spans="2:5" x14ac:dyDescent="0.25">
      <c r="B1977" s="294" t="s">
        <v>3355</v>
      </c>
      <c r="C1977" s="294">
        <v>502901</v>
      </c>
      <c r="D1977" s="294" t="s">
        <v>422</v>
      </c>
      <c r="E1977" s="294" t="s">
        <v>437</v>
      </c>
    </row>
    <row r="1978" spans="2:5" x14ac:dyDescent="0.25">
      <c r="B1978" s="294" t="s">
        <v>3356</v>
      </c>
      <c r="C1978" s="294">
        <v>500220</v>
      </c>
      <c r="D1978" s="294" t="s">
        <v>422</v>
      </c>
      <c r="E1978" s="294" t="s">
        <v>437</v>
      </c>
    </row>
    <row r="1979" spans="2:5" x14ac:dyDescent="0.25">
      <c r="B1979" s="294" t="s">
        <v>3357</v>
      </c>
      <c r="C1979" s="294">
        <v>540394</v>
      </c>
      <c r="D1979" s="294" t="s">
        <v>422</v>
      </c>
      <c r="E1979" s="294" t="s">
        <v>444</v>
      </c>
    </row>
    <row r="1980" spans="2:5" x14ac:dyDescent="0.25">
      <c r="B1980" s="294" t="s">
        <v>3358</v>
      </c>
      <c r="C1980" s="294" t="s">
        <v>422</v>
      </c>
      <c r="D1980" s="294" t="s">
        <v>3359</v>
      </c>
      <c r="E1980" s="294" t="s">
        <v>433</v>
      </c>
    </row>
    <row r="1981" spans="2:5" x14ac:dyDescent="0.25">
      <c r="B1981" s="294" t="s">
        <v>3360</v>
      </c>
      <c r="C1981" s="294">
        <v>514318</v>
      </c>
      <c r="D1981" s="294" t="s">
        <v>422</v>
      </c>
      <c r="E1981" s="294" t="s">
        <v>437</v>
      </c>
    </row>
    <row r="1982" spans="2:5" x14ac:dyDescent="0.25">
      <c r="B1982" s="294" t="s">
        <v>3361</v>
      </c>
      <c r="C1982" s="294">
        <v>526001</v>
      </c>
      <c r="D1982" s="294" t="s">
        <v>422</v>
      </c>
      <c r="E1982" s="294" t="s">
        <v>617</v>
      </c>
    </row>
    <row r="1983" spans="2:5" x14ac:dyDescent="0.25">
      <c r="B1983" s="294" t="s">
        <v>3362</v>
      </c>
      <c r="C1983" s="294">
        <v>520066</v>
      </c>
      <c r="D1983" s="294" t="s">
        <v>3363</v>
      </c>
      <c r="E1983" s="294" t="s">
        <v>777</v>
      </c>
    </row>
    <row r="1984" spans="2:5" x14ac:dyDescent="0.25">
      <c r="B1984" s="294" t="s">
        <v>3364</v>
      </c>
      <c r="C1984" s="294">
        <v>509715</v>
      </c>
      <c r="D1984" s="294" t="s">
        <v>422</v>
      </c>
      <c r="E1984" s="294" t="s">
        <v>829</v>
      </c>
    </row>
    <row r="1985" spans="2:5" x14ac:dyDescent="0.25">
      <c r="B1985" s="294" t="s">
        <v>3365</v>
      </c>
      <c r="C1985" s="294">
        <v>513252</v>
      </c>
      <c r="D1985" s="294" t="s">
        <v>422</v>
      </c>
      <c r="E1985" s="294" t="s">
        <v>777</v>
      </c>
    </row>
    <row r="1986" spans="2:5" x14ac:dyDescent="0.25">
      <c r="B1986" s="294" t="s">
        <v>3366</v>
      </c>
      <c r="C1986" s="294">
        <v>524330</v>
      </c>
      <c r="D1986" s="294" t="s">
        <v>3367</v>
      </c>
      <c r="E1986" s="294" t="s">
        <v>582</v>
      </c>
    </row>
    <row r="1987" spans="2:5" x14ac:dyDescent="0.25">
      <c r="B1987" s="294" t="s">
        <v>3368</v>
      </c>
      <c r="C1987" s="294">
        <v>522285</v>
      </c>
      <c r="D1987" s="294" t="s">
        <v>3369</v>
      </c>
      <c r="E1987" s="294" t="s">
        <v>454</v>
      </c>
    </row>
    <row r="1988" spans="2:5" x14ac:dyDescent="0.25">
      <c r="B1988" s="294" t="s">
        <v>3370</v>
      </c>
      <c r="C1988" s="294">
        <v>539005</v>
      </c>
      <c r="D1988" s="294" t="s">
        <v>422</v>
      </c>
      <c r="E1988" s="294" t="s">
        <v>843</v>
      </c>
    </row>
    <row r="1989" spans="2:5" x14ac:dyDescent="0.25">
      <c r="B1989" s="294" t="s">
        <v>3371</v>
      </c>
      <c r="C1989" s="294">
        <v>531323</v>
      </c>
      <c r="D1989" s="294" t="s">
        <v>422</v>
      </c>
      <c r="E1989" s="294" t="s">
        <v>437</v>
      </c>
    </row>
    <row r="1990" spans="2:5" x14ac:dyDescent="0.25">
      <c r="B1990" s="294" t="s">
        <v>3372</v>
      </c>
      <c r="C1990" s="294">
        <v>512233</v>
      </c>
      <c r="D1990" s="294" t="s">
        <v>422</v>
      </c>
      <c r="E1990" s="294" t="s">
        <v>437</v>
      </c>
    </row>
    <row r="1991" spans="2:5" x14ac:dyDescent="0.25">
      <c r="B1991" s="294" t="s">
        <v>3373</v>
      </c>
      <c r="C1991" s="294">
        <v>500306</v>
      </c>
      <c r="D1991" s="294" t="s">
        <v>422</v>
      </c>
      <c r="E1991" s="294" t="s">
        <v>439</v>
      </c>
    </row>
    <row r="1992" spans="2:5" x14ac:dyDescent="0.25">
      <c r="B1992" s="294" t="s">
        <v>3374</v>
      </c>
      <c r="C1992" s="294">
        <v>533207</v>
      </c>
      <c r="D1992" s="294" t="s">
        <v>3375</v>
      </c>
      <c r="E1992" s="294" t="s">
        <v>1017</v>
      </c>
    </row>
    <row r="1993" spans="2:5" x14ac:dyDescent="0.25">
      <c r="B1993" s="294" t="s">
        <v>3376</v>
      </c>
      <c r="C1993" s="294">
        <v>506520</v>
      </c>
      <c r="D1993" s="294" t="s">
        <v>422</v>
      </c>
      <c r="E1993" s="294" t="s">
        <v>470</v>
      </c>
    </row>
    <row r="1994" spans="2:5" x14ac:dyDescent="0.25">
      <c r="B1994" s="294" t="s">
        <v>3377</v>
      </c>
      <c r="C1994" s="294" t="s">
        <v>422</v>
      </c>
      <c r="D1994" s="294" t="s">
        <v>3378</v>
      </c>
      <c r="E1994" s="294" t="s">
        <v>513</v>
      </c>
    </row>
    <row r="1995" spans="2:5" x14ac:dyDescent="0.25">
      <c r="B1995" s="294" t="s">
        <v>3379</v>
      </c>
      <c r="C1995" s="294">
        <v>506910</v>
      </c>
      <c r="D1995" s="294" t="s">
        <v>422</v>
      </c>
      <c r="E1995" s="294" t="s">
        <v>582</v>
      </c>
    </row>
    <row r="1996" spans="2:5" x14ac:dyDescent="0.25">
      <c r="B1996" s="294" t="s">
        <v>3380</v>
      </c>
      <c r="C1996" s="294">
        <v>506910</v>
      </c>
      <c r="D1996" s="294" t="s">
        <v>422</v>
      </c>
      <c r="E1996" s="294" t="s">
        <v>582</v>
      </c>
    </row>
    <row r="1997" spans="2:5" x14ac:dyDescent="0.25">
      <c r="B1997" s="294" t="s">
        <v>3381</v>
      </c>
      <c r="C1997" s="294">
        <v>506943</v>
      </c>
      <c r="D1997" s="294" t="s">
        <v>3382</v>
      </c>
      <c r="E1997" s="294" t="s">
        <v>460</v>
      </c>
    </row>
    <row r="1998" spans="2:5" x14ac:dyDescent="0.25">
      <c r="B1998" s="294" t="s">
        <v>3383</v>
      </c>
      <c r="C1998" s="294">
        <v>514034</v>
      </c>
      <c r="D1998" s="294" t="s">
        <v>3384</v>
      </c>
      <c r="E1998" s="294" t="s">
        <v>799</v>
      </c>
    </row>
    <row r="1999" spans="2:5" x14ac:dyDescent="0.25">
      <c r="B1999" s="294" t="s">
        <v>3385</v>
      </c>
      <c r="C1999" s="294">
        <v>532605</v>
      </c>
      <c r="D1999" s="294" t="s">
        <v>3386</v>
      </c>
      <c r="E1999" s="294" t="s">
        <v>777</v>
      </c>
    </row>
    <row r="2000" spans="2:5" x14ac:dyDescent="0.25">
      <c r="B2000" s="294" t="s">
        <v>3387</v>
      </c>
      <c r="C2000" s="294">
        <v>500223</v>
      </c>
      <c r="D2000" s="294" t="s">
        <v>422</v>
      </c>
      <c r="E2000" s="294" t="s">
        <v>437</v>
      </c>
    </row>
    <row r="2001" spans="2:5" x14ac:dyDescent="0.25">
      <c r="B2001" s="294" t="s">
        <v>3388</v>
      </c>
      <c r="C2001" s="294">
        <v>524592</v>
      </c>
      <c r="D2001" s="294" t="s">
        <v>422</v>
      </c>
      <c r="E2001" s="294" t="s">
        <v>582</v>
      </c>
    </row>
    <row r="2002" spans="2:5" x14ac:dyDescent="0.25">
      <c r="B2002" s="294" t="s">
        <v>3389</v>
      </c>
      <c r="C2002" s="294">
        <v>538837</v>
      </c>
      <c r="D2002" s="294" t="s">
        <v>422</v>
      </c>
      <c r="E2002" s="294" t="s">
        <v>428</v>
      </c>
    </row>
    <row r="2003" spans="2:5" x14ac:dyDescent="0.25">
      <c r="B2003" s="294" t="s">
        <v>3390</v>
      </c>
      <c r="C2003" s="294">
        <v>524731</v>
      </c>
      <c r="D2003" s="294" t="s">
        <v>422</v>
      </c>
      <c r="E2003" s="294" t="s">
        <v>460</v>
      </c>
    </row>
    <row r="2004" spans="2:5" x14ac:dyDescent="0.25">
      <c r="B2004" s="294" t="s">
        <v>3391</v>
      </c>
      <c r="C2004" s="294">
        <v>532617</v>
      </c>
      <c r="D2004" s="294" t="s">
        <v>3392</v>
      </c>
      <c r="E2004" s="294" t="s">
        <v>2560</v>
      </c>
    </row>
    <row r="2005" spans="2:5" x14ac:dyDescent="0.25">
      <c r="B2005" s="294" t="s">
        <v>3393</v>
      </c>
      <c r="C2005" s="294">
        <v>532617</v>
      </c>
      <c r="D2005" s="294" t="s">
        <v>3392</v>
      </c>
      <c r="E2005" s="294" t="s">
        <v>2560</v>
      </c>
    </row>
    <row r="2006" spans="2:5" x14ac:dyDescent="0.25">
      <c r="B2006" s="294" t="s">
        <v>3394</v>
      </c>
      <c r="C2006" s="294" t="s">
        <v>422</v>
      </c>
      <c r="D2006" s="294" t="s">
        <v>3395</v>
      </c>
      <c r="E2006" s="294" t="s">
        <v>433</v>
      </c>
    </row>
    <row r="2007" spans="2:5" x14ac:dyDescent="0.25">
      <c r="B2007" s="294" t="s">
        <v>3396</v>
      </c>
      <c r="C2007" s="294">
        <v>538794</v>
      </c>
      <c r="D2007" s="294" t="s">
        <v>422</v>
      </c>
      <c r="E2007" s="294" t="s">
        <v>508</v>
      </c>
    </row>
    <row r="2008" spans="2:5" x14ac:dyDescent="0.25">
      <c r="B2008" s="294" t="s">
        <v>3397</v>
      </c>
      <c r="C2008" s="294" t="s">
        <v>422</v>
      </c>
      <c r="D2008" s="294" t="s">
        <v>3398</v>
      </c>
      <c r="E2008" s="294" t="s">
        <v>433</v>
      </c>
    </row>
    <row r="2009" spans="2:5" x14ac:dyDescent="0.25">
      <c r="B2009" s="294" t="s">
        <v>3399</v>
      </c>
      <c r="C2009" s="294">
        <v>517063</v>
      </c>
      <c r="D2009" s="294" t="s">
        <v>422</v>
      </c>
      <c r="E2009" s="294" t="s">
        <v>907</v>
      </c>
    </row>
    <row r="2010" spans="2:5" x14ac:dyDescent="0.25">
      <c r="B2010" s="294" t="s">
        <v>3400</v>
      </c>
      <c r="C2010" s="294">
        <v>540850</v>
      </c>
      <c r="D2010" s="294" t="s">
        <v>422</v>
      </c>
      <c r="E2010" s="294" t="s">
        <v>482</v>
      </c>
    </row>
    <row r="2011" spans="2:5" x14ac:dyDescent="0.25">
      <c r="B2011" s="294" t="s">
        <v>3401</v>
      </c>
      <c r="C2011" s="294">
        <v>531550</v>
      </c>
      <c r="D2011" s="294" t="s">
        <v>422</v>
      </c>
      <c r="E2011" s="294" t="s">
        <v>405</v>
      </c>
    </row>
    <row r="2012" spans="2:5" x14ac:dyDescent="0.25">
      <c r="B2012" s="294" t="s">
        <v>3402</v>
      </c>
      <c r="C2012" s="294">
        <v>532771</v>
      </c>
      <c r="D2012" s="294" t="s">
        <v>3403</v>
      </c>
      <c r="E2012" s="294" t="s">
        <v>604</v>
      </c>
    </row>
    <row r="2013" spans="2:5" x14ac:dyDescent="0.25">
      <c r="B2013" s="294" t="s">
        <v>3404</v>
      </c>
      <c r="C2013" s="294">
        <v>540651</v>
      </c>
      <c r="D2013" s="294" t="s">
        <v>422</v>
      </c>
      <c r="E2013" s="294" t="s">
        <v>720</v>
      </c>
    </row>
    <row r="2014" spans="2:5" x14ac:dyDescent="0.25">
      <c r="B2014" s="294" t="s">
        <v>3405</v>
      </c>
      <c r="C2014" s="294">
        <v>780019</v>
      </c>
      <c r="D2014" s="294" t="s">
        <v>422</v>
      </c>
      <c r="E2014" s="294" t="s">
        <v>513</v>
      </c>
    </row>
    <row r="2015" spans="2:5" x14ac:dyDescent="0.25">
      <c r="B2015" s="294" t="s">
        <v>3406</v>
      </c>
      <c r="C2015" s="294">
        <v>511618</v>
      </c>
      <c r="D2015" s="294" t="s">
        <v>3407</v>
      </c>
      <c r="E2015" s="294" t="s">
        <v>444</v>
      </c>
    </row>
    <row r="2016" spans="2:5" x14ac:dyDescent="0.25">
      <c r="B2016" s="294" t="s">
        <v>3408</v>
      </c>
      <c r="C2016" s="294">
        <v>542653</v>
      </c>
      <c r="D2016" s="294" t="s">
        <v>3409</v>
      </c>
      <c r="E2016" s="294" t="s">
        <v>978</v>
      </c>
    </row>
    <row r="2017" spans="2:5" x14ac:dyDescent="0.25">
      <c r="B2017" s="294" t="s">
        <v>3410</v>
      </c>
      <c r="C2017" s="294">
        <v>530405</v>
      </c>
      <c r="D2017" s="294" t="s">
        <v>422</v>
      </c>
      <c r="E2017" s="294" t="s">
        <v>405</v>
      </c>
    </row>
    <row r="2018" spans="2:5" x14ac:dyDescent="0.25">
      <c r="B2018" s="294" t="s">
        <v>3411</v>
      </c>
      <c r="C2018" s="294">
        <v>533103</v>
      </c>
      <c r="D2018" s="294" t="s">
        <v>3412</v>
      </c>
      <c r="E2018" s="294" t="s">
        <v>437</v>
      </c>
    </row>
    <row r="2019" spans="2:5" x14ac:dyDescent="0.25">
      <c r="B2019" s="294" t="s">
        <v>3413</v>
      </c>
      <c r="C2019" s="294">
        <v>511034</v>
      </c>
      <c r="D2019" s="294" t="s">
        <v>3414</v>
      </c>
      <c r="E2019" s="294" t="s">
        <v>485</v>
      </c>
    </row>
    <row r="2020" spans="2:5" x14ac:dyDescent="0.25">
      <c r="B2020" s="294" t="s">
        <v>3415</v>
      </c>
      <c r="C2020" s="294">
        <v>507981</v>
      </c>
      <c r="D2020" s="294" t="s">
        <v>422</v>
      </c>
      <c r="E2020" s="294" t="s">
        <v>623</v>
      </c>
    </row>
    <row r="2021" spans="2:5" x14ac:dyDescent="0.25">
      <c r="B2021" s="294" t="s">
        <v>3416</v>
      </c>
      <c r="C2021" s="294">
        <v>539947</v>
      </c>
      <c r="D2021" s="294" t="s">
        <v>422</v>
      </c>
      <c r="E2021" s="294" t="s">
        <v>442</v>
      </c>
    </row>
    <row r="2022" spans="2:5" x14ac:dyDescent="0.25">
      <c r="B2022" s="294" t="s">
        <v>3417</v>
      </c>
      <c r="C2022" s="294">
        <v>532624</v>
      </c>
      <c r="D2022" s="294" t="s">
        <v>3418</v>
      </c>
      <c r="E2022" s="294" t="s">
        <v>1661</v>
      </c>
    </row>
    <row r="2023" spans="2:5" x14ac:dyDescent="0.25">
      <c r="B2023" s="294" t="s">
        <v>3419</v>
      </c>
      <c r="C2023" s="294">
        <v>500227</v>
      </c>
      <c r="D2023" s="294" t="s">
        <v>3420</v>
      </c>
      <c r="E2023" s="294" t="s">
        <v>470</v>
      </c>
    </row>
    <row r="2024" spans="2:5" x14ac:dyDescent="0.25">
      <c r="B2024" s="294" t="s">
        <v>3421</v>
      </c>
      <c r="C2024" s="294">
        <v>536773</v>
      </c>
      <c r="D2024" s="294" t="s">
        <v>3422</v>
      </c>
      <c r="E2024" s="294" t="s">
        <v>405</v>
      </c>
    </row>
    <row r="2025" spans="2:5" x14ac:dyDescent="0.25">
      <c r="B2025" s="294" t="s">
        <v>3423</v>
      </c>
      <c r="C2025" s="294">
        <v>500378</v>
      </c>
      <c r="D2025" s="294" t="s">
        <v>3424</v>
      </c>
      <c r="E2025" s="294" t="s">
        <v>820</v>
      </c>
    </row>
    <row r="2026" spans="2:5" x14ac:dyDescent="0.25">
      <c r="B2026" s="294" t="s">
        <v>3425</v>
      </c>
      <c r="C2026" s="294">
        <v>539597</v>
      </c>
      <c r="D2026" s="294" t="s">
        <v>3426</v>
      </c>
      <c r="E2026" s="294" t="s">
        <v>745</v>
      </c>
    </row>
    <row r="2027" spans="2:5" x14ac:dyDescent="0.25">
      <c r="B2027" s="294" t="s">
        <v>3427</v>
      </c>
      <c r="C2027" s="294">
        <v>532508</v>
      </c>
      <c r="D2027" s="294" t="s">
        <v>3428</v>
      </c>
      <c r="E2027" s="294" t="s">
        <v>454</v>
      </c>
    </row>
    <row r="2028" spans="2:5" x14ac:dyDescent="0.25">
      <c r="B2028" s="294" t="s">
        <v>3429</v>
      </c>
      <c r="C2028" s="294">
        <v>532286</v>
      </c>
      <c r="D2028" s="294" t="s">
        <v>3430</v>
      </c>
      <c r="E2028" s="294" t="s">
        <v>454</v>
      </c>
    </row>
    <row r="2029" spans="2:5" x14ac:dyDescent="0.25">
      <c r="B2029" s="294" t="s">
        <v>3431</v>
      </c>
      <c r="C2029" s="294">
        <v>531543</v>
      </c>
      <c r="D2029" s="294" t="s">
        <v>3432</v>
      </c>
      <c r="E2029" s="294" t="s">
        <v>437</v>
      </c>
    </row>
    <row r="2030" spans="2:5" x14ac:dyDescent="0.25">
      <c r="B2030" s="294" t="s">
        <v>3433</v>
      </c>
      <c r="C2030" s="294">
        <v>540311</v>
      </c>
      <c r="D2030" s="294" t="s">
        <v>3434</v>
      </c>
      <c r="E2030" s="294" t="s">
        <v>545</v>
      </c>
    </row>
    <row r="2031" spans="2:5" x14ac:dyDescent="0.25">
      <c r="B2031" s="294" t="s">
        <v>3435</v>
      </c>
      <c r="C2031" s="294">
        <v>539225</v>
      </c>
      <c r="D2031" s="294" t="s">
        <v>422</v>
      </c>
      <c r="E2031" s="294" t="s">
        <v>447</v>
      </c>
    </row>
    <row r="2032" spans="2:5" x14ac:dyDescent="0.25">
      <c r="B2032" s="294" t="s">
        <v>3436</v>
      </c>
      <c r="C2032" s="294">
        <v>536493</v>
      </c>
      <c r="D2032" s="294" t="s">
        <v>422</v>
      </c>
      <c r="E2032" s="294" t="s">
        <v>620</v>
      </c>
    </row>
    <row r="2033" spans="2:5" x14ac:dyDescent="0.25">
      <c r="B2033" s="294" t="s">
        <v>3437</v>
      </c>
      <c r="C2033" s="294">
        <v>532644</v>
      </c>
      <c r="D2033" s="294" t="s">
        <v>3438</v>
      </c>
      <c r="E2033" s="294" t="s">
        <v>435</v>
      </c>
    </row>
    <row r="2034" spans="2:5" x14ac:dyDescent="0.25">
      <c r="B2034" s="294" t="s">
        <v>3439</v>
      </c>
      <c r="C2034" s="294">
        <v>500380</v>
      </c>
      <c r="D2034" s="294" t="s">
        <v>3440</v>
      </c>
      <c r="E2034" s="294" t="s">
        <v>435</v>
      </c>
    </row>
    <row r="2035" spans="2:5" x14ac:dyDescent="0.25">
      <c r="B2035" s="294" t="s">
        <v>3441</v>
      </c>
      <c r="C2035" s="294">
        <v>532162</v>
      </c>
      <c r="D2035" s="294" t="s">
        <v>3442</v>
      </c>
      <c r="E2035" s="294" t="s">
        <v>416</v>
      </c>
    </row>
    <row r="2036" spans="2:5" x14ac:dyDescent="0.25">
      <c r="B2036" s="294" t="s">
        <v>3443</v>
      </c>
      <c r="C2036" s="294">
        <v>530007</v>
      </c>
      <c r="D2036" s="294" t="s">
        <v>3444</v>
      </c>
      <c r="E2036" s="294" t="s">
        <v>902</v>
      </c>
    </row>
    <row r="2037" spans="2:5" x14ac:dyDescent="0.25">
      <c r="B2037" s="294" t="s">
        <v>3445</v>
      </c>
      <c r="C2037" s="294">
        <v>538765</v>
      </c>
      <c r="D2037" s="294" t="s">
        <v>422</v>
      </c>
      <c r="E2037" s="294" t="s">
        <v>3182</v>
      </c>
    </row>
    <row r="2038" spans="2:5" x14ac:dyDescent="0.25">
      <c r="B2038" s="294" t="s">
        <v>3446</v>
      </c>
      <c r="C2038" s="294">
        <v>523405</v>
      </c>
      <c r="D2038" s="294" t="s">
        <v>3447</v>
      </c>
      <c r="E2038" s="294" t="s">
        <v>588</v>
      </c>
    </row>
    <row r="2039" spans="2:5" x14ac:dyDescent="0.25">
      <c r="B2039" s="294" t="s">
        <v>3448</v>
      </c>
      <c r="C2039" s="294">
        <v>522263</v>
      </c>
      <c r="D2039" s="294" t="s">
        <v>3449</v>
      </c>
      <c r="E2039" s="294" t="s">
        <v>820</v>
      </c>
    </row>
    <row r="2040" spans="2:5" x14ac:dyDescent="0.25">
      <c r="B2040" s="294" t="s">
        <v>3450</v>
      </c>
      <c r="C2040" s="294">
        <v>522263</v>
      </c>
      <c r="D2040" s="294" t="s">
        <v>3449</v>
      </c>
      <c r="E2040" s="294" t="s">
        <v>820</v>
      </c>
    </row>
    <row r="2041" spans="2:5" x14ac:dyDescent="0.25">
      <c r="B2041" s="294" t="s">
        <v>3451</v>
      </c>
      <c r="C2041" s="294">
        <v>511092</v>
      </c>
      <c r="D2041" s="294" t="s">
        <v>422</v>
      </c>
      <c r="E2041" s="294" t="s">
        <v>425</v>
      </c>
    </row>
    <row r="2042" spans="2:5" x14ac:dyDescent="0.25">
      <c r="B2042" s="294" t="s">
        <v>3452</v>
      </c>
      <c r="C2042" s="294">
        <v>523712</v>
      </c>
      <c r="D2042" s="294" t="s">
        <v>422</v>
      </c>
      <c r="E2042" s="294" t="s">
        <v>542</v>
      </c>
    </row>
    <row r="2043" spans="2:5" x14ac:dyDescent="0.25">
      <c r="B2043" s="294" t="s">
        <v>3453</v>
      </c>
      <c r="C2043" s="294">
        <v>513691</v>
      </c>
      <c r="D2043" s="294" t="s">
        <v>3454</v>
      </c>
      <c r="E2043" s="294" t="s">
        <v>777</v>
      </c>
    </row>
    <row r="2044" spans="2:5" x14ac:dyDescent="0.25">
      <c r="B2044" s="294" t="s">
        <v>3455</v>
      </c>
      <c r="C2044" s="294" t="s">
        <v>422</v>
      </c>
      <c r="D2044" s="294" t="s">
        <v>3456</v>
      </c>
      <c r="E2044" s="294" t="s">
        <v>513</v>
      </c>
    </row>
    <row r="2045" spans="2:5" x14ac:dyDescent="0.25">
      <c r="B2045" s="294" t="s">
        <v>3457</v>
      </c>
      <c r="C2045" s="294">
        <v>523398</v>
      </c>
      <c r="D2045" s="294" t="s">
        <v>3458</v>
      </c>
      <c r="E2045" s="294" t="s">
        <v>791</v>
      </c>
    </row>
    <row r="2046" spans="2:5" x14ac:dyDescent="0.25">
      <c r="B2046" s="294" t="s">
        <v>3459</v>
      </c>
      <c r="C2046" s="294">
        <v>523398</v>
      </c>
      <c r="D2046" s="294" t="s">
        <v>3458</v>
      </c>
      <c r="E2046" s="294" t="s">
        <v>791</v>
      </c>
    </row>
    <row r="2047" spans="2:5" x14ac:dyDescent="0.25">
      <c r="B2047" s="294" t="s">
        <v>3460</v>
      </c>
      <c r="C2047" s="294">
        <v>531861</v>
      </c>
      <c r="D2047" s="294" t="s">
        <v>422</v>
      </c>
      <c r="E2047" s="294" t="s">
        <v>405</v>
      </c>
    </row>
    <row r="2048" spans="2:5" x14ac:dyDescent="0.25">
      <c r="B2048" s="294" t="s">
        <v>3461</v>
      </c>
      <c r="C2048" s="294">
        <v>534659</v>
      </c>
      <c r="D2048" s="294" t="s">
        <v>422</v>
      </c>
      <c r="E2048" s="294" t="s">
        <v>408</v>
      </c>
    </row>
    <row r="2049" spans="2:5" x14ac:dyDescent="0.25">
      <c r="B2049" s="294" t="s">
        <v>3462</v>
      </c>
      <c r="C2049" s="294">
        <v>542446</v>
      </c>
      <c r="D2049" s="294" t="s">
        <v>3463</v>
      </c>
      <c r="E2049" s="294" t="s">
        <v>506</v>
      </c>
    </row>
    <row r="2050" spans="2:5" x14ac:dyDescent="0.25">
      <c r="B2050" s="294" t="s">
        <v>3464</v>
      </c>
      <c r="C2050" s="294">
        <v>538092</v>
      </c>
      <c r="D2050" s="294" t="s">
        <v>422</v>
      </c>
      <c r="E2050" s="294" t="s">
        <v>829</v>
      </c>
    </row>
    <row r="2051" spans="2:5" x14ac:dyDescent="0.25">
      <c r="B2051" s="294" t="s">
        <v>3465</v>
      </c>
      <c r="C2051" s="294">
        <v>505750</v>
      </c>
      <c r="D2051" s="294" t="s">
        <v>422</v>
      </c>
      <c r="E2051" s="294" t="s">
        <v>430</v>
      </c>
    </row>
    <row r="2052" spans="2:5" x14ac:dyDescent="0.25">
      <c r="B2052" s="294" t="s">
        <v>3466</v>
      </c>
      <c r="C2052" s="294">
        <v>508929</v>
      </c>
      <c r="D2052" s="294" t="s">
        <v>422</v>
      </c>
      <c r="E2052" s="294" t="s">
        <v>508</v>
      </c>
    </row>
    <row r="2053" spans="2:5" x14ac:dyDescent="0.25">
      <c r="B2053" s="294" t="s">
        <v>3467</v>
      </c>
      <c r="C2053" s="294">
        <v>530985</v>
      </c>
      <c r="D2053" s="294" t="s">
        <v>422</v>
      </c>
      <c r="E2053" s="294" t="s">
        <v>439</v>
      </c>
    </row>
    <row r="2054" spans="2:5" x14ac:dyDescent="0.25">
      <c r="B2054" s="294" t="s">
        <v>3468</v>
      </c>
      <c r="C2054" s="294">
        <v>506016</v>
      </c>
      <c r="D2054" s="294" t="s">
        <v>422</v>
      </c>
      <c r="E2054" s="294" t="s">
        <v>820</v>
      </c>
    </row>
    <row r="2055" spans="2:5" x14ac:dyDescent="0.25">
      <c r="B2055" s="294" t="s">
        <v>3469</v>
      </c>
      <c r="C2055" s="294">
        <v>504080</v>
      </c>
      <c r="D2055" s="294" t="s">
        <v>422</v>
      </c>
      <c r="E2055" s="294" t="s">
        <v>720</v>
      </c>
    </row>
    <row r="2056" spans="2:5" x14ac:dyDescent="0.25">
      <c r="B2056" s="294" t="s">
        <v>3470</v>
      </c>
      <c r="C2056" s="294">
        <v>533148</v>
      </c>
      <c r="D2056" s="294" t="s">
        <v>3471</v>
      </c>
      <c r="E2056" s="294" t="s">
        <v>561</v>
      </c>
    </row>
    <row r="2057" spans="2:5" x14ac:dyDescent="0.25">
      <c r="B2057" s="294" t="s">
        <v>3472</v>
      </c>
      <c r="C2057" s="294">
        <v>532642</v>
      </c>
      <c r="D2057" s="294" t="s">
        <v>3473</v>
      </c>
      <c r="E2057" s="294" t="s">
        <v>588</v>
      </c>
    </row>
    <row r="2058" spans="2:5" x14ac:dyDescent="0.25">
      <c r="B2058" s="294" t="s">
        <v>3474</v>
      </c>
      <c r="C2058" s="294">
        <v>500228</v>
      </c>
      <c r="D2058" s="294" t="s">
        <v>3475</v>
      </c>
      <c r="E2058" s="294" t="s">
        <v>454</v>
      </c>
    </row>
    <row r="2059" spans="2:5" x14ac:dyDescent="0.25">
      <c r="B2059" s="294" t="s">
        <v>3476</v>
      </c>
      <c r="C2059" s="294">
        <v>520057</v>
      </c>
      <c r="D2059" s="294" t="s">
        <v>3477</v>
      </c>
      <c r="E2059" s="294" t="s">
        <v>777</v>
      </c>
    </row>
    <row r="2060" spans="2:5" x14ac:dyDescent="0.25">
      <c r="B2060" s="294" t="s">
        <v>3478</v>
      </c>
      <c r="C2060" s="294">
        <v>520057</v>
      </c>
      <c r="D2060" s="294" t="s">
        <v>3479</v>
      </c>
      <c r="E2060" s="294" t="s">
        <v>777</v>
      </c>
    </row>
    <row r="2061" spans="2:5" x14ac:dyDescent="0.25">
      <c r="B2061" s="294" t="s">
        <v>3480</v>
      </c>
      <c r="C2061" s="294">
        <v>534600</v>
      </c>
      <c r="D2061" s="294" t="s">
        <v>422</v>
      </c>
      <c r="E2061" s="294" t="s">
        <v>745</v>
      </c>
    </row>
    <row r="2062" spans="2:5" x14ac:dyDescent="0.25">
      <c r="B2062" s="294" t="s">
        <v>3481</v>
      </c>
      <c r="C2062" s="294">
        <v>533155</v>
      </c>
      <c r="D2062" s="294" t="s">
        <v>3482</v>
      </c>
      <c r="E2062" s="294" t="s">
        <v>911</v>
      </c>
    </row>
    <row r="2063" spans="2:5" x14ac:dyDescent="0.25">
      <c r="B2063" s="294" t="s">
        <v>3483</v>
      </c>
      <c r="C2063" s="294">
        <v>533320</v>
      </c>
      <c r="D2063" s="294" t="s">
        <v>3484</v>
      </c>
      <c r="E2063" s="294" t="s">
        <v>566</v>
      </c>
    </row>
    <row r="2064" spans="2:5" x14ac:dyDescent="0.25">
      <c r="B2064" s="294" t="s">
        <v>3485</v>
      </c>
      <c r="C2064" s="294">
        <v>530019</v>
      </c>
      <c r="D2064" s="294" t="s">
        <v>3486</v>
      </c>
      <c r="E2064" s="294" t="s">
        <v>460</v>
      </c>
    </row>
    <row r="2065" spans="2:5" x14ac:dyDescent="0.25">
      <c r="B2065" s="294" t="s">
        <v>3487</v>
      </c>
      <c r="C2065" s="294" t="s">
        <v>422</v>
      </c>
      <c r="D2065" s="294" t="s">
        <v>3488</v>
      </c>
      <c r="E2065" s="294" t="s">
        <v>513</v>
      </c>
    </row>
    <row r="2066" spans="2:5" x14ac:dyDescent="0.25">
      <c r="B2066" s="294" t="s">
        <v>3489</v>
      </c>
      <c r="C2066" s="294">
        <v>516078</v>
      </c>
      <c r="D2066" s="294" t="s">
        <v>422</v>
      </c>
      <c r="E2066" s="294" t="s">
        <v>617</v>
      </c>
    </row>
    <row r="2067" spans="2:5" x14ac:dyDescent="0.25">
      <c r="B2067" s="294" t="s">
        <v>3490</v>
      </c>
      <c r="C2067" s="294">
        <v>511060</v>
      </c>
      <c r="D2067" s="294" t="s">
        <v>422</v>
      </c>
      <c r="E2067" s="294" t="s">
        <v>843</v>
      </c>
    </row>
    <row r="2068" spans="2:5" x14ac:dyDescent="0.25">
      <c r="B2068" s="294" t="s">
        <v>3491</v>
      </c>
      <c r="C2068" s="294">
        <v>539216</v>
      </c>
      <c r="D2068" s="294" t="s">
        <v>422</v>
      </c>
      <c r="E2068" s="294" t="s">
        <v>437</v>
      </c>
    </row>
    <row r="2069" spans="2:5" x14ac:dyDescent="0.25">
      <c r="B2069" s="294" t="s">
        <v>3492</v>
      </c>
      <c r="C2069" s="294">
        <v>507987</v>
      </c>
      <c r="D2069" s="294" t="s">
        <v>422</v>
      </c>
      <c r="E2069" s="294" t="s">
        <v>439</v>
      </c>
    </row>
    <row r="2070" spans="2:5" x14ac:dyDescent="0.25">
      <c r="B2070" s="294" t="s">
        <v>3493</v>
      </c>
      <c r="C2070" s="294">
        <v>534623</v>
      </c>
      <c r="D2070" s="294" t="s">
        <v>422</v>
      </c>
      <c r="E2070" s="294" t="s">
        <v>3182</v>
      </c>
    </row>
    <row r="2071" spans="2:5" x14ac:dyDescent="0.25">
      <c r="B2071" s="294" t="s">
        <v>3494</v>
      </c>
      <c r="C2071" s="294">
        <v>535648</v>
      </c>
      <c r="D2071" s="294" t="s">
        <v>3495</v>
      </c>
      <c r="E2071" s="294" t="s">
        <v>946</v>
      </c>
    </row>
    <row r="2072" spans="2:5" x14ac:dyDescent="0.25">
      <c r="B2072" s="294" t="s">
        <v>3496</v>
      </c>
      <c r="C2072" s="294">
        <v>531035</v>
      </c>
      <c r="D2072" s="294" t="s">
        <v>422</v>
      </c>
      <c r="E2072" s="294" t="s">
        <v>1080</v>
      </c>
    </row>
    <row r="2073" spans="2:5" x14ac:dyDescent="0.25">
      <c r="B2073" s="294" t="s">
        <v>3497</v>
      </c>
      <c r="C2073" s="294">
        <v>519248</v>
      </c>
      <c r="D2073" s="294" t="s">
        <v>3498</v>
      </c>
      <c r="E2073" s="294" t="s">
        <v>671</v>
      </c>
    </row>
    <row r="2074" spans="2:5" x14ac:dyDescent="0.25">
      <c r="B2074" s="294" t="s">
        <v>3499</v>
      </c>
      <c r="C2074" s="294">
        <v>542544</v>
      </c>
      <c r="D2074" s="294" t="s">
        <v>3500</v>
      </c>
      <c r="E2074" s="294" t="s">
        <v>405</v>
      </c>
    </row>
    <row r="2075" spans="2:5" x14ac:dyDescent="0.25">
      <c r="B2075" s="294" t="s">
        <v>3501</v>
      </c>
      <c r="C2075" s="294">
        <v>532926</v>
      </c>
      <c r="D2075" s="294" t="s">
        <v>3502</v>
      </c>
      <c r="E2075" s="294" t="s">
        <v>2241</v>
      </c>
    </row>
    <row r="2076" spans="2:5" x14ac:dyDescent="0.25">
      <c r="B2076" s="294" t="s">
        <v>3503</v>
      </c>
      <c r="C2076" s="294">
        <v>504076</v>
      </c>
      <c r="D2076" s="294" t="s">
        <v>422</v>
      </c>
      <c r="E2076" s="294" t="s">
        <v>465</v>
      </c>
    </row>
    <row r="2077" spans="2:5" x14ac:dyDescent="0.25">
      <c r="B2077" s="294" t="s">
        <v>3504</v>
      </c>
      <c r="C2077" s="294">
        <v>514448</v>
      </c>
      <c r="D2077" s="294" t="s">
        <v>422</v>
      </c>
      <c r="E2077" s="294" t="s">
        <v>582</v>
      </c>
    </row>
    <row r="2078" spans="2:5" x14ac:dyDescent="0.25">
      <c r="B2078" s="294" t="s">
        <v>3505</v>
      </c>
      <c r="C2078" s="294">
        <v>513250</v>
      </c>
      <c r="D2078" s="294" t="s">
        <v>3506</v>
      </c>
      <c r="E2078" s="294" t="s">
        <v>465</v>
      </c>
    </row>
    <row r="2079" spans="2:5" x14ac:dyDescent="0.25">
      <c r="B2079" s="294" t="s">
        <v>3507</v>
      </c>
      <c r="C2079" s="294">
        <v>539246</v>
      </c>
      <c r="D2079" s="294" t="s">
        <v>422</v>
      </c>
      <c r="E2079" s="294" t="s">
        <v>444</v>
      </c>
    </row>
    <row r="2080" spans="2:5" x14ac:dyDescent="0.25">
      <c r="B2080" s="294" t="s">
        <v>3508</v>
      </c>
      <c r="C2080" s="294">
        <v>532673</v>
      </c>
      <c r="D2080" s="294" t="s">
        <v>3509</v>
      </c>
      <c r="E2080" s="294" t="s">
        <v>1121</v>
      </c>
    </row>
    <row r="2081" spans="2:5" x14ac:dyDescent="0.25">
      <c r="B2081" s="294" t="s">
        <v>3510</v>
      </c>
      <c r="C2081" s="294">
        <v>539686</v>
      </c>
      <c r="D2081" s="294" t="s">
        <v>422</v>
      </c>
      <c r="E2081" s="294" t="s">
        <v>561</v>
      </c>
    </row>
    <row r="2082" spans="2:5" x14ac:dyDescent="0.25">
      <c r="B2082" s="294" t="s">
        <v>3511</v>
      </c>
      <c r="C2082" s="294">
        <v>532889</v>
      </c>
      <c r="D2082" s="294" t="s">
        <v>3512</v>
      </c>
      <c r="E2082" s="294" t="s">
        <v>437</v>
      </c>
    </row>
    <row r="2083" spans="2:5" x14ac:dyDescent="0.25">
      <c r="B2083" s="294" t="s">
        <v>3513</v>
      </c>
      <c r="C2083" s="294">
        <v>511728</v>
      </c>
      <c r="D2083" s="294" t="s">
        <v>422</v>
      </c>
      <c r="E2083" s="294" t="s">
        <v>439</v>
      </c>
    </row>
    <row r="2084" spans="2:5" x14ac:dyDescent="0.25">
      <c r="B2084" s="294" t="s">
        <v>3514</v>
      </c>
      <c r="C2084" s="294">
        <v>514360</v>
      </c>
      <c r="D2084" s="294" t="s">
        <v>422</v>
      </c>
      <c r="E2084" s="294" t="s">
        <v>820</v>
      </c>
    </row>
    <row r="2085" spans="2:5" x14ac:dyDescent="0.25">
      <c r="B2085" s="294" t="s">
        <v>3515</v>
      </c>
      <c r="C2085" s="294">
        <v>542323</v>
      </c>
      <c r="D2085" s="294" t="s">
        <v>3516</v>
      </c>
      <c r="E2085" s="294" t="s">
        <v>561</v>
      </c>
    </row>
    <row r="2086" spans="2:5" x14ac:dyDescent="0.25">
      <c r="B2086" s="294" t="s">
        <v>3517</v>
      </c>
      <c r="C2086" s="294">
        <v>540756</v>
      </c>
      <c r="D2086" s="294" t="s">
        <v>422</v>
      </c>
      <c r="E2086" s="294" t="s">
        <v>3201</v>
      </c>
    </row>
    <row r="2087" spans="2:5" x14ac:dyDescent="0.25">
      <c r="B2087" s="294" t="s">
        <v>3518</v>
      </c>
      <c r="C2087" s="294">
        <v>539393</v>
      </c>
      <c r="D2087" s="294" t="s">
        <v>422</v>
      </c>
      <c r="E2087" s="294" t="s">
        <v>1100</v>
      </c>
    </row>
    <row r="2088" spans="2:5" x14ac:dyDescent="0.25">
      <c r="B2088" s="294" t="s">
        <v>3519</v>
      </c>
      <c r="C2088" s="294">
        <v>524322</v>
      </c>
      <c r="D2088" s="294" t="s">
        <v>422</v>
      </c>
      <c r="E2088" s="294" t="s">
        <v>460</v>
      </c>
    </row>
    <row r="2089" spans="2:5" x14ac:dyDescent="0.25">
      <c r="B2089" s="294" t="s">
        <v>3520</v>
      </c>
      <c r="C2089" s="294">
        <v>524109</v>
      </c>
      <c r="D2089" s="294" t="s">
        <v>3521</v>
      </c>
      <c r="E2089" s="294" t="s">
        <v>430</v>
      </c>
    </row>
    <row r="2090" spans="2:5" x14ac:dyDescent="0.25">
      <c r="B2090" s="294" t="s">
        <v>3522</v>
      </c>
      <c r="C2090" s="294">
        <v>524675</v>
      </c>
      <c r="D2090" s="294" t="s">
        <v>422</v>
      </c>
      <c r="E2090" s="294" t="s">
        <v>444</v>
      </c>
    </row>
    <row r="2091" spans="2:5" x14ac:dyDescent="0.25">
      <c r="B2091" s="294" t="s">
        <v>3523</v>
      </c>
      <c r="C2091" s="294">
        <v>531778</v>
      </c>
      <c r="D2091" s="294" t="s">
        <v>422</v>
      </c>
      <c r="E2091" s="294" t="s">
        <v>402</v>
      </c>
    </row>
    <row r="2092" spans="2:5" x14ac:dyDescent="0.25">
      <c r="B2092" s="294" t="s">
        <v>3524</v>
      </c>
      <c r="C2092" s="294">
        <v>504840</v>
      </c>
      <c r="D2092" s="294" t="s">
        <v>422</v>
      </c>
      <c r="E2092" s="294" t="s">
        <v>617</v>
      </c>
    </row>
    <row r="2093" spans="2:5" x14ac:dyDescent="0.25">
      <c r="B2093" s="294" t="s">
        <v>3525</v>
      </c>
      <c r="C2093" s="294">
        <v>531780</v>
      </c>
      <c r="D2093" s="294" t="s">
        <v>422</v>
      </c>
      <c r="E2093" s="294" t="s">
        <v>444</v>
      </c>
    </row>
    <row r="2094" spans="2:5" x14ac:dyDescent="0.25">
      <c r="B2094" s="294" t="s">
        <v>3526</v>
      </c>
      <c r="C2094" s="294">
        <v>500233</v>
      </c>
      <c r="D2094" s="294" t="s">
        <v>3527</v>
      </c>
      <c r="E2094" s="294" t="s">
        <v>699</v>
      </c>
    </row>
    <row r="2095" spans="2:5" x14ac:dyDescent="0.25">
      <c r="B2095" s="294" t="s">
        <v>3528</v>
      </c>
      <c r="C2095" s="294">
        <v>500234</v>
      </c>
      <c r="D2095" s="294" t="s">
        <v>3529</v>
      </c>
      <c r="E2095" s="294" t="s">
        <v>435</v>
      </c>
    </row>
    <row r="2096" spans="2:5" x14ac:dyDescent="0.25">
      <c r="B2096" s="294" t="s">
        <v>3530</v>
      </c>
      <c r="C2096" s="294">
        <v>521054</v>
      </c>
      <c r="D2096" s="294" t="s">
        <v>422</v>
      </c>
      <c r="E2096" s="294" t="s">
        <v>437</v>
      </c>
    </row>
    <row r="2097" spans="2:5" x14ac:dyDescent="0.25">
      <c r="B2097" s="294" t="s">
        <v>3531</v>
      </c>
      <c r="C2097" s="294">
        <v>530201</v>
      </c>
      <c r="D2097" s="294" t="s">
        <v>422</v>
      </c>
      <c r="E2097" s="294" t="s">
        <v>437</v>
      </c>
    </row>
    <row r="2098" spans="2:5" x14ac:dyDescent="0.25">
      <c r="B2098" s="294" t="s">
        <v>3532</v>
      </c>
      <c r="C2098" s="294">
        <v>539014</v>
      </c>
      <c r="D2098" s="294" t="s">
        <v>422</v>
      </c>
      <c r="E2098" s="294" t="s">
        <v>444</v>
      </c>
    </row>
    <row r="2099" spans="2:5" x14ac:dyDescent="0.25">
      <c r="B2099" s="294" t="s">
        <v>3533</v>
      </c>
      <c r="C2099" s="294">
        <v>522287</v>
      </c>
      <c r="D2099" s="294" t="s">
        <v>3534</v>
      </c>
      <c r="E2099" s="294" t="s">
        <v>465</v>
      </c>
    </row>
    <row r="2100" spans="2:5" x14ac:dyDescent="0.25">
      <c r="B2100" s="294" t="s">
        <v>3535</v>
      </c>
      <c r="C2100" s="294" t="s">
        <v>422</v>
      </c>
      <c r="D2100" s="294" t="s">
        <v>3536</v>
      </c>
      <c r="E2100" s="294" t="s">
        <v>513</v>
      </c>
    </row>
    <row r="2101" spans="2:5" x14ac:dyDescent="0.25">
      <c r="B2101" s="294" t="s">
        <v>3537</v>
      </c>
      <c r="C2101" s="294">
        <v>513509</v>
      </c>
      <c r="D2101" s="294" t="s">
        <v>3538</v>
      </c>
      <c r="E2101" s="294" t="s">
        <v>777</v>
      </c>
    </row>
    <row r="2102" spans="2:5" x14ac:dyDescent="0.25">
      <c r="B2102" s="294" t="s">
        <v>3539</v>
      </c>
      <c r="C2102" s="294">
        <v>533302</v>
      </c>
      <c r="D2102" s="294" t="s">
        <v>3540</v>
      </c>
      <c r="E2102" s="294" t="s">
        <v>442</v>
      </c>
    </row>
    <row r="2103" spans="2:5" x14ac:dyDescent="0.25">
      <c r="B2103" s="294" t="s">
        <v>3541</v>
      </c>
      <c r="C2103" s="294">
        <v>500235</v>
      </c>
      <c r="D2103" s="294" t="s">
        <v>3542</v>
      </c>
      <c r="E2103" s="294" t="s">
        <v>454</v>
      </c>
    </row>
    <row r="2104" spans="2:5" x14ac:dyDescent="0.25">
      <c r="B2104" s="294" t="s">
        <v>3543</v>
      </c>
      <c r="C2104" s="294">
        <v>532468</v>
      </c>
      <c r="D2104" s="294" t="s">
        <v>422</v>
      </c>
      <c r="E2104" s="294" t="s">
        <v>588</v>
      </c>
    </row>
    <row r="2105" spans="2:5" x14ac:dyDescent="0.25">
      <c r="B2105" s="294" t="s">
        <v>3544</v>
      </c>
      <c r="C2105" s="294">
        <v>514322</v>
      </c>
      <c r="D2105" s="294" t="s">
        <v>422</v>
      </c>
      <c r="E2105" s="294" t="s">
        <v>437</v>
      </c>
    </row>
    <row r="2106" spans="2:5" x14ac:dyDescent="0.25">
      <c r="B2106" s="294" t="s">
        <v>3545</v>
      </c>
      <c r="C2106" s="294">
        <v>511131</v>
      </c>
      <c r="D2106" s="294" t="s">
        <v>422</v>
      </c>
      <c r="E2106" s="294" t="s">
        <v>508</v>
      </c>
    </row>
    <row r="2107" spans="2:5" x14ac:dyDescent="0.25">
      <c r="B2107" s="294" t="s">
        <v>3546</v>
      </c>
      <c r="C2107" s="294">
        <v>526668</v>
      </c>
      <c r="D2107" s="294" t="s">
        <v>3547</v>
      </c>
      <c r="E2107" s="294" t="s">
        <v>623</v>
      </c>
    </row>
    <row r="2108" spans="2:5" x14ac:dyDescent="0.25">
      <c r="B2108" s="294" t="s">
        <v>3548</v>
      </c>
      <c r="C2108" s="294">
        <v>532741</v>
      </c>
      <c r="D2108" s="294" t="s">
        <v>3549</v>
      </c>
      <c r="E2108" s="294" t="s">
        <v>454</v>
      </c>
    </row>
    <row r="2109" spans="2:5" x14ac:dyDescent="0.25">
      <c r="B2109" s="294" t="s">
        <v>3550</v>
      </c>
      <c r="C2109" s="294">
        <v>524604</v>
      </c>
      <c r="D2109" s="294" t="s">
        <v>422</v>
      </c>
      <c r="E2109" s="294" t="s">
        <v>460</v>
      </c>
    </row>
    <row r="2110" spans="2:5" x14ac:dyDescent="0.25">
      <c r="B2110" s="294" t="s">
        <v>3551</v>
      </c>
      <c r="C2110" s="294">
        <v>780003</v>
      </c>
      <c r="D2110" s="294" t="s">
        <v>422</v>
      </c>
      <c r="E2110" s="294" t="s">
        <v>513</v>
      </c>
    </row>
    <row r="2111" spans="2:5" x14ac:dyDescent="0.25">
      <c r="B2111" s="294" t="s">
        <v>3552</v>
      </c>
      <c r="C2111" s="294">
        <v>506184</v>
      </c>
      <c r="D2111" s="294" t="s">
        <v>3553</v>
      </c>
      <c r="E2111" s="294" t="s">
        <v>536</v>
      </c>
    </row>
    <row r="2112" spans="2:5" x14ac:dyDescent="0.25">
      <c r="B2112" s="294" t="s">
        <v>3554</v>
      </c>
      <c r="C2112" s="294">
        <v>538896</v>
      </c>
      <c r="D2112" s="294" t="s">
        <v>422</v>
      </c>
      <c r="E2112" s="294" t="s">
        <v>470</v>
      </c>
    </row>
    <row r="2113" spans="2:5" x14ac:dyDescent="0.25">
      <c r="B2113" s="294" t="s">
        <v>3555</v>
      </c>
      <c r="C2113" s="294">
        <v>541005</v>
      </c>
      <c r="D2113" s="294" t="s">
        <v>422</v>
      </c>
      <c r="E2113" s="294" t="s">
        <v>829</v>
      </c>
    </row>
    <row r="2114" spans="2:5" x14ac:dyDescent="0.25">
      <c r="B2114" s="294" t="s">
        <v>3556</v>
      </c>
      <c r="C2114" s="294">
        <v>521242</v>
      </c>
      <c r="D2114" s="294" t="s">
        <v>422</v>
      </c>
      <c r="E2114" s="294" t="s">
        <v>437</v>
      </c>
    </row>
    <row r="2115" spans="2:5" x14ac:dyDescent="0.25">
      <c r="B2115" s="294" t="s">
        <v>3557</v>
      </c>
      <c r="C2115" s="294">
        <v>500236</v>
      </c>
      <c r="D2115" s="294" t="s">
        <v>3558</v>
      </c>
      <c r="E2115" s="294" t="s">
        <v>788</v>
      </c>
    </row>
    <row r="2116" spans="2:5" x14ac:dyDescent="0.25">
      <c r="B2116" s="294" t="s">
        <v>3559</v>
      </c>
      <c r="C2116" s="294">
        <v>513456</v>
      </c>
      <c r="D2116" s="294" t="s">
        <v>422</v>
      </c>
      <c r="E2116" s="294" t="s">
        <v>745</v>
      </c>
    </row>
    <row r="2117" spans="2:5" x14ac:dyDescent="0.25">
      <c r="B2117" s="294" t="s">
        <v>3560</v>
      </c>
      <c r="C2117" s="294">
        <v>506525</v>
      </c>
      <c r="D2117" s="294" t="s">
        <v>3561</v>
      </c>
      <c r="E2117" s="294" t="s">
        <v>470</v>
      </c>
    </row>
    <row r="2118" spans="2:5" x14ac:dyDescent="0.25">
      <c r="B2118" s="294" t="s">
        <v>3562</v>
      </c>
      <c r="C2118" s="294">
        <v>507779</v>
      </c>
      <c r="D2118" s="294" t="s">
        <v>422</v>
      </c>
      <c r="E2118" s="294" t="s">
        <v>617</v>
      </c>
    </row>
    <row r="2119" spans="2:5" x14ac:dyDescent="0.25">
      <c r="B2119" s="294" t="s">
        <v>3563</v>
      </c>
      <c r="C2119" s="294">
        <v>500165</v>
      </c>
      <c r="D2119" s="294" t="s">
        <v>3564</v>
      </c>
      <c r="E2119" s="294" t="s">
        <v>699</v>
      </c>
    </row>
    <row r="2120" spans="2:5" x14ac:dyDescent="0.25">
      <c r="B2120" s="294" t="s">
        <v>3565</v>
      </c>
      <c r="C2120" s="294">
        <v>540515</v>
      </c>
      <c r="D2120" s="294" t="s">
        <v>422</v>
      </c>
      <c r="E2120" s="294" t="s">
        <v>405</v>
      </c>
    </row>
    <row r="2121" spans="2:5" x14ac:dyDescent="0.25">
      <c r="B2121" s="294" t="s">
        <v>3566</v>
      </c>
      <c r="C2121" s="294">
        <v>512399</v>
      </c>
      <c r="D2121" s="294" t="s">
        <v>422</v>
      </c>
      <c r="E2121" s="294" t="s">
        <v>405</v>
      </c>
    </row>
    <row r="2122" spans="2:5" x14ac:dyDescent="0.25">
      <c r="B2122" s="294" t="s">
        <v>3567</v>
      </c>
      <c r="C2122" s="294">
        <v>512036</v>
      </c>
      <c r="D2122" s="294" t="s">
        <v>422</v>
      </c>
      <c r="E2122" s="294" t="s">
        <v>437</v>
      </c>
    </row>
    <row r="2123" spans="2:5" x14ac:dyDescent="0.25">
      <c r="B2123" s="294" t="s">
        <v>3568</v>
      </c>
      <c r="C2123" s="294">
        <v>539679</v>
      </c>
      <c r="D2123" s="294" t="s">
        <v>422</v>
      </c>
      <c r="E2123" s="294" t="s">
        <v>439</v>
      </c>
    </row>
    <row r="2124" spans="2:5" x14ac:dyDescent="0.25">
      <c r="B2124" s="294" t="s">
        <v>3569</v>
      </c>
      <c r="C2124" s="294" t="s">
        <v>422</v>
      </c>
      <c r="D2124" s="294" t="s">
        <v>3570</v>
      </c>
      <c r="E2124" s="294" t="s">
        <v>433</v>
      </c>
    </row>
    <row r="2125" spans="2:5" x14ac:dyDescent="0.25">
      <c r="B2125" s="294" t="s">
        <v>3571</v>
      </c>
      <c r="C2125" s="294">
        <v>526115</v>
      </c>
      <c r="D2125" s="294" t="s">
        <v>422</v>
      </c>
      <c r="E2125" s="294" t="s">
        <v>536</v>
      </c>
    </row>
    <row r="2126" spans="2:5" x14ac:dyDescent="0.25">
      <c r="B2126" s="294" t="s">
        <v>3572</v>
      </c>
      <c r="C2126" s="294">
        <v>541161</v>
      </c>
      <c r="D2126" s="294" t="s">
        <v>3573</v>
      </c>
      <c r="E2126" s="294" t="s">
        <v>508</v>
      </c>
    </row>
    <row r="2127" spans="2:5" x14ac:dyDescent="0.25">
      <c r="B2127" s="294" t="s">
        <v>3574</v>
      </c>
      <c r="C2127" s="294">
        <v>533451</v>
      </c>
      <c r="D2127" s="294" t="s">
        <v>3575</v>
      </c>
      <c r="E2127" s="294" t="s">
        <v>561</v>
      </c>
    </row>
    <row r="2128" spans="2:5" x14ac:dyDescent="0.25">
      <c r="B2128" s="294" t="s">
        <v>3576</v>
      </c>
      <c r="C2128" s="294">
        <v>538928</v>
      </c>
      <c r="D2128" s="294" t="s">
        <v>422</v>
      </c>
      <c r="E2128" s="294" t="s">
        <v>439</v>
      </c>
    </row>
    <row r="2129" spans="2:5" x14ac:dyDescent="0.25">
      <c r="B2129" s="294" t="s">
        <v>3577</v>
      </c>
      <c r="C2129" s="294">
        <v>537784</v>
      </c>
      <c r="D2129" s="294" t="s">
        <v>422</v>
      </c>
      <c r="E2129" s="294" t="s">
        <v>843</v>
      </c>
    </row>
    <row r="2130" spans="2:5" x14ac:dyDescent="0.25">
      <c r="B2130" s="294" t="s">
        <v>3578</v>
      </c>
      <c r="C2130" s="294">
        <v>590003</v>
      </c>
      <c r="D2130" s="294" t="s">
        <v>3579</v>
      </c>
      <c r="E2130" s="294" t="s">
        <v>740</v>
      </c>
    </row>
    <row r="2131" spans="2:5" x14ac:dyDescent="0.25">
      <c r="B2131" s="294" t="s">
        <v>3580</v>
      </c>
      <c r="C2131" s="294">
        <v>531687</v>
      </c>
      <c r="D2131" s="294" t="s">
        <v>3581</v>
      </c>
      <c r="E2131" s="294" t="s">
        <v>620</v>
      </c>
    </row>
    <row r="2132" spans="2:5" x14ac:dyDescent="0.25">
      <c r="B2132" s="294" t="s">
        <v>3582</v>
      </c>
      <c r="C2132" s="294">
        <v>539533</v>
      </c>
      <c r="D2132" s="294" t="s">
        <v>422</v>
      </c>
      <c r="E2132" s="294" t="s">
        <v>405</v>
      </c>
    </row>
    <row r="2133" spans="2:5" x14ac:dyDescent="0.25">
      <c r="B2133" s="294" t="s">
        <v>3583</v>
      </c>
      <c r="C2133" s="294">
        <v>502933</v>
      </c>
      <c r="D2133" s="294" t="s">
        <v>422</v>
      </c>
      <c r="E2133" s="294" t="s">
        <v>437</v>
      </c>
    </row>
    <row r="2134" spans="2:5" x14ac:dyDescent="0.25">
      <c r="B2134" s="294" t="s">
        <v>3584</v>
      </c>
      <c r="C2134" s="294">
        <v>532925</v>
      </c>
      <c r="D2134" s="294" t="s">
        <v>3585</v>
      </c>
      <c r="E2134" s="294" t="s">
        <v>820</v>
      </c>
    </row>
    <row r="2135" spans="2:5" x14ac:dyDescent="0.25">
      <c r="B2135" s="294" t="s">
        <v>3586</v>
      </c>
      <c r="C2135" s="294">
        <v>532899</v>
      </c>
      <c r="D2135" s="294" t="s">
        <v>3587</v>
      </c>
      <c r="E2135" s="294" t="s">
        <v>620</v>
      </c>
    </row>
    <row r="2136" spans="2:5" x14ac:dyDescent="0.25">
      <c r="B2136" s="294" t="s">
        <v>3588</v>
      </c>
      <c r="C2136" s="294">
        <v>524444</v>
      </c>
      <c r="D2136" s="294" t="s">
        <v>422</v>
      </c>
      <c r="E2136" s="294" t="s">
        <v>671</v>
      </c>
    </row>
    <row r="2137" spans="2:5" x14ac:dyDescent="0.25">
      <c r="B2137" s="294" t="s">
        <v>3589</v>
      </c>
      <c r="C2137" s="294">
        <v>535136</v>
      </c>
      <c r="D2137" s="294" t="s">
        <v>422</v>
      </c>
      <c r="E2137" s="294" t="s">
        <v>437</v>
      </c>
    </row>
    <row r="2138" spans="2:5" x14ac:dyDescent="0.25">
      <c r="B2138" s="294" t="s">
        <v>3590</v>
      </c>
      <c r="C2138" s="294">
        <v>590041</v>
      </c>
      <c r="D2138" s="294" t="s">
        <v>3591</v>
      </c>
      <c r="E2138" s="294" t="s">
        <v>568</v>
      </c>
    </row>
    <row r="2139" spans="2:5" x14ac:dyDescent="0.25">
      <c r="B2139" s="294" t="s">
        <v>3592</v>
      </c>
      <c r="C2139" s="294">
        <v>530255</v>
      </c>
      <c r="D2139" s="294" t="s">
        <v>422</v>
      </c>
      <c r="E2139" s="294" t="s">
        <v>416</v>
      </c>
    </row>
    <row r="2140" spans="2:5" x14ac:dyDescent="0.25">
      <c r="B2140" s="294" t="s">
        <v>3593</v>
      </c>
      <c r="C2140" s="294">
        <v>539276</v>
      </c>
      <c r="D2140" s="294" t="s">
        <v>3594</v>
      </c>
      <c r="E2140" s="294" t="s">
        <v>3201</v>
      </c>
    </row>
    <row r="2141" spans="2:5" x14ac:dyDescent="0.25">
      <c r="B2141" s="294" t="s">
        <v>3595</v>
      </c>
      <c r="C2141" s="294">
        <v>504084</v>
      </c>
      <c r="D2141" s="294" t="s">
        <v>422</v>
      </c>
      <c r="E2141" s="294" t="s">
        <v>720</v>
      </c>
    </row>
    <row r="2142" spans="2:5" x14ac:dyDescent="0.25">
      <c r="B2142" s="294" t="s">
        <v>3596</v>
      </c>
      <c r="C2142" s="294">
        <v>539562</v>
      </c>
      <c r="D2142" s="294" t="s">
        <v>422</v>
      </c>
      <c r="E2142" s="294" t="s">
        <v>405</v>
      </c>
    </row>
    <row r="2143" spans="2:5" x14ac:dyDescent="0.25">
      <c r="B2143" s="294" t="s">
        <v>3597</v>
      </c>
      <c r="C2143" s="294">
        <v>530357</v>
      </c>
      <c r="D2143" s="294" t="s">
        <v>422</v>
      </c>
      <c r="E2143" s="294" t="s">
        <v>405</v>
      </c>
    </row>
    <row r="2144" spans="2:5" x14ac:dyDescent="0.25">
      <c r="B2144" s="294" t="s">
        <v>3598</v>
      </c>
      <c r="C2144" s="294">
        <v>530357</v>
      </c>
      <c r="D2144" s="294" t="s">
        <v>422</v>
      </c>
      <c r="E2144" s="294" t="s">
        <v>405</v>
      </c>
    </row>
    <row r="2145" spans="2:5" x14ac:dyDescent="0.25">
      <c r="B2145" s="294" t="s">
        <v>3599</v>
      </c>
      <c r="C2145" s="294">
        <v>526067</v>
      </c>
      <c r="D2145" s="294" t="s">
        <v>422</v>
      </c>
      <c r="E2145" s="294" t="s">
        <v>617</v>
      </c>
    </row>
    <row r="2146" spans="2:5" x14ac:dyDescent="0.25">
      <c r="B2146" s="294" t="s">
        <v>3600</v>
      </c>
      <c r="C2146" s="294">
        <v>531784</v>
      </c>
      <c r="D2146" s="294" t="s">
        <v>422</v>
      </c>
      <c r="E2146" s="294" t="s">
        <v>820</v>
      </c>
    </row>
    <row r="2147" spans="2:5" x14ac:dyDescent="0.25">
      <c r="B2147" s="294" t="s">
        <v>3601</v>
      </c>
      <c r="C2147" s="294">
        <v>590066</v>
      </c>
      <c r="D2147" s="294" t="s">
        <v>3602</v>
      </c>
      <c r="E2147" s="294" t="s">
        <v>435</v>
      </c>
    </row>
    <row r="2148" spans="2:5" x14ac:dyDescent="0.25">
      <c r="B2148" s="294" t="s">
        <v>3603</v>
      </c>
      <c r="C2148" s="294">
        <v>533192</v>
      </c>
      <c r="D2148" s="294" t="s">
        <v>3604</v>
      </c>
      <c r="E2148" s="294" t="s">
        <v>1121</v>
      </c>
    </row>
    <row r="2149" spans="2:5" x14ac:dyDescent="0.25">
      <c r="B2149" s="294" t="s">
        <v>3605</v>
      </c>
      <c r="C2149" s="294">
        <v>540385</v>
      </c>
      <c r="D2149" s="294" t="s">
        <v>422</v>
      </c>
      <c r="E2149" s="294" t="s">
        <v>405</v>
      </c>
    </row>
    <row r="2150" spans="2:5" x14ac:dyDescent="0.25">
      <c r="B2150" s="294" t="s">
        <v>3606</v>
      </c>
      <c r="C2150" s="294">
        <v>532054</v>
      </c>
      <c r="D2150" s="294" t="s">
        <v>3607</v>
      </c>
      <c r="E2150" s="294" t="s">
        <v>536</v>
      </c>
    </row>
    <row r="2151" spans="2:5" x14ac:dyDescent="0.25">
      <c r="B2151" s="294" t="s">
        <v>3608</v>
      </c>
      <c r="C2151" s="294">
        <v>532714</v>
      </c>
      <c r="D2151" s="294" t="s">
        <v>3609</v>
      </c>
      <c r="E2151" s="294" t="s">
        <v>465</v>
      </c>
    </row>
    <row r="2152" spans="2:5" x14ac:dyDescent="0.25">
      <c r="B2152" s="294" t="s">
        <v>3610</v>
      </c>
      <c r="C2152" s="294">
        <v>508993</v>
      </c>
      <c r="D2152" s="294" t="s">
        <v>422</v>
      </c>
      <c r="E2152" s="294" t="s">
        <v>508</v>
      </c>
    </row>
    <row r="2153" spans="2:5" x14ac:dyDescent="0.25">
      <c r="B2153" s="294" t="s">
        <v>3611</v>
      </c>
      <c r="C2153" s="294">
        <v>518011</v>
      </c>
      <c r="D2153" s="294" t="s">
        <v>422</v>
      </c>
      <c r="E2153" s="294" t="s">
        <v>435</v>
      </c>
    </row>
    <row r="2154" spans="2:5" x14ac:dyDescent="0.25">
      <c r="B2154" s="294" t="s">
        <v>3612</v>
      </c>
      <c r="C2154" s="294" t="s">
        <v>422</v>
      </c>
      <c r="D2154" s="294" t="s">
        <v>3613</v>
      </c>
      <c r="E2154" s="294" t="s">
        <v>433</v>
      </c>
    </row>
    <row r="2155" spans="2:5" x14ac:dyDescent="0.25">
      <c r="B2155" s="294" t="s">
        <v>3614</v>
      </c>
      <c r="C2155" s="294">
        <v>517569</v>
      </c>
      <c r="D2155" s="294" t="s">
        <v>3615</v>
      </c>
      <c r="E2155" s="294" t="s">
        <v>720</v>
      </c>
    </row>
    <row r="2156" spans="2:5" x14ac:dyDescent="0.25">
      <c r="B2156" s="294" t="s">
        <v>3616</v>
      </c>
      <c r="C2156" s="294">
        <v>519602</v>
      </c>
      <c r="D2156" s="294" t="s">
        <v>3617</v>
      </c>
      <c r="E2156" s="294" t="s">
        <v>515</v>
      </c>
    </row>
    <row r="2157" spans="2:5" x14ac:dyDescent="0.25">
      <c r="B2157" s="294" t="s">
        <v>3618</v>
      </c>
      <c r="C2157" s="294">
        <v>506528</v>
      </c>
      <c r="D2157" s="294" t="s">
        <v>422</v>
      </c>
      <c r="E2157" s="294" t="s">
        <v>582</v>
      </c>
    </row>
    <row r="2158" spans="2:5" x14ac:dyDescent="0.25">
      <c r="B2158" s="294" t="s">
        <v>3619</v>
      </c>
      <c r="C2158" s="294">
        <v>531163</v>
      </c>
      <c r="D2158" s="294" t="s">
        <v>3620</v>
      </c>
      <c r="E2158" s="294" t="s">
        <v>582</v>
      </c>
    </row>
    <row r="2159" spans="2:5" x14ac:dyDescent="0.25">
      <c r="B2159" s="294" t="s">
        <v>3621</v>
      </c>
      <c r="C2159" s="294">
        <v>506530</v>
      </c>
      <c r="D2159" s="294" t="s">
        <v>422</v>
      </c>
      <c r="E2159" s="294" t="s">
        <v>617</v>
      </c>
    </row>
    <row r="2160" spans="2:5" x14ac:dyDescent="0.25">
      <c r="B2160" s="294" t="s">
        <v>3622</v>
      </c>
      <c r="C2160" s="294">
        <v>505890</v>
      </c>
      <c r="D2160" s="294" t="s">
        <v>422</v>
      </c>
      <c r="E2160" s="294" t="s">
        <v>430</v>
      </c>
    </row>
    <row r="2161" spans="2:5" x14ac:dyDescent="0.25">
      <c r="B2161" s="294" t="s">
        <v>3623</v>
      </c>
      <c r="C2161" s="294">
        <v>505890</v>
      </c>
      <c r="D2161" s="294" t="s">
        <v>422</v>
      </c>
      <c r="E2161" s="294" t="s">
        <v>430</v>
      </c>
    </row>
    <row r="2162" spans="2:5" x14ac:dyDescent="0.25">
      <c r="B2162" s="294" t="s">
        <v>3624</v>
      </c>
      <c r="C2162" s="294">
        <v>540953</v>
      </c>
      <c r="D2162" s="294" t="s">
        <v>422</v>
      </c>
      <c r="E2162" s="294" t="s">
        <v>536</v>
      </c>
    </row>
    <row r="2163" spans="2:5" x14ac:dyDescent="0.25">
      <c r="B2163" s="294" t="s">
        <v>3625</v>
      </c>
      <c r="C2163" s="294">
        <v>530163</v>
      </c>
      <c r="D2163" s="294" t="s">
        <v>422</v>
      </c>
      <c r="E2163" s="294" t="s">
        <v>460</v>
      </c>
    </row>
    <row r="2164" spans="2:5" x14ac:dyDescent="0.25">
      <c r="B2164" s="294" t="s">
        <v>3626</v>
      </c>
      <c r="C2164" s="294">
        <v>532686</v>
      </c>
      <c r="D2164" s="294" t="s">
        <v>3627</v>
      </c>
      <c r="E2164" s="294" t="s">
        <v>545</v>
      </c>
    </row>
    <row r="2165" spans="2:5" x14ac:dyDescent="0.25">
      <c r="B2165" s="294" t="s">
        <v>3628</v>
      </c>
      <c r="C2165" s="294">
        <v>532686</v>
      </c>
      <c r="D2165" s="294" t="s">
        <v>3627</v>
      </c>
      <c r="E2165" s="294" t="s">
        <v>545</v>
      </c>
    </row>
    <row r="2166" spans="2:5" x14ac:dyDescent="0.25">
      <c r="B2166" s="294" t="s">
        <v>3629</v>
      </c>
      <c r="C2166" s="294">
        <v>507180</v>
      </c>
      <c r="D2166" s="294" t="s">
        <v>3630</v>
      </c>
      <c r="E2166" s="294" t="s">
        <v>1121</v>
      </c>
    </row>
    <row r="2167" spans="2:5" x14ac:dyDescent="0.25">
      <c r="B2167" s="294" t="s">
        <v>3631</v>
      </c>
      <c r="C2167" s="294">
        <v>524174</v>
      </c>
      <c r="D2167" s="294" t="s">
        <v>422</v>
      </c>
      <c r="E2167" s="294" t="s">
        <v>470</v>
      </c>
    </row>
    <row r="2168" spans="2:5" x14ac:dyDescent="0.25">
      <c r="B2168" s="294" t="s">
        <v>3632</v>
      </c>
      <c r="C2168" s="294">
        <v>533289</v>
      </c>
      <c r="D2168" s="294" t="s">
        <v>3633</v>
      </c>
      <c r="E2168" s="294" t="s">
        <v>743</v>
      </c>
    </row>
    <row r="2169" spans="2:5" x14ac:dyDescent="0.25">
      <c r="B2169" s="294" t="s">
        <v>3634</v>
      </c>
      <c r="C2169" s="294">
        <v>502937</v>
      </c>
      <c r="D2169" s="294" t="s">
        <v>3635</v>
      </c>
      <c r="E2169" s="294" t="s">
        <v>411</v>
      </c>
    </row>
    <row r="2170" spans="2:5" x14ac:dyDescent="0.25">
      <c r="B2170" s="294" t="s">
        <v>3636</v>
      </c>
      <c r="C2170" s="294">
        <v>532732</v>
      </c>
      <c r="D2170" s="294" t="s">
        <v>3637</v>
      </c>
      <c r="E2170" s="294" t="s">
        <v>536</v>
      </c>
    </row>
    <row r="2171" spans="2:5" x14ac:dyDescent="0.25">
      <c r="B2171" s="294" t="s">
        <v>3638</v>
      </c>
      <c r="C2171" s="294">
        <v>507948</v>
      </c>
      <c r="D2171" s="294" t="s">
        <v>422</v>
      </c>
      <c r="E2171" s="294" t="s">
        <v>439</v>
      </c>
    </row>
    <row r="2172" spans="2:5" x14ac:dyDescent="0.25">
      <c r="B2172" s="294" t="s">
        <v>3639</v>
      </c>
      <c r="C2172" s="294">
        <v>512597</v>
      </c>
      <c r="D2172" s="294" t="s">
        <v>3640</v>
      </c>
      <c r="E2172" s="294" t="s">
        <v>439</v>
      </c>
    </row>
    <row r="2173" spans="2:5" x14ac:dyDescent="0.25">
      <c r="B2173" s="294" t="s">
        <v>3641</v>
      </c>
      <c r="C2173" s="294" t="s">
        <v>422</v>
      </c>
      <c r="D2173" s="294" t="s">
        <v>3642</v>
      </c>
      <c r="E2173" s="294" t="s">
        <v>439</v>
      </c>
    </row>
    <row r="2174" spans="2:5" x14ac:dyDescent="0.25">
      <c r="B2174" s="294" t="s">
        <v>3643</v>
      </c>
      <c r="C2174" s="294">
        <v>500239</v>
      </c>
      <c r="D2174" s="294" t="s">
        <v>422</v>
      </c>
      <c r="E2174" s="294" t="s">
        <v>437</v>
      </c>
    </row>
    <row r="2175" spans="2:5" x14ac:dyDescent="0.25">
      <c r="B2175" s="294" t="s">
        <v>3644</v>
      </c>
      <c r="C2175" s="294">
        <v>531609</v>
      </c>
      <c r="D2175" s="294" t="s">
        <v>422</v>
      </c>
      <c r="E2175" s="294" t="s">
        <v>617</v>
      </c>
    </row>
    <row r="2176" spans="2:5" x14ac:dyDescent="0.25">
      <c r="B2176" s="294" t="s">
        <v>3645</v>
      </c>
      <c r="C2176" s="294">
        <v>540775</v>
      </c>
      <c r="D2176" s="294" t="s">
        <v>3646</v>
      </c>
      <c r="E2176" s="294" t="s">
        <v>848</v>
      </c>
    </row>
    <row r="2177" spans="2:5" x14ac:dyDescent="0.25">
      <c r="B2177" s="294" t="s">
        <v>3647</v>
      </c>
      <c r="C2177" s="294">
        <v>540775</v>
      </c>
      <c r="D2177" s="294" t="s">
        <v>3646</v>
      </c>
      <c r="E2177" s="294" t="s">
        <v>848</v>
      </c>
    </row>
    <row r="2178" spans="2:5" x14ac:dyDescent="0.25">
      <c r="B2178" s="294" t="s">
        <v>3648</v>
      </c>
      <c r="C2178" s="294">
        <v>590068</v>
      </c>
      <c r="D2178" s="294" t="s">
        <v>3649</v>
      </c>
      <c r="E2178" s="294" t="s">
        <v>444</v>
      </c>
    </row>
    <row r="2179" spans="2:5" x14ac:dyDescent="0.25">
      <c r="B2179" s="294" t="s">
        <v>3650</v>
      </c>
      <c r="C2179" s="294">
        <v>507794</v>
      </c>
      <c r="D2179" s="294" t="s">
        <v>422</v>
      </c>
      <c r="E2179" s="294" t="s">
        <v>930</v>
      </c>
    </row>
    <row r="2180" spans="2:5" x14ac:dyDescent="0.25">
      <c r="B2180" s="294" t="s">
        <v>3651</v>
      </c>
      <c r="C2180" s="294">
        <v>504269</v>
      </c>
      <c r="D2180" s="294" t="s">
        <v>3652</v>
      </c>
      <c r="E2180" s="294" t="s">
        <v>1187</v>
      </c>
    </row>
    <row r="2181" spans="2:5" x14ac:dyDescent="0.25">
      <c r="B2181" s="294" t="s">
        <v>3653</v>
      </c>
      <c r="C2181" s="294">
        <v>590068</v>
      </c>
      <c r="D2181" s="294" t="s">
        <v>3649</v>
      </c>
      <c r="E2181" s="294" t="s">
        <v>444</v>
      </c>
    </row>
    <row r="2182" spans="2:5" x14ac:dyDescent="0.25">
      <c r="B2182" s="294" t="s">
        <v>3654</v>
      </c>
      <c r="C2182" s="294">
        <v>519064</v>
      </c>
      <c r="D2182" s="294" t="s">
        <v>422</v>
      </c>
      <c r="E2182" s="294" t="s">
        <v>620</v>
      </c>
    </row>
    <row r="2183" spans="2:5" x14ac:dyDescent="0.25">
      <c r="B2183" s="294" t="s">
        <v>3655</v>
      </c>
      <c r="C2183" s="294">
        <v>531892</v>
      </c>
      <c r="D2183" s="294" t="s">
        <v>3656</v>
      </c>
      <c r="E2183" s="294" t="s">
        <v>405</v>
      </c>
    </row>
    <row r="2184" spans="2:5" x14ac:dyDescent="0.25">
      <c r="B2184" s="294" t="s">
        <v>3657</v>
      </c>
      <c r="C2184" s="294">
        <v>506178</v>
      </c>
      <c r="D2184" s="294" t="s">
        <v>422</v>
      </c>
      <c r="E2184" s="294" t="s">
        <v>444</v>
      </c>
    </row>
    <row r="2185" spans="2:5" x14ac:dyDescent="0.25">
      <c r="B2185" s="294" t="s">
        <v>3658</v>
      </c>
      <c r="C2185" s="294">
        <v>521127</v>
      </c>
      <c r="D2185" s="294" t="s">
        <v>422</v>
      </c>
      <c r="E2185" s="294" t="s">
        <v>437</v>
      </c>
    </row>
    <row r="2186" spans="2:5" x14ac:dyDescent="0.25">
      <c r="B2186" s="294" t="s">
        <v>3659</v>
      </c>
      <c r="C2186" s="294">
        <v>539788</v>
      </c>
      <c r="D2186" s="294" t="s">
        <v>422</v>
      </c>
      <c r="E2186" s="294" t="s">
        <v>456</v>
      </c>
    </row>
    <row r="2187" spans="2:5" x14ac:dyDescent="0.25">
      <c r="B2187" s="294" t="s">
        <v>3660</v>
      </c>
      <c r="C2187" s="294">
        <v>507435</v>
      </c>
      <c r="D2187" s="294" t="s">
        <v>422</v>
      </c>
      <c r="E2187" s="294" t="s">
        <v>1054</v>
      </c>
    </row>
    <row r="2188" spans="2:5" x14ac:dyDescent="0.25">
      <c r="B2188" s="294" t="s">
        <v>3661</v>
      </c>
      <c r="C2188" s="294">
        <v>507435</v>
      </c>
      <c r="D2188" s="294" t="s">
        <v>422</v>
      </c>
      <c r="E2188" s="294" t="s">
        <v>1054</v>
      </c>
    </row>
    <row r="2189" spans="2:5" x14ac:dyDescent="0.25">
      <c r="B2189" s="294" t="s">
        <v>3662</v>
      </c>
      <c r="C2189" s="294">
        <v>535730</v>
      </c>
      <c r="D2189" s="294" t="s">
        <v>422</v>
      </c>
      <c r="E2189" s="294" t="s">
        <v>437</v>
      </c>
    </row>
    <row r="2190" spans="2:5" x14ac:dyDescent="0.25">
      <c r="B2190" s="294" t="s">
        <v>3663</v>
      </c>
      <c r="C2190" s="294">
        <v>531692</v>
      </c>
      <c r="D2190" s="294" t="s">
        <v>422</v>
      </c>
      <c r="E2190" s="294" t="s">
        <v>623</v>
      </c>
    </row>
    <row r="2191" spans="2:5" x14ac:dyDescent="0.25">
      <c r="B2191" s="294" t="s">
        <v>3664</v>
      </c>
      <c r="C2191" s="294">
        <v>513693</v>
      </c>
      <c r="D2191" s="294" t="s">
        <v>422</v>
      </c>
      <c r="E2191" s="294" t="s">
        <v>454</v>
      </c>
    </row>
    <row r="2192" spans="2:5" x14ac:dyDescent="0.25">
      <c r="B2192" s="294" t="s">
        <v>3665</v>
      </c>
      <c r="C2192" s="294">
        <v>540812</v>
      </c>
      <c r="D2192" s="294" t="s">
        <v>422</v>
      </c>
      <c r="E2192" s="294" t="s">
        <v>892</v>
      </c>
    </row>
    <row r="2193" spans="2:5" x14ac:dyDescent="0.25">
      <c r="B2193" s="294" t="s">
        <v>3666</v>
      </c>
      <c r="C2193" s="294">
        <v>507946</v>
      </c>
      <c r="D2193" s="294" t="s">
        <v>422</v>
      </c>
      <c r="E2193" s="294" t="s">
        <v>444</v>
      </c>
    </row>
    <row r="2194" spans="2:5" x14ac:dyDescent="0.25">
      <c r="B2194" s="294" t="s">
        <v>3667</v>
      </c>
      <c r="C2194" s="294">
        <v>507946</v>
      </c>
      <c r="D2194" s="294" t="s">
        <v>422</v>
      </c>
      <c r="E2194" s="294" t="s">
        <v>444</v>
      </c>
    </row>
    <row r="2195" spans="2:5" x14ac:dyDescent="0.25">
      <c r="B2195" s="294" t="s">
        <v>3668</v>
      </c>
      <c r="C2195" s="294">
        <v>535566</v>
      </c>
      <c r="D2195" s="294" t="s">
        <v>422</v>
      </c>
      <c r="E2195" s="294" t="s">
        <v>439</v>
      </c>
    </row>
    <row r="2196" spans="2:5" x14ac:dyDescent="0.25">
      <c r="B2196" s="294" t="s">
        <v>3669</v>
      </c>
      <c r="C2196" s="294">
        <v>524699</v>
      </c>
      <c r="D2196" s="294" t="s">
        <v>422</v>
      </c>
      <c r="E2196" s="294" t="s">
        <v>470</v>
      </c>
    </row>
    <row r="2197" spans="2:5" x14ac:dyDescent="0.25">
      <c r="B2197" s="294" t="s">
        <v>3670</v>
      </c>
      <c r="C2197" s="294">
        <v>522101</v>
      </c>
      <c r="D2197" s="294" t="s">
        <v>422</v>
      </c>
      <c r="E2197" s="294" t="s">
        <v>430</v>
      </c>
    </row>
    <row r="2198" spans="2:5" x14ac:dyDescent="0.25">
      <c r="B2198" s="294" t="s">
        <v>3671</v>
      </c>
      <c r="C2198" s="294">
        <v>523218</v>
      </c>
      <c r="D2198" s="294" t="s">
        <v>3672</v>
      </c>
      <c r="E2198" s="294" t="s">
        <v>964</v>
      </c>
    </row>
    <row r="2199" spans="2:5" x14ac:dyDescent="0.25">
      <c r="B2199" s="294" t="s">
        <v>3673</v>
      </c>
      <c r="C2199" s="294">
        <v>524500</v>
      </c>
      <c r="D2199" s="294" t="s">
        <v>3674</v>
      </c>
      <c r="E2199" s="294" t="s">
        <v>460</v>
      </c>
    </row>
    <row r="2200" spans="2:5" x14ac:dyDescent="0.25">
      <c r="B2200" s="294" t="s">
        <v>3675</v>
      </c>
      <c r="C2200" s="294">
        <v>524500</v>
      </c>
      <c r="D2200" s="294" t="s">
        <v>3674</v>
      </c>
      <c r="E2200" s="294" t="s">
        <v>460</v>
      </c>
    </row>
    <row r="2201" spans="2:5" x14ac:dyDescent="0.25">
      <c r="B2201" s="294" t="s">
        <v>3676</v>
      </c>
      <c r="C2201" s="294">
        <v>532067</v>
      </c>
      <c r="D2201" s="294" t="s">
        <v>422</v>
      </c>
      <c r="E2201" s="294" t="s">
        <v>566</v>
      </c>
    </row>
    <row r="2202" spans="2:5" x14ac:dyDescent="0.25">
      <c r="B2202" s="294" t="s">
        <v>3677</v>
      </c>
      <c r="C2202" s="294">
        <v>532067</v>
      </c>
      <c r="D2202" s="294" t="s">
        <v>422</v>
      </c>
      <c r="E2202" s="294" t="s">
        <v>566</v>
      </c>
    </row>
    <row r="2203" spans="2:5" x14ac:dyDescent="0.25">
      <c r="B2203" s="294" t="s">
        <v>3678</v>
      </c>
      <c r="C2203" s="294">
        <v>530313</v>
      </c>
      <c r="D2203" s="294" t="s">
        <v>3679</v>
      </c>
      <c r="E2203" s="294" t="s">
        <v>460</v>
      </c>
    </row>
    <row r="2204" spans="2:5" x14ac:dyDescent="0.25">
      <c r="B2204" s="294" t="s">
        <v>3680</v>
      </c>
      <c r="C2204" s="294">
        <v>500240</v>
      </c>
      <c r="D2204" s="294" t="s">
        <v>422</v>
      </c>
      <c r="E2204" s="294" t="s">
        <v>1080</v>
      </c>
    </row>
    <row r="2205" spans="2:5" x14ac:dyDescent="0.25">
      <c r="B2205" s="294" t="s">
        <v>3681</v>
      </c>
      <c r="C2205" s="294">
        <v>531274</v>
      </c>
      <c r="D2205" s="294" t="s">
        <v>422</v>
      </c>
      <c r="E2205" s="294" t="s">
        <v>439</v>
      </c>
    </row>
    <row r="2206" spans="2:5" x14ac:dyDescent="0.25">
      <c r="B2206" s="294" t="s">
        <v>3682</v>
      </c>
      <c r="C2206" s="294">
        <v>524019</v>
      </c>
      <c r="D2206" s="294" t="s">
        <v>3683</v>
      </c>
      <c r="E2206" s="294" t="s">
        <v>542</v>
      </c>
    </row>
    <row r="2207" spans="2:5" x14ac:dyDescent="0.25">
      <c r="B2207" s="294" t="s">
        <v>3684</v>
      </c>
      <c r="C2207" s="294">
        <v>524019</v>
      </c>
      <c r="D2207" s="294" t="s">
        <v>3683</v>
      </c>
      <c r="E2207" s="294" t="s">
        <v>542</v>
      </c>
    </row>
    <row r="2208" spans="2:5" x14ac:dyDescent="0.25">
      <c r="B2208" s="294" t="s">
        <v>3685</v>
      </c>
      <c r="C2208" s="294">
        <v>530215</v>
      </c>
      <c r="D2208" s="294" t="s">
        <v>422</v>
      </c>
      <c r="E2208" s="294" t="s">
        <v>508</v>
      </c>
    </row>
    <row r="2209" spans="2:5" x14ac:dyDescent="0.25">
      <c r="B2209" s="294" t="s">
        <v>3686</v>
      </c>
      <c r="C2209" s="294">
        <v>512329</v>
      </c>
      <c r="D2209" s="294" t="s">
        <v>422</v>
      </c>
      <c r="E2209" s="294" t="s">
        <v>843</v>
      </c>
    </row>
    <row r="2210" spans="2:5" x14ac:dyDescent="0.25">
      <c r="B2210" s="294" t="s">
        <v>3687</v>
      </c>
      <c r="C2210" s="294">
        <v>540680</v>
      </c>
      <c r="D2210" s="294" t="s">
        <v>3688</v>
      </c>
      <c r="E2210" s="294" t="s">
        <v>454</v>
      </c>
    </row>
    <row r="2211" spans="2:5" x14ac:dyDescent="0.25">
      <c r="B2211" s="294" t="s">
        <v>3689</v>
      </c>
      <c r="C2211" s="294">
        <v>531413</v>
      </c>
      <c r="D2211" s="294" t="s">
        <v>422</v>
      </c>
      <c r="E2211" s="294" t="s">
        <v>2415</v>
      </c>
    </row>
    <row r="2212" spans="2:5" x14ac:dyDescent="0.25">
      <c r="B2212" s="294" t="s">
        <v>3690</v>
      </c>
      <c r="C2212" s="294">
        <v>537750</v>
      </c>
      <c r="D2212" s="294" t="s">
        <v>422</v>
      </c>
      <c r="E2212" s="294" t="s">
        <v>442</v>
      </c>
    </row>
    <row r="2213" spans="2:5" x14ac:dyDescent="0.25">
      <c r="B2213" s="294" t="s">
        <v>3691</v>
      </c>
      <c r="C2213" s="294">
        <v>532967</v>
      </c>
      <c r="D2213" s="294" t="s">
        <v>3692</v>
      </c>
      <c r="E2213" s="294" t="s">
        <v>582</v>
      </c>
    </row>
    <row r="2214" spans="2:5" x14ac:dyDescent="0.25">
      <c r="B2214" s="294" t="s">
        <v>3693</v>
      </c>
      <c r="C2214" s="294">
        <v>500241</v>
      </c>
      <c r="D2214" s="294" t="s">
        <v>3694</v>
      </c>
      <c r="E2214" s="294" t="s">
        <v>430</v>
      </c>
    </row>
    <row r="2215" spans="2:5" x14ac:dyDescent="0.25">
      <c r="B2215" s="294" t="s">
        <v>3695</v>
      </c>
      <c r="C2215" s="294">
        <v>533193</v>
      </c>
      <c r="D2215" s="294" t="s">
        <v>3696</v>
      </c>
      <c r="E2215" s="294" t="s">
        <v>720</v>
      </c>
    </row>
    <row r="2216" spans="2:5" x14ac:dyDescent="0.25">
      <c r="B2216" s="294" t="s">
        <v>3697</v>
      </c>
      <c r="C2216" s="294">
        <v>500245</v>
      </c>
      <c r="D2216" s="294" t="s">
        <v>422</v>
      </c>
      <c r="E2216" s="294" t="s">
        <v>454</v>
      </c>
    </row>
    <row r="2217" spans="2:5" x14ac:dyDescent="0.25">
      <c r="B2217" s="294" t="s">
        <v>3698</v>
      </c>
      <c r="C2217" s="294">
        <v>500243</v>
      </c>
      <c r="D2217" s="294" t="s">
        <v>3699</v>
      </c>
      <c r="E2217" s="294" t="s">
        <v>430</v>
      </c>
    </row>
    <row r="2218" spans="2:5" x14ac:dyDescent="0.25">
      <c r="B2218" s="294" t="s">
        <v>3700</v>
      </c>
      <c r="C2218" s="294">
        <v>533293</v>
      </c>
      <c r="D2218" s="294" t="s">
        <v>3701</v>
      </c>
      <c r="E2218" s="294" t="s">
        <v>777</v>
      </c>
    </row>
    <row r="2219" spans="2:5" x14ac:dyDescent="0.25">
      <c r="B2219" s="294" t="s">
        <v>3702</v>
      </c>
      <c r="C2219" s="294">
        <v>505283</v>
      </c>
      <c r="D2219" s="294" t="s">
        <v>422</v>
      </c>
      <c r="E2219" s="294" t="s">
        <v>430</v>
      </c>
    </row>
    <row r="2220" spans="2:5" x14ac:dyDescent="0.25">
      <c r="B2220" s="294" t="s">
        <v>3703</v>
      </c>
      <c r="C2220" s="294">
        <v>530145</v>
      </c>
      <c r="D2220" s="294" t="s">
        <v>422</v>
      </c>
      <c r="E2220" s="294" t="s">
        <v>542</v>
      </c>
    </row>
    <row r="2221" spans="2:5" x14ac:dyDescent="0.25">
      <c r="B2221" s="294" t="s">
        <v>3704</v>
      </c>
      <c r="C2221" s="294">
        <v>521248</v>
      </c>
      <c r="D2221" s="294" t="s">
        <v>3705</v>
      </c>
      <c r="E2221" s="294" t="s">
        <v>536</v>
      </c>
    </row>
    <row r="2222" spans="2:5" x14ac:dyDescent="0.25">
      <c r="B2222" s="294" t="s">
        <v>3706</v>
      </c>
      <c r="C2222" s="294">
        <v>532304</v>
      </c>
      <c r="D2222" s="294" t="s">
        <v>422</v>
      </c>
      <c r="E2222" s="294" t="s">
        <v>405</v>
      </c>
    </row>
    <row r="2223" spans="2:5" x14ac:dyDescent="0.25">
      <c r="B2223" s="294" t="s">
        <v>3707</v>
      </c>
      <c r="C2223" s="294">
        <v>532304</v>
      </c>
      <c r="D2223" s="294" t="s">
        <v>422</v>
      </c>
      <c r="E2223" s="294" t="s">
        <v>405</v>
      </c>
    </row>
    <row r="2224" spans="2:5" x14ac:dyDescent="0.25">
      <c r="B2224" s="294" t="s">
        <v>3708</v>
      </c>
      <c r="C2224" s="294">
        <v>530235</v>
      </c>
      <c r="D2224" s="294" t="s">
        <v>422</v>
      </c>
      <c r="E2224" s="294" t="s">
        <v>439</v>
      </c>
    </row>
    <row r="2225" spans="2:5" x14ac:dyDescent="0.25">
      <c r="B2225" s="294" t="s">
        <v>3709</v>
      </c>
      <c r="C2225" s="294">
        <v>526409</v>
      </c>
      <c r="D2225" s="294" t="s">
        <v>422</v>
      </c>
      <c r="E2225" s="294" t="s">
        <v>542</v>
      </c>
    </row>
    <row r="2226" spans="2:5" x14ac:dyDescent="0.25">
      <c r="B2226" s="294" t="s">
        <v>3710</v>
      </c>
      <c r="C2226" s="294">
        <v>526409</v>
      </c>
      <c r="D2226" s="294" t="s">
        <v>422</v>
      </c>
      <c r="E2226" s="294" t="s">
        <v>542</v>
      </c>
    </row>
    <row r="2227" spans="2:5" x14ac:dyDescent="0.25">
      <c r="B2227" s="294" t="s">
        <v>3711</v>
      </c>
      <c r="C2227" s="294">
        <v>523652</v>
      </c>
      <c r="D2227" s="294" t="s">
        <v>422</v>
      </c>
      <c r="E2227" s="294" t="s">
        <v>542</v>
      </c>
    </row>
    <row r="2228" spans="2:5" x14ac:dyDescent="0.25">
      <c r="B2228" s="294" t="s">
        <v>3712</v>
      </c>
      <c r="C2228" s="294">
        <v>521238</v>
      </c>
      <c r="D2228" s="294" t="s">
        <v>422</v>
      </c>
      <c r="E2228" s="294" t="s">
        <v>747</v>
      </c>
    </row>
    <row r="2229" spans="2:5" x14ac:dyDescent="0.25">
      <c r="B2229" s="294" t="s">
        <v>3713</v>
      </c>
      <c r="C2229" s="294" t="s">
        <v>422</v>
      </c>
      <c r="D2229" s="294" t="s">
        <v>3714</v>
      </c>
      <c r="E2229" s="294" t="s">
        <v>433</v>
      </c>
    </row>
    <row r="2230" spans="2:5" x14ac:dyDescent="0.25">
      <c r="B2230" s="294" t="s">
        <v>3715</v>
      </c>
      <c r="C2230" s="294">
        <v>530771</v>
      </c>
      <c r="D2230" s="294" t="s">
        <v>422</v>
      </c>
      <c r="E2230" s="294" t="s">
        <v>439</v>
      </c>
    </row>
    <row r="2231" spans="2:5" x14ac:dyDescent="0.25">
      <c r="B2231" s="294" t="s">
        <v>3716</v>
      </c>
      <c r="C2231" s="294">
        <v>514221</v>
      </c>
      <c r="D2231" s="294" t="s">
        <v>422</v>
      </c>
      <c r="E2231" s="294" t="s">
        <v>437</v>
      </c>
    </row>
    <row r="2232" spans="2:5" x14ac:dyDescent="0.25">
      <c r="B2232" s="294" t="s">
        <v>3717</v>
      </c>
      <c r="C2232" s="294">
        <v>517170</v>
      </c>
      <c r="D2232" s="294" t="s">
        <v>3718</v>
      </c>
      <c r="E2232" s="294" t="s">
        <v>720</v>
      </c>
    </row>
    <row r="2233" spans="2:5" x14ac:dyDescent="0.25">
      <c r="B2233" s="294" t="s">
        <v>3719</v>
      </c>
      <c r="C2233" s="294">
        <v>524520</v>
      </c>
      <c r="D2233" s="294" t="s">
        <v>422</v>
      </c>
      <c r="E2233" s="294" t="s">
        <v>611</v>
      </c>
    </row>
    <row r="2234" spans="2:5" x14ac:dyDescent="0.25">
      <c r="B2234" s="294" t="s">
        <v>3720</v>
      </c>
      <c r="C2234" s="294">
        <v>524520</v>
      </c>
      <c r="D2234" s="294" t="s">
        <v>422</v>
      </c>
      <c r="E2234" s="294" t="s">
        <v>611</v>
      </c>
    </row>
    <row r="2235" spans="2:5" x14ac:dyDescent="0.25">
      <c r="B2235" s="294" t="s">
        <v>3721</v>
      </c>
      <c r="C2235" s="294">
        <v>531578</v>
      </c>
      <c r="D2235" s="294" t="s">
        <v>422</v>
      </c>
      <c r="E2235" s="294" t="s">
        <v>508</v>
      </c>
    </row>
    <row r="2236" spans="2:5" x14ac:dyDescent="0.25">
      <c r="B2236" s="294" t="s">
        <v>3722</v>
      </c>
      <c r="C2236" s="294">
        <v>519415</v>
      </c>
      <c r="D2236" s="294" t="s">
        <v>422</v>
      </c>
      <c r="E2236" s="294" t="s">
        <v>482</v>
      </c>
    </row>
    <row r="2237" spans="2:5" x14ac:dyDescent="0.25">
      <c r="B2237" s="294" t="s">
        <v>3723</v>
      </c>
      <c r="C2237" s="294">
        <v>540468</v>
      </c>
      <c r="D2237" s="294" t="s">
        <v>422</v>
      </c>
      <c r="E2237" s="294" t="s">
        <v>1387</v>
      </c>
    </row>
    <row r="2238" spans="2:5" x14ac:dyDescent="0.25">
      <c r="B2238" s="294" t="s">
        <v>3724</v>
      </c>
      <c r="C2238" s="294">
        <v>532942</v>
      </c>
      <c r="D2238" s="294" t="s">
        <v>3725</v>
      </c>
      <c r="E2238" s="294" t="s">
        <v>820</v>
      </c>
    </row>
    <row r="2239" spans="2:5" x14ac:dyDescent="0.25">
      <c r="B2239" s="294" t="s">
        <v>3726</v>
      </c>
      <c r="C2239" s="294">
        <v>512559</v>
      </c>
      <c r="D2239" s="294" t="s">
        <v>3727</v>
      </c>
      <c r="E2239" s="294" t="s">
        <v>620</v>
      </c>
    </row>
    <row r="2240" spans="2:5" x14ac:dyDescent="0.25">
      <c r="B2240" s="294" t="s">
        <v>3728</v>
      </c>
      <c r="C2240" s="294">
        <v>523207</v>
      </c>
      <c r="D2240" s="294" t="s">
        <v>3729</v>
      </c>
      <c r="E2240" s="294" t="s">
        <v>968</v>
      </c>
    </row>
    <row r="2241" spans="2:5" x14ac:dyDescent="0.25">
      <c r="B2241" s="294" t="s">
        <v>3730</v>
      </c>
      <c r="C2241" s="294">
        <v>532924</v>
      </c>
      <c r="D2241" s="294" t="s">
        <v>3731</v>
      </c>
      <c r="E2241" s="294" t="s">
        <v>508</v>
      </c>
    </row>
    <row r="2242" spans="2:5" x14ac:dyDescent="0.25">
      <c r="B2242" s="294" t="s">
        <v>3732</v>
      </c>
      <c r="C2242" s="294">
        <v>539910</v>
      </c>
      <c r="D2242" s="294" t="s">
        <v>422</v>
      </c>
      <c r="E2242" s="294" t="s">
        <v>425</v>
      </c>
    </row>
    <row r="2243" spans="2:5" x14ac:dyDescent="0.25">
      <c r="B2243" s="294" t="s">
        <v>3733</v>
      </c>
      <c r="C2243" s="294">
        <v>514128</v>
      </c>
      <c r="D2243" s="294" t="s">
        <v>422</v>
      </c>
      <c r="E2243" s="294" t="s">
        <v>437</v>
      </c>
    </row>
    <row r="2244" spans="2:5" x14ac:dyDescent="0.25">
      <c r="B2244" s="294" t="s">
        <v>3734</v>
      </c>
      <c r="C2244" s="294">
        <v>524280</v>
      </c>
      <c r="D2244" s="294" t="s">
        <v>3735</v>
      </c>
      <c r="E2244" s="294" t="s">
        <v>460</v>
      </c>
    </row>
    <row r="2245" spans="2:5" x14ac:dyDescent="0.25">
      <c r="B2245" s="294" t="s">
        <v>3736</v>
      </c>
      <c r="C2245" s="294">
        <v>500247</v>
      </c>
      <c r="D2245" s="294" t="s">
        <v>3737</v>
      </c>
      <c r="E2245" s="294" t="s">
        <v>740</v>
      </c>
    </row>
    <row r="2246" spans="2:5" x14ac:dyDescent="0.25">
      <c r="B2246" s="294" t="s">
        <v>3738</v>
      </c>
      <c r="C2246" s="294">
        <v>590097</v>
      </c>
      <c r="D2246" s="294" t="s">
        <v>3739</v>
      </c>
      <c r="E2246" s="294" t="s">
        <v>405</v>
      </c>
    </row>
    <row r="2247" spans="2:5" x14ac:dyDescent="0.25">
      <c r="B2247" s="294" t="s">
        <v>3740</v>
      </c>
      <c r="C2247" s="294">
        <v>590107</v>
      </c>
      <c r="D2247" s="294" t="s">
        <v>3741</v>
      </c>
      <c r="E2247" s="294" t="s">
        <v>405</v>
      </c>
    </row>
    <row r="2248" spans="2:5" x14ac:dyDescent="0.25">
      <c r="B2248" s="294" t="s">
        <v>3742</v>
      </c>
      <c r="C2248" s="294">
        <v>532985</v>
      </c>
      <c r="D2248" s="294" t="s">
        <v>3743</v>
      </c>
      <c r="E2248" s="294" t="s">
        <v>405</v>
      </c>
    </row>
    <row r="2249" spans="2:5" x14ac:dyDescent="0.25">
      <c r="B2249" s="294" t="s">
        <v>3744</v>
      </c>
      <c r="C2249" s="294">
        <v>507474</v>
      </c>
      <c r="D2249" s="294" t="s">
        <v>422</v>
      </c>
      <c r="E2249" s="294" t="s">
        <v>502</v>
      </c>
    </row>
    <row r="2250" spans="2:5" x14ac:dyDescent="0.25">
      <c r="B2250" s="294" t="s">
        <v>3745</v>
      </c>
      <c r="C2250" s="294" t="s">
        <v>422</v>
      </c>
      <c r="D2250" s="294" t="s">
        <v>3746</v>
      </c>
      <c r="E2250" s="294" t="s">
        <v>513</v>
      </c>
    </row>
    <row r="2251" spans="2:5" x14ac:dyDescent="0.25">
      <c r="B2251" s="294" t="s">
        <v>3747</v>
      </c>
      <c r="C2251" s="294">
        <v>530299</v>
      </c>
      <c r="D2251" s="294" t="s">
        <v>3748</v>
      </c>
      <c r="E2251" s="294" t="s">
        <v>444</v>
      </c>
    </row>
    <row r="2252" spans="2:5" x14ac:dyDescent="0.25">
      <c r="B2252" s="294" t="s">
        <v>3749</v>
      </c>
      <c r="C2252" s="294" t="s">
        <v>422</v>
      </c>
      <c r="D2252" s="294" t="s">
        <v>3750</v>
      </c>
      <c r="E2252" s="294" t="s">
        <v>513</v>
      </c>
    </row>
    <row r="2253" spans="2:5" x14ac:dyDescent="0.25">
      <c r="B2253" s="294" t="s">
        <v>3751</v>
      </c>
      <c r="C2253" s="294">
        <v>511138</v>
      </c>
      <c r="D2253" s="294" t="s">
        <v>422</v>
      </c>
      <c r="E2253" s="294" t="s">
        <v>439</v>
      </c>
    </row>
    <row r="2254" spans="2:5" x14ac:dyDescent="0.25">
      <c r="B2254" s="294" t="s">
        <v>3752</v>
      </c>
      <c r="C2254" s="294">
        <v>539599</v>
      </c>
      <c r="D2254" s="294" t="s">
        <v>422</v>
      </c>
      <c r="E2254" s="294" t="s">
        <v>456</v>
      </c>
    </row>
    <row r="2255" spans="2:5" x14ac:dyDescent="0.25">
      <c r="B2255" s="294" t="s">
        <v>3753</v>
      </c>
      <c r="C2255" s="294">
        <v>523323</v>
      </c>
      <c r="D2255" s="294" t="s">
        <v>422</v>
      </c>
      <c r="E2255" s="294" t="s">
        <v>611</v>
      </c>
    </row>
    <row r="2256" spans="2:5" x14ac:dyDescent="0.25">
      <c r="B2256" s="294" t="s">
        <v>3754</v>
      </c>
      <c r="C2256" s="294">
        <v>505585</v>
      </c>
      <c r="D2256" s="294" t="s">
        <v>422</v>
      </c>
      <c r="E2256" s="294" t="s">
        <v>843</v>
      </c>
    </row>
    <row r="2257" spans="2:5" x14ac:dyDescent="0.25">
      <c r="B2257" s="294" t="s">
        <v>3755</v>
      </c>
      <c r="C2257" s="294">
        <v>507598</v>
      </c>
      <c r="D2257" s="294" t="s">
        <v>422</v>
      </c>
      <c r="E2257" s="294" t="s">
        <v>502</v>
      </c>
    </row>
    <row r="2258" spans="2:5" x14ac:dyDescent="0.25">
      <c r="B2258" s="294" t="s">
        <v>3756</v>
      </c>
      <c r="C2258" s="294">
        <v>532400</v>
      </c>
      <c r="D2258" s="294" t="s">
        <v>3757</v>
      </c>
      <c r="E2258" s="294" t="s">
        <v>408</v>
      </c>
    </row>
    <row r="2259" spans="2:5" x14ac:dyDescent="0.25">
      <c r="B2259" s="294" t="s">
        <v>3758</v>
      </c>
      <c r="C2259" s="294">
        <v>542651</v>
      </c>
      <c r="D2259" s="294" t="s">
        <v>3759</v>
      </c>
      <c r="E2259" s="294" t="s">
        <v>3760</v>
      </c>
    </row>
    <row r="2260" spans="2:5" x14ac:dyDescent="0.25">
      <c r="B2260" s="294" t="s">
        <v>3761</v>
      </c>
      <c r="C2260" s="294">
        <v>542459</v>
      </c>
      <c r="D2260" s="294" t="s">
        <v>3762</v>
      </c>
      <c r="E2260" s="294" t="s">
        <v>3760</v>
      </c>
    </row>
    <row r="2261" spans="2:5" x14ac:dyDescent="0.25">
      <c r="B2261" s="294" t="s">
        <v>3763</v>
      </c>
      <c r="C2261" s="294">
        <v>501261</v>
      </c>
      <c r="D2261" s="294" t="s">
        <v>422</v>
      </c>
      <c r="E2261" s="294" t="s">
        <v>405</v>
      </c>
    </row>
    <row r="2262" spans="2:5" x14ac:dyDescent="0.25">
      <c r="B2262" s="294" t="s">
        <v>3764</v>
      </c>
      <c r="C2262" s="294">
        <v>530813</v>
      </c>
      <c r="D2262" s="294" t="s">
        <v>3765</v>
      </c>
      <c r="E2262" s="294" t="s">
        <v>482</v>
      </c>
    </row>
    <row r="2263" spans="2:5" x14ac:dyDescent="0.25">
      <c r="B2263" s="294" t="s">
        <v>3766</v>
      </c>
      <c r="C2263" s="294">
        <v>524518</v>
      </c>
      <c r="D2263" s="294" t="s">
        <v>3767</v>
      </c>
      <c r="E2263" s="294" t="s">
        <v>460</v>
      </c>
    </row>
    <row r="2264" spans="2:5" x14ac:dyDescent="0.25">
      <c r="B2264" s="294" t="s">
        <v>3768</v>
      </c>
      <c r="C2264" s="294">
        <v>530139</v>
      </c>
      <c r="D2264" s="294" t="s">
        <v>422</v>
      </c>
      <c r="E2264" s="294" t="s">
        <v>439</v>
      </c>
    </row>
    <row r="2265" spans="2:5" x14ac:dyDescent="0.25">
      <c r="B2265" s="294" t="s">
        <v>3769</v>
      </c>
      <c r="C2265" s="294">
        <v>531328</v>
      </c>
      <c r="D2265" s="294" t="s">
        <v>422</v>
      </c>
      <c r="E2265" s="294" t="s">
        <v>1387</v>
      </c>
    </row>
    <row r="2266" spans="2:5" x14ac:dyDescent="0.25">
      <c r="B2266" s="294" t="s">
        <v>3770</v>
      </c>
      <c r="C2266" s="294">
        <v>533482</v>
      </c>
      <c r="D2266" s="294" t="s">
        <v>3771</v>
      </c>
      <c r="E2266" s="294" t="s">
        <v>820</v>
      </c>
    </row>
    <row r="2267" spans="2:5" x14ac:dyDescent="0.25">
      <c r="B2267" s="294" t="s">
        <v>3772</v>
      </c>
      <c r="C2267" s="294" t="s">
        <v>422</v>
      </c>
      <c r="D2267" s="294" t="s">
        <v>3773</v>
      </c>
      <c r="E2267" s="294" t="s">
        <v>433</v>
      </c>
    </row>
    <row r="2268" spans="2:5" x14ac:dyDescent="0.25">
      <c r="B2268" s="294" t="s">
        <v>3774</v>
      </c>
      <c r="C2268" s="294">
        <v>539384</v>
      </c>
      <c r="D2268" s="294" t="s">
        <v>422</v>
      </c>
      <c r="E2268" s="294" t="s">
        <v>439</v>
      </c>
    </row>
    <row r="2269" spans="2:5" x14ac:dyDescent="0.25">
      <c r="B2269" s="294" t="s">
        <v>3775</v>
      </c>
      <c r="C2269" s="294">
        <v>504392</v>
      </c>
      <c r="D2269" s="294" t="s">
        <v>422</v>
      </c>
      <c r="E2269" s="294" t="s">
        <v>405</v>
      </c>
    </row>
    <row r="2270" spans="2:5" x14ac:dyDescent="0.25">
      <c r="B2270" s="294" t="s">
        <v>3776</v>
      </c>
      <c r="C2270" s="294">
        <v>526423</v>
      </c>
      <c r="D2270" s="294" t="s">
        <v>422</v>
      </c>
      <c r="E2270" s="294" t="s">
        <v>542</v>
      </c>
    </row>
    <row r="2271" spans="2:5" x14ac:dyDescent="0.25">
      <c r="B2271" s="294" t="s">
        <v>3777</v>
      </c>
      <c r="C2271" s="294">
        <v>526423</v>
      </c>
      <c r="D2271" s="294" t="s">
        <v>422</v>
      </c>
      <c r="E2271" s="294" t="s">
        <v>542</v>
      </c>
    </row>
    <row r="2272" spans="2:5" x14ac:dyDescent="0.25">
      <c r="B2272" s="294" t="s">
        <v>3778</v>
      </c>
      <c r="C2272" s="294">
        <v>533210</v>
      </c>
      <c r="D2272" s="294" t="s">
        <v>422</v>
      </c>
      <c r="E2272" s="294" t="s">
        <v>671</v>
      </c>
    </row>
    <row r="2273" spans="2:5" x14ac:dyDescent="0.25">
      <c r="B2273" s="294" t="s">
        <v>3779</v>
      </c>
      <c r="C2273" s="294" t="s">
        <v>422</v>
      </c>
      <c r="D2273" s="294" t="s">
        <v>3780</v>
      </c>
      <c r="E2273" s="294" t="s">
        <v>433</v>
      </c>
    </row>
    <row r="2274" spans="2:5" x14ac:dyDescent="0.25">
      <c r="B2274" s="294" t="s">
        <v>3781</v>
      </c>
      <c r="C2274" s="294">
        <v>523550</v>
      </c>
      <c r="D2274" s="294" t="s">
        <v>422</v>
      </c>
      <c r="E2274" s="294" t="s">
        <v>411</v>
      </c>
    </row>
    <row r="2275" spans="2:5" x14ac:dyDescent="0.25">
      <c r="B2275" s="294" t="s">
        <v>3782</v>
      </c>
      <c r="C2275" s="294">
        <v>500249</v>
      </c>
      <c r="D2275" s="294" t="s">
        <v>3783</v>
      </c>
      <c r="E2275" s="294" t="s">
        <v>430</v>
      </c>
    </row>
    <row r="2276" spans="2:5" x14ac:dyDescent="0.25">
      <c r="B2276" s="294" t="s">
        <v>3784</v>
      </c>
      <c r="C2276" s="294">
        <v>519421</v>
      </c>
      <c r="D2276" s="294" t="s">
        <v>422</v>
      </c>
      <c r="E2276" s="294" t="s">
        <v>482</v>
      </c>
    </row>
    <row r="2277" spans="2:5" x14ac:dyDescent="0.25">
      <c r="B2277" s="294" t="s">
        <v>3785</v>
      </c>
      <c r="C2277" s="294" t="s">
        <v>422</v>
      </c>
      <c r="D2277" s="294" t="s">
        <v>3786</v>
      </c>
      <c r="E2277" s="294" t="s">
        <v>433</v>
      </c>
    </row>
    <row r="2278" spans="2:5" x14ac:dyDescent="0.25">
      <c r="B2278" s="294" t="s">
        <v>3787</v>
      </c>
      <c r="C2278" s="294">
        <v>503626</v>
      </c>
      <c r="D2278" s="294" t="s">
        <v>422</v>
      </c>
      <c r="E2278" s="294" t="s">
        <v>405</v>
      </c>
    </row>
    <row r="2279" spans="2:5" x14ac:dyDescent="0.25">
      <c r="B2279" s="294" t="s">
        <v>3788</v>
      </c>
      <c r="C2279" s="294">
        <v>532997</v>
      </c>
      <c r="D2279" s="294" t="s">
        <v>3789</v>
      </c>
      <c r="E2279" s="294" t="s">
        <v>561</v>
      </c>
    </row>
    <row r="2280" spans="2:5" x14ac:dyDescent="0.25">
      <c r="B2280" s="294" t="s">
        <v>3790</v>
      </c>
      <c r="C2280" s="294">
        <v>530149</v>
      </c>
      <c r="D2280" s="294" t="s">
        <v>422</v>
      </c>
      <c r="E2280" s="294" t="s">
        <v>437</v>
      </c>
    </row>
    <row r="2281" spans="2:5" x14ac:dyDescent="0.25">
      <c r="B2281" s="294" t="s">
        <v>3791</v>
      </c>
      <c r="C2281" s="294">
        <v>532081</v>
      </c>
      <c r="D2281" s="294" t="s">
        <v>3792</v>
      </c>
      <c r="E2281" s="294" t="s">
        <v>425</v>
      </c>
    </row>
    <row r="2282" spans="2:5" x14ac:dyDescent="0.25">
      <c r="B2282" s="294" t="s">
        <v>3793</v>
      </c>
      <c r="C2282" s="294">
        <v>532937</v>
      </c>
      <c r="D2282" s="294" t="s">
        <v>422</v>
      </c>
      <c r="E2282" s="294" t="s">
        <v>416</v>
      </c>
    </row>
    <row r="2283" spans="2:5" x14ac:dyDescent="0.25">
      <c r="B2283" s="294" t="s">
        <v>3794</v>
      </c>
      <c r="C2283" s="294">
        <v>539408</v>
      </c>
      <c r="D2283" s="294" t="s">
        <v>422</v>
      </c>
      <c r="E2283" s="294" t="s">
        <v>439</v>
      </c>
    </row>
    <row r="2284" spans="2:5" x14ac:dyDescent="0.25">
      <c r="B2284" s="294" t="s">
        <v>3795</v>
      </c>
      <c r="C2284" s="294">
        <v>505299</v>
      </c>
      <c r="D2284" s="294" t="s">
        <v>422</v>
      </c>
      <c r="E2284" s="294" t="s">
        <v>430</v>
      </c>
    </row>
    <row r="2285" spans="2:5" x14ac:dyDescent="0.25">
      <c r="B2285" s="294" t="s">
        <v>3796</v>
      </c>
      <c r="C2285" s="294">
        <v>513703</v>
      </c>
      <c r="D2285" s="294" t="s">
        <v>422</v>
      </c>
      <c r="E2285" s="294" t="s">
        <v>437</v>
      </c>
    </row>
    <row r="2286" spans="2:5" x14ac:dyDescent="0.25">
      <c r="B2286" s="294" t="s">
        <v>3797</v>
      </c>
      <c r="C2286" s="294">
        <v>523594</v>
      </c>
      <c r="D2286" s="294" t="s">
        <v>422</v>
      </c>
      <c r="E2286" s="294" t="s">
        <v>542</v>
      </c>
    </row>
    <row r="2287" spans="2:5" x14ac:dyDescent="0.25">
      <c r="B2287" s="294" t="s">
        <v>3798</v>
      </c>
      <c r="C2287" s="294">
        <v>511048</v>
      </c>
      <c r="D2287" s="294" t="s">
        <v>422</v>
      </c>
      <c r="E2287" s="294" t="s">
        <v>444</v>
      </c>
    </row>
    <row r="2288" spans="2:5" x14ac:dyDescent="0.25">
      <c r="B2288" s="294" t="s">
        <v>3799</v>
      </c>
      <c r="C2288" s="294">
        <v>514240</v>
      </c>
      <c r="D2288" s="294" t="s">
        <v>422</v>
      </c>
      <c r="E2288" s="294" t="s">
        <v>437</v>
      </c>
    </row>
    <row r="2289" spans="2:5" x14ac:dyDescent="0.25">
      <c r="B2289" s="294" t="s">
        <v>3800</v>
      </c>
      <c r="C2289" s="294">
        <v>536170</v>
      </c>
      <c r="D2289" s="294" t="s">
        <v>422</v>
      </c>
      <c r="E2289" s="294" t="s">
        <v>444</v>
      </c>
    </row>
    <row r="2290" spans="2:5" x14ac:dyDescent="0.25">
      <c r="B2290" s="294" t="s">
        <v>3801</v>
      </c>
      <c r="C2290" s="294">
        <v>530421</v>
      </c>
      <c r="D2290" s="294" t="s">
        <v>422</v>
      </c>
      <c r="E2290" s="294" t="s">
        <v>470</v>
      </c>
    </row>
    <row r="2291" spans="2:5" x14ac:dyDescent="0.25">
      <c r="B2291" s="294" t="s">
        <v>3802</v>
      </c>
      <c r="C2291" s="294">
        <v>531206</v>
      </c>
      <c r="D2291" s="294" t="s">
        <v>422</v>
      </c>
      <c r="E2291" s="294" t="s">
        <v>439</v>
      </c>
    </row>
    <row r="2292" spans="2:5" x14ac:dyDescent="0.25">
      <c r="B2292" s="294" t="s">
        <v>3803</v>
      </c>
      <c r="C2292" s="294">
        <v>531882</v>
      </c>
      <c r="D2292" s="294" t="s">
        <v>3804</v>
      </c>
      <c r="E2292" s="294" t="s">
        <v>482</v>
      </c>
    </row>
    <row r="2293" spans="2:5" x14ac:dyDescent="0.25">
      <c r="B2293" s="294" t="s">
        <v>3805</v>
      </c>
      <c r="C2293" s="294">
        <v>539997</v>
      </c>
      <c r="D2293" s="294" t="s">
        <v>422</v>
      </c>
      <c r="E2293" s="294" t="s">
        <v>460</v>
      </c>
    </row>
    <row r="2294" spans="2:5" x14ac:dyDescent="0.25">
      <c r="B2294" s="294" t="s">
        <v>3806</v>
      </c>
      <c r="C2294" s="294">
        <v>537669</v>
      </c>
      <c r="D2294" s="294" t="s">
        <v>422</v>
      </c>
      <c r="E2294" s="294" t="s">
        <v>500</v>
      </c>
    </row>
    <row r="2295" spans="2:5" x14ac:dyDescent="0.25">
      <c r="B2295" s="294" t="s">
        <v>3807</v>
      </c>
      <c r="C2295" s="294">
        <v>533519</v>
      </c>
      <c r="D2295" s="294" t="s">
        <v>3808</v>
      </c>
      <c r="E2295" s="294" t="s">
        <v>588</v>
      </c>
    </row>
    <row r="2296" spans="2:5" x14ac:dyDescent="0.25">
      <c r="B2296" s="294" t="s">
        <v>3809</v>
      </c>
      <c r="C2296" s="294">
        <v>540115</v>
      </c>
      <c r="D2296" s="294" t="s">
        <v>3810</v>
      </c>
      <c r="E2296" s="294" t="s">
        <v>428</v>
      </c>
    </row>
    <row r="2297" spans="2:5" x14ac:dyDescent="0.25">
      <c r="B2297" s="294" t="s">
        <v>3811</v>
      </c>
      <c r="C2297" s="294">
        <v>526947</v>
      </c>
      <c r="D2297" s="294" t="s">
        <v>3812</v>
      </c>
      <c r="E2297" s="294" t="s">
        <v>1468</v>
      </c>
    </row>
    <row r="2298" spans="2:5" x14ac:dyDescent="0.25">
      <c r="B2298" s="294" t="s">
        <v>3813</v>
      </c>
      <c r="C2298" s="294">
        <v>505693</v>
      </c>
      <c r="D2298" s="294" t="s">
        <v>3814</v>
      </c>
      <c r="E2298" s="294" t="s">
        <v>607</v>
      </c>
    </row>
    <row r="2299" spans="2:5" x14ac:dyDescent="0.25">
      <c r="B2299" s="294" t="s">
        <v>3815</v>
      </c>
      <c r="C2299" s="294">
        <v>524202</v>
      </c>
      <c r="D2299" s="294" t="s">
        <v>422</v>
      </c>
      <c r="E2299" s="294" t="s">
        <v>502</v>
      </c>
    </row>
    <row r="2300" spans="2:5" x14ac:dyDescent="0.25">
      <c r="B2300" s="294" t="s">
        <v>3816</v>
      </c>
      <c r="C2300" s="294">
        <v>524202</v>
      </c>
      <c r="D2300" s="294" t="s">
        <v>422</v>
      </c>
      <c r="E2300" s="294" t="s">
        <v>502</v>
      </c>
    </row>
    <row r="2301" spans="2:5" x14ac:dyDescent="0.25">
      <c r="B2301" s="294" t="s">
        <v>3817</v>
      </c>
      <c r="C2301" s="294">
        <v>540026</v>
      </c>
      <c r="D2301" s="294" t="s">
        <v>422</v>
      </c>
      <c r="E2301" s="294" t="s">
        <v>508</v>
      </c>
    </row>
    <row r="2302" spans="2:5" x14ac:dyDescent="0.25">
      <c r="B2302" s="294" t="s">
        <v>3818</v>
      </c>
      <c r="C2302" s="294">
        <v>530577</v>
      </c>
      <c r="D2302" s="294" t="s">
        <v>422</v>
      </c>
      <c r="E2302" s="294" t="s">
        <v>439</v>
      </c>
    </row>
    <row r="2303" spans="2:5" x14ac:dyDescent="0.25">
      <c r="B2303" s="294" t="s">
        <v>3819</v>
      </c>
      <c r="C2303" s="294">
        <v>524522</v>
      </c>
      <c r="D2303" s="294" t="s">
        <v>422</v>
      </c>
      <c r="E2303" s="294" t="s">
        <v>470</v>
      </c>
    </row>
    <row r="2304" spans="2:5" x14ac:dyDescent="0.25">
      <c r="B2304" s="294" t="s">
        <v>3820</v>
      </c>
      <c r="C2304" s="294" t="s">
        <v>422</v>
      </c>
      <c r="D2304" s="294" t="s">
        <v>3821</v>
      </c>
      <c r="E2304" s="294" t="s">
        <v>433</v>
      </c>
    </row>
    <row r="2305" spans="2:5" x14ac:dyDescent="0.25">
      <c r="B2305" s="294" t="s">
        <v>3822</v>
      </c>
      <c r="C2305" s="294">
        <v>531842</v>
      </c>
      <c r="D2305" s="294" t="s">
        <v>422</v>
      </c>
      <c r="E2305" s="294" t="s">
        <v>444</v>
      </c>
    </row>
    <row r="2306" spans="2:5" x14ac:dyDescent="0.25">
      <c r="B2306" s="294" t="s">
        <v>3823</v>
      </c>
      <c r="C2306" s="294">
        <v>535387</v>
      </c>
      <c r="D2306" s="294" t="s">
        <v>422</v>
      </c>
      <c r="E2306" s="294" t="s">
        <v>437</v>
      </c>
    </row>
    <row r="2307" spans="2:5" x14ac:dyDescent="0.25">
      <c r="B2307" s="294" t="s">
        <v>3824</v>
      </c>
      <c r="C2307" s="294">
        <v>535387</v>
      </c>
      <c r="D2307" s="294" t="s">
        <v>422</v>
      </c>
      <c r="E2307" s="294" t="s">
        <v>437</v>
      </c>
    </row>
    <row r="2308" spans="2:5" x14ac:dyDescent="0.25">
      <c r="B2308" s="294" t="s">
        <v>3825</v>
      </c>
      <c r="C2308" s="294">
        <v>505302</v>
      </c>
      <c r="D2308" s="294" t="s">
        <v>422</v>
      </c>
      <c r="E2308" s="294" t="s">
        <v>430</v>
      </c>
    </row>
    <row r="2309" spans="2:5" x14ac:dyDescent="0.25">
      <c r="B2309" s="294" t="s">
        <v>3826</v>
      </c>
      <c r="C2309" s="294">
        <v>504258</v>
      </c>
      <c r="D2309" s="294" t="s">
        <v>422</v>
      </c>
      <c r="E2309" s="294" t="s">
        <v>720</v>
      </c>
    </row>
    <row r="2310" spans="2:5" x14ac:dyDescent="0.25">
      <c r="B2310" s="294" t="s">
        <v>3827</v>
      </c>
      <c r="C2310" s="294" t="s">
        <v>422</v>
      </c>
      <c r="D2310" s="294" t="s">
        <v>3828</v>
      </c>
      <c r="E2310" s="294" t="s">
        <v>513</v>
      </c>
    </row>
    <row r="2311" spans="2:5" x14ac:dyDescent="0.25">
      <c r="B2311" s="294" t="s">
        <v>3829</v>
      </c>
      <c r="C2311" s="294">
        <v>500252</v>
      </c>
      <c r="D2311" s="294" t="s">
        <v>3830</v>
      </c>
      <c r="E2311" s="294" t="s">
        <v>430</v>
      </c>
    </row>
    <row r="2312" spans="2:5" x14ac:dyDescent="0.25">
      <c r="B2312" s="294" t="s">
        <v>3831</v>
      </c>
      <c r="C2312" s="294">
        <v>502958</v>
      </c>
      <c r="D2312" s="294" t="s">
        <v>422</v>
      </c>
      <c r="E2312" s="294" t="s">
        <v>437</v>
      </c>
    </row>
    <row r="2313" spans="2:5" x14ac:dyDescent="0.25">
      <c r="B2313" s="294" t="s">
        <v>3832</v>
      </c>
      <c r="C2313" s="294">
        <v>506079</v>
      </c>
      <c r="D2313" s="294" t="s">
        <v>3833</v>
      </c>
      <c r="E2313" s="294" t="s">
        <v>745</v>
      </c>
    </row>
    <row r="2314" spans="2:5" x14ac:dyDescent="0.25">
      <c r="B2314" s="294" t="s">
        <v>3834</v>
      </c>
      <c r="C2314" s="294">
        <v>534690</v>
      </c>
      <c r="D2314" s="294" t="s">
        <v>3835</v>
      </c>
      <c r="E2314" s="294" t="s">
        <v>740</v>
      </c>
    </row>
    <row r="2315" spans="2:5" x14ac:dyDescent="0.25">
      <c r="B2315" s="294" t="s">
        <v>3836</v>
      </c>
      <c r="C2315" s="294">
        <v>590075</v>
      </c>
      <c r="D2315" s="294" t="s">
        <v>3837</v>
      </c>
      <c r="E2315" s="294" t="s">
        <v>437</v>
      </c>
    </row>
    <row r="2316" spans="2:5" x14ac:dyDescent="0.25">
      <c r="B2316" s="294" t="s">
        <v>3838</v>
      </c>
      <c r="C2316" s="294">
        <v>539841</v>
      </c>
      <c r="D2316" s="294" t="s">
        <v>422</v>
      </c>
      <c r="E2316" s="294" t="s">
        <v>743</v>
      </c>
    </row>
    <row r="2317" spans="2:5" x14ac:dyDescent="0.25">
      <c r="B2317" s="294" t="s">
        <v>3839</v>
      </c>
      <c r="C2317" s="294">
        <v>509048</v>
      </c>
      <c r="D2317" s="294" t="s">
        <v>422</v>
      </c>
      <c r="E2317" s="294" t="s">
        <v>508</v>
      </c>
    </row>
    <row r="2318" spans="2:5" x14ac:dyDescent="0.25">
      <c r="B2318" s="294" t="s">
        <v>3840</v>
      </c>
      <c r="C2318" s="294">
        <v>532275</v>
      </c>
      <c r="D2318" s="294" t="s">
        <v>422</v>
      </c>
      <c r="E2318" s="294" t="s">
        <v>439</v>
      </c>
    </row>
    <row r="2319" spans="2:5" x14ac:dyDescent="0.25">
      <c r="B2319" s="294" t="s">
        <v>3841</v>
      </c>
      <c r="C2319" s="294">
        <v>533012</v>
      </c>
      <c r="D2319" s="294" t="s">
        <v>3842</v>
      </c>
      <c r="E2319" s="294" t="s">
        <v>508</v>
      </c>
    </row>
    <row r="2320" spans="2:5" x14ac:dyDescent="0.25">
      <c r="B2320" s="294" t="s">
        <v>3843</v>
      </c>
      <c r="C2320" s="294">
        <v>540005</v>
      </c>
      <c r="D2320" s="294" t="s">
        <v>3844</v>
      </c>
      <c r="E2320" s="294" t="s">
        <v>408</v>
      </c>
    </row>
    <row r="2321" spans="2:5" x14ac:dyDescent="0.25">
      <c r="B2321" s="294" t="s">
        <v>3845</v>
      </c>
      <c r="C2321" s="294">
        <v>500510</v>
      </c>
      <c r="D2321" s="294" t="s">
        <v>3846</v>
      </c>
      <c r="E2321" s="294" t="s">
        <v>820</v>
      </c>
    </row>
    <row r="2322" spans="2:5" x14ac:dyDescent="0.25">
      <c r="B2322" s="294" t="s">
        <v>3847</v>
      </c>
      <c r="C2322" s="294">
        <v>540702</v>
      </c>
      <c r="D2322" s="294" t="s">
        <v>3848</v>
      </c>
      <c r="E2322" s="294" t="s">
        <v>611</v>
      </c>
    </row>
    <row r="2323" spans="2:5" x14ac:dyDescent="0.25">
      <c r="B2323" s="294" t="s">
        <v>3849</v>
      </c>
      <c r="C2323" s="294">
        <v>531164</v>
      </c>
      <c r="D2323" s="294" t="s">
        <v>422</v>
      </c>
      <c r="E2323" s="294" t="s">
        <v>536</v>
      </c>
    </row>
    <row r="2324" spans="2:5" x14ac:dyDescent="0.25">
      <c r="B2324" s="294" t="s">
        <v>3850</v>
      </c>
      <c r="C2324" s="294">
        <v>539909</v>
      </c>
      <c r="D2324" s="294" t="s">
        <v>422</v>
      </c>
      <c r="E2324" s="294" t="s">
        <v>439</v>
      </c>
    </row>
    <row r="2325" spans="2:5" x14ac:dyDescent="0.25">
      <c r="B2325" s="294" t="s">
        <v>3851</v>
      </c>
      <c r="C2325" s="294" t="s">
        <v>422</v>
      </c>
      <c r="D2325" s="294" t="s">
        <v>3852</v>
      </c>
      <c r="E2325" s="294" t="s">
        <v>433</v>
      </c>
    </row>
    <row r="2326" spans="2:5" x14ac:dyDescent="0.25">
      <c r="B2326" s="294" t="s">
        <v>3853</v>
      </c>
      <c r="C2326" s="294">
        <v>540222</v>
      </c>
      <c r="D2326" s="294" t="s">
        <v>3854</v>
      </c>
      <c r="E2326" s="294" t="s">
        <v>460</v>
      </c>
    </row>
    <row r="2327" spans="2:5" x14ac:dyDescent="0.25">
      <c r="B2327" s="294" t="s">
        <v>3855</v>
      </c>
      <c r="C2327" s="294">
        <v>532829</v>
      </c>
      <c r="D2327" s="294" t="s">
        <v>422</v>
      </c>
      <c r="E2327" s="294" t="s">
        <v>848</v>
      </c>
    </row>
    <row r="2328" spans="2:5" x14ac:dyDescent="0.25">
      <c r="B2328" s="294" t="s">
        <v>3856</v>
      </c>
      <c r="C2328" s="294" t="s">
        <v>422</v>
      </c>
      <c r="D2328" s="294" t="s">
        <v>3857</v>
      </c>
      <c r="E2328" s="294" t="s">
        <v>433</v>
      </c>
    </row>
    <row r="2329" spans="2:5" x14ac:dyDescent="0.25">
      <c r="B2329" s="294" t="s">
        <v>3858</v>
      </c>
      <c r="C2329" s="294">
        <v>531288</v>
      </c>
      <c r="D2329" s="294" t="s">
        <v>422</v>
      </c>
      <c r="E2329" s="294" t="s">
        <v>439</v>
      </c>
    </row>
    <row r="2330" spans="2:5" x14ac:dyDescent="0.25">
      <c r="B2330" s="294" t="s">
        <v>3859</v>
      </c>
      <c r="C2330" s="294">
        <v>540360</v>
      </c>
      <c r="D2330" s="294" t="s">
        <v>422</v>
      </c>
      <c r="E2330" s="294" t="s">
        <v>405</v>
      </c>
    </row>
    <row r="2331" spans="2:5" x14ac:dyDescent="0.25">
      <c r="B2331" s="294" t="s">
        <v>3860</v>
      </c>
      <c r="C2331" s="294">
        <v>508306</v>
      </c>
      <c r="D2331" s="294" t="s">
        <v>422</v>
      </c>
      <c r="E2331" s="294" t="s">
        <v>829</v>
      </c>
    </row>
    <row r="2332" spans="2:5" x14ac:dyDescent="0.25">
      <c r="B2332" s="294" t="s">
        <v>3861</v>
      </c>
      <c r="C2332" s="294">
        <v>517415</v>
      </c>
      <c r="D2332" s="294" t="s">
        <v>422</v>
      </c>
      <c r="E2332" s="294" t="s">
        <v>752</v>
      </c>
    </row>
    <row r="2333" spans="2:5" x14ac:dyDescent="0.25">
      <c r="B2333" s="294" t="s">
        <v>3862</v>
      </c>
      <c r="C2333" s="294">
        <v>517518</v>
      </c>
      <c r="D2333" s="294" t="s">
        <v>3863</v>
      </c>
      <c r="E2333" s="294" t="s">
        <v>430</v>
      </c>
    </row>
    <row r="2334" spans="2:5" x14ac:dyDescent="0.25">
      <c r="B2334" s="294" t="s">
        <v>3864</v>
      </c>
      <c r="C2334" s="294">
        <v>509046</v>
      </c>
      <c r="D2334" s="294" t="s">
        <v>422</v>
      </c>
      <c r="E2334" s="294" t="s">
        <v>843</v>
      </c>
    </row>
    <row r="2335" spans="2:5" x14ac:dyDescent="0.25">
      <c r="B2335" s="294" t="s">
        <v>3865</v>
      </c>
      <c r="C2335" s="294">
        <v>780021</v>
      </c>
      <c r="D2335" s="294" t="s">
        <v>422</v>
      </c>
      <c r="E2335" s="294" t="s">
        <v>513</v>
      </c>
    </row>
    <row r="2336" spans="2:5" x14ac:dyDescent="0.25">
      <c r="B2336" s="294" t="s">
        <v>3866</v>
      </c>
      <c r="C2336" s="294">
        <v>541233</v>
      </c>
      <c r="D2336" s="294" t="s">
        <v>3867</v>
      </c>
      <c r="E2336" s="294" t="s">
        <v>623</v>
      </c>
    </row>
    <row r="2337" spans="2:5" x14ac:dyDescent="0.25">
      <c r="B2337" s="294" t="s">
        <v>3868</v>
      </c>
      <c r="C2337" s="294">
        <v>533602</v>
      </c>
      <c r="D2337" s="294" t="s">
        <v>422</v>
      </c>
      <c r="E2337" s="294" t="s">
        <v>442</v>
      </c>
    </row>
    <row r="2338" spans="2:5" x14ac:dyDescent="0.25">
      <c r="B2338" s="294" t="s">
        <v>3869</v>
      </c>
      <c r="C2338" s="294">
        <v>541196</v>
      </c>
      <c r="D2338" s="294" t="s">
        <v>422</v>
      </c>
      <c r="E2338" s="294" t="s">
        <v>506</v>
      </c>
    </row>
    <row r="2339" spans="2:5" x14ac:dyDescent="0.25">
      <c r="B2339" s="294" t="s">
        <v>3870</v>
      </c>
      <c r="C2339" s="294" t="s">
        <v>422</v>
      </c>
      <c r="D2339" s="294" t="s">
        <v>3871</v>
      </c>
      <c r="E2339" s="294" t="s">
        <v>433</v>
      </c>
    </row>
    <row r="2340" spans="2:5" x14ac:dyDescent="0.25">
      <c r="B2340" s="294" t="s">
        <v>3872</v>
      </c>
      <c r="C2340" s="294" t="s">
        <v>422</v>
      </c>
      <c r="D2340" s="294" t="s">
        <v>3871</v>
      </c>
      <c r="E2340" s="294" t="s">
        <v>433</v>
      </c>
    </row>
    <row r="2341" spans="2:5" x14ac:dyDescent="0.25">
      <c r="B2341" s="294" t="s">
        <v>3873</v>
      </c>
      <c r="C2341" s="294">
        <v>500250</v>
      </c>
      <c r="D2341" s="294" t="s">
        <v>3874</v>
      </c>
      <c r="E2341" s="294" t="s">
        <v>777</v>
      </c>
    </row>
    <row r="2342" spans="2:5" x14ac:dyDescent="0.25">
      <c r="B2342" s="294" t="s">
        <v>3875</v>
      </c>
      <c r="C2342" s="294">
        <v>533007</v>
      </c>
      <c r="D2342" s="294" t="s">
        <v>3876</v>
      </c>
      <c r="E2342" s="294" t="s">
        <v>1342</v>
      </c>
    </row>
    <row r="2343" spans="2:5" x14ac:dyDescent="0.25">
      <c r="B2343" s="294" t="s">
        <v>3877</v>
      </c>
      <c r="C2343" s="294" t="s">
        <v>422</v>
      </c>
      <c r="D2343" s="294" t="s">
        <v>3878</v>
      </c>
      <c r="E2343" s="294" t="s">
        <v>433</v>
      </c>
    </row>
    <row r="2344" spans="2:5" x14ac:dyDescent="0.25">
      <c r="B2344" s="294" t="s">
        <v>3879</v>
      </c>
      <c r="C2344" s="294">
        <v>526596</v>
      </c>
      <c r="D2344" s="294" t="s">
        <v>3880</v>
      </c>
      <c r="E2344" s="294" t="s">
        <v>848</v>
      </c>
    </row>
    <row r="2345" spans="2:5" x14ac:dyDescent="0.25">
      <c r="B2345" s="294" t="s">
        <v>3881</v>
      </c>
      <c r="C2345" s="294">
        <v>511593</v>
      </c>
      <c r="D2345" s="294" t="s">
        <v>422</v>
      </c>
      <c r="E2345" s="294" t="s">
        <v>439</v>
      </c>
    </row>
    <row r="2346" spans="2:5" x14ac:dyDescent="0.25">
      <c r="B2346" s="294" t="s">
        <v>3882</v>
      </c>
      <c r="C2346" s="294">
        <v>531027</v>
      </c>
      <c r="D2346" s="294" t="s">
        <v>422</v>
      </c>
      <c r="E2346" s="294" t="s">
        <v>405</v>
      </c>
    </row>
    <row r="2347" spans="2:5" x14ac:dyDescent="0.25">
      <c r="B2347" s="294" t="s">
        <v>3883</v>
      </c>
      <c r="C2347" s="294">
        <v>500253</v>
      </c>
      <c r="D2347" s="294" t="s">
        <v>3884</v>
      </c>
      <c r="E2347" s="294" t="s">
        <v>480</v>
      </c>
    </row>
    <row r="2348" spans="2:5" x14ac:dyDescent="0.25">
      <c r="B2348" s="294" t="s">
        <v>3885</v>
      </c>
      <c r="C2348" s="294">
        <v>539927</v>
      </c>
      <c r="D2348" s="294" t="s">
        <v>422</v>
      </c>
      <c r="E2348" s="294" t="s">
        <v>506</v>
      </c>
    </row>
    <row r="2349" spans="2:5" x14ac:dyDescent="0.25">
      <c r="B2349" s="294" t="s">
        <v>3886</v>
      </c>
      <c r="C2349" s="294">
        <v>507759</v>
      </c>
      <c r="D2349" s="294" t="s">
        <v>422</v>
      </c>
      <c r="E2349" s="294" t="s">
        <v>470</v>
      </c>
    </row>
    <row r="2350" spans="2:5" x14ac:dyDescent="0.25">
      <c r="B2350" s="294" t="s">
        <v>3887</v>
      </c>
      <c r="C2350" s="294">
        <v>517463</v>
      </c>
      <c r="D2350" s="294" t="s">
        <v>3888</v>
      </c>
      <c r="E2350" s="294" t="s">
        <v>964</v>
      </c>
    </row>
    <row r="2351" spans="2:5" x14ac:dyDescent="0.25">
      <c r="B2351" s="294" t="s">
        <v>3889</v>
      </c>
      <c r="C2351" s="294">
        <v>531241</v>
      </c>
      <c r="D2351" s="294" t="s">
        <v>3890</v>
      </c>
      <c r="E2351" s="294" t="s">
        <v>968</v>
      </c>
    </row>
    <row r="2352" spans="2:5" x14ac:dyDescent="0.25">
      <c r="B2352" s="294" t="s">
        <v>3891</v>
      </c>
      <c r="C2352" s="294">
        <v>531633</v>
      </c>
      <c r="D2352" s="294" t="s">
        <v>3892</v>
      </c>
      <c r="E2352" s="294" t="s">
        <v>460</v>
      </c>
    </row>
    <row r="2353" spans="2:5" x14ac:dyDescent="0.25">
      <c r="B2353" s="294" t="s">
        <v>3893</v>
      </c>
      <c r="C2353" s="294">
        <v>523457</v>
      </c>
      <c r="D2353" s="294" t="s">
        <v>3894</v>
      </c>
      <c r="E2353" s="294" t="s">
        <v>1458</v>
      </c>
    </row>
    <row r="2354" spans="2:5" x14ac:dyDescent="0.25">
      <c r="B2354" s="294" t="s">
        <v>3895</v>
      </c>
      <c r="C2354" s="294">
        <v>523457</v>
      </c>
      <c r="D2354" s="294" t="s">
        <v>3896</v>
      </c>
      <c r="E2354" s="294" t="s">
        <v>1458</v>
      </c>
    </row>
    <row r="2355" spans="2:5" x14ac:dyDescent="0.25">
      <c r="B2355" s="294" t="s">
        <v>3897</v>
      </c>
      <c r="C2355" s="294">
        <v>524748</v>
      </c>
      <c r="D2355" s="294" t="s">
        <v>422</v>
      </c>
      <c r="E2355" s="294" t="s">
        <v>470</v>
      </c>
    </row>
    <row r="2356" spans="2:5" x14ac:dyDescent="0.25">
      <c r="B2356" s="294" t="s">
        <v>3898</v>
      </c>
      <c r="C2356" s="294">
        <v>526604</v>
      </c>
      <c r="D2356" s="294" t="s">
        <v>422</v>
      </c>
      <c r="E2356" s="294" t="s">
        <v>430</v>
      </c>
    </row>
    <row r="2357" spans="2:5" x14ac:dyDescent="0.25">
      <c r="B2357" s="294" t="s">
        <v>3899</v>
      </c>
      <c r="C2357" s="294">
        <v>507912</v>
      </c>
      <c r="D2357" s="294" t="s">
        <v>422</v>
      </c>
      <c r="E2357" s="294" t="s">
        <v>405</v>
      </c>
    </row>
    <row r="2358" spans="2:5" x14ac:dyDescent="0.25">
      <c r="B2358" s="294" t="s">
        <v>3900</v>
      </c>
      <c r="C2358" s="294">
        <v>540192</v>
      </c>
      <c r="D2358" s="294" t="s">
        <v>422</v>
      </c>
      <c r="E2358" s="294" t="s">
        <v>405</v>
      </c>
    </row>
    <row r="2359" spans="2:5" x14ac:dyDescent="0.25">
      <c r="B2359" s="294" t="s">
        <v>3901</v>
      </c>
      <c r="C2359" s="294">
        <v>512455</v>
      </c>
      <c r="D2359" s="294" t="s">
        <v>422</v>
      </c>
      <c r="E2359" s="294" t="s">
        <v>454</v>
      </c>
    </row>
    <row r="2360" spans="2:5" x14ac:dyDescent="0.25">
      <c r="B2360" s="294" t="s">
        <v>3902</v>
      </c>
      <c r="C2360" s="294">
        <v>539992</v>
      </c>
      <c r="D2360" s="294" t="s">
        <v>3903</v>
      </c>
      <c r="E2360" s="294" t="s">
        <v>430</v>
      </c>
    </row>
    <row r="2361" spans="2:5" x14ac:dyDescent="0.25">
      <c r="B2361" s="294" t="s">
        <v>3904</v>
      </c>
      <c r="C2361" s="294">
        <v>590082</v>
      </c>
      <c r="D2361" s="294" t="s">
        <v>422</v>
      </c>
      <c r="E2361" s="294" t="s">
        <v>405</v>
      </c>
    </row>
    <row r="2362" spans="2:5" x14ac:dyDescent="0.25">
      <c r="B2362" s="294" t="s">
        <v>3905</v>
      </c>
      <c r="C2362" s="294">
        <v>532740</v>
      </c>
      <c r="D2362" s="294" t="s">
        <v>3906</v>
      </c>
      <c r="E2362" s="294" t="s">
        <v>430</v>
      </c>
    </row>
    <row r="2363" spans="2:5" x14ac:dyDescent="0.25">
      <c r="B2363" s="294" t="s">
        <v>3907</v>
      </c>
      <c r="C2363" s="294">
        <v>526568</v>
      </c>
      <c r="D2363" s="294" t="s">
        <v>422</v>
      </c>
      <c r="E2363" s="294" t="s">
        <v>829</v>
      </c>
    </row>
    <row r="2364" spans="2:5" x14ac:dyDescent="0.25">
      <c r="B2364" s="294" t="s">
        <v>3908</v>
      </c>
      <c r="C2364" s="294">
        <v>534422</v>
      </c>
      <c r="D2364" s="294" t="s">
        <v>422</v>
      </c>
      <c r="E2364" s="294" t="s">
        <v>892</v>
      </c>
    </row>
    <row r="2365" spans="2:5" x14ac:dyDescent="0.25">
      <c r="B2365" s="294" t="s">
        <v>3909</v>
      </c>
      <c r="C2365" s="294">
        <v>500284</v>
      </c>
      <c r="D2365" s="294" t="s">
        <v>422</v>
      </c>
      <c r="E2365" s="294" t="s">
        <v>470</v>
      </c>
    </row>
    <row r="2366" spans="2:5" x14ac:dyDescent="0.25">
      <c r="B2366" s="294" t="s">
        <v>3910</v>
      </c>
      <c r="C2366" s="294">
        <v>530065</v>
      </c>
      <c r="D2366" s="294" t="s">
        <v>422</v>
      </c>
      <c r="E2366" s="294" t="s">
        <v>623</v>
      </c>
    </row>
    <row r="2367" spans="2:5" x14ac:dyDescent="0.25">
      <c r="B2367" s="294" t="s">
        <v>3911</v>
      </c>
      <c r="C2367" s="294">
        <v>540952</v>
      </c>
      <c r="D2367" s="294" t="s">
        <v>422</v>
      </c>
      <c r="E2367" s="294" t="s">
        <v>536</v>
      </c>
    </row>
    <row r="2368" spans="2:5" x14ac:dyDescent="0.25">
      <c r="B2368" s="294" t="s">
        <v>3912</v>
      </c>
      <c r="C2368" s="294">
        <v>523475</v>
      </c>
      <c r="D2368" s="294" t="s">
        <v>422</v>
      </c>
      <c r="E2368" s="294" t="s">
        <v>482</v>
      </c>
    </row>
    <row r="2369" spans="2:5" x14ac:dyDescent="0.25">
      <c r="B2369" s="294" t="s">
        <v>3913</v>
      </c>
      <c r="C2369" s="294">
        <v>532998</v>
      </c>
      <c r="D2369" s="294" t="s">
        <v>3914</v>
      </c>
      <c r="E2369" s="294" t="s">
        <v>892</v>
      </c>
    </row>
    <row r="2370" spans="2:5" x14ac:dyDescent="0.25">
      <c r="B2370" s="294" t="s">
        <v>3915</v>
      </c>
      <c r="C2370" s="294">
        <v>533343</v>
      </c>
      <c r="D2370" s="294" t="s">
        <v>3916</v>
      </c>
      <c r="E2370" s="294" t="s">
        <v>536</v>
      </c>
    </row>
    <row r="2371" spans="2:5" x14ac:dyDescent="0.25">
      <c r="B2371" s="294" t="s">
        <v>3917</v>
      </c>
      <c r="C2371" s="294">
        <v>539227</v>
      </c>
      <c r="D2371" s="294" t="s">
        <v>422</v>
      </c>
      <c r="E2371" s="294" t="s">
        <v>430</v>
      </c>
    </row>
    <row r="2372" spans="2:5" x14ac:dyDescent="0.25">
      <c r="B2372" s="294" t="s">
        <v>3918</v>
      </c>
      <c r="C2372" s="294">
        <v>514036</v>
      </c>
      <c r="D2372" s="294" t="s">
        <v>422</v>
      </c>
      <c r="E2372" s="294" t="s">
        <v>437</v>
      </c>
    </row>
    <row r="2373" spans="2:5" x14ac:dyDescent="0.25">
      <c r="B2373" s="294" t="s">
        <v>3919</v>
      </c>
      <c r="C2373" s="294">
        <v>532783</v>
      </c>
      <c r="D2373" s="294" t="s">
        <v>3920</v>
      </c>
      <c r="E2373" s="294" t="s">
        <v>482</v>
      </c>
    </row>
    <row r="2374" spans="2:5" x14ac:dyDescent="0.25">
      <c r="B2374" s="294" t="s">
        <v>3921</v>
      </c>
      <c r="C2374" s="294">
        <v>526179</v>
      </c>
      <c r="D2374" s="294" t="s">
        <v>422</v>
      </c>
      <c r="E2374" s="294" t="s">
        <v>659</v>
      </c>
    </row>
    <row r="2375" spans="2:5" x14ac:dyDescent="0.25">
      <c r="B2375" s="294" t="s">
        <v>3922</v>
      </c>
      <c r="C2375" s="294">
        <v>512048</v>
      </c>
      <c r="D2375" s="294" t="s">
        <v>422</v>
      </c>
      <c r="E2375" s="294" t="s">
        <v>508</v>
      </c>
    </row>
    <row r="2376" spans="2:5" x14ac:dyDescent="0.25">
      <c r="B2376" s="294" t="s">
        <v>3923</v>
      </c>
      <c r="C2376" s="294">
        <v>532796</v>
      </c>
      <c r="D2376" s="294" t="s">
        <v>3924</v>
      </c>
      <c r="E2376" s="294" t="s">
        <v>777</v>
      </c>
    </row>
    <row r="2377" spans="2:5" x14ac:dyDescent="0.25">
      <c r="B2377" s="294" t="s">
        <v>3925</v>
      </c>
      <c r="C2377" s="294">
        <v>517206</v>
      </c>
      <c r="D2377" s="294" t="s">
        <v>3926</v>
      </c>
      <c r="E2377" s="294" t="s">
        <v>777</v>
      </c>
    </row>
    <row r="2378" spans="2:5" x14ac:dyDescent="0.25">
      <c r="B2378" s="294" t="s">
        <v>3927</v>
      </c>
      <c r="C2378" s="294">
        <v>500257</v>
      </c>
      <c r="D2378" s="294" t="s">
        <v>3928</v>
      </c>
      <c r="E2378" s="294" t="s">
        <v>460</v>
      </c>
    </row>
    <row r="2379" spans="2:5" x14ac:dyDescent="0.25">
      <c r="B2379" s="294" t="s">
        <v>3929</v>
      </c>
      <c r="C2379" s="294">
        <v>539542</v>
      </c>
      <c r="D2379" s="294" t="s">
        <v>3930</v>
      </c>
      <c r="E2379" s="294" t="s">
        <v>536</v>
      </c>
    </row>
    <row r="2380" spans="2:5" x14ac:dyDescent="0.25">
      <c r="B2380" s="294" t="s">
        <v>3931</v>
      </c>
      <c r="C2380" s="294">
        <v>531402</v>
      </c>
      <c r="D2380" s="294" t="s">
        <v>422</v>
      </c>
      <c r="E2380" s="294" t="s">
        <v>444</v>
      </c>
    </row>
    <row r="2381" spans="2:5" x14ac:dyDescent="0.25">
      <c r="B2381" s="294" t="s">
        <v>3932</v>
      </c>
      <c r="C2381" s="294">
        <v>500259</v>
      </c>
      <c r="D2381" s="294" t="s">
        <v>3933</v>
      </c>
      <c r="E2381" s="294" t="s">
        <v>460</v>
      </c>
    </row>
    <row r="2382" spans="2:5" x14ac:dyDescent="0.25">
      <c r="B2382" s="294" t="s">
        <v>3934</v>
      </c>
      <c r="C2382" s="294">
        <v>530689</v>
      </c>
      <c r="D2382" s="294" t="s">
        <v>422</v>
      </c>
      <c r="E2382" s="294" t="s">
        <v>604</v>
      </c>
    </row>
    <row r="2383" spans="2:5" x14ac:dyDescent="0.25">
      <c r="B2383" s="294" t="s">
        <v>3935</v>
      </c>
      <c r="C2383" s="294">
        <v>505320</v>
      </c>
      <c r="D2383" s="294" t="s">
        <v>422</v>
      </c>
      <c r="E2383" s="294" t="s">
        <v>430</v>
      </c>
    </row>
    <row r="2384" spans="2:5" x14ac:dyDescent="0.25">
      <c r="B2384" s="294" t="s">
        <v>3936</v>
      </c>
      <c r="C2384" s="294">
        <v>534532</v>
      </c>
      <c r="D2384" s="294" t="s">
        <v>3937</v>
      </c>
      <c r="E2384" s="294" t="s">
        <v>536</v>
      </c>
    </row>
    <row r="2385" spans="2:5" x14ac:dyDescent="0.25">
      <c r="B2385" s="294" t="s">
        <v>3938</v>
      </c>
      <c r="C2385" s="294">
        <v>526935</v>
      </c>
      <c r="D2385" s="294" t="s">
        <v>422</v>
      </c>
      <c r="E2385" s="294" t="s">
        <v>405</v>
      </c>
    </row>
    <row r="2386" spans="2:5" x14ac:dyDescent="0.25">
      <c r="B2386" s="294" t="s">
        <v>3939</v>
      </c>
      <c r="C2386" s="294">
        <v>538890</v>
      </c>
      <c r="D2386" s="294" t="s">
        <v>422</v>
      </c>
      <c r="E2386" s="294" t="s">
        <v>437</v>
      </c>
    </row>
    <row r="2387" spans="2:5" x14ac:dyDescent="0.25">
      <c r="B2387" s="294" t="s">
        <v>3940</v>
      </c>
      <c r="C2387" s="294">
        <v>538890</v>
      </c>
      <c r="D2387" s="294" t="s">
        <v>422</v>
      </c>
      <c r="E2387" s="294" t="s">
        <v>437</v>
      </c>
    </row>
    <row r="2388" spans="2:5" x14ac:dyDescent="0.25">
      <c r="B2388" s="294" t="s">
        <v>3941</v>
      </c>
      <c r="C2388" s="294" t="s">
        <v>422</v>
      </c>
      <c r="D2388" s="294" t="s">
        <v>3942</v>
      </c>
      <c r="E2388" s="294" t="s">
        <v>433</v>
      </c>
    </row>
    <row r="2389" spans="2:5" x14ac:dyDescent="0.25">
      <c r="B2389" s="294" t="s">
        <v>3943</v>
      </c>
      <c r="C2389" s="294">
        <v>506543</v>
      </c>
      <c r="D2389" s="294" t="s">
        <v>422</v>
      </c>
      <c r="E2389" s="294" t="s">
        <v>930</v>
      </c>
    </row>
    <row r="2390" spans="2:5" x14ac:dyDescent="0.25">
      <c r="B2390" s="294" t="s">
        <v>3944</v>
      </c>
      <c r="C2390" s="294">
        <v>532906</v>
      </c>
      <c r="D2390" s="294" t="s">
        <v>3945</v>
      </c>
      <c r="E2390" s="294" t="s">
        <v>820</v>
      </c>
    </row>
    <row r="2391" spans="2:5" x14ac:dyDescent="0.25">
      <c r="B2391" s="294" t="s">
        <v>3946</v>
      </c>
      <c r="C2391" s="294">
        <v>507836</v>
      </c>
      <c r="D2391" s="294" t="s">
        <v>422</v>
      </c>
      <c r="E2391" s="294" t="s">
        <v>623</v>
      </c>
    </row>
    <row r="2392" spans="2:5" x14ac:dyDescent="0.25">
      <c r="B2392" s="294" t="s">
        <v>3947</v>
      </c>
      <c r="C2392" s="294">
        <v>507836</v>
      </c>
      <c r="D2392" s="294" t="s">
        <v>422</v>
      </c>
      <c r="E2392" s="294" t="s">
        <v>623</v>
      </c>
    </row>
    <row r="2393" spans="2:5" x14ac:dyDescent="0.25">
      <c r="B2393" s="294" t="s">
        <v>3948</v>
      </c>
      <c r="C2393" s="294">
        <v>541973</v>
      </c>
      <c r="D2393" s="294" t="s">
        <v>422</v>
      </c>
      <c r="E2393" s="294" t="s">
        <v>623</v>
      </c>
    </row>
    <row r="2394" spans="2:5" x14ac:dyDescent="0.25">
      <c r="B2394" s="294" t="s">
        <v>3949</v>
      </c>
      <c r="C2394" s="294">
        <v>523248</v>
      </c>
      <c r="D2394" s="294" t="s">
        <v>422</v>
      </c>
      <c r="E2394" s="294" t="s">
        <v>542</v>
      </c>
    </row>
    <row r="2395" spans="2:5" x14ac:dyDescent="0.25">
      <c r="B2395" s="294" t="s">
        <v>3950</v>
      </c>
      <c r="C2395" s="294">
        <v>501471</v>
      </c>
      <c r="D2395" s="294" t="s">
        <v>422</v>
      </c>
      <c r="E2395" s="294" t="s">
        <v>444</v>
      </c>
    </row>
    <row r="2396" spans="2:5" x14ac:dyDescent="0.25">
      <c r="B2396" s="294" t="s">
        <v>3951</v>
      </c>
      <c r="C2396" s="294" t="s">
        <v>422</v>
      </c>
      <c r="D2396" s="294" t="s">
        <v>3952</v>
      </c>
      <c r="E2396" s="294" t="s">
        <v>433</v>
      </c>
    </row>
    <row r="2397" spans="2:5" x14ac:dyDescent="0.25">
      <c r="B2397" s="294" t="s">
        <v>3953</v>
      </c>
      <c r="C2397" s="294">
        <v>512600</v>
      </c>
      <c r="D2397" s="294" t="s">
        <v>422</v>
      </c>
      <c r="E2397" s="294" t="s">
        <v>444</v>
      </c>
    </row>
    <row r="2398" spans="2:5" x14ac:dyDescent="0.25">
      <c r="B2398" s="294" t="s">
        <v>3954</v>
      </c>
      <c r="C2398" s="294" t="s">
        <v>422</v>
      </c>
      <c r="D2398" s="294" t="s">
        <v>3955</v>
      </c>
      <c r="E2398" s="294" t="s">
        <v>433</v>
      </c>
    </row>
    <row r="2399" spans="2:5" x14ac:dyDescent="0.25">
      <c r="B2399" s="294" t="s">
        <v>3956</v>
      </c>
      <c r="C2399" s="294">
        <v>539894</v>
      </c>
      <c r="D2399" s="294" t="s">
        <v>422</v>
      </c>
      <c r="E2399" s="294" t="s">
        <v>820</v>
      </c>
    </row>
    <row r="2400" spans="2:5" x14ac:dyDescent="0.25">
      <c r="B2400" s="294" t="s">
        <v>3957</v>
      </c>
      <c r="C2400" s="294">
        <v>515093</v>
      </c>
      <c r="D2400" s="294" t="s">
        <v>3958</v>
      </c>
      <c r="E2400" s="294" t="s">
        <v>950</v>
      </c>
    </row>
    <row r="2401" spans="2:5" x14ac:dyDescent="0.25">
      <c r="B2401" s="294" t="s">
        <v>3959</v>
      </c>
      <c r="C2401" s="294">
        <v>780009</v>
      </c>
      <c r="D2401" s="294" t="s">
        <v>422</v>
      </c>
      <c r="E2401" s="294" t="s">
        <v>513</v>
      </c>
    </row>
    <row r="2402" spans="2:5" x14ac:dyDescent="0.25">
      <c r="B2402" s="294" t="s">
        <v>3960</v>
      </c>
      <c r="C2402" s="294">
        <v>531497</v>
      </c>
      <c r="D2402" s="294" t="s">
        <v>3961</v>
      </c>
      <c r="E2402" s="294" t="s">
        <v>820</v>
      </c>
    </row>
    <row r="2403" spans="2:5" x14ac:dyDescent="0.25">
      <c r="B2403" s="294" t="s">
        <v>3962</v>
      </c>
      <c r="C2403" s="294">
        <v>519279</v>
      </c>
      <c r="D2403" s="294" t="s">
        <v>422</v>
      </c>
      <c r="E2403" s="294" t="s">
        <v>620</v>
      </c>
    </row>
    <row r="2404" spans="2:5" x14ac:dyDescent="0.25">
      <c r="B2404" s="294" t="s">
        <v>3963</v>
      </c>
      <c r="C2404" s="294">
        <v>515059</v>
      </c>
      <c r="D2404" s="294" t="s">
        <v>422</v>
      </c>
      <c r="E2404" s="294" t="s">
        <v>671</v>
      </c>
    </row>
    <row r="2405" spans="2:5" x14ac:dyDescent="0.25">
      <c r="B2405" s="294" t="s">
        <v>3964</v>
      </c>
      <c r="C2405" s="294">
        <v>511000</v>
      </c>
      <c r="D2405" s="294" t="s">
        <v>422</v>
      </c>
      <c r="E2405" s="294" t="s">
        <v>439</v>
      </c>
    </row>
    <row r="2406" spans="2:5" x14ac:dyDescent="0.25">
      <c r="B2406" s="294" t="s">
        <v>3965</v>
      </c>
      <c r="C2406" s="294">
        <v>531910</v>
      </c>
      <c r="D2406" s="294" t="s">
        <v>422</v>
      </c>
      <c r="E2406" s="294" t="s">
        <v>460</v>
      </c>
    </row>
    <row r="2407" spans="2:5" x14ac:dyDescent="0.25">
      <c r="B2407" s="294" t="s">
        <v>3966</v>
      </c>
      <c r="C2407" s="294" t="s">
        <v>422</v>
      </c>
      <c r="D2407" s="294" t="s">
        <v>3967</v>
      </c>
      <c r="E2407" s="294" t="s">
        <v>433</v>
      </c>
    </row>
    <row r="2408" spans="2:5" x14ac:dyDescent="0.25">
      <c r="B2408" s="294" t="s">
        <v>3968</v>
      </c>
      <c r="C2408" s="294" t="s">
        <v>422</v>
      </c>
      <c r="D2408" s="294" t="s">
        <v>3969</v>
      </c>
      <c r="E2408" s="294" t="s">
        <v>433</v>
      </c>
    </row>
    <row r="2409" spans="2:5" x14ac:dyDescent="0.25">
      <c r="B2409" s="294" t="s">
        <v>3970</v>
      </c>
      <c r="C2409" s="294">
        <v>590134</v>
      </c>
      <c r="D2409" s="294" t="s">
        <v>3971</v>
      </c>
      <c r="E2409" s="294" t="s">
        <v>930</v>
      </c>
    </row>
    <row r="2410" spans="2:5" x14ac:dyDescent="0.25">
      <c r="B2410" s="294" t="s">
        <v>3972</v>
      </c>
      <c r="C2410" s="294">
        <v>538401</v>
      </c>
      <c r="D2410" s="294" t="s">
        <v>422</v>
      </c>
      <c r="E2410" s="294" t="s">
        <v>964</v>
      </c>
    </row>
    <row r="2411" spans="2:5" x14ac:dyDescent="0.25">
      <c r="B2411" s="294" t="s">
        <v>3973</v>
      </c>
      <c r="C2411" s="294">
        <v>500264</v>
      </c>
      <c r="D2411" s="294" t="s">
        <v>422</v>
      </c>
      <c r="E2411" s="294" t="s">
        <v>437</v>
      </c>
    </row>
    <row r="2412" spans="2:5" x14ac:dyDescent="0.25">
      <c r="B2412" s="294" t="s">
        <v>3974</v>
      </c>
      <c r="C2412" s="294">
        <v>540650</v>
      </c>
      <c r="D2412" s="294" t="s">
        <v>3975</v>
      </c>
      <c r="E2412" s="294" t="s">
        <v>1121</v>
      </c>
    </row>
    <row r="2413" spans="2:5" x14ac:dyDescent="0.25">
      <c r="B2413" s="294" t="s">
        <v>3976</v>
      </c>
      <c r="C2413" s="294">
        <v>524000</v>
      </c>
      <c r="D2413" s="294" t="s">
        <v>3977</v>
      </c>
      <c r="E2413" s="294" t="s">
        <v>439</v>
      </c>
    </row>
    <row r="2414" spans="2:5" x14ac:dyDescent="0.25">
      <c r="B2414" s="294" t="s">
        <v>3978</v>
      </c>
      <c r="C2414" s="294">
        <v>517449</v>
      </c>
      <c r="D2414" s="294" t="s">
        <v>422</v>
      </c>
      <c r="E2414" s="294" t="s">
        <v>1342</v>
      </c>
    </row>
    <row r="2415" spans="2:5" x14ac:dyDescent="0.25">
      <c r="B2415" s="294" t="s">
        <v>3979</v>
      </c>
      <c r="C2415" s="294">
        <v>512377</v>
      </c>
      <c r="D2415" s="294" t="s">
        <v>422</v>
      </c>
      <c r="E2415" s="294" t="s">
        <v>843</v>
      </c>
    </row>
    <row r="2416" spans="2:5" x14ac:dyDescent="0.25">
      <c r="B2416" s="294" t="s">
        <v>3980</v>
      </c>
      <c r="C2416" s="294">
        <v>532896</v>
      </c>
      <c r="D2416" s="294" t="s">
        <v>3981</v>
      </c>
      <c r="E2416" s="294" t="s">
        <v>416</v>
      </c>
    </row>
    <row r="2417" spans="2:5" x14ac:dyDescent="0.25">
      <c r="B2417" s="294" t="s">
        <v>3982</v>
      </c>
      <c r="C2417" s="294">
        <v>523384</v>
      </c>
      <c r="D2417" s="294" t="s">
        <v>3983</v>
      </c>
      <c r="E2417" s="294" t="s">
        <v>439</v>
      </c>
    </row>
    <row r="2418" spans="2:5" x14ac:dyDescent="0.25">
      <c r="B2418" s="294" t="s">
        <v>3984</v>
      </c>
      <c r="C2418" s="294">
        <v>519612</v>
      </c>
      <c r="D2418" s="294" t="s">
        <v>422</v>
      </c>
      <c r="E2418" s="294" t="s">
        <v>482</v>
      </c>
    </row>
    <row r="2419" spans="2:5" x14ac:dyDescent="0.25">
      <c r="B2419" s="294" t="s">
        <v>3985</v>
      </c>
      <c r="C2419" s="294">
        <v>514450</v>
      </c>
      <c r="D2419" s="294" t="s">
        <v>422</v>
      </c>
      <c r="E2419" s="294" t="s">
        <v>1342</v>
      </c>
    </row>
    <row r="2420" spans="2:5" x14ac:dyDescent="0.25">
      <c r="B2420" s="294" t="s">
        <v>3986</v>
      </c>
      <c r="C2420" s="294">
        <v>513460</v>
      </c>
      <c r="D2420" s="294" t="s">
        <v>422</v>
      </c>
      <c r="E2420" s="294" t="s">
        <v>745</v>
      </c>
    </row>
    <row r="2421" spans="2:5" x14ac:dyDescent="0.25">
      <c r="B2421" s="294" t="s">
        <v>3987</v>
      </c>
      <c r="C2421" s="294">
        <v>513554</v>
      </c>
      <c r="D2421" s="294" t="s">
        <v>3988</v>
      </c>
      <c r="E2421" s="294" t="s">
        <v>745</v>
      </c>
    </row>
    <row r="2422" spans="2:5" x14ac:dyDescent="0.25">
      <c r="B2422" s="294" t="s">
        <v>3989</v>
      </c>
      <c r="C2422" s="294">
        <v>531515</v>
      </c>
      <c r="D2422" s="294" t="s">
        <v>422</v>
      </c>
      <c r="E2422" s="294" t="s">
        <v>444</v>
      </c>
    </row>
    <row r="2423" spans="2:5" x14ac:dyDescent="0.25">
      <c r="B2423" s="294" t="s">
        <v>3990</v>
      </c>
      <c r="C2423" s="294">
        <v>539957</v>
      </c>
      <c r="D2423" s="294" t="s">
        <v>3991</v>
      </c>
      <c r="E2423" s="294" t="s">
        <v>447</v>
      </c>
    </row>
    <row r="2424" spans="2:5" x14ac:dyDescent="0.25">
      <c r="B2424" s="294" t="s">
        <v>3992</v>
      </c>
      <c r="C2424" s="294">
        <v>500108</v>
      </c>
      <c r="D2424" s="294" t="s">
        <v>3993</v>
      </c>
      <c r="E2424" s="294" t="s">
        <v>1366</v>
      </c>
    </row>
    <row r="2425" spans="2:5" x14ac:dyDescent="0.25">
      <c r="B2425" s="294" t="s">
        <v>3994</v>
      </c>
      <c r="C2425" s="294">
        <v>530441</v>
      </c>
      <c r="D2425" s="294" t="s">
        <v>422</v>
      </c>
      <c r="E2425" s="294" t="s">
        <v>843</v>
      </c>
    </row>
    <row r="2426" spans="2:5" x14ac:dyDescent="0.25">
      <c r="B2426" s="294" t="s">
        <v>3995</v>
      </c>
      <c r="C2426" s="294">
        <v>530441</v>
      </c>
      <c r="D2426" s="294" t="s">
        <v>422</v>
      </c>
      <c r="E2426" s="294" t="s">
        <v>843</v>
      </c>
    </row>
    <row r="2427" spans="2:5" x14ac:dyDescent="0.25">
      <c r="B2427" s="294" t="s">
        <v>3996</v>
      </c>
      <c r="C2427" s="294">
        <v>505523</v>
      </c>
      <c r="D2427" s="294" t="s">
        <v>422</v>
      </c>
      <c r="E2427" s="294" t="s">
        <v>444</v>
      </c>
    </row>
    <row r="2428" spans="2:5" x14ac:dyDescent="0.25">
      <c r="B2428" s="294" t="s">
        <v>3997</v>
      </c>
      <c r="C2428" s="294">
        <v>500266</v>
      </c>
      <c r="D2428" s="294" t="s">
        <v>3998</v>
      </c>
      <c r="E2428" s="294" t="s">
        <v>442</v>
      </c>
    </row>
    <row r="2429" spans="2:5" x14ac:dyDescent="0.25">
      <c r="B2429" s="294" t="s">
        <v>3999</v>
      </c>
      <c r="C2429" s="294">
        <v>500265</v>
      </c>
      <c r="D2429" s="294" t="s">
        <v>4000</v>
      </c>
      <c r="E2429" s="294" t="s">
        <v>820</v>
      </c>
    </row>
    <row r="2430" spans="2:5" x14ac:dyDescent="0.25">
      <c r="B2430" s="294" t="s">
        <v>4001</v>
      </c>
      <c r="C2430" s="294">
        <v>526795</v>
      </c>
      <c r="D2430" s="294" t="s">
        <v>422</v>
      </c>
      <c r="E2430" s="294" t="s">
        <v>494</v>
      </c>
    </row>
    <row r="2431" spans="2:5" x14ac:dyDescent="0.25">
      <c r="B2431" s="294" t="s">
        <v>4002</v>
      </c>
      <c r="C2431" s="294">
        <v>512337</v>
      </c>
      <c r="D2431" s="294" t="s">
        <v>422</v>
      </c>
      <c r="E2431" s="294" t="s">
        <v>444</v>
      </c>
    </row>
    <row r="2432" spans="2:5" x14ac:dyDescent="0.25">
      <c r="B2432" s="294" t="s">
        <v>4003</v>
      </c>
      <c r="C2432" s="294">
        <v>539383</v>
      </c>
      <c r="D2432" s="294" t="s">
        <v>422</v>
      </c>
      <c r="E2432" s="294" t="s">
        <v>408</v>
      </c>
    </row>
    <row r="2433" spans="2:5" x14ac:dyDescent="0.25">
      <c r="B2433" s="294" t="s">
        <v>4004</v>
      </c>
      <c r="C2433" s="294">
        <v>531648</v>
      </c>
      <c r="D2433" s="294" t="s">
        <v>422</v>
      </c>
      <c r="E2433" s="294" t="s">
        <v>496</v>
      </c>
    </row>
    <row r="2434" spans="2:5" x14ac:dyDescent="0.25">
      <c r="B2434" s="294" t="s">
        <v>4005</v>
      </c>
      <c r="C2434" s="294">
        <v>542677</v>
      </c>
      <c r="D2434" s="294" t="s">
        <v>4006</v>
      </c>
      <c r="E2434" s="294" t="s">
        <v>508</v>
      </c>
    </row>
    <row r="2435" spans="2:5" x14ac:dyDescent="0.25">
      <c r="B2435" s="294" t="s">
        <v>4007</v>
      </c>
      <c r="C2435" s="294" t="s">
        <v>422</v>
      </c>
      <c r="D2435" s="294" t="s">
        <v>4008</v>
      </c>
      <c r="E2435" s="294" t="s">
        <v>433</v>
      </c>
    </row>
    <row r="2436" spans="2:5" x14ac:dyDescent="0.25">
      <c r="B2436" s="294" t="s">
        <v>4009</v>
      </c>
      <c r="C2436" s="294" t="s">
        <v>422</v>
      </c>
      <c r="D2436" s="294" t="s">
        <v>4010</v>
      </c>
      <c r="E2436" s="294" t="s">
        <v>433</v>
      </c>
    </row>
    <row r="2437" spans="2:5" x14ac:dyDescent="0.25">
      <c r="B2437" s="294" t="s">
        <v>4011</v>
      </c>
      <c r="C2437" s="294">
        <v>532720</v>
      </c>
      <c r="D2437" s="294" t="s">
        <v>4012</v>
      </c>
      <c r="E2437" s="294" t="s">
        <v>439</v>
      </c>
    </row>
    <row r="2438" spans="2:5" x14ac:dyDescent="0.25">
      <c r="B2438" s="294" t="s">
        <v>4013</v>
      </c>
      <c r="C2438" s="294">
        <v>500520</v>
      </c>
      <c r="D2438" s="294" t="s">
        <v>4014</v>
      </c>
      <c r="E2438" s="294" t="s">
        <v>2352</v>
      </c>
    </row>
    <row r="2439" spans="2:5" x14ac:dyDescent="0.25">
      <c r="B2439" s="294" t="s">
        <v>4015</v>
      </c>
      <c r="C2439" s="294">
        <v>532756</v>
      </c>
      <c r="D2439" s="294" t="s">
        <v>4016</v>
      </c>
      <c r="E2439" s="294" t="s">
        <v>1342</v>
      </c>
    </row>
    <row r="2440" spans="2:5" x14ac:dyDescent="0.25">
      <c r="B2440" s="294" t="s">
        <v>4017</v>
      </c>
      <c r="C2440" s="294">
        <v>533088</v>
      </c>
      <c r="D2440" s="294" t="s">
        <v>4018</v>
      </c>
      <c r="E2440" s="294" t="s">
        <v>623</v>
      </c>
    </row>
    <row r="2441" spans="2:5" x14ac:dyDescent="0.25">
      <c r="B2441" s="294" t="s">
        <v>4019</v>
      </c>
      <c r="C2441" s="294">
        <v>533088</v>
      </c>
      <c r="D2441" s="294" t="s">
        <v>4018</v>
      </c>
      <c r="E2441" s="294" t="s">
        <v>623</v>
      </c>
    </row>
    <row r="2442" spans="2:5" x14ac:dyDescent="0.25">
      <c r="B2442" s="294" t="s">
        <v>4020</v>
      </c>
      <c r="C2442" s="294">
        <v>532313</v>
      </c>
      <c r="D2442" s="294" t="s">
        <v>4021</v>
      </c>
      <c r="E2442" s="294" t="s">
        <v>508</v>
      </c>
    </row>
    <row r="2443" spans="2:5" x14ac:dyDescent="0.25">
      <c r="B2443" s="294" t="s">
        <v>4022</v>
      </c>
      <c r="C2443" s="294">
        <v>540768</v>
      </c>
      <c r="D2443" s="294" t="s">
        <v>4023</v>
      </c>
      <c r="E2443" s="294" t="s">
        <v>743</v>
      </c>
    </row>
    <row r="2444" spans="2:5" x14ac:dyDescent="0.25">
      <c r="B2444" s="294" t="s">
        <v>4024</v>
      </c>
      <c r="C2444" s="294">
        <v>542503</v>
      </c>
      <c r="D2444" s="294" t="s">
        <v>4025</v>
      </c>
      <c r="E2444" s="294" t="s">
        <v>2400</v>
      </c>
    </row>
    <row r="2445" spans="2:5" x14ac:dyDescent="0.25">
      <c r="B2445" s="294" t="s">
        <v>4026</v>
      </c>
      <c r="C2445" s="294">
        <v>590078</v>
      </c>
      <c r="D2445" s="294" t="s">
        <v>4027</v>
      </c>
      <c r="E2445" s="294" t="s">
        <v>454</v>
      </c>
    </row>
    <row r="2446" spans="2:5" x14ac:dyDescent="0.25">
      <c r="B2446" s="294" t="s">
        <v>4028</v>
      </c>
      <c r="C2446" s="294">
        <v>513430</v>
      </c>
      <c r="D2446" s="294" t="s">
        <v>422</v>
      </c>
      <c r="E2446" s="294" t="s">
        <v>727</v>
      </c>
    </row>
    <row r="2447" spans="2:5" x14ac:dyDescent="0.25">
      <c r="B2447" s="294" t="s">
        <v>4029</v>
      </c>
      <c r="C2447" s="294">
        <v>539289</v>
      </c>
      <c r="D2447" s="294" t="s">
        <v>4030</v>
      </c>
      <c r="E2447" s="294" t="s">
        <v>408</v>
      </c>
    </row>
    <row r="2448" spans="2:5" x14ac:dyDescent="0.25">
      <c r="B2448" s="294" t="s">
        <v>4031</v>
      </c>
      <c r="C2448" s="294">
        <v>500267</v>
      </c>
      <c r="D2448" s="294" t="s">
        <v>422</v>
      </c>
      <c r="E2448" s="294" t="s">
        <v>1080</v>
      </c>
    </row>
    <row r="2449" spans="2:5" x14ac:dyDescent="0.25">
      <c r="B2449" s="294" t="s">
        <v>4032</v>
      </c>
      <c r="C2449" s="294">
        <v>539229</v>
      </c>
      <c r="D2449" s="294" t="s">
        <v>422</v>
      </c>
      <c r="E2449" s="294" t="s">
        <v>411</v>
      </c>
    </row>
    <row r="2450" spans="2:5" x14ac:dyDescent="0.25">
      <c r="B2450" s="294" t="s">
        <v>4033</v>
      </c>
      <c r="C2450" s="294">
        <v>506919</v>
      </c>
      <c r="D2450" s="294" t="s">
        <v>422</v>
      </c>
      <c r="E2450" s="294" t="s">
        <v>460</v>
      </c>
    </row>
    <row r="2451" spans="2:5" x14ac:dyDescent="0.25">
      <c r="B2451" s="294" t="s">
        <v>4034</v>
      </c>
      <c r="C2451" s="294">
        <v>539400</v>
      </c>
      <c r="D2451" s="294" t="s">
        <v>422</v>
      </c>
      <c r="E2451" s="294" t="s">
        <v>536</v>
      </c>
    </row>
    <row r="2452" spans="2:5" x14ac:dyDescent="0.25">
      <c r="B2452" s="294" t="s">
        <v>4035</v>
      </c>
      <c r="C2452" s="294">
        <v>539400</v>
      </c>
      <c r="D2452" s="294" t="s">
        <v>422</v>
      </c>
      <c r="E2452" s="294" t="s">
        <v>536</v>
      </c>
    </row>
    <row r="2453" spans="2:5" x14ac:dyDescent="0.25">
      <c r="B2453" s="294" t="s">
        <v>4036</v>
      </c>
      <c r="C2453" s="294">
        <v>532728</v>
      </c>
      <c r="D2453" s="294" t="s">
        <v>4037</v>
      </c>
      <c r="E2453" s="294" t="s">
        <v>416</v>
      </c>
    </row>
    <row r="2454" spans="2:5" x14ac:dyDescent="0.25">
      <c r="B2454" s="294" t="s">
        <v>4038</v>
      </c>
      <c r="C2454" s="294">
        <v>513269</v>
      </c>
      <c r="D2454" s="294" t="s">
        <v>4039</v>
      </c>
      <c r="E2454" s="294" t="s">
        <v>820</v>
      </c>
    </row>
    <row r="2455" spans="2:5" x14ac:dyDescent="0.25">
      <c r="B2455" s="294" t="s">
        <v>4040</v>
      </c>
      <c r="C2455" s="294">
        <v>513269</v>
      </c>
      <c r="D2455" s="294" t="s">
        <v>4039</v>
      </c>
      <c r="E2455" s="294" t="s">
        <v>820</v>
      </c>
    </row>
    <row r="2456" spans="2:5" x14ac:dyDescent="0.25">
      <c r="B2456" s="294" t="s">
        <v>4041</v>
      </c>
      <c r="C2456" s="294">
        <v>533169</v>
      </c>
      <c r="D2456" s="294" t="s">
        <v>4042</v>
      </c>
      <c r="E2456" s="294" t="s">
        <v>820</v>
      </c>
    </row>
    <row r="2457" spans="2:5" x14ac:dyDescent="0.25">
      <c r="B2457" s="294" t="s">
        <v>4043</v>
      </c>
      <c r="C2457" s="294">
        <v>539045</v>
      </c>
      <c r="D2457" s="294" t="s">
        <v>4044</v>
      </c>
      <c r="E2457" s="294" t="s">
        <v>727</v>
      </c>
    </row>
    <row r="2458" spans="2:5" x14ac:dyDescent="0.25">
      <c r="B2458" s="294" t="s">
        <v>4045</v>
      </c>
      <c r="C2458" s="294">
        <v>539046</v>
      </c>
      <c r="D2458" s="294" t="s">
        <v>4046</v>
      </c>
      <c r="E2458" s="294" t="s">
        <v>454</v>
      </c>
    </row>
    <row r="2459" spans="2:5" x14ac:dyDescent="0.25">
      <c r="B2459" s="294" t="s">
        <v>4047</v>
      </c>
      <c r="C2459" s="294">
        <v>532932</v>
      </c>
      <c r="D2459" s="294" t="s">
        <v>4048</v>
      </c>
      <c r="E2459" s="294" t="s">
        <v>617</v>
      </c>
    </row>
    <row r="2460" spans="2:5" x14ac:dyDescent="0.25">
      <c r="B2460" s="294" t="s">
        <v>4049</v>
      </c>
      <c r="C2460" s="294">
        <v>539044</v>
      </c>
      <c r="D2460" s="294" t="s">
        <v>4050</v>
      </c>
      <c r="E2460" s="294" t="s">
        <v>454</v>
      </c>
    </row>
    <row r="2461" spans="2:5" x14ac:dyDescent="0.25">
      <c r="B2461" s="294" t="s">
        <v>4051</v>
      </c>
      <c r="C2461" s="294">
        <v>500268</v>
      </c>
      <c r="D2461" s="294" t="s">
        <v>4052</v>
      </c>
      <c r="E2461" s="294" t="s">
        <v>636</v>
      </c>
    </row>
    <row r="2462" spans="2:5" x14ac:dyDescent="0.25">
      <c r="B2462" s="294" t="s">
        <v>4053</v>
      </c>
      <c r="C2462" s="294">
        <v>531213</v>
      </c>
      <c r="D2462" s="294" t="s">
        <v>4054</v>
      </c>
      <c r="E2462" s="294" t="s">
        <v>439</v>
      </c>
    </row>
    <row r="2463" spans="2:5" x14ac:dyDescent="0.25">
      <c r="B2463" s="294" t="s">
        <v>4055</v>
      </c>
      <c r="C2463" s="294">
        <v>540402</v>
      </c>
      <c r="D2463" s="294" t="s">
        <v>422</v>
      </c>
      <c r="E2463" s="294" t="s">
        <v>508</v>
      </c>
    </row>
    <row r="2464" spans="2:5" x14ac:dyDescent="0.25">
      <c r="B2464" s="294" t="s">
        <v>4056</v>
      </c>
      <c r="C2464" s="294" t="s">
        <v>422</v>
      </c>
      <c r="D2464" s="294" t="s">
        <v>4057</v>
      </c>
      <c r="E2464" s="294" t="s">
        <v>433</v>
      </c>
    </row>
    <row r="2465" spans="2:5" x14ac:dyDescent="0.25">
      <c r="B2465" s="294" t="s">
        <v>4058</v>
      </c>
      <c r="C2465" s="294">
        <v>533204</v>
      </c>
      <c r="D2465" s="294" t="s">
        <v>4059</v>
      </c>
      <c r="E2465" s="294" t="s">
        <v>437</v>
      </c>
    </row>
    <row r="2466" spans="2:5" x14ac:dyDescent="0.25">
      <c r="B2466" s="294" t="s">
        <v>4060</v>
      </c>
      <c r="C2466" s="294">
        <v>505850</v>
      </c>
      <c r="D2466" s="294" t="s">
        <v>4061</v>
      </c>
      <c r="E2466" s="294" t="s">
        <v>439</v>
      </c>
    </row>
    <row r="2467" spans="2:5" x14ac:dyDescent="0.25">
      <c r="B2467" s="294" t="s">
        <v>4062</v>
      </c>
      <c r="C2467" s="294">
        <v>502157</v>
      </c>
      <c r="D2467" s="294" t="s">
        <v>4063</v>
      </c>
      <c r="E2467" s="294" t="s">
        <v>435</v>
      </c>
    </row>
    <row r="2468" spans="2:5" x14ac:dyDescent="0.25">
      <c r="B2468" s="294" t="s">
        <v>4064</v>
      </c>
      <c r="C2468" s="294">
        <v>532637</v>
      </c>
      <c r="D2468" s="294" t="s">
        <v>4065</v>
      </c>
      <c r="E2468" s="294" t="s">
        <v>460</v>
      </c>
    </row>
    <row r="2469" spans="2:5" x14ac:dyDescent="0.25">
      <c r="B2469" s="294" t="s">
        <v>4066</v>
      </c>
      <c r="C2469" s="294">
        <v>537800</v>
      </c>
      <c r="D2469" s="294" t="s">
        <v>422</v>
      </c>
      <c r="E2469" s="294" t="s">
        <v>439</v>
      </c>
    </row>
    <row r="2470" spans="2:5" x14ac:dyDescent="0.25">
      <c r="B2470" s="294" t="s">
        <v>4067</v>
      </c>
      <c r="C2470" s="294">
        <v>514418</v>
      </c>
      <c r="D2470" s="294" t="s">
        <v>422</v>
      </c>
      <c r="E2470" s="294" t="s">
        <v>470</v>
      </c>
    </row>
    <row r="2471" spans="2:5" x14ac:dyDescent="0.25">
      <c r="B2471" s="294" t="s">
        <v>4068</v>
      </c>
      <c r="C2471" s="294">
        <v>539275</v>
      </c>
      <c r="D2471" s="294" t="s">
        <v>422</v>
      </c>
      <c r="E2471" s="294" t="s">
        <v>620</v>
      </c>
    </row>
    <row r="2472" spans="2:5" x14ac:dyDescent="0.25">
      <c r="B2472" s="294" t="s">
        <v>4069</v>
      </c>
      <c r="C2472" s="294">
        <v>516007</v>
      </c>
      <c r="D2472" s="294" t="s">
        <v>4070</v>
      </c>
      <c r="E2472" s="294" t="s">
        <v>917</v>
      </c>
    </row>
    <row r="2473" spans="2:5" x14ac:dyDescent="0.25">
      <c r="B2473" s="294" t="s">
        <v>4071</v>
      </c>
      <c r="C2473" s="294">
        <v>530011</v>
      </c>
      <c r="D2473" s="294" t="s">
        <v>4072</v>
      </c>
      <c r="E2473" s="294" t="s">
        <v>930</v>
      </c>
    </row>
    <row r="2474" spans="2:5" x14ac:dyDescent="0.25">
      <c r="B2474" s="294" t="s">
        <v>4073</v>
      </c>
      <c r="C2474" s="294">
        <v>500109</v>
      </c>
      <c r="D2474" s="294" t="s">
        <v>4074</v>
      </c>
      <c r="E2474" s="294" t="s">
        <v>1351</v>
      </c>
    </row>
    <row r="2475" spans="2:5" x14ac:dyDescent="0.25">
      <c r="B2475" s="294" t="s">
        <v>4075</v>
      </c>
      <c r="C2475" s="294">
        <v>530243</v>
      </c>
      <c r="D2475" s="294" t="s">
        <v>422</v>
      </c>
      <c r="E2475" s="294" t="s">
        <v>515</v>
      </c>
    </row>
    <row r="2476" spans="2:5" x14ac:dyDescent="0.25">
      <c r="B2476" s="294" t="s">
        <v>4076</v>
      </c>
      <c r="C2476" s="294">
        <v>507938</v>
      </c>
      <c r="D2476" s="294" t="s">
        <v>422</v>
      </c>
      <c r="E2476" s="294" t="s">
        <v>439</v>
      </c>
    </row>
    <row r="2477" spans="2:5" x14ac:dyDescent="0.25">
      <c r="B2477" s="294" t="s">
        <v>4077</v>
      </c>
      <c r="C2477" s="294">
        <v>533078</v>
      </c>
      <c r="D2477" s="294" t="s">
        <v>422</v>
      </c>
      <c r="E2477" s="294" t="s">
        <v>508</v>
      </c>
    </row>
    <row r="2478" spans="2:5" x14ac:dyDescent="0.25">
      <c r="B2478" s="294" t="s">
        <v>4078</v>
      </c>
      <c r="C2478" s="294">
        <v>540396</v>
      </c>
      <c r="D2478" s="294" t="s">
        <v>422</v>
      </c>
      <c r="E2478" s="294" t="s">
        <v>437</v>
      </c>
    </row>
    <row r="2479" spans="2:5" x14ac:dyDescent="0.25">
      <c r="B2479" s="294" t="s">
        <v>4079</v>
      </c>
      <c r="C2479" s="294">
        <v>540396</v>
      </c>
      <c r="D2479" s="294" t="s">
        <v>422</v>
      </c>
      <c r="E2479" s="294" t="s">
        <v>437</v>
      </c>
    </row>
    <row r="2480" spans="2:5" x14ac:dyDescent="0.25">
      <c r="B2480" s="294" t="s">
        <v>4080</v>
      </c>
      <c r="C2480" s="294">
        <v>541974</v>
      </c>
      <c r="D2480" s="294" t="s">
        <v>422</v>
      </c>
      <c r="E2480" s="294" t="s">
        <v>671</v>
      </c>
    </row>
    <row r="2481" spans="2:5" x14ac:dyDescent="0.25">
      <c r="B2481" s="294" t="s">
        <v>4081</v>
      </c>
      <c r="C2481" s="294">
        <v>539207</v>
      </c>
      <c r="D2481" s="294" t="s">
        <v>4082</v>
      </c>
      <c r="E2481" s="294" t="s">
        <v>857</v>
      </c>
    </row>
    <row r="2482" spans="2:5" x14ac:dyDescent="0.25">
      <c r="B2482" s="294" t="s">
        <v>4083</v>
      </c>
      <c r="C2482" s="294">
        <v>530537</v>
      </c>
      <c r="D2482" s="294" t="s">
        <v>422</v>
      </c>
      <c r="E2482" s="294" t="s">
        <v>480</v>
      </c>
    </row>
    <row r="2483" spans="2:5" x14ac:dyDescent="0.25">
      <c r="B2483" s="294" t="s">
        <v>4084</v>
      </c>
      <c r="C2483" s="294">
        <v>511758</v>
      </c>
      <c r="D2483" s="294" t="s">
        <v>422</v>
      </c>
      <c r="E2483" s="294" t="s">
        <v>439</v>
      </c>
    </row>
    <row r="2484" spans="2:5" x14ac:dyDescent="0.25">
      <c r="B2484" s="294" t="s">
        <v>4085</v>
      </c>
      <c r="C2484" s="294">
        <v>512303</v>
      </c>
      <c r="D2484" s="294" t="s">
        <v>422</v>
      </c>
      <c r="E2484" s="294" t="s">
        <v>843</v>
      </c>
    </row>
    <row r="2485" spans="2:5" x14ac:dyDescent="0.25">
      <c r="B2485" s="294" t="s">
        <v>4086</v>
      </c>
      <c r="C2485" s="294">
        <v>505324</v>
      </c>
      <c r="D2485" s="294" t="s">
        <v>4087</v>
      </c>
      <c r="E2485" s="294" t="s">
        <v>430</v>
      </c>
    </row>
    <row r="2486" spans="2:5" x14ac:dyDescent="0.25">
      <c r="B2486" s="294" t="s">
        <v>4088</v>
      </c>
      <c r="C2486" s="294">
        <v>505324</v>
      </c>
      <c r="D2486" s="294" t="s">
        <v>4087</v>
      </c>
      <c r="E2486" s="294" t="s">
        <v>430</v>
      </c>
    </row>
    <row r="2487" spans="2:5" x14ac:dyDescent="0.25">
      <c r="B2487" s="294" t="s">
        <v>4089</v>
      </c>
      <c r="C2487" s="294">
        <v>538970</v>
      </c>
      <c r="D2487" s="294" t="s">
        <v>422</v>
      </c>
      <c r="E2487" s="294" t="s">
        <v>508</v>
      </c>
    </row>
    <row r="2488" spans="2:5" x14ac:dyDescent="0.25">
      <c r="B2488" s="294" t="s">
        <v>4090</v>
      </c>
      <c r="C2488" s="294">
        <v>521018</v>
      </c>
      <c r="D2488" s="294" t="s">
        <v>4091</v>
      </c>
      <c r="E2488" s="294" t="s">
        <v>437</v>
      </c>
    </row>
    <row r="2489" spans="2:5" x14ac:dyDescent="0.25">
      <c r="B2489" s="294" t="s">
        <v>4092</v>
      </c>
      <c r="C2489" s="294">
        <v>503101</v>
      </c>
      <c r="D2489" s="294" t="s">
        <v>4093</v>
      </c>
      <c r="E2489" s="294" t="s">
        <v>508</v>
      </c>
    </row>
    <row r="2490" spans="2:5" x14ac:dyDescent="0.25">
      <c r="B2490" s="294" t="s">
        <v>4094</v>
      </c>
      <c r="C2490" s="294">
        <v>502250</v>
      </c>
      <c r="D2490" s="294" t="s">
        <v>422</v>
      </c>
      <c r="E2490" s="294" t="s">
        <v>950</v>
      </c>
    </row>
    <row r="2491" spans="2:5" x14ac:dyDescent="0.25">
      <c r="B2491" s="294" t="s">
        <v>4095</v>
      </c>
      <c r="C2491" s="294">
        <v>513544</v>
      </c>
      <c r="D2491" s="294" t="s">
        <v>422</v>
      </c>
      <c r="E2491" s="294" t="s">
        <v>496</v>
      </c>
    </row>
    <row r="2492" spans="2:5" x14ac:dyDescent="0.25">
      <c r="B2492" s="294" t="s">
        <v>4096</v>
      </c>
      <c r="C2492" s="294">
        <v>530543</v>
      </c>
      <c r="D2492" s="294" t="s">
        <v>422</v>
      </c>
      <c r="E2492" s="294" t="s">
        <v>508</v>
      </c>
    </row>
    <row r="2493" spans="2:5" x14ac:dyDescent="0.25">
      <c r="B2493" s="294" t="s">
        <v>4097</v>
      </c>
      <c r="C2493" s="294">
        <v>540254</v>
      </c>
      <c r="D2493" s="294" t="s">
        <v>422</v>
      </c>
      <c r="E2493" s="294" t="s">
        <v>439</v>
      </c>
    </row>
    <row r="2494" spans="2:5" x14ac:dyDescent="0.25">
      <c r="B2494" s="294" t="s">
        <v>4098</v>
      </c>
      <c r="C2494" s="294">
        <v>500206</v>
      </c>
      <c r="D2494" s="294" t="s">
        <v>422</v>
      </c>
      <c r="E2494" s="294" t="s">
        <v>439</v>
      </c>
    </row>
    <row r="2495" spans="2:5" x14ac:dyDescent="0.25">
      <c r="B2495" s="294" t="s">
        <v>4099</v>
      </c>
      <c r="C2495" s="294">
        <v>531642</v>
      </c>
      <c r="D2495" s="294" t="s">
        <v>4100</v>
      </c>
      <c r="E2495" s="294" t="s">
        <v>604</v>
      </c>
    </row>
    <row r="2496" spans="2:5" x14ac:dyDescent="0.25">
      <c r="B2496" s="294" t="s">
        <v>4101</v>
      </c>
      <c r="C2496" s="294" t="s">
        <v>422</v>
      </c>
      <c r="D2496" s="294" t="s">
        <v>4102</v>
      </c>
      <c r="E2496" s="294" t="s">
        <v>433</v>
      </c>
    </row>
    <row r="2497" spans="2:5" x14ac:dyDescent="0.25">
      <c r="B2497" s="294" t="s">
        <v>4103</v>
      </c>
      <c r="C2497" s="294" t="s">
        <v>422</v>
      </c>
      <c r="D2497" s="294" t="s">
        <v>4102</v>
      </c>
      <c r="E2497" s="294" t="s">
        <v>433</v>
      </c>
    </row>
    <row r="2498" spans="2:5" x14ac:dyDescent="0.25">
      <c r="B2498" s="294" t="s">
        <v>4104</v>
      </c>
      <c r="C2498" s="294">
        <v>531503</v>
      </c>
      <c r="D2498" s="294" t="s">
        <v>422</v>
      </c>
      <c r="E2498" s="294" t="s">
        <v>437</v>
      </c>
    </row>
    <row r="2499" spans="2:5" x14ac:dyDescent="0.25">
      <c r="B2499" s="294" t="s">
        <v>4105</v>
      </c>
      <c r="C2499" s="294">
        <v>526891</v>
      </c>
      <c r="D2499" s="294" t="s">
        <v>422</v>
      </c>
      <c r="E2499" s="294" t="s">
        <v>405</v>
      </c>
    </row>
    <row r="2500" spans="2:5" x14ac:dyDescent="0.25">
      <c r="B2500" s="294" t="s">
        <v>4106</v>
      </c>
      <c r="C2500" s="294">
        <v>524404</v>
      </c>
      <c r="D2500" s="294" t="s">
        <v>4107</v>
      </c>
      <c r="E2500" s="294" t="s">
        <v>460</v>
      </c>
    </row>
    <row r="2501" spans="2:5" x14ac:dyDescent="0.25">
      <c r="B2501" s="294" t="s">
        <v>4108</v>
      </c>
      <c r="C2501" s="294" t="s">
        <v>422</v>
      </c>
      <c r="D2501" s="294" t="s">
        <v>4109</v>
      </c>
      <c r="E2501" s="294" t="s">
        <v>433</v>
      </c>
    </row>
    <row r="2502" spans="2:5" x14ac:dyDescent="0.25">
      <c r="B2502" s="294" t="s">
        <v>4110</v>
      </c>
      <c r="C2502" s="294">
        <v>517467</v>
      </c>
      <c r="D2502" s="294" t="s">
        <v>422</v>
      </c>
      <c r="E2502" s="294" t="s">
        <v>720</v>
      </c>
    </row>
    <row r="2503" spans="2:5" x14ac:dyDescent="0.25">
      <c r="B2503" s="294" t="s">
        <v>4111</v>
      </c>
      <c r="C2503" s="294">
        <v>523566</v>
      </c>
      <c r="D2503" s="294" t="s">
        <v>422</v>
      </c>
      <c r="E2503" s="294" t="s">
        <v>508</v>
      </c>
    </row>
    <row r="2504" spans="2:5" x14ac:dyDescent="0.25">
      <c r="B2504" s="294" t="s">
        <v>4112</v>
      </c>
      <c r="C2504" s="294">
        <v>531540</v>
      </c>
      <c r="D2504" s="294" t="s">
        <v>422</v>
      </c>
      <c r="E2504" s="294" t="s">
        <v>820</v>
      </c>
    </row>
    <row r="2505" spans="2:5" x14ac:dyDescent="0.25">
      <c r="B2505" s="294" t="s">
        <v>4113</v>
      </c>
      <c r="C2505" s="294">
        <v>531319</v>
      </c>
      <c r="D2505" s="294" t="s">
        <v>422</v>
      </c>
      <c r="E2505" s="294" t="s">
        <v>439</v>
      </c>
    </row>
    <row r="2506" spans="2:5" x14ac:dyDescent="0.25">
      <c r="B2506" s="294" t="s">
        <v>4114</v>
      </c>
      <c r="C2506" s="294">
        <v>532500</v>
      </c>
      <c r="D2506" s="294" t="s">
        <v>4115</v>
      </c>
      <c r="E2506" s="294" t="s">
        <v>2352</v>
      </c>
    </row>
    <row r="2507" spans="2:5" x14ac:dyDescent="0.25">
      <c r="B2507" s="294" t="s">
        <v>4116</v>
      </c>
      <c r="C2507" s="294">
        <v>532500</v>
      </c>
      <c r="D2507" s="294" t="s">
        <v>4115</v>
      </c>
      <c r="E2507" s="294" t="s">
        <v>2352</v>
      </c>
    </row>
    <row r="2508" spans="2:5" x14ac:dyDescent="0.25">
      <c r="B2508" s="294" t="s">
        <v>4117</v>
      </c>
      <c r="C2508" s="294" t="s">
        <v>422</v>
      </c>
      <c r="D2508" s="294" t="s">
        <v>4118</v>
      </c>
      <c r="E2508" s="294" t="s">
        <v>433</v>
      </c>
    </row>
    <row r="2509" spans="2:5" x14ac:dyDescent="0.25">
      <c r="B2509" s="294" t="s">
        <v>4119</v>
      </c>
      <c r="C2509" s="294">
        <v>540749</v>
      </c>
      <c r="D2509" s="294" t="s">
        <v>4120</v>
      </c>
      <c r="E2509" s="294" t="s">
        <v>439</v>
      </c>
    </row>
    <row r="2510" spans="2:5" x14ac:dyDescent="0.25">
      <c r="B2510" s="294" t="s">
        <v>4121</v>
      </c>
      <c r="C2510" s="294" t="s">
        <v>422</v>
      </c>
      <c r="D2510" s="294" t="s">
        <v>4122</v>
      </c>
      <c r="E2510" s="294" t="s">
        <v>513</v>
      </c>
    </row>
    <row r="2511" spans="2:5" x14ac:dyDescent="0.25">
      <c r="B2511" s="294" t="s">
        <v>4123</v>
      </c>
      <c r="C2511" s="294">
        <v>523704</v>
      </c>
      <c r="D2511" s="294" t="s">
        <v>4124</v>
      </c>
      <c r="E2511" s="294" t="s">
        <v>515</v>
      </c>
    </row>
    <row r="2512" spans="2:5" x14ac:dyDescent="0.25">
      <c r="B2512" s="294" t="s">
        <v>4125</v>
      </c>
      <c r="C2512" s="294">
        <v>506867</v>
      </c>
      <c r="D2512" s="294" t="s">
        <v>422</v>
      </c>
      <c r="E2512" s="294" t="s">
        <v>437</v>
      </c>
    </row>
    <row r="2513" spans="2:5" x14ac:dyDescent="0.25">
      <c r="B2513" s="294" t="s">
        <v>4126</v>
      </c>
      <c r="C2513" s="294">
        <v>511768</v>
      </c>
      <c r="D2513" s="294" t="s">
        <v>422</v>
      </c>
      <c r="E2513" s="294" t="s">
        <v>439</v>
      </c>
    </row>
    <row r="2514" spans="2:5" x14ac:dyDescent="0.25">
      <c r="B2514" s="294" t="s">
        <v>4127</v>
      </c>
      <c r="C2514" s="294">
        <v>511688</v>
      </c>
      <c r="D2514" s="294" t="s">
        <v>422</v>
      </c>
      <c r="E2514" s="294" t="s">
        <v>439</v>
      </c>
    </row>
    <row r="2515" spans="2:5" x14ac:dyDescent="0.25">
      <c r="B2515" s="294" t="s">
        <v>4128</v>
      </c>
      <c r="C2515" s="294">
        <v>540704</v>
      </c>
      <c r="D2515" s="294" t="s">
        <v>4129</v>
      </c>
      <c r="E2515" s="294" t="s">
        <v>428</v>
      </c>
    </row>
    <row r="2516" spans="2:5" x14ac:dyDescent="0.25">
      <c r="B2516" s="294" t="s">
        <v>4130</v>
      </c>
      <c r="C2516" s="294">
        <v>539219</v>
      </c>
      <c r="D2516" s="294" t="s">
        <v>422</v>
      </c>
      <c r="E2516" s="294" t="s">
        <v>1342</v>
      </c>
    </row>
    <row r="2517" spans="2:5" x14ac:dyDescent="0.25">
      <c r="B2517" s="294" t="s">
        <v>4131</v>
      </c>
      <c r="C2517" s="294">
        <v>500248</v>
      </c>
      <c r="D2517" s="294" t="s">
        <v>422</v>
      </c>
      <c r="E2517" s="294" t="s">
        <v>542</v>
      </c>
    </row>
    <row r="2518" spans="2:5" x14ac:dyDescent="0.25">
      <c r="B2518" s="294" t="s">
        <v>4132</v>
      </c>
      <c r="C2518" s="294">
        <v>523371</v>
      </c>
      <c r="D2518" s="294" t="s">
        <v>4133</v>
      </c>
      <c r="E2518" s="294" t="s">
        <v>1121</v>
      </c>
    </row>
    <row r="2519" spans="2:5" x14ac:dyDescent="0.25">
      <c r="B2519" s="294" t="s">
        <v>4134</v>
      </c>
      <c r="C2519" s="294">
        <v>539981</v>
      </c>
      <c r="D2519" s="294" t="s">
        <v>4135</v>
      </c>
      <c r="E2519" s="294" t="s">
        <v>588</v>
      </c>
    </row>
    <row r="2520" spans="2:5" x14ac:dyDescent="0.25">
      <c r="B2520" s="294" t="s">
        <v>4136</v>
      </c>
      <c r="C2520" s="294">
        <v>534563</v>
      </c>
      <c r="D2520" s="294" t="s">
        <v>4137</v>
      </c>
      <c r="E2520" s="294" t="s">
        <v>430</v>
      </c>
    </row>
    <row r="2521" spans="2:5" x14ac:dyDescent="0.25">
      <c r="B2521" s="294" t="s">
        <v>4138</v>
      </c>
      <c r="C2521" s="294">
        <v>500271</v>
      </c>
      <c r="D2521" s="294" t="s">
        <v>4139</v>
      </c>
      <c r="E2521" s="294" t="s">
        <v>2835</v>
      </c>
    </row>
    <row r="2522" spans="2:5" x14ac:dyDescent="0.25">
      <c r="B2522" s="294" t="s">
        <v>4140</v>
      </c>
      <c r="C2522" s="294">
        <v>539981</v>
      </c>
      <c r="D2522" s="294" t="s">
        <v>4141</v>
      </c>
      <c r="E2522" s="294" t="s">
        <v>588</v>
      </c>
    </row>
    <row r="2523" spans="2:5" x14ac:dyDescent="0.25">
      <c r="B2523" s="294" t="s">
        <v>4142</v>
      </c>
      <c r="C2523" s="294">
        <v>539940</v>
      </c>
      <c r="D2523" s="294" t="s">
        <v>4143</v>
      </c>
      <c r="E2523" s="294" t="s">
        <v>588</v>
      </c>
    </row>
    <row r="2524" spans="2:5" x14ac:dyDescent="0.25">
      <c r="B2524" s="294" t="s">
        <v>4144</v>
      </c>
      <c r="C2524" s="294">
        <v>534338</v>
      </c>
      <c r="D2524" s="294" t="s">
        <v>422</v>
      </c>
      <c r="E2524" s="294" t="s">
        <v>508</v>
      </c>
    </row>
    <row r="2525" spans="2:5" x14ac:dyDescent="0.25">
      <c r="B2525" s="294" t="s">
        <v>4145</v>
      </c>
      <c r="C2525" s="294">
        <v>526538</v>
      </c>
      <c r="D2525" s="294" t="s">
        <v>422</v>
      </c>
      <c r="E2525" s="294" t="s">
        <v>460</v>
      </c>
    </row>
    <row r="2526" spans="2:5" x14ac:dyDescent="0.25">
      <c r="B2526" s="294" t="s">
        <v>4146</v>
      </c>
      <c r="C2526" s="294">
        <v>540401</v>
      </c>
      <c r="D2526" s="294" t="s">
        <v>422</v>
      </c>
      <c r="E2526" s="294" t="s">
        <v>444</v>
      </c>
    </row>
    <row r="2527" spans="2:5" x14ac:dyDescent="0.25">
      <c r="B2527" s="294" t="s">
        <v>4147</v>
      </c>
      <c r="C2527" s="294">
        <v>539519</v>
      </c>
      <c r="D2527" s="294" t="s">
        <v>422</v>
      </c>
      <c r="E2527" s="294" t="s">
        <v>456</v>
      </c>
    </row>
    <row r="2528" spans="2:5" x14ac:dyDescent="0.25">
      <c r="B2528" s="294" t="s">
        <v>4148</v>
      </c>
      <c r="C2528" s="294">
        <v>531221</v>
      </c>
      <c r="D2528" s="294" t="s">
        <v>422</v>
      </c>
      <c r="E2528" s="294" t="s">
        <v>950</v>
      </c>
    </row>
    <row r="2529" spans="2:5" x14ac:dyDescent="0.25">
      <c r="B2529" s="294" t="s">
        <v>4149</v>
      </c>
      <c r="C2529" s="294">
        <v>531680</v>
      </c>
      <c r="D2529" s="294" t="s">
        <v>422</v>
      </c>
      <c r="E2529" s="294" t="s">
        <v>536</v>
      </c>
    </row>
    <row r="2530" spans="2:5" x14ac:dyDescent="0.25">
      <c r="B2530" s="294" t="s">
        <v>4150</v>
      </c>
      <c r="C2530" s="294">
        <v>522249</v>
      </c>
      <c r="D2530" s="294" t="s">
        <v>4151</v>
      </c>
      <c r="E2530" s="294" t="s">
        <v>437</v>
      </c>
    </row>
    <row r="2531" spans="2:5" x14ac:dyDescent="0.25">
      <c r="B2531" s="294" t="s">
        <v>4152</v>
      </c>
      <c r="C2531" s="294">
        <v>523792</v>
      </c>
      <c r="D2531" s="294" t="s">
        <v>4153</v>
      </c>
      <c r="E2531" s="294" t="s">
        <v>430</v>
      </c>
    </row>
    <row r="2532" spans="2:5" x14ac:dyDescent="0.25">
      <c r="B2532" s="294" t="s">
        <v>4154</v>
      </c>
      <c r="C2532" s="294">
        <v>533152</v>
      </c>
      <c r="D2532" s="294" t="s">
        <v>4155</v>
      </c>
      <c r="E2532" s="294" t="s">
        <v>820</v>
      </c>
    </row>
    <row r="2533" spans="2:5" x14ac:dyDescent="0.25">
      <c r="B2533" s="294" t="s">
        <v>4156</v>
      </c>
      <c r="C2533" s="294">
        <v>532852</v>
      </c>
      <c r="D2533" s="294" t="s">
        <v>4157</v>
      </c>
      <c r="E2533" s="294" t="s">
        <v>442</v>
      </c>
    </row>
    <row r="2534" spans="2:5" x14ac:dyDescent="0.25">
      <c r="B2534" s="294" t="s">
        <v>4158</v>
      </c>
      <c r="C2534" s="294">
        <v>532654</v>
      </c>
      <c r="D2534" s="294" t="s">
        <v>4159</v>
      </c>
      <c r="E2534" s="294" t="s">
        <v>829</v>
      </c>
    </row>
    <row r="2535" spans="2:5" x14ac:dyDescent="0.25">
      <c r="B2535" s="294" t="s">
        <v>4160</v>
      </c>
      <c r="C2535" s="294">
        <v>532654</v>
      </c>
      <c r="D2535" s="294" t="s">
        <v>4159</v>
      </c>
      <c r="E2535" s="294" t="s">
        <v>829</v>
      </c>
    </row>
    <row r="2536" spans="2:5" x14ac:dyDescent="0.25">
      <c r="B2536" s="294" t="s">
        <v>4161</v>
      </c>
      <c r="C2536" s="294">
        <v>532629</v>
      </c>
      <c r="D2536" s="294" t="s">
        <v>4162</v>
      </c>
      <c r="E2536" s="294" t="s">
        <v>820</v>
      </c>
    </row>
    <row r="2537" spans="2:5" x14ac:dyDescent="0.25">
      <c r="B2537" s="294" t="s">
        <v>4163</v>
      </c>
      <c r="C2537" s="294">
        <v>512267</v>
      </c>
      <c r="D2537" s="294" t="s">
        <v>422</v>
      </c>
      <c r="E2537" s="294" t="s">
        <v>425</v>
      </c>
    </row>
    <row r="2538" spans="2:5" x14ac:dyDescent="0.25">
      <c r="B2538" s="294" t="s">
        <v>4164</v>
      </c>
      <c r="C2538" s="294">
        <v>531146</v>
      </c>
      <c r="D2538" s="294" t="s">
        <v>422</v>
      </c>
      <c r="E2538" s="294" t="s">
        <v>460</v>
      </c>
    </row>
    <row r="2539" spans="2:5" x14ac:dyDescent="0.25">
      <c r="B2539" s="294" t="s">
        <v>4165</v>
      </c>
      <c r="C2539" s="294">
        <v>523144</v>
      </c>
      <c r="D2539" s="294" t="s">
        <v>422</v>
      </c>
      <c r="E2539" s="294" t="s">
        <v>460</v>
      </c>
    </row>
    <row r="2540" spans="2:5" x14ac:dyDescent="0.25">
      <c r="B2540" s="294" t="s">
        <v>4166</v>
      </c>
      <c r="C2540" s="294">
        <v>539938</v>
      </c>
      <c r="D2540" s="294" t="s">
        <v>4167</v>
      </c>
      <c r="E2540" s="294" t="s">
        <v>405</v>
      </c>
    </row>
    <row r="2541" spans="2:5" x14ac:dyDescent="0.25">
      <c r="B2541" s="294" t="s">
        <v>4168</v>
      </c>
      <c r="C2541" s="294">
        <v>540937</v>
      </c>
      <c r="D2541" s="294" t="s">
        <v>422</v>
      </c>
      <c r="E2541" s="294" t="s">
        <v>460</v>
      </c>
    </row>
    <row r="2542" spans="2:5" x14ac:dyDescent="0.25">
      <c r="B2542" s="294" t="s">
        <v>4169</v>
      </c>
      <c r="C2542" s="294">
        <v>526301</v>
      </c>
      <c r="D2542" s="294" t="s">
        <v>422</v>
      </c>
      <c r="E2542" s="294" t="s">
        <v>611</v>
      </c>
    </row>
    <row r="2543" spans="2:5" x14ac:dyDescent="0.25">
      <c r="B2543" s="294" t="s">
        <v>4170</v>
      </c>
      <c r="C2543" s="294">
        <v>538834</v>
      </c>
      <c r="D2543" s="294" t="s">
        <v>422</v>
      </c>
      <c r="E2543" s="294" t="s">
        <v>439</v>
      </c>
    </row>
    <row r="2544" spans="2:5" x14ac:dyDescent="0.25">
      <c r="B2544" s="294" t="s">
        <v>4171</v>
      </c>
      <c r="C2544" s="294">
        <v>512505</v>
      </c>
      <c r="D2544" s="294" t="s">
        <v>422</v>
      </c>
      <c r="E2544" s="294" t="s">
        <v>745</v>
      </c>
    </row>
    <row r="2545" spans="2:5" x14ac:dyDescent="0.25">
      <c r="B2545" s="294" t="s">
        <v>4172</v>
      </c>
      <c r="C2545" s="294">
        <v>540519</v>
      </c>
      <c r="D2545" s="294" t="s">
        <v>422</v>
      </c>
      <c r="E2545" s="294" t="s">
        <v>430</v>
      </c>
    </row>
    <row r="2546" spans="2:5" x14ac:dyDescent="0.25">
      <c r="B2546" s="294" t="s">
        <v>4173</v>
      </c>
      <c r="C2546" s="294">
        <v>511276</v>
      </c>
      <c r="D2546" s="294" t="s">
        <v>422</v>
      </c>
      <c r="E2546" s="294" t="s">
        <v>620</v>
      </c>
    </row>
    <row r="2547" spans="2:5" x14ac:dyDescent="0.25">
      <c r="B2547" s="294" t="s">
        <v>4174</v>
      </c>
      <c r="C2547" s="294">
        <v>531176</v>
      </c>
      <c r="D2547" s="294" t="s">
        <v>422</v>
      </c>
      <c r="E2547" s="294" t="s">
        <v>439</v>
      </c>
    </row>
    <row r="2548" spans="2:5" x14ac:dyDescent="0.25">
      <c r="B2548" s="294" t="s">
        <v>4175</v>
      </c>
      <c r="C2548" s="294">
        <v>531417</v>
      </c>
      <c r="D2548" s="294" t="s">
        <v>422</v>
      </c>
      <c r="E2548" s="294" t="s">
        <v>439</v>
      </c>
    </row>
    <row r="2549" spans="2:5" x14ac:dyDescent="0.25">
      <c r="B2549" s="294" t="s">
        <v>4176</v>
      </c>
      <c r="C2549" s="294">
        <v>532105</v>
      </c>
      <c r="D2549" s="294" t="s">
        <v>422</v>
      </c>
      <c r="E2549" s="294" t="s">
        <v>843</v>
      </c>
    </row>
    <row r="2550" spans="2:5" x14ac:dyDescent="0.25">
      <c r="B2550" s="294" t="s">
        <v>4177</v>
      </c>
      <c r="C2550" s="294">
        <v>532105</v>
      </c>
      <c r="D2550" s="294" t="s">
        <v>422</v>
      </c>
      <c r="E2550" s="294" t="s">
        <v>843</v>
      </c>
    </row>
    <row r="2551" spans="2:5" x14ac:dyDescent="0.25">
      <c r="B2551" s="294" t="s">
        <v>4178</v>
      </c>
      <c r="C2551" s="294">
        <v>539767</v>
      </c>
      <c r="D2551" s="294" t="s">
        <v>422</v>
      </c>
      <c r="E2551" s="294" t="s">
        <v>508</v>
      </c>
    </row>
    <row r="2552" spans="2:5" x14ac:dyDescent="0.25">
      <c r="B2552" s="294" t="s">
        <v>4179</v>
      </c>
      <c r="C2552" s="294">
        <v>532408</v>
      </c>
      <c r="D2552" s="294" t="s">
        <v>4180</v>
      </c>
      <c r="E2552" s="294" t="s">
        <v>515</v>
      </c>
    </row>
    <row r="2553" spans="2:5" x14ac:dyDescent="0.25">
      <c r="B2553" s="294" t="s">
        <v>4181</v>
      </c>
      <c r="C2553" s="294">
        <v>541352</v>
      </c>
      <c r="D2553" s="294" t="s">
        <v>422</v>
      </c>
      <c r="E2553" s="294" t="s">
        <v>502</v>
      </c>
    </row>
    <row r="2554" spans="2:5" x14ac:dyDescent="0.25">
      <c r="B2554" s="294" t="s">
        <v>4182</v>
      </c>
      <c r="C2554" s="294">
        <v>532865</v>
      </c>
      <c r="D2554" s="294" t="s">
        <v>4183</v>
      </c>
      <c r="E2554" s="294" t="s">
        <v>582</v>
      </c>
    </row>
    <row r="2555" spans="2:5" x14ac:dyDescent="0.25">
      <c r="B2555" s="294" t="s">
        <v>4184</v>
      </c>
      <c r="C2555" s="294">
        <v>511367</v>
      </c>
      <c r="D2555" s="294" t="s">
        <v>422</v>
      </c>
      <c r="E2555" s="294" t="s">
        <v>439</v>
      </c>
    </row>
    <row r="2556" spans="2:5" x14ac:dyDescent="0.25">
      <c r="B2556" s="294" t="s">
        <v>4185</v>
      </c>
      <c r="C2556" s="294">
        <v>511367</v>
      </c>
      <c r="D2556" s="294" t="s">
        <v>422</v>
      </c>
      <c r="E2556" s="294" t="s">
        <v>439</v>
      </c>
    </row>
    <row r="2557" spans="2:5" x14ac:dyDescent="0.25">
      <c r="B2557" s="294" t="s">
        <v>4186</v>
      </c>
      <c r="C2557" s="294">
        <v>539012</v>
      </c>
      <c r="D2557" s="294" t="s">
        <v>422</v>
      </c>
      <c r="E2557" s="294" t="s">
        <v>428</v>
      </c>
    </row>
    <row r="2558" spans="2:5" x14ac:dyDescent="0.25">
      <c r="B2558" s="294" t="s">
        <v>4187</v>
      </c>
      <c r="C2558" s="294">
        <v>540730</v>
      </c>
      <c r="D2558" s="294" t="s">
        <v>422</v>
      </c>
      <c r="E2558" s="294" t="s">
        <v>444</v>
      </c>
    </row>
    <row r="2559" spans="2:5" x14ac:dyDescent="0.25">
      <c r="B2559" s="294" t="s">
        <v>4188</v>
      </c>
      <c r="C2559" s="294">
        <v>511740</v>
      </c>
      <c r="D2559" s="294" t="s">
        <v>422</v>
      </c>
      <c r="E2559" s="294" t="s">
        <v>480</v>
      </c>
    </row>
    <row r="2560" spans="2:5" x14ac:dyDescent="0.25">
      <c r="B2560" s="294" t="s">
        <v>4189</v>
      </c>
      <c r="C2560" s="294">
        <v>511377</v>
      </c>
      <c r="D2560" s="294" t="s">
        <v>422</v>
      </c>
      <c r="E2560" s="294" t="s">
        <v>439</v>
      </c>
    </row>
    <row r="2561" spans="2:5" x14ac:dyDescent="0.25">
      <c r="B2561" s="294" t="s">
        <v>4190</v>
      </c>
      <c r="C2561" s="294">
        <v>511738</v>
      </c>
      <c r="D2561" s="294" t="s">
        <v>422</v>
      </c>
      <c r="E2561" s="294" t="s">
        <v>405</v>
      </c>
    </row>
    <row r="2562" spans="2:5" x14ac:dyDescent="0.25">
      <c r="B2562" s="294" t="s">
        <v>4191</v>
      </c>
      <c r="C2562" s="294">
        <v>532307</v>
      </c>
      <c r="D2562" s="294" t="s">
        <v>4192</v>
      </c>
      <c r="E2562" s="294" t="s">
        <v>515</v>
      </c>
    </row>
    <row r="2563" spans="2:5" x14ac:dyDescent="0.25">
      <c r="B2563" s="294" t="s">
        <v>4193</v>
      </c>
      <c r="C2563" s="294">
        <v>531127</v>
      </c>
      <c r="D2563" s="294" t="s">
        <v>422</v>
      </c>
      <c r="E2563" s="294" t="s">
        <v>439</v>
      </c>
    </row>
    <row r="2564" spans="2:5" x14ac:dyDescent="0.25">
      <c r="B2564" s="294" t="s">
        <v>4194</v>
      </c>
      <c r="C2564" s="294">
        <v>523828</v>
      </c>
      <c r="D2564" s="294" t="s">
        <v>4195</v>
      </c>
      <c r="E2564" s="294" t="s">
        <v>777</v>
      </c>
    </row>
    <row r="2565" spans="2:5" x14ac:dyDescent="0.25">
      <c r="B2565" s="294" t="s">
        <v>4196</v>
      </c>
      <c r="C2565" s="294">
        <v>531727</v>
      </c>
      <c r="D2565" s="294" t="s">
        <v>422</v>
      </c>
      <c r="E2565" s="294" t="s">
        <v>777</v>
      </c>
    </row>
    <row r="2566" spans="2:5" x14ac:dyDescent="0.25">
      <c r="B2566" s="294" t="s">
        <v>4197</v>
      </c>
      <c r="C2566" s="294">
        <v>539126</v>
      </c>
      <c r="D2566" s="294" t="s">
        <v>4198</v>
      </c>
      <c r="E2566" s="294" t="s">
        <v>1017</v>
      </c>
    </row>
    <row r="2567" spans="2:5" x14ac:dyDescent="0.25">
      <c r="B2567" s="294" t="s">
        <v>4199</v>
      </c>
      <c r="C2567" s="294">
        <v>538942</v>
      </c>
      <c r="D2567" s="294" t="s">
        <v>422</v>
      </c>
      <c r="E2567" s="294" t="s">
        <v>843</v>
      </c>
    </row>
    <row r="2568" spans="2:5" x14ac:dyDescent="0.25">
      <c r="B2568" s="294" t="s">
        <v>4200</v>
      </c>
      <c r="C2568" s="294">
        <v>526235</v>
      </c>
      <c r="D2568" s="294" t="s">
        <v>4201</v>
      </c>
      <c r="E2568" s="294" t="s">
        <v>411</v>
      </c>
    </row>
    <row r="2569" spans="2:5" x14ac:dyDescent="0.25">
      <c r="B2569" s="294" t="s">
        <v>4202</v>
      </c>
      <c r="C2569" s="294">
        <v>500126</v>
      </c>
      <c r="D2569" s="294" t="s">
        <v>4203</v>
      </c>
      <c r="E2569" s="294" t="s">
        <v>460</v>
      </c>
    </row>
    <row r="2570" spans="2:5" x14ac:dyDescent="0.25">
      <c r="B2570" s="294" t="s">
        <v>4204</v>
      </c>
      <c r="C2570" s="294">
        <v>538964</v>
      </c>
      <c r="D2570" s="294" t="s">
        <v>422</v>
      </c>
      <c r="E2570" s="294" t="s">
        <v>460</v>
      </c>
    </row>
    <row r="2571" spans="2:5" x14ac:dyDescent="0.25">
      <c r="B2571" s="294" t="s">
        <v>4205</v>
      </c>
      <c r="C2571" s="294">
        <v>531357</v>
      </c>
      <c r="D2571" s="294" t="s">
        <v>422</v>
      </c>
      <c r="E2571" s="294" t="s">
        <v>444</v>
      </c>
    </row>
    <row r="2572" spans="2:5" x14ac:dyDescent="0.25">
      <c r="B2572" s="294" t="s">
        <v>4206</v>
      </c>
      <c r="C2572" s="294">
        <v>512415</v>
      </c>
      <c r="D2572" s="294" t="s">
        <v>422</v>
      </c>
      <c r="E2572" s="294" t="s">
        <v>843</v>
      </c>
    </row>
    <row r="2573" spans="2:5" x14ac:dyDescent="0.25">
      <c r="B2573" s="294" t="s">
        <v>4207</v>
      </c>
      <c r="C2573" s="294">
        <v>500274</v>
      </c>
      <c r="D2573" s="294" t="s">
        <v>422</v>
      </c>
      <c r="E2573" s="294" t="s">
        <v>460</v>
      </c>
    </row>
    <row r="2574" spans="2:5" x14ac:dyDescent="0.25">
      <c r="B2574" s="294" t="s">
        <v>4208</v>
      </c>
      <c r="C2574" s="294">
        <v>531810</v>
      </c>
      <c r="D2574" s="294" t="s">
        <v>422</v>
      </c>
      <c r="E2574" s="294" t="s">
        <v>745</v>
      </c>
    </row>
    <row r="2575" spans="2:5" x14ac:dyDescent="0.25">
      <c r="B2575" s="294" t="s">
        <v>4209</v>
      </c>
      <c r="C2575" s="294">
        <v>531810</v>
      </c>
      <c r="D2575" s="294" t="s">
        <v>422</v>
      </c>
      <c r="E2575" s="294" t="s">
        <v>745</v>
      </c>
    </row>
    <row r="2576" spans="2:5" x14ac:dyDescent="0.25">
      <c r="B2576" s="294" t="s">
        <v>4210</v>
      </c>
      <c r="C2576" s="294">
        <v>513335</v>
      </c>
      <c r="D2576" s="294" t="s">
        <v>4211</v>
      </c>
      <c r="E2576" s="294" t="s">
        <v>1342</v>
      </c>
    </row>
    <row r="2577" spans="2:5" x14ac:dyDescent="0.25">
      <c r="B2577" s="294" t="s">
        <v>4212</v>
      </c>
      <c r="C2577" s="294">
        <v>532990</v>
      </c>
      <c r="D2577" s="294" t="s">
        <v>4213</v>
      </c>
      <c r="E2577" s="294" t="s">
        <v>454</v>
      </c>
    </row>
    <row r="2578" spans="2:5" x14ac:dyDescent="0.25">
      <c r="B2578" s="294" t="s">
        <v>4214</v>
      </c>
      <c r="C2578" s="294">
        <v>500159</v>
      </c>
      <c r="D2578" s="294" t="s">
        <v>422</v>
      </c>
      <c r="E2578" s="294" t="s">
        <v>416</v>
      </c>
    </row>
    <row r="2579" spans="2:5" x14ac:dyDescent="0.25">
      <c r="B2579" s="294" t="s">
        <v>4215</v>
      </c>
      <c r="C2579" s="294">
        <v>542650</v>
      </c>
      <c r="D2579" s="294" t="s">
        <v>4216</v>
      </c>
      <c r="E2579" s="294" t="s">
        <v>611</v>
      </c>
    </row>
    <row r="2580" spans="2:5" x14ac:dyDescent="0.25">
      <c r="B2580" s="294" t="s">
        <v>4217</v>
      </c>
      <c r="C2580" s="294">
        <v>540150</v>
      </c>
      <c r="D2580" s="294" t="s">
        <v>422</v>
      </c>
      <c r="E2580" s="294" t="s">
        <v>820</v>
      </c>
    </row>
    <row r="2581" spans="2:5" x14ac:dyDescent="0.25">
      <c r="B2581" s="294" t="s">
        <v>4218</v>
      </c>
      <c r="C2581" s="294">
        <v>513496</v>
      </c>
      <c r="D2581" s="294" t="s">
        <v>422</v>
      </c>
      <c r="E2581" s="294" t="s">
        <v>2938</v>
      </c>
    </row>
    <row r="2582" spans="2:5" x14ac:dyDescent="0.25">
      <c r="B2582" s="294" t="s">
        <v>4219</v>
      </c>
      <c r="C2582" s="294">
        <v>531613</v>
      </c>
      <c r="D2582" s="294" t="s">
        <v>4220</v>
      </c>
      <c r="E2582" s="294" t="s">
        <v>978</v>
      </c>
    </row>
    <row r="2583" spans="2:5" x14ac:dyDescent="0.25">
      <c r="B2583" s="294" t="s">
        <v>4221</v>
      </c>
      <c r="C2583" s="294">
        <v>526622</v>
      </c>
      <c r="D2583" s="294" t="s">
        <v>422</v>
      </c>
      <c r="E2583" s="294" t="s">
        <v>743</v>
      </c>
    </row>
    <row r="2584" spans="2:5" x14ac:dyDescent="0.25">
      <c r="B2584" s="294" t="s">
        <v>4222</v>
      </c>
      <c r="C2584" s="294">
        <v>526622</v>
      </c>
      <c r="D2584" s="294" t="s">
        <v>422</v>
      </c>
      <c r="E2584" s="294" t="s">
        <v>743</v>
      </c>
    </row>
    <row r="2585" spans="2:5" x14ac:dyDescent="0.25">
      <c r="B2585" s="294" t="s">
        <v>4223</v>
      </c>
      <c r="C2585" s="294">
        <v>513721</v>
      </c>
      <c r="D2585" s="294" t="s">
        <v>422</v>
      </c>
      <c r="E2585" s="294" t="s">
        <v>454</v>
      </c>
    </row>
    <row r="2586" spans="2:5" x14ac:dyDescent="0.25">
      <c r="B2586" s="294" t="s">
        <v>4224</v>
      </c>
      <c r="C2586" s="294">
        <v>532850</v>
      </c>
      <c r="D2586" s="294" t="s">
        <v>4225</v>
      </c>
      <c r="E2586" s="294" t="s">
        <v>964</v>
      </c>
    </row>
    <row r="2587" spans="2:5" x14ac:dyDescent="0.25">
      <c r="B2587" s="294" t="s">
        <v>4226</v>
      </c>
      <c r="C2587" s="294">
        <v>523343</v>
      </c>
      <c r="D2587" s="294" t="s">
        <v>422</v>
      </c>
      <c r="E2587" s="294" t="s">
        <v>439</v>
      </c>
    </row>
    <row r="2588" spans="2:5" x14ac:dyDescent="0.25">
      <c r="B2588" s="294" t="s">
        <v>4227</v>
      </c>
      <c r="C2588" s="294">
        <v>523343</v>
      </c>
      <c r="D2588" s="294" t="s">
        <v>422</v>
      </c>
      <c r="E2588" s="294" t="s">
        <v>439</v>
      </c>
    </row>
    <row r="2589" spans="2:5" x14ac:dyDescent="0.25">
      <c r="B2589" s="294" t="s">
        <v>4228</v>
      </c>
      <c r="C2589" s="294">
        <v>526251</v>
      </c>
      <c r="D2589" s="294" t="s">
        <v>422</v>
      </c>
      <c r="E2589" s="294" t="s">
        <v>405</v>
      </c>
    </row>
    <row r="2590" spans="2:5" x14ac:dyDescent="0.25">
      <c r="B2590" s="294" t="s">
        <v>4229</v>
      </c>
      <c r="C2590" s="294">
        <v>500277</v>
      </c>
      <c r="D2590" s="294" t="s">
        <v>422</v>
      </c>
      <c r="E2590" s="294" t="s">
        <v>437</v>
      </c>
    </row>
    <row r="2591" spans="2:5" x14ac:dyDescent="0.25">
      <c r="B2591" s="294" t="s">
        <v>4230</v>
      </c>
      <c r="C2591" s="294">
        <v>531192</v>
      </c>
      <c r="D2591" s="294" t="s">
        <v>422</v>
      </c>
      <c r="E2591" s="294" t="s">
        <v>439</v>
      </c>
    </row>
    <row r="2592" spans="2:5" x14ac:dyDescent="0.25">
      <c r="B2592" s="294" t="s">
        <v>4231</v>
      </c>
      <c r="C2592" s="294">
        <v>540744</v>
      </c>
      <c r="D2592" s="294" t="s">
        <v>422</v>
      </c>
      <c r="E2592" s="294" t="s">
        <v>454</v>
      </c>
    </row>
    <row r="2593" spans="2:5" x14ac:dyDescent="0.25">
      <c r="B2593" s="294" t="s">
        <v>4232</v>
      </c>
      <c r="C2593" s="294">
        <v>533310</v>
      </c>
      <c r="D2593" s="294" t="s">
        <v>4233</v>
      </c>
      <c r="E2593" s="294" t="s">
        <v>4234</v>
      </c>
    </row>
    <row r="2594" spans="2:5" x14ac:dyDescent="0.25">
      <c r="B2594" s="294" t="s">
        <v>4235</v>
      </c>
      <c r="C2594" s="294">
        <v>526570</v>
      </c>
      <c r="D2594" s="294" t="s">
        <v>422</v>
      </c>
      <c r="E2594" s="294" t="s">
        <v>950</v>
      </c>
    </row>
    <row r="2595" spans="2:5" x14ac:dyDescent="0.25">
      <c r="B2595" s="294" t="s">
        <v>4236</v>
      </c>
      <c r="C2595" s="294">
        <v>538895</v>
      </c>
      <c r="D2595" s="294" t="s">
        <v>422</v>
      </c>
      <c r="E2595" s="294" t="s">
        <v>444</v>
      </c>
    </row>
    <row r="2596" spans="2:5" x14ac:dyDescent="0.25">
      <c r="B2596" s="294" t="s">
        <v>4237</v>
      </c>
      <c r="C2596" s="294">
        <v>541337</v>
      </c>
      <c r="D2596" s="294" t="s">
        <v>422</v>
      </c>
      <c r="E2596" s="294" t="s">
        <v>699</v>
      </c>
    </row>
    <row r="2597" spans="2:5" x14ac:dyDescent="0.25">
      <c r="B2597" s="294" t="s">
        <v>4238</v>
      </c>
      <c r="C2597" s="294">
        <v>531338</v>
      </c>
      <c r="D2597" s="294" t="s">
        <v>422</v>
      </c>
      <c r="E2597" s="294" t="s">
        <v>950</v>
      </c>
    </row>
    <row r="2598" spans="2:5" x14ac:dyDescent="0.25">
      <c r="B2598" s="294" t="s">
        <v>4239</v>
      </c>
      <c r="C2598" s="294">
        <v>511018</v>
      </c>
      <c r="D2598" s="294" t="s">
        <v>422</v>
      </c>
      <c r="E2598" s="294" t="s">
        <v>843</v>
      </c>
    </row>
    <row r="2599" spans="2:5" x14ac:dyDescent="0.25">
      <c r="B2599" s="294" t="s">
        <v>4240</v>
      </c>
      <c r="C2599" s="294">
        <v>507621</v>
      </c>
      <c r="D2599" s="294" t="s">
        <v>422</v>
      </c>
      <c r="E2599" s="294" t="s">
        <v>482</v>
      </c>
    </row>
    <row r="2600" spans="2:5" x14ac:dyDescent="0.25">
      <c r="B2600" s="294" t="s">
        <v>4241</v>
      </c>
      <c r="C2600" s="294">
        <v>511187</v>
      </c>
      <c r="D2600" s="294" t="s">
        <v>422</v>
      </c>
      <c r="E2600" s="294" t="s">
        <v>843</v>
      </c>
    </row>
    <row r="2601" spans="2:5" x14ac:dyDescent="0.25">
      <c r="B2601" s="294" t="s">
        <v>4242</v>
      </c>
      <c r="C2601" s="294" t="s">
        <v>422</v>
      </c>
      <c r="D2601" s="294" t="s">
        <v>4243</v>
      </c>
      <c r="E2601" s="294" t="s">
        <v>433</v>
      </c>
    </row>
    <row r="2602" spans="2:5" x14ac:dyDescent="0.25">
      <c r="B2602" s="294" t="s">
        <v>4244</v>
      </c>
      <c r="C2602" s="294">
        <v>531456</v>
      </c>
      <c r="D2602" s="294" t="s">
        <v>422</v>
      </c>
      <c r="E2602" s="294" t="s">
        <v>437</v>
      </c>
    </row>
    <row r="2603" spans="2:5" x14ac:dyDescent="0.25">
      <c r="B2603" s="294" t="s">
        <v>4245</v>
      </c>
      <c r="C2603" s="294">
        <v>538962</v>
      </c>
      <c r="D2603" s="294" t="s">
        <v>4246</v>
      </c>
      <c r="E2603" s="294" t="s">
        <v>777</v>
      </c>
    </row>
    <row r="2604" spans="2:5" x14ac:dyDescent="0.25">
      <c r="B2604" s="294" t="s">
        <v>4247</v>
      </c>
      <c r="C2604" s="294">
        <v>539303</v>
      </c>
      <c r="D2604" s="294" t="s">
        <v>422</v>
      </c>
      <c r="E2604" s="294" t="s">
        <v>439</v>
      </c>
    </row>
    <row r="2605" spans="2:5" x14ac:dyDescent="0.25">
      <c r="B2605" s="294" t="s">
        <v>4248</v>
      </c>
      <c r="C2605" s="294">
        <v>532539</v>
      </c>
      <c r="D2605" s="294" t="s">
        <v>4249</v>
      </c>
      <c r="E2605" s="294" t="s">
        <v>777</v>
      </c>
    </row>
    <row r="2606" spans="2:5" x14ac:dyDescent="0.25">
      <c r="B2606" s="294" t="s">
        <v>4250</v>
      </c>
      <c r="C2606" s="294">
        <v>517344</v>
      </c>
      <c r="D2606" s="294" t="s">
        <v>4251</v>
      </c>
      <c r="E2606" s="294" t="s">
        <v>515</v>
      </c>
    </row>
    <row r="2607" spans="2:5" x14ac:dyDescent="0.25">
      <c r="B2607" s="294" t="s">
        <v>4252</v>
      </c>
      <c r="C2607" s="294">
        <v>517344</v>
      </c>
      <c r="D2607" s="294" t="s">
        <v>4251</v>
      </c>
      <c r="E2607" s="294" t="s">
        <v>515</v>
      </c>
    </row>
    <row r="2608" spans="2:5" x14ac:dyDescent="0.25">
      <c r="B2608" s="294" t="s">
        <v>4253</v>
      </c>
      <c r="C2608" s="294">
        <v>532819</v>
      </c>
      <c r="D2608" s="294" t="s">
        <v>4254</v>
      </c>
      <c r="E2608" s="294" t="s">
        <v>408</v>
      </c>
    </row>
    <row r="2609" spans="2:5" x14ac:dyDescent="0.25">
      <c r="B2609" s="294" t="s">
        <v>4255</v>
      </c>
      <c r="C2609" s="294">
        <v>523373</v>
      </c>
      <c r="D2609" s="294" t="s">
        <v>422</v>
      </c>
      <c r="E2609" s="294" t="s">
        <v>536</v>
      </c>
    </row>
    <row r="2610" spans="2:5" x14ac:dyDescent="0.25">
      <c r="B2610" s="294" t="s">
        <v>4256</v>
      </c>
      <c r="C2610" s="294">
        <v>523373</v>
      </c>
      <c r="D2610" s="294" t="s">
        <v>422</v>
      </c>
      <c r="E2610" s="294" t="s">
        <v>536</v>
      </c>
    </row>
    <row r="2611" spans="2:5" x14ac:dyDescent="0.25">
      <c r="B2611" s="294" t="s">
        <v>4257</v>
      </c>
      <c r="C2611" s="294">
        <v>532164</v>
      </c>
      <c r="D2611" s="294" t="s">
        <v>422</v>
      </c>
      <c r="E2611" s="294" t="s">
        <v>439</v>
      </c>
    </row>
    <row r="2612" spans="2:5" x14ac:dyDescent="0.25">
      <c r="B2612" s="294" t="s">
        <v>4258</v>
      </c>
      <c r="C2612" s="294">
        <v>505797</v>
      </c>
      <c r="D2612" s="294" t="s">
        <v>422</v>
      </c>
      <c r="E2612" s="294" t="s">
        <v>607</v>
      </c>
    </row>
    <row r="2613" spans="2:5" x14ac:dyDescent="0.25">
      <c r="B2613" s="294" t="s">
        <v>4259</v>
      </c>
      <c r="C2613" s="294">
        <v>500279</v>
      </c>
      <c r="D2613" s="294" t="s">
        <v>4260</v>
      </c>
      <c r="E2613" s="294" t="s">
        <v>791</v>
      </c>
    </row>
    <row r="2614" spans="2:5" x14ac:dyDescent="0.25">
      <c r="B2614" s="294" t="s">
        <v>4261</v>
      </c>
      <c r="C2614" s="294">
        <v>505336</v>
      </c>
      <c r="D2614" s="294" t="s">
        <v>422</v>
      </c>
      <c r="E2614" s="294" t="s">
        <v>430</v>
      </c>
    </row>
    <row r="2615" spans="2:5" x14ac:dyDescent="0.25">
      <c r="B2615" s="294" t="s">
        <v>4262</v>
      </c>
      <c r="C2615" s="294">
        <v>505336</v>
      </c>
      <c r="D2615" s="294" t="s">
        <v>422</v>
      </c>
      <c r="E2615" s="294" t="s">
        <v>430</v>
      </c>
    </row>
    <row r="2616" spans="2:5" x14ac:dyDescent="0.25">
      <c r="B2616" s="294" t="s">
        <v>4263</v>
      </c>
      <c r="C2616" s="294">
        <v>526642</v>
      </c>
      <c r="D2616" s="294" t="s">
        <v>4264</v>
      </c>
      <c r="E2616" s="294" t="s">
        <v>848</v>
      </c>
    </row>
    <row r="2617" spans="2:5" x14ac:dyDescent="0.25">
      <c r="B2617" s="294" t="s">
        <v>4265</v>
      </c>
      <c r="C2617" s="294">
        <v>539220</v>
      </c>
      <c r="D2617" s="294" t="s">
        <v>422</v>
      </c>
      <c r="E2617" s="294" t="s">
        <v>536</v>
      </c>
    </row>
    <row r="2618" spans="2:5" x14ac:dyDescent="0.25">
      <c r="B2618" s="294" t="s">
        <v>4266</v>
      </c>
      <c r="C2618" s="294">
        <v>541195</v>
      </c>
      <c r="D2618" s="294" t="s">
        <v>4267</v>
      </c>
      <c r="E2618" s="294" t="s">
        <v>745</v>
      </c>
    </row>
    <row r="2619" spans="2:5" x14ac:dyDescent="0.25">
      <c r="B2619" s="294" t="s">
        <v>4268</v>
      </c>
      <c r="C2619" s="294">
        <v>539594</v>
      </c>
      <c r="D2619" s="294" t="s">
        <v>422</v>
      </c>
      <c r="E2619" s="294" t="s">
        <v>620</v>
      </c>
    </row>
    <row r="2620" spans="2:5" x14ac:dyDescent="0.25">
      <c r="B2620" s="294" t="s">
        <v>4269</v>
      </c>
      <c r="C2620" s="294" t="s">
        <v>422</v>
      </c>
      <c r="D2620" s="294" t="s">
        <v>4270</v>
      </c>
      <c r="E2620" s="294" t="s">
        <v>433</v>
      </c>
    </row>
    <row r="2621" spans="2:5" x14ac:dyDescent="0.25">
      <c r="B2621" s="294" t="s">
        <v>4271</v>
      </c>
      <c r="C2621" s="294">
        <v>523782</v>
      </c>
      <c r="D2621" s="294" t="s">
        <v>422</v>
      </c>
      <c r="E2621" s="294" t="s">
        <v>444</v>
      </c>
    </row>
    <row r="2622" spans="2:5" x14ac:dyDescent="0.25">
      <c r="B2622" s="294" t="s">
        <v>4272</v>
      </c>
      <c r="C2622" s="294">
        <v>523782</v>
      </c>
      <c r="D2622" s="294" t="s">
        <v>422</v>
      </c>
      <c r="E2622" s="294" t="s">
        <v>444</v>
      </c>
    </row>
    <row r="2623" spans="2:5" x14ac:dyDescent="0.25">
      <c r="B2623" s="294" t="s">
        <v>4273</v>
      </c>
      <c r="C2623" s="294">
        <v>540078</v>
      </c>
      <c r="D2623" s="294" t="s">
        <v>422</v>
      </c>
      <c r="E2623" s="294" t="s">
        <v>617</v>
      </c>
    </row>
    <row r="2624" spans="2:5" x14ac:dyDescent="0.25">
      <c r="B2624" s="294" t="s">
        <v>4274</v>
      </c>
      <c r="C2624" s="294" t="s">
        <v>422</v>
      </c>
      <c r="D2624" s="294" t="s">
        <v>4275</v>
      </c>
      <c r="E2624" s="294" t="s">
        <v>433</v>
      </c>
    </row>
    <row r="2625" spans="2:5" x14ac:dyDescent="0.25">
      <c r="B2625" s="294" t="s">
        <v>4276</v>
      </c>
      <c r="C2625" s="294">
        <v>522036</v>
      </c>
      <c r="D2625" s="294" t="s">
        <v>4277</v>
      </c>
      <c r="E2625" s="294" t="s">
        <v>607</v>
      </c>
    </row>
    <row r="2626" spans="2:5" x14ac:dyDescent="0.25">
      <c r="B2626" s="294" t="s">
        <v>4278</v>
      </c>
      <c r="C2626" s="294">
        <v>522241</v>
      </c>
      <c r="D2626" s="294" t="s">
        <v>4279</v>
      </c>
      <c r="E2626" s="294" t="s">
        <v>1342</v>
      </c>
    </row>
    <row r="2627" spans="2:5" x14ac:dyDescent="0.25">
      <c r="B2627" s="294" t="s">
        <v>4280</v>
      </c>
      <c r="C2627" s="294">
        <v>509196</v>
      </c>
      <c r="D2627" s="294" t="s">
        <v>4281</v>
      </c>
      <c r="E2627" s="294" t="s">
        <v>4282</v>
      </c>
    </row>
    <row r="2628" spans="2:5" x14ac:dyDescent="0.25">
      <c r="B2628" s="294" t="s">
        <v>4283</v>
      </c>
      <c r="C2628" s="294" t="s">
        <v>422</v>
      </c>
      <c r="D2628" s="294" t="s">
        <v>4284</v>
      </c>
      <c r="E2628" s="294" t="s">
        <v>433</v>
      </c>
    </row>
    <row r="2629" spans="2:5" x14ac:dyDescent="0.25">
      <c r="B2629" s="294" t="s">
        <v>4285</v>
      </c>
      <c r="C2629" s="294">
        <v>513377</v>
      </c>
      <c r="D2629" s="294" t="s">
        <v>4286</v>
      </c>
      <c r="E2629" s="294" t="s">
        <v>444</v>
      </c>
    </row>
    <row r="2630" spans="2:5" x14ac:dyDescent="0.25">
      <c r="B2630" s="294" t="s">
        <v>4287</v>
      </c>
      <c r="C2630" s="294">
        <v>503772</v>
      </c>
      <c r="D2630" s="294" t="s">
        <v>422</v>
      </c>
      <c r="E2630" s="294" t="s">
        <v>444</v>
      </c>
    </row>
    <row r="2631" spans="2:5" x14ac:dyDescent="0.25">
      <c r="B2631" s="294" t="s">
        <v>4288</v>
      </c>
      <c r="C2631" s="294">
        <v>503015</v>
      </c>
      <c r="D2631" s="294" t="s">
        <v>422</v>
      </c>
      <c r="E2631" s="294" t="s">
        <v>444</v>
      </c>
    </row>
    <row r="2632" spans="2:5" x14ac:dyDescent="0.25">
      <c r="B2632" s="294" t="s">
        <v>4289</v>
      </c>
      <c r="C2632" s="294">
        <v>539762</v>
      </c>
      <c r="D2632" s="294" t="s">
        <v>422</v>
      </c>
      <c r="E2632" s="294" t="s">
        <v>620</v>
      </c>
    </row>
    <row r="2633" spans="2:5" x14ac:dyDescent="0.25">
      <c r="B2633" s="294" t="s">
        <v>4290</v>
      </c>
      <c r="C2633" s="294">
        <v>519287</v>
      </c>
      <c r="D2633" s="294" t="s">
        <v>422</v>
      </c>
      <c r="E2633" s="294" t="s">
        <v>482</v>
      </c>
    </row>
    <row r="2634" spans="2:5" x14ac:dyDescent="0.25">
      <c r="B2634" s="294" t="s">
        <v>4291</v>
      </c>
      <c r="C2634" s="294">
        <v>503015</v>
      </c>
      <c r="D2634" s="294" t="s">
        <v>422</v>
      </c>
      <c r="E2634" s="294" t="s">
        <v>444</v>
      </c>
    </row>
    <row r="2635" spans="2:5" x14ac:dyDescent="0.25">
      <c r="B2635" s="294" t="s">
        <v>4292</v>
      </c>
      <c r="C2635" s="294">
        <v>509760</v>
      </c>
      <c r="D2635" s="294" t="s">
        <v>422</v>
      </c>
      <c r="E2635" s="294" t="s">
        <v>405</v>
      </c>
    </row>
    <row r="2636" spans="2:5" x14ac:dyDescent="0.25">
      <c r="B2636" s="294" t="s">
        <v>4293</v>
      </c>
      <c r="C2636" s="294">
        <v>513303</v>
      </c>
      <c r="D2636" s="294" t="s">
        <v>4294</v>
      </c>
      <c r="E2636" s="294" t="s">
        <v>4295</v>
      </c>
    </row>
    <row r="2637" spans="2:5" x14ac:dyDescent="0.25">
      <c r="B2637" s="294" t="s">
        <v>4296</v>
      </c>
      <c r="C2637" s="294">
        <v>537092</v>
      </c>
      <c r="D2637" s="294" t="s">
        <v>422</v>
      </c>
      <c r="E2637" s="294" t="s">
        <v>405</v>
      </c>
    </row>
    <row r="2638" spans="2:5" x14ac:dyDescent="0.25">
      <c r="B2638" s="294" t="s">
        <v>4297</v>
      </c>
      <c r="C2638" s="294">
        <v>519003</v>
      </c>
      <c r="D2638" s="294" t="s">
        <v>422</v>
      </c>
      <c r="E2638" s="294" t="s">
        <v>620</v>
      </c>
    </row>
    <row r="2639" spans="2:5" x14ac:dyDescent="0.25">
      <c r="B2639" s="294" t="s">
        <v>4298</v>
      </c>
      <c r="C2639" s="294">
        <v>500890</v>
      </c>
      <c r="D2639" s="294" t="s">
        <v>4299</v>
      </c>
      <c r="E2639" s="294" t="s">
        <v>902</v>
      </c>
    </row>
    <row r="2640" spans="2:5" x14ac:dyDescent="0.25">
      <c r="B2640" s="294" t="s">
        <v>4300</v>
      </c>
      <c r="C2640" s="294">
        <v>503776</v>
      </c>
      <c r="D2640" s="294" t="s">
        <v>422</v>
      </c>
      <c r="E2640" s="294" t="s">
        <v>566</v>
      </c>
    </row>
    <row r="2641" spans="2:5" x14ac:dyDescent="0.25">
      <c r="B2641" s="294" t="s">
        <v>4301</v>
      </c>
      <c r="C2641" s="294">
        <v>506261</v>
      </c>
      <c r="D2641" s="294" t="s">
        <v>422</v>
      </c>
      <c r="E2641" s="294" t="s">
        <v>720</v>
      </c>
    </row>
    <row r="2642" spans="2:5" x14ac:dyDescent="0.25">
      <c r="B2642" s="294" t="s">
        <v>4302</v>
      </c>
      <c r="C2642" s="294" t="s">
        <v>422</v>
      </c>
      <c r="D2642" s="294" t="s">
        <v>4303</v>
      </c>
      <c r="E2642" s="294" t="s">
        <v>433</v>
      </c>
    </row>
    <row r="2643" spans="2:5" x14ac:dyDescent="0.25">
      <c r="B2643" s="294" t="s">
        <v>4304</v>
      </c>
      <c r="C2643" s="294">
        <v>531453</v>
      </c>
      <c r="D2643" s="294" t="s">
        <v>4305</v>
      </c>
      <c r="E2643" s="294" t="s">
        <v>437</v>
      </c>
    </row>
    <row r="2644" spans="2:5" x14ac:dyDescent="0.25">
      <c r="B2644" s="294" t="s">
        <v>4306</v>
      </c>
      <c r="C2644" s="294">
        <v>530169</v>
      </c>
      <c r="D2644" s="294" t="s">
        <v>422</v>
      </c>
      <c r="E2644" s="294" t="s">
        <v>416</v>
      </c>
    </row>
    <row r="2645" spans="2:5" x14ac:dyDescent="0.25">
      <c r="B2645" s="294" t="s">
        <v>4307</v>
      </c>
      <c r="C2645" s="294">
        <v>532140</v>
      </c>
      <c r="D2645" s="294" t="s">
        <v>422</v>
      </c>
      <c r="E2645" s="294" t="s">
        <v>437</v>
      </c>
    </row>
    <row r="2646" spans="2:5" x14ac:dyDescent="0.25">
      <c r="B2646" s="294" t="s">
        <v>4308</v>
      </c>
      <c r="C2646" s="294">
        <v>530047</v>
      </c>
      <c r="D2646" s="294" t="s">
        <v>4309</v>
      </c>
      <c r="E2646" s="294" t="s">
        <v>437</v>
      </c>
    </row>
    <row r="2647" spans="2:5" x14ac:dyDescent="0.25">
      <c r="B2647" s="294" t="s">
        <v>4310</v>
      </c>
      <c r="C2647" s="294">
        <v>533286</v>
      </c>
      <c r="D2647" s="294" t="s">
        <v>4311</v>
      </c>
      <c r="E2647" s="294" t="s">
        <v>402</v>
      </c>
    </row>
    <row r="2648" spans="2:5" x14ac:dyDescent="0.25">
      <c r="B2648" s="294" t="s">
        <v>4312</v>
      </c>
      <c r="C2648" s="294" t="s">
        <v>422</v>
      </c>
      <c r="D2648" s="294" t="s">
        <v>4313</v>
      </c>
      <c r="E2648" s="294" t="s">
        <v>433</v>
      </c>
    </row>
    <row r="2649" spans="2:5" x14ac:dyDescent="0.25">
      <c r="B2649" s="294" t="s">
        <v>4314</v>
      </c>
      <c r="C2649" s="294">
        <v>533080</v>
      </c>
      <c r="D2649" s="294" t="s">
        <v>4315</v>
      </c>
      <c r="E2649" s="294" t="s">
        <v>617</v>
      </c>
    </row>
    <row r="2650" spans="2:5" x14ac:dyDescent="0.25">
      <c r="B2650" s="294" t="s">
        <v>4316</v>
      </c>
      <c r="C2650" s="294">
        <v>526263</v>
      </c>
      <c r="D2650" s="294" t="s">
        <v>4317</v>
      </c>
      <c r="E2650" s="294" t="s">
        <v>752</v>
      </c>
    </row>
    <row r="2651" spans="2:5" x14ac:dyDescent="0.25">
      <c r="B2651" s="294" t="s">
        <v>4318</v>
      </c>
      <c r="C2651" s="294">
        <v>511551</v>
      </c>
      <c r="D2651" s="294" t="s">
        <v>422</v>
      </c>
      <c r="E2651" s="294" t="s">
        <v>405</v>
      </c>
    </row>
    <row r="2652" spans="2:5" x14ac:dyDescent="0.25">
      <c r="B2652" s="294" t="s">
        <v>4319</v>
      </c>
      <c r="C2652" s="294">
        <v>535910</v>
      </c>
      <c r="D2652" s="294" t="s">
        <v>422</v>
      </c>
      <c r="E2652" s="294" t="s">
        <v>439</v>
      </c>
    </row>
    <row r="2653" spans="2:5" x14ac:dyDescent="0.25">
      <c r="B2653" s="294" t="s">
        <v>4320</v>
      </c>
      <c r="C2653" s="294">
        <v>532078</v>
      </c>
      <c r="D2653" s="294" t="s">
        <v>422</v>
      </c>
      <c r="E2653" s="294" t="s">
        <v>454</v>
      </c>
    </row>
    <row r="2654" spans="2:5" x14ac:dyDescent="0.25">
      <c r="B2654" s="294" t="s">
        <v>4321</v>
      </c>
      <c r="C2654" s="294">
        <v>513446</v>
      </c>
      <c r="D2654" s="294" t="s">
        <v>4322</v>
      </c>
      <c r="E2654" s="294" t="s">
        <v>454</v>
      </c>
    </row>
    <row r="2655" spans="2:5" x14ac:dyDescent="0.25">
      <c r="B2655" s="294" t="s">
        <v>4323</v>
      </c>
      <c r="C2655" s="294">
        <v>532723</v>
      </c>
      <c r="D2655" s="294" t="s">
        <v>422</v>
      </c>
      <c r="E2655" s="294" t="s">
        <v>508</v>
      </c>
    </row>
    <row r="2656" spans="2:5" x14ac:dyDescent="0.25">
      <c r="B2656" s="294" t="s">
        <v>4324</v>
      </c>
      <c r="C2656" s="294">
        <v>505343</v>
      </c>
      <c r="D2656" s="294" t="s">
        <v>422</v>
      </c>
      <c r="E2656" s="294" t="s">
        <v>843</v>
      </c>
    </row>
    <row r="2657" spans="2:5" x14ac:dyDescent="0.25">
      <c r="B2657" s="294" t="s">
        <v>4325</v>
      </c>
      <c r="C2657" s="294">
        <v>505343</v>
      </c>
      <c r="D2657" s="294" t="s">
        <v>422</v>
      </c>
      <c r="E2657" s="294" t="s">
        <v>843</v>
      </c>
    </row>
    <row r="2658" spans="2:5" x14ac:dyDescent="0.25">
      <c r="B2658" s="294" t="s">
        <v>4326</v>
      </c>
      <c r="C2658" s="294">
        <v>524084</v>
      </c>
      <c r="D2658" s="294" t="s">
        <v>4327</v>
      </c>
      <c r="E2658" s="294" t="s">
        <v>566</v>
      </c>
    </row>
    <row r="2659" spans="2:5" x14ac:dyDescent="0.25">
      <c r="B2659" s="294" t="s">
        <v>4328</v>
      </c>
      <c r="C2659" s="294">
        <v>524084</v>
      </c>
      <c r="D2659" s="294" t="s">
        <v>4327</v>
      </c>
      <c r="E2659" s="294" t="s">
        <v>566</v>
      </c>
    </row>
    <row r="2660" spans="2:5" x14ac:dyDescent="0.25">
      <c r="B2660" s="294" t="s">
        <v>4329</v>
      </c>
      <c r="C2660" s="294">
        <v>538836</v>
      </c>
      <c r="D2660" s="294" t="s">
        <v>4330</v>
      </c>
      <c r="E2660" s="294" t="s">
        <v>536</v>
      </c>
    </row>
    <row r="2661" spans="2:5" x14ac:dyDescent="0.25">
      <c r="B2661" s="294" t="s">
        <v>4331</v>
      </c>
      <c r="C2661" s="294">
        <v>530167</v>
      </c>
      <c r="D2661" s="294" t="s">
        <v>422</v>
      </c>
      <c r="E2661" s="294" t="s">
        <v>439</v>
      </c>
    </row>
    <row r="2662" spans="2:5" x14ac:dyDescent="0.25">
      <c r="B2662" s="294" t="s">
        <v>4332</v>
      </c>
      <c r="C2662" s="294">
        <v>539199</v>
      </c>
      <c r="D2662" s="294" t="s">
        <v>422</v>
      </c>
      <c r="E2662" s="294" t="s">
        <v>405</v>
      </c>
    </row>
    <row r="2663" spans="2:5" x14ac:dyDescent="0.25">
      <c r="B2663" s="294" t="s">
        <v>4333</v>
      </c>
      <c r="C2663" s="294">
        <v>532621</v>
      </c>
      <c r="D2663" s="294" t="s">
        <v>4334</v>
      </c>
      <c r="E2663" s="294" t="s">
        <v>437</v>
      </c>
    </row>
    <row r="2664" spans="2:5" x14ac:dyDescent="0.25">
      <c r="B2664" s="294" t="s">
        <v>4335</v>
      </c>
      <c r="C2664" s="294">
        <v>511549</v>
      </c>
      <c r="D2664" s="294" t="s">
        <v>422</v>
      </c>
      <c r="E2664" s="294" t="s">
        <v>439</v>
      </c>
    </row>
    <row r="2665" spans="2:5" x14ac:dyDescent="0.25">
      <c r="B2665" s="294" t="s">
        <v>4336</v>
      </c>
      <c r="C2665" s="294">
        <v>500288</v>
      </c>
      <c r="D2665" s="294" t="s">
        <v>4337</v>
      </c>
      <c r="E2665" s="294" t="s">
        <v>460</v>
      </c>
    </row>
    <row r="2666" spans="2:5" x14ac:dyDescent="0.25">
      <c r="B2666" s="294" t="s">
        <v>4338</v>
      </c>
      <c r="C2666" s="294">
        <v>526237</v>
      </c>
      <c r="D2666" s="294" t="s">
        <v>422</v>
      </c>
      <c r="E2666" s="294" t="s">
        <v>439</v>
      </c>
    </row>
    <row r="2667" spans="2:5" x14ac:dyDescent="0.25">
      <c r="B2667" s="294" t="s">
        <v>4339</v>
      </c>
      <c r="C2667" s="294">
        <v>523160</v>
      </c>
      <c r="D2667" s="294" t="s">
        <v>422</v>
      </c>
      <c r="E2667" s="294" t="s">
        <v>607</v>
      </c>
    </row>
    <row r="2668" spans="2:5" x14ac:dyDescent="0.25">
      <c r="B2668" s="294" t="s">
        <v>4340</v>
      </c>
      <c r="C2668" s="294">
        <v>523160</v>
      </c>
      <c r="D2668" s="294" t="s">
        <v>422</v>
      </c>
      <c r="E2668" s="294" t="s">
        <v>607</v>
      </c>
    </row>
    <row r="2669" spans="2:5" x14ac:dyDescent="0.25">
      <c r="B2669" s="294" t="s">
        <v>4341</v>
      </c>
      <c r="C2669" s="294">
        <v>513305</v>
      </c>
      <c r="D2669" s="294" t="s">
        <v>4342</v>
      </c>
      <c r="E2669" s="294" t="s">
        <v>843</v>
      </c>
    </row>
    <row r="2670" spans="2:5" x14ac:dyDescent="0.25">
      <c r="B2670" s="294" t="s">
        <v>4343</v>
      </c>
      <c r="C2670" s="294">
        <v>532407</v>
      </c>
      <c r="D2670" s="294" t="s">
        <v>422</v>
      </c>
      <c r="E2670" s="294" t="s">
        <v>515</v>
      </c>
    </row>
    <row r="2671" spans="2:5" x14ac:dyDescent="0.25">
      <c r="B2671" s="294" t="s">
        <v>4344</v>
      </c>
      <c r="C2671" s="294" t="s">
        <v>422</v>
      </c>
      <c r="D2671" s="294" t="s">
        <v>4345</v>
      </c>
      <c r="E2671" s="294" t="s">
        <v>513</v>
      </c>
    </row>
    <row r="2672" spans="2:5" x14ac:dyDescent="0.25">
      <c r="B2672" s="294" t="s">
        <v>4346</v>
      </c>
      <c r="C2672" s="294">
        <v>517334</v>
      </c>
      <c r="D2672" s="294" t="s">
        <v>4347</v>
      </c>
      <c r="E2672" s="294" t="s">
        <v>777</v>
      </c>
    </row>
    <row r="2673" spans="2:5" x14ac:dyDescent="0.25">
      <c r="B2673" s="294" t="s">
        <v>4348</v>
      </c>
      <c r="C2673" s="294">
        <v>532892</v>
      </c>
      <c r="D2673" s="294" t="s">
        <v>4349</v>
      </c>
      <c r="E2673" s="294" t="s">
        <v>439</v>
      </c>
    </row>
    <row r="2674" spans="2:5" x14ac:dyDescent="0.25">
      <c r="B2674" s="294" t="s">
        <v>4350</v>
      </c>
      <c r="C2674" s="294">
        <v>590115</v>
      </c>
      <c r="D2674" s="294" t="s">
        <v>4351</v>
      </c>
      <c r="E2674" s="294" t="s">
        <v>405</v>
      </c>
    </row>
    <row r="2675" spans="2:5" x14ac:dyDescent="0.25">
      <c r="B2675" s="294" t="s">
        <v>4352</v>
      </c>
      <c r="C2675" s="294">
        <v>533385</v>
      </c>
      <c r="D2675" s="294" t="s">
        <v>4353</v>
      </c>
      <c r="E2675" s="294" t="s">
        <v>405</v>
      </c>
    </row>
    <row r="2676" spans="2:5" x14ac:dyDescent="0.25">
      <c r="B2676" s="294" t="s">
        <v>4354</v>
      </c>
      <c r="C2676" s="294">
        <v>507522</v>
      </c>
      <c r="D2676" s="294" t="s">
        <v>422</v>
      </c>
      <c r="E2676" s="294" t="s">
        <v>1054</v>
      </c>
    </row>
    <row r="2677" spans="2:5" x14ac:dyDescent="0.25">
      <c r="B2677" s="294" t="s">
        <v>4355</v>
      </c>
      <c r="C2677" s="294">
        <v>526299</v>
      </c>
      <c r="D2677" s="294" t="s">
        <v>4356</v>
      </c>
      <c r="E2677" s="294" t="s">
        <v>408</v>
      </c>
    </row>
    <row r="2678" spans="2:5" x14ac:dyDescent="0.25">
      <c r="B2678" s="294" t="s">
        <v>4357</v>
      </c>
      <c r="C2678" s="294">
        <v>500450</v>
      </c>
      <c r="D2678" s="294" t="s">
        <v>422</v>
      </c>
      <c r="E2678" s="294" t="s">
        <v>405</v>
      </c>
    </row>
    <row r="2679" spans="2:5" x14ac:dyDescent="0.25">
      <c r="B2679" s="294" t="s">
        <v>4358</v>
      </c>
      <c r="C2679" s="294">
        <v>526143</v>
      </c>
      <c r="D2679" s="294" t="s">
        <v>422</v>
      </c>
      <c r="E2679" s="294" t="s">
        <v>617</v>
      </c>
    </row>
    <row r="2680" spans="2:5" x14ac:dyDescent="0.25">
      <c r="B2680" s="294" t="s">
        <v>4359</v>
      </c>
      <c r="C2680" s="294">
        <v>532440</v>
      </c>
      <c r="D2680" s="294" t="s">
        <v>4360</v>
      </c>
      <c r="E2680" s="294" t="s">
        <v>2415</v>
      </c>
    </row>
    <row r="2681" spans="2:5" x14ac:dyDescent="0.25">
      <c r="B2681" s="294" t="s">
        <v>4361</v>
      </c>
      <c r="C2681" s="294">
        <v>540809</v>
      </c>
      <c r="D2681" s="294" t="s">
        <v>422</v>
      </c>
      <c r="E2681" s="294" t="s">
        <v>444</v>
      </c>
    </row>
    <row r="2682" spans="2:5" x14ac:dyDescent="0.25">
      <c r="B2682" s="294" t="s">
        <v>4362</v>
      </c>
      <c r="C2682" s="294">
        <v>500290</v>
      </c>
      <c r="D2682" s="294" t="s">
        <v>4363</v>
      </c>
      <c r="E2682" s="294" t="s">
        <v>902</v>
      </c>
    </row>
    <row r="2683" spans="2:5" x14ac:dyDescent="0.25">
      <c r="B2683" s="294" t="s">
        <v>4364</v>
      </c>
      <c r="C2683" s="294">
        <v>532376</v>
      </c>
      <c r="D2683" s="294" t="s">
        <v>4365</v>
      </c>
      <c r="E2683" s="294" t="s">
        <v>568</v>
      </c>
    </row>
    <row r="2684" spans="2:5" x14ac:dyDescent="0.25">
      <c r="B2684" s="294" t="s">
        <v>4366</v>
      </c>
      <c r="C2684" s="294">
        <v>512065</v>
      </c>
      <c r="D2684" s="294" t="s">
        <v>422</v>
      </c>
      <c r="E2684" s="294" t="s">
        <v>439</v>
      </c>
    </row>
    <row r="2685" spans="2:5" x14ac:dyDescent="0.25">
      <c r="B2685" s="294" t="s">
        <v>4367</v>
      </c>
      <c r="C2685" s="294">
        <v>532650</v>
      </c>
      <c r="D2685" s="294" t="s">
        <v>4368</v>
      </c>
      <c r="E2685" s="294" t="s">
        <v>745</v>
      </c>
    </row>
    <row r="2686" spans="2:5" x14ac:dyDescent="0.25">
      <c r="B2686" s="294" t="s">
        <v>4369</v>
      </c>
      <c r="C2686" s="294">
        <v>508922</v>
      </c>
      <c r="D2686" s="294" t="s">
        <v>422</v>
      </c>
      <c r="E2686" s="294" t="s">
        <v>1468</v>
      </c>
    </row>
    <row r="2687" spans="2:5" x14ac:dyDescent="0.25">
      <c r="B2687" s="294" t="s">
        <v>4370</v>
      </c>
      <c r="C2687" s="294">
        <v>508922</v>
      </c>
      <c r="D2687" s="294" t="s">
        <v>422</v>
      </c>
      <c r="E2687" s="294" t="s">
        <v>1468</v>
      </c>
    </row>
    <row r="2688" spans="2:5" x14ac:dyDescent="0.25">
      <c r="B2688" s="294" t="s">
        <v>4371</v>
      </c>
      <c r="C2688" s="294" t="s">
        <v>422</v>
      </c>
      <c r="D2688" s="294" t="s">
        <v>4372</v>
      </c>
      <c r="E2688" s="294" t="s">
        <v>1468</v>
      </c>
    </row>
    <row r="2689" spans="2:5" x14ac:dyDescent="0.25">
      <c r="B2689" s="294" t="s">
        <v>4373</v>
      </c>
      <c r="C2689" s="294">
        <v>542597</v>
      </c>
      <c r="D2689" s="294" t="s">
        <v>4374</v>
      </c>
      <c r="E2689" s="294" t="s">
        <v>788</v>
      </c>
    </row>
    <row r="2690" spans="2:5" x14ac:dyDescent="0.25">
      <c r="B2690" s="294" t="s">
        <v>4375</v>
      </c>
      <c r="C2690" s="294">
        <v>534312</v>
      </c>
      <c r="D2690" s="294" t="s">
        <v>4376</v>
      </c>
      <c r="E2690" s="294" t="s">
        <v>527</v>
      </c>
    </row>
    <row r="2691" spans="2:5" x14ac:dyDescent="0.25">
      <c r="B2691" s="294" t="s">
        <v>4377</v>
      </c>
      <c r="C2691" s="294">
        <v>531919</v>
      </c>
      <c r="D2691" s="294" t="s">
        <v>422</v>
      </c>
      <c r="E2691" s="294" t="s">
        <v>442</v>
      </c>
    </row>
    <row r="2692" spans="2:5" x14ac:dyDescent="0.25">
      <c r="B2692" s="294" t="s">
        <v>4378</v>
      </c>
      <c r="C2692" s="294">
        <v>539819</v>
      </c>
      <c r="D2692" s="294" t="s">
        <v>422</v>
      </c>
      <c r="E2692" s="294" t="s">
        <v>405</v>
      </c>
    </row>
    <row r="2693" spans="2:5" x14ac:dyDescent="0.25">
      <c r="B2693" s="294" t="s">
        <v>4379</v>
      </c>
      <c r="C2693" s="294">
        <v>538743</v>
      </c>
      <c r="D2693" s="294" t="s">
        <v>422</v>
      </c>
      <c r="E2693" s="294" t="s">
        <v>408</v>
      </c>
    </row>
    <row r="2694" spans="2:5" x14ac:dyDescent="0.25">
      <c r="B2694" s="294" t="s">
        <v>4380</v>
      </c>
      <c r="C2694" s="294">
        <v>532097</v>
      </c>
      <c r="D2694" s="294" t="s">
        <v>4381</v>
      </c>
      <c r="E2694" s="294" t="s">
        <v>820</v>
      </c>
    </row>
    <row r="2695" spans="2:5" x14ac:dyDescent="0.25">
      <c r="B2695" s="294" t="s">
        <v>4382</v>
      </c>
      <c r="C2695" s="294">
        <v>500460</v>
      </c>
      <c r="D2695" s="294" t="s">
        <v>4383</v>
      </c>
      <c r="E2695" s="294" t="s">
        <v>454</v>
      </c>
    </row>
    <row r="2696" spans="2:5" x14ac:dyDescent="0.25">
      <c r="B2696" s="294" t="s">
        <v>4384</v>
      </c>
      <c r="C2696" s="294">
        <v>523832</v>
      </c>
      <c r="D2696" s="294" t="s">
        <v>4385</v>
      </c>
      <c r="E2696" s="294" t="s">
        <v>540</v>
      </c>
    </row>
    <row r="2697" spans="2:5" x14ac:dyDescent="0.25">
      <c r="B2697" s="294" t="s">
        <v>4386</v>
      </c>
      <c r="C2697" s="294">
        <v>530341</v>
      </c>
      <c r="D2697" s="294" t="s">
        <v>422</v>
      </c>
      <c r="E2697" s="294" t="s">
        <v>405</v>
      </c>
    </row>
    <row r="2698" spans="2:5" x14ac:dyDescent="0.25">
      <c r="B2698" s="294" t="s">
        <v>4387</v>
      </c>
      <c r="C2698" s="294">
        <v>535204</v>
      </c>
      <c r="D2698" s="294" t="s">
        <v>422</v>
      </c>
      <c r="E2698" s="294" t="s">
        <v>444</v>
      </c>
    </row>
    <row r="2699" spans="2:5" x14ac:dyDescent="0.25">
      <c r="B2699" s="294" t="s">
        <v>4388</v>
      </c>
      <c r="C2699" s="294">
        <v>532357</v>
      </c>
      <c r="D2699" s="294" t="s">
        <v>4389</v>
      </c>
      <c r="E2699" s="294" t="s">
        <v>425</v>
      </c>
    </row>
    <row r="2700" spans="2:5" x14ac:dyDescent="0.25">
      <c r="B2700" s="294" t="s">
        <v>4390</v>
      </c>
      <c r="C2700" s="294">
        <v>501477</v>
      </c>
      <c r="D2700" s="294" t="s">
        <v>422</v>
      </c>
      <c r="E2700" s="294" t="s">
        <v>444</v>
      </c>
    </row>
    <row r="2701" spans="2:5" x14ac:dyDescent="0.25">
      <c r="B2701" s="294" t="s">
        <v>4391</v>
      </c>
      <c r="C2701" s="294">
        <v>501477</v>
      </c>
      <c r="D2701" s="294" t="s">
        <v>422</v>
      </c>
      <c r="E2701" s="294" t="s">
        <v>444</v>
      </c>
    </row>
    <row r="2702" spans="2:5" x14ac:dyDescent="0.25">
      <c r="B2702" s="294" t="s">
        <v>4392</v>
      </c>
      <c r="C2702" s="294">
        <v>534091</v>
      </c>
      <c r="D2702" s="294" t="s">
        <v>4393</v>
      </c>
      <c r="E2702" s="294" t="s">
        <v>442</v>
      </c>
    </row>
    <row r="2703" spans="2:5" x14ac:dyDescent="0.25">
      <c r="B2703" s="294" t="s">
        <v>4394</v>
      </c>
      <c r="C2703" s="294">
        <v>534091</v>
      </c>
      <c r="D2703" s="294" t="s">
        <v>4393</v>
      </c>
      <c r="E2703" s="294" t="s">
        <v>442</v>
      </c>
    </row>
    <row r="2704" spans="2:5" x14ac:dyDescent="0.25">
      <c r="B2704" s="294" t="s">
        <v>4395</v>
      </c>
      <c r="C2704" s="294">
        <v>526169</v>
      </c>
      <c r="D2704" s="294" t="s">
        <v>422</v>
      </c>
      <c r="E2704" s="294" t="s">
        <v>902</v>
      </c>
    </row>
    <row r="2705" spans="2:5" x14ac:dyDescent="0.25">
      <c r="B2705" s="294" t="s">
        <v>4396</v>
      </c>
      <c r="C2705" s="294">
        <v>526169</v>
      </c>
      <c r="D2705" s="294" t="s">
        <v>422</v>
      </c>
      <c r="E2705" s="294" t="s">
        <v>902</v>
      </c>
    </row>
    <row r="2706" spans="2:5" x14ac:dyDescent="0.25">
      <c r="B2706" s="294" t="s">
        <v>4397</v>
      </c>
      <c r="C2706" s="294">
        <v>505594</v>
      </c>
      <c r="D2706" s="294" t="s">
        <v>422</v>
      </c>
      <c r="E2706" s="294" t="s">
        <v>843</v>
      </c>
    </row>
    <row r="2707" spans="2:5" x14ac:dyDescent="0.25">
      <c r="B2707" s="294" t="s">
        <v>4398</v>
      </c>
      <c r="C2707" s="294">
        <v>504356</v>
      </c>
      <c r="D2707" s="294" t="s">
        <v>422</v>
      </c>
      <c r="E2707" s="294" t="s">
        <v>843</v>
      </c>
    </row>
    <row r="2708" spans="2:5" x14ac:dyDescent="0.25">
      <c r="B2708" s="294" t="s">
        <v>4399</v>
      </c>
      <c r="C2708" s="294">
        <v>520059</v>
      </c>
      <c r="D2708" s="294" t="s">
        <v>4400</v>
      </c>
      <c r="E2708" s="294" t="s">
        <v>777</v>
      </c>
    </row>
    <row r="2709" spans="2:5" x14ac:dyDescent="0.25">
      <c r="B2709" s="294" t="s">
        <v>4401</v>
      </c>
      <c r="C2709" s="294">
        <v>520043</v>
      </c>
      <c r="D2709" s="294" t="s">
        <v>4402</v>
      </c>
      <c r="E2709" s="294" t="s">
        <v>777</v>
      </c>
    </row>
    <row r="2710" spans="2:5" x14ac:dyDescent="0.25">
      <c r="B2710" s="294" t="s">
        <v>4403</v>
      </c>
      <c r="C2710" s="294">
        <v>511200</v>
      </c>
      <c r="D2710" s="294" t="s">
        <v>422</v>
      </c>
      <c r="E2710" s="294" t="s">
        <v>843</v>
      </c>
    </row>
    <row r="2711" spans="2:5" x14ac:dyDescent="0.25">
      <c r="B2711" s="294" t="s">
        <v>4404</v>
      </c>
      <c r="C2711" s="294">
        <v>511401</v>
      </c>
      <c r="D2711" s="294" t="s">
        <v>4405</v>
      </c>
      <c r="E2711" s="294" t="s">
        <v>405</v>
      </c>
    </row>
    <row r="2712" spans="2:5" x14ac:dyDescent="0.25">
      <c r="B2712" s="294" t="s">
        <v>4406</v>
      </c>
      <c r="C2712" s="294">
        <v>531821</v>
      </c>
      <c r="D2712" s="294" t="s">
        <v>422</v>
      </c>
      <c r="E2712" s="294" t="s">
        <v>405</v>
      </c>
    </row>
    <row r="2713" spans="2:5" x14ac:dyDescent="0.25">
      <c r="B2713" s="294" t="s">
        <v>4407</v>
      </c>
      <c r="C2713" s="294">
        <v>515037</v>
      </c>
      <c r="D2713" s="294" t="s">
        <v>4408</v>
      </c>
      <c r="E2713" s="294" t="s">
        <v>699</v>
      </c>
    </row>
    <row r="2714" spans="2:5" x14ac:dyDescent="0.25">
      <c r="B2714" s="294" t="s">
        <v>4409</v>
      </c>
      <c r="C2714" s="294">
        <v>540366</v>
      </c>
      <c r="D2714" s="294" t="s">
        <v>4410</v>
      </c>
      <c r="E2714" s="294" t="s">
        <v>1161</v>
      </c>
    </row>
    <row r="2715" spans="2:5" x14ac:dyDescent="0.25">
      <c r="B2715" s="294" t="s">
        <v>4411</v>
      </c>
      <c r="C2715" s="294">
        <v>511766</v>
      </c>
      <c r="D2715" s="294" t="s">
        <v>4412</v>
      </c>
      <c r="E2715" s="294" t="s">
        <v>439</v>
      </c>
    </row>
    <row r="2716" spans="2:5" x14ac:dyDescent="0.25">
      <c r="B2716" s="294" t="s">
        <v>4413</v>
      </c>
      <c r="C2716" s="294">
        <v>533398</v>
      </c>
      <c r="D2716" s="294" t="s">
        <v>4414</v>
      </c>
      <c r="E2716" s="294" t="s">
        <v>439</v>
      </c>
    </row>
    <row r="2717" spans="2:5" x14ac:dyDescent="0.25">
      <c r="B2717" s="294" t="s">
        <v>4415</v>
      </c>
      <c r="C2717" s="294">
        <v>532991</v>
      </c>
      <c r="D2717" s="294" t="s">
        <v>4416</v>
      </c>
      <c r="E2717" s="294" t="s">
        <v>508</v>
      </c>
    </row>
    <row r="2718" spans="2:5" x14ac:dyDescent="0.25">
      <c r="B2718" s="294" t="s">
        <v>4417</v>
      </c>
      <c r="C2718" s="294">
        <v>538862</v>
      </c>
      <c r="D2718" s="294" t="s">
        <v>422</v>
      </c>
      <c r="E2718" s="294" t="s">
        <v>405</v>
      </c>
    </row>
    <row r="2719" spans="2:5" x14ac:dyDescent="0.25">
      <c r="B2719" s="294" t="s">
        <v>4418</v>
      </c>
      <c r="C2719" s="294">
        <v>506734</v>
      </c>
      <c r="D2719" s="294" t="s">
        <v>422</v>
      </c>
      <c r="E2719" s="294" t="s">
        <v>470</v>
      </c>
    </row>
    <row r="2720" spans="2:5" x14ac:dyDescent="0.25">
      <c r="B2720" s="294" t="s">
        <v>4419</v>
      </c>
      <c r="C2720" s="294">
        <v>535205</v>
      </c>
      <c r="D2720" s="294" t="s">
        <v>422</v>
      </c>
      <c r="E2720" s="294" t="s">
        <v>444</v>
      </c>
    </row>
    <row r="2721" spans="2:5" x14ac:dyDescent="0.25">
      <c r="B2721" s="294" t="s">
        <v>4420</v>
      </c>
      <c r="C2721" s="294" t="s">
        <v>422</v>
      </c>
      <c r="D2721" s="294" t="s">
        <v>4421</v>
      </c>
      <c r="E2721" s="294" t="s">
        <v>513</v>
      </c>
    </row>
    <row r="2722" spans="2:5" x14ac:dyDescent="0.25">
      <c r="B2722" s="294" t="s">
        <v>4422</v>
      </c>
      <c r="C2722" s="294">
        <v>512024</v>
      </c>
      <c r="D2722" s="294" t="s">
        <v>422</v>
      </c>
      <c r="E2722" s="294" t="s">
        <v>496</v>
      </c>
    </row>
    <row r="2723" spans="2:5" x14ac:dyDescent="0.25">
      <c r="B2723" s="294" t="s">
        <v>4423</v>
      </c>
      <c r="C2723" s="294">
        <v>530897</v>
      </c>
      <c r="D2723" s="294" t="s">
        <v>422</v>
      </c>
      <c r="E2723" s="294" t="s">
        <v>611</v>
      </c>
    </row>
    <row r="2724" spans="2:5" x14ac:dyDescent="0.25">
      <c r="B2724" s="294" t="s">
        <v>4424</v>
      </c>
      <c r="C2724" s="294">
        <v>516082</v>
      </c>
      <c r="D2724" s="294" t="s">
        <v>4425</v>
      </c>
      <c r="E2724" s="294" t="s">
        <v>416</v>
      </c>
    </row>
    <row r="2725" spans="2:5" x14ac:dyDescent="0.25">
      <c r="B2725" s="294" t="s">
        <v>4426</v>
      </c>
      <c r="C2725" s="294">
        <v>532623</v>
      </c>
      <c r="D2725" s="294" t="s">
        <v>422</v>
      </c>
      <c r="E2725" s="294" t="s">
        <v>444</v>
      </c>
    </row>
    <row r="2726" spans="2:5" x14ac:dyDescent="0.25">
      <c r="B2726" s="294" t="s">
        <v>4427</v>
      </c>
      <c r="C2726" s="294">
        <v>512279</v>
      </c>
      <c r="D2726" s="294" t="s">
        <v>422</v>
      </c>
      <c r="E2726" s="294" t="s">
        <v>843</v>
      </c>
    </row>
    <row r="2727" spans="2:5" x14ac:dyDescent="0.25">
      <c r="B2727" s="294" t="s">
        <v>4428</v>
      </c>
      <c r="C2727" s="294">
        <v>524709</v>
      </c>
      <c r="D2727" s="294" t="s">
        <v>4429</v>
      </c>
      <c r="E2727" s="294" t="s">
        <v>566</v>
      </c>
    </row>
    <row r="2728" spans="2:5" x14ac:dyDescent="0.25">
      <c r="B2728" s="294" t="s">
        <v>4430</v>
      </c>
      <c r="C2728" s="294" t="s">
        <v>422</v>
      </c>
      <c r="D2728" s="294" t="s">
        <v>4431</v>
      </c>
      <c r="E2728" s="294" t="s">
        <v>513</v>
      </c>
    </row>
    <row r="2729" spans="2:5" x14ac:dyDescent="0.25">
      <c r="B2729" s="294" t="s">
        <v>4432</v>
      </c>
      <c r="C2729" s="294">
        <v>531832</v>
      </c>
      <c r="D2729" s="294" t="s">
        <v>422</v>
      </c>
      <c r="E2729" s="294" t="s">
        <v>620</v>
      </c>
    </row>
    <row r="2730" spans="2:5" x14ac:dyDescent="0.25">
      <c r="B2730" s="294" t="s">
        <v>4433</v>
      </c>
      <c r="C2730" s="294">
        <v>539917</v>
      </c>
      <c r="D2730" s="294" t="s">
        <v>4434</v>
      </c>
      <c r="E2730" s="294" t="s">
        <v>930</v>
      </c>
    </row>
    <row r="2731" spans="2:5" x14ac:dyDescent="0.25">
      <c r="B2731" s="294" t="s">
        <v>4435</v>
      </c>
      <c r="C2731" s="294">
        <v>534184</v>
      </c>
      <c r="D2731" s="294" t="s">
        <v>4436</v>
      </c>
      <c r="E2731" s="294" t="s">
        <v>485</v>
      </c>
    </row>
    <row r="2732" spans="2:5" x14ac:dyDescent="0.25">
      <c r="B2732" s="294" t="s">
        <v>4437</v>
      </c>
      <c r="C2732" s="294">
        <v>532362</v>
      </c>
      <c r="D2732" s="294" t="s">
        <v>422</v>
      </c>
      <c r="E2732" s="294" t="s">
        <v>454</v>
      </c>
    </row>
    <row r="2733" spans="2:5" x14ac:dyDescent="0.25">
      <c r="B2733" s="294" t="s">
        <v>4438</v>
      </c>
      <c r="C2733" s="294">
        <v>532895</v>
      </c>
      <c r="D2733" s="294" t="s">
        <v>4439</v>
      </c>
      <c r="E2733" s="294" t="s">
        <v>442</v>
      </c>
    </row>
    <row r="2734" spans="2:5" x14ac:dyDescent="0.25">
      <c r="B2734" s="294" t="s">
        <v>4440</v>
      </c>
      <c r="C2734" s="294">
        <v>521109</v>
      </c>
      <c r="D2734" s="294" t="s">
        <v>4441</v>
      </c>
      <c r="E2734" s="294" t="s">
        <v>437</v>
      </c>
    </row>
    <row r="2735" spans="2:5" x14ac:dyDescent="0.25">
      <c r="B2735" s="294" t="s">
        <v>4442</v>
      </c>
      <c r="C2735" s="294">
        <v>532952</v>
      </c>
      <c r="D2735" s="294" t="s">
        <v>4443</v>
      </c>
      <c r="E2735" s="294" t="s">
        <v>442</v>
      </c>
    </row>
    <row r="2736" spans="2:5" x14ac:dyDescent="0.25">
      <c r="B2736" s="294" t="s">
        <v>4444</v>
      </c>
      <c r="C2736" s="294">
        <v>519136</v>
      </c>
      <c r="D2736" s="294" t="s">
        <v>4445</v>
      </c>
      <c r="E2736" s="294" t="s">
        <v>437</v>
      </c>
    </row>
    <row r="2737" spans="2:5" x14ac:dyDescent="0.25">
      <c r="B2737" s="294" t="s">
        <v>4446</v>
      </c>
      <c r="C2737" s="294">
        <v>523391</v>
      </c>
      <c r="D2737" s="294" t="s">
        <v>4447</v>
      </c>
      <c r="E2737" s="294" t="s">
        <v>437</v>
      </c>
    </row>
    <row r="2738" spans="2:5" x14ac:dyDescent="0.25">
      <c r="B2738" s="294" t="s">
        <v>4448</v>
      </c>
      <c r="C2738" s="294">
        <v>500296</v>
      </c>
      <c r="D2738" s="294" t="s">
        <v>4449</v>
      </c>
      <c r="E2738" s="294" t="s">
        <v>437</v>
      </c>
    </row>
    <row r="2739" spans="2:5" x14ac:dyDescent="0.25">
      <c r="B2739" s="294" t="s">
        <v>4450</v>
      </c>
      <c r="C2739" s="294">
        <v>541418</v>
      </c>
      <c r="D2739" s="294" t="s">
        <v>422</v>
      </c>
      <c r="E2739" s="294" t="s">
        <v>482</v>
      </c>
    </row>
    <row r="2740" spans="2:5" x14ac:dyDescent="0.25">
      <c r="B2740" s="294" t="s">
        <v>4451</v>
      </c>
      <c r="C2740" s="294">
        <v>531212</v>
      </c>
      <c r="D2740" s="294" t="s">
        <v>422</v>
      </c>
      <c r="E2740" s="294" t="s">
        <v>439</v>
      </c>
    </row>
    <row r="2741" spans="2:5" x14ac:dyDescent="0.25">
      <c r="B2741" s="294" t="s">
        <v>4452</v>
      </c>
      <c r="C2741" s="294">
        <v>532256</v>
      </c>
      <c r="D2741" s="294" t="s">
        <v>4453</v>
      </c>
      <c r="E2741" s="294" t="s">
        <v>439</v>
      </c>
    </row>
    <row r="2742" spans="2:5" x14ac:dyDescent="0.25">
      <c r="B2742" s="294" t="s">
        <v>4454</v>
      </c>
      <c r="C2742" s="294">
        <v>538395</v>
      </c>
      <c r="D2742" s="294" t="s">
        <v>422</v>
      </c>
      <c r="E2742" s="294" t="s">
        <v>405</v>
      </c>
    </row>
    <row r="2743" spans="2:5" x14ac:dyDescent="0.25">
      <c r="B2743" s="294" t="s">
        <v>4455</v>
      </c>
      <c r="C2743" s="294">
        <v>532641</v>
      </c>
      <c r="D2743" s="294" t="s">
        <v>4456</v>
      </c>
      <c r="E2743" s="294" t="s">
        <v>437</v>
      </c>
    </row>
    <row r="2744" spans="2:5" x14ac:dyDescent="0.25">
      <c r="B2744" s="294" t="s">
        <v>4457</v>
      </c>
      <c r="C2744" s="294" t="s">
        <v>422</v>
      </c>
      <c r="D2744" s="294" t="s">
        <v>4458</v>
      </c>
      <c r="E2744" s="294" t="s">
        <v>433</v>
      </c>
    </row>
    <row r="2745" spans="2:5" x14ac:dyDescent="0.25">
      <c r="B2745" s="294" t="s">
        <v>4459</v>
      </c>
      <c r="C2745" s="294">
        <v>539551</v>
      </c>
      <c r="D2745" s="294" t="s">
        <v>4460</v>
      </c>
      <c r="E2745" s="294" t="s">
        <v>892</v>
      </c>
    </row>
    <row r="2746" spans="2:5" x14ac:dyDescent="0.25">
      <c r="B2746" s="294" t="s">
        <v>4461</v>
      </c>
      <c r="C2746" s="294">
        <v>540080</v>
      </c>
      <c r="D2746" s="294" t="s">
        <v>422</v>
      </c>
      <c r="E2746" s="294" t="s">
        <v>454</v>
      </c>
    </row>
    <row r="2747" spans="2:5" x14ac:dyDescent="0.25">
      <c r="B2747" s="294" t="s">
        <v>4462</v>
      </c>
      <c r="C2747" s="294">
        <v>519455</v>
      </c>
      <c r="D2747" s="294" t="s">
        <v>422</v>
      </c>
      <c r="E2747" s="294" t="s">
        <v>536</v>
      </c>
    </row>
    <row r="2748" spans="2:5" x14ac:dyDescent="0.25">
      <c r="B2748" s="294" t="s">
        <v>4463</v>
      </c>
      <c r="C2748" s="294">
        <v>540204</v>
      </c>
      <c r="D2748" s="294" t="s">
        <v>4464</v>
      </c>
      <c r="E2748" s="294" t="s">
        <v>506</v>
      </c>
    </row>
    <row r="2749" spans="2:5" x14ac:dyDescent="0.25">
      <c r="B2749" s="294" t="s">
        <v>4465</v>
      </c>
      <c r="C2749" s="294">
        <v>531416</v>
      </c>
      <c r="D2749" s="294" t="s">
        <v>422</v>
      </c>
      <c r="E2749" s="294" t="s">
        <v>508</v>
      </c>
    </row>
    <row r="2750" spans="2:5" x14ac:dyDescent="0.25">
      <c r="B2750" s="294" t="s">
        <v>4466</v>
      </c>
      <c r="C2750" s="294" t="s">
        <v>422</v>
      </c>
      <c r="D2750" s="294" t="s">
        <v>4467</v>
      </c>
      <c r="E2750" s="294" t="s">
        <v>433</v>
      </c>
    </row>
    <row r="2751" spans="2:5" x14ac:dyDescent="0.25">
      <c r="B2751" s="294" t="s">
        <v>4468</v>
      </c>
      <c r="C2751" s="294">
        <v>526739</v>
      </c>
      <c r="D2751" s="294" t="s">
        <v>422</v>
      </c>
      <c r="E2751" s="294" t="s">
        <v>582</v>
      </c>
    </row>
    <row r="2752" spans="2:5" x14ac:dyDescent="0.25">
      <c r="B2752" s="294" t="s">
        <v>4469</v>
      </c>
      <c r="C2752" s="294">
        <v>517431</v>
      </c>
      <c r="D2752" s="294" t="s">
        <v>4470</v>
      </c>
      <c r="E2752" s="294" t="s">
        <v>542</v>
      </c>
    </row>
    <row r="2753" spans="2:5" x14ac:dyDescent="0.25">
      <c r="B2753" s="294" t="s">
        <v>4471</v>
      </c>
      <c r="C2753" s="294">
        <v>539595</v>
      </c>
      <c r="D2753" s="294" t="s">
        <v>422</v>
      </c>
      <c r="E2753" s="294" t="s">
        <v>405</v>
      </c>
    </row>
    <row r="2754" spans="2:5" x14ac:dyDescent="0.25">
      <c r="B2754" s="294" t="s">
        <v>4472</v>
      </c>
      <c r="C2754" s="294">
        <v>524816</v>
      </c>
      <c r="D2754" s="294" t="s">
        <v>4473</v>
      </c>
      <c r="E2754" s="294" t="s">
        <v>460</v>
      </c>
    </row>
    <row r="2755" spans="2:5" x14ac:dyDescent="0.25">
      <c r="B2755" s="294" t="s">
        <v>4474</v>
      </c>
      <c r="C2755" s="294">
        <v>537291</v>
      </c>
      <c r="D2755" s="294" t="s">
        <v>4475</v>
      </c>
      <c r="E2755" s="294" t="s">
        <v>620</v>
      </c>
    </row>
    <row r="2756" spans="2:5" x14ac:dyDescent="0.25">
      <c r="B2756" s="294" t="s">
        <v>4476</v>
      </c>
      <c r="C2756" s="294">
        <v>537291</v>
      </c>
      <c r="D2756" s="294" t="s">
        <v>4475</v>
      </c>
      <c r="E2756" s="294" t="s">
        <v>620</v>
      </c>
    </row>
    <row r="2757" spans="2:5" x14ac:dyDescent="0.25">
      <c r="B2757" s="294" t="s">
        <v>4477</v>
      </c>
      <c r="C2757" s="294">
        <v>502407</v>
      </c>
      <c r="D2757" s="294" t="s">
        <v>422</v>
      </c>
      <c r="E2757" s="294" t="s">
        <v>416</v>
      </c>
    </row>
    <row r="2758" spans="2:5" x14ac:dyDescent="0.25">
      <c r="B2758" s="294" t="s">
        <v>4478</v>
      </c>
      <c r="C2758" s="294">
        <v>532234</v>
      </c>
      <c r="D2758" s="294" t="s">
        <v>4479</v>
      </c>
      <c r="E2758" s="294" t="s">
        <v>727</v>
      </c>
    </row>
    <row r="2759" spans="2:5" x14ac:dyDescent="0.25">
      <c r="B2759" s="294" t="s">
        <v>4480</v>
      </c>
      <c r="C2759" s="294">
        <v>523630</v>
      </c>
      <c r="D2759" s="294" t="s">
        <v>4481</v>
      </c>
      <c r="E2759" s="294" t="s">
        <v>930</v>
      </c>
    </row>
    <row r="2760" spans="2:5" x14ac:dyDescent="0.25">
      <c r="B2760" s="294" t="s">
        <v>4482</v>
      </c>
      <c r="C2760" s="294">
        <v>531289</v>
      </c>
      <c r="D2760" s="294" t="s">
        <v>422</v>
      </c>
      <c r="E2760" s="294" t="s">
        <v>745</v>
      </c>
    </row>
    <row r="2761" spans="2:5" x14ac:dyDescent="0.25">
      <c r="B2761" s="294" t="s">
        <v>4483</v>
      </c>
      <c r="C2761" s="294">
        <v>531651</v>
      </c>
      <c r="D2761" s="294" t="s">
        <v>422</v>
      </c>
      <c r="E2761" s="294" t="s">
        <v>454</v>
      </c>
    </row>
    <row r="2762" spans="2:5" x14ac:dyDescent="0.25">
      <c r="B2762" s="294" t="s">
        <v>4484</v>
      </c>
      <c r="C2762" s="294">
        <v>507813</v>
      </c>
      <c r="D2762" s="294" t="s">
        <v>422</v>
      </c>
      <c r="E2762" s="294" t="s">
        <v>1458</v>
      </c>
    </row>
    <row r="2763" spans="2:5" x14ac:dyDescent="0.25">
      <c r="B2763" s="294" t="s">
        <v>4485</v>
      </c>
      <c r="C2763" s="294">
        <v>500298</v>
      </c>
      <c r="D2763" s="294" t="s">
        <v>422</v>
      </c>
      <c r="E2763" s="294" t="s">
        <v>470</v>
      </c>
    </row>
    <row r="2764" spans="2:5" x14ac:dyDescent="0.25">
      <c r="B2764" s="294" t="s">
        <v>4486</v>
      </c>
      <c r="C2764" s="294">
        <v>526616</v>
      </c>
      <c r="D2764" s="294" t="s">
        <v>422</v>
      </c>
      <c r="E2764" s="294" t="s">
        <v>542</v>
      </c>
    </row>
    <row r="2765" spans="2:5" x14ac:dyDescent="0.25">
      <c r="B2765" s="294" t="s">
        <v>4487</v>
      </c>
      <c r="C2765" s="294">
        <v>531287</v>
      </c>
      <c r="D2765" s="294" t="s">
        <v>422</v>
      </c>
      <c r="E2765" s="294" t="s">
        <v>542</v>
      </c>
    </row>
    <row r="2766" spans="2:5" x14ac:dyDescent="0.25">
      <c r="B2766" s="294" t="s">
        <v>4488</v>
      </c>
      <c r="C2766" s="294">
        <v>516062</v>
      </c>
      <c r="D2766" s="294" t="s">
        <v>422</v>
      </c>
      <c r="E2766" s="294" t="s">
        <v>917</v>
      </c>
    </row>
    <row r="2767" spans="2:5" x14ac:dyDescent="0.25">
      <c r="B2767" s="294" t="s">
        <v>4489</v>
      </c>
      <c r="C2767" s="294">
        <v>504882</v>
      </c>
      <c r="D2767" s="294" t="s">
        <v>422</v>
      </c>
      <c r="E2767" s="294" t="s">
        <v>508</v>
      </c>
    </row>
    <row r="2768" spans="2:5" x14ac:dyDescent="0.25">
      <c r="B2768" s="294" t="s">
        <v>4490</v>
      </c>
      <c r="C2768" s="294">
        <v>504882</v>
      </c>
      <c r="D2768" s="294" t="s">
        <v>422</v>
      </c>
      <c r="E2768" s="294" t="s">
        <v>508</v>
      </c>
    </row>
    <row r="2769" spans="2:5" x14ac:dyDescent="0.25">
      <c r="B2769" s="294" t="s">
        <v>4491</v>
      </c>
      <c r="C2769" s="294">
        <v>513179</v>
      </c>
      <c r="D2769" s="294" t="s">
        <v>4492</v>
      </c>
      <c r="E2769" s="294" t="s">
        <v>454</v>
      </c>
    </row>
    <row r="2770" spans="2:5" x14ac:dyDescent="0.25">
      <c r="B2770" s="294" t="s">
        <v>4493</v>
      </c>
      <c r="C2770" s="294">
        <v>530119</v>
      </c>
      <c r="D2770" s="294" t="s">
        <v>422</v>
      </c>
      <c r="E2770" s="294" t="s">
        <v>671</v>
      </c>
    </row>
    <row r="2771" spans="2:5" x14ac:dyDescent="0.25">
      <c r="B2771" s="294" t="s">
        <v>4494</v>
      </c>
      <c r="C2771" s="294">
        <v>531834</v>
      </c>
      <c r="D2771" s="294" t="s">
        <v>422</v>
      </c>
      <c r="E2771" s="294" t="s">
        <v>620</v>
      </c>
    </row>
    <row r="2772" spans="2:5" x14ac:dyDescent="0.25">
      <c r="B2772" s="294" t="s">
        <v>4495</v>
      </c>
      <c r="C2772" s="294">
        <v>524654</v>
      </c>
      <c r="D2772" s="294" t="s">
        <v>422</v>
      </c>
      <c r="E2772" s="294" t="s">
        <v>460</v>
      </c>
    </row>
    <row r="2773" spans="2:5" x14ac:dyDescent="0.25">
      <c r="B2773" s="294" t="s">
        <v>4496</v>
      </c>
      <c r="C2773" s="294">
        <v>538926</v>
      </c>
      <c r="D2773" s="294" t="s">
        <v>422</v>
      </c>
      <c r="E2773" s="294" t="s">
        <v>620</v>
      </c>
    </row>
    <row r="2774" spans="2:5" x14ac:dyDescent="0.25">
      <c r="B2774" s="294" t="s">
        <v>4497</v>
      </c>
      <c r="C2774" s="294">
        <v>513023</v>
      </c>
      <c r="D2774" s="294" t="s">
        <v>4498</v>
      </c>
      <c r="E2774" s="294" t="s">
        <v>561</v>
      </c>
    </row>
    <row r="2775" spans="2:5" x14ac:dyDescent="0.25">
      <c r="B2775" s="294" t="s">
        <v>4499</v>
      </c>
      <c r="C2775" s="294">
        <v>539521</v>
      </c>
      <c r="D2775" s="294" t="s">
        <v>422</v>
      </c>
      <c r="E2775" s="294" t="s">
        <v>405</v>
      </c>
    </row>
    <row r="2776" spans="2:5" x14ac:dyDescent="0.25">
      <c r="B2776" s="294" t="s">
        <v>4500</v>
      </c>
      <c r="C2776" s="294">
        <v>532504</v>
      </c>
      <c r="D2776" s="294" t="s">
        <v>4501</v>
      </c>
      <c r="E2776" s="294" t="s">
        <v>470</v>
      </c>
    </row>
    <row r="2777" spans="2:5" x14ac:dyDescent="0.25">
      <c r="B2777" s="294" t="s">
        <v>4502</v>
      </c>
      <c r="C2777" s="294">
        <v>531494</v>
      </c>
      <c r="D2777" s="294" t="s">
        <v>422</v>
      </c>
      <c r="E2777" s="294" t="s">
        <v>508</v>
      </c>
    </row>
    <row r="2778" spans="2:5" x14ac:dyDescent="0.25">
      <c r="B2778" s="294" t="s">
        <v>4503</v>
      </c>
      <c r="C2778" s="294">
        <v>539332</v>
      </c>
      <c r="D2778" s="294" t="s">
        <v>4504</v>
      </c>
      <c r="E2778" s="294" t="s">
        <v>545</v>
      </c>
    </row>
    <row r="2779" spans="2:5" x14ac:dyDescent="0.25">
      <c r="B2779" s="294" t="s">
        <v>4505</v>
      </c>
      <c r="C2779" s="294">
        <v>539525</v>
      </c>
      <c r="D2779" s="294" t="s">
        <v>422</v>
      </c>
      <c r="E2779" s="294" t="s">
        <v>456</v>
      </c>
    </row>
    <row r="2780" spans="2:5" x14ac:dyDescent="0.25">
      <c r="B2780" s="294" t="s">
        <v>4506</v>
      </c>
      <c r="C2780" s="294">
        <v>508989</v>
      </c>
      <c r="D2780" s="294" t="s">
        <v>4507</v>
      </c>
      <c r="E2780" s="294" t="s">
        <v>946</v>
      </c>
    </row>
    <row r="2781" spans="2:5" x14ac:dyDescent="0.25">
      <c r="B2781" s="294" t="s">
        <v>4508</v>
      </c>
      <c r="C2781" s="294">
        <v>538668</v>
      </c>
      <c r="D2781" s="294" t="s">
        <v>422</v>
      </c>
      <c r="E2781" s="294" t="s">
        <v>439</v>
      </c>
    </row>
    <row r="2782" spans="2:5" x14ac:dyDescent="0.25">
      <c r="B2782" s="294" t="s">
        <v>4509</v>
      </c>
      <c r="C2782" s="294">
        <v>523242</v>
      </c>
      <c r="D2782" s="294" t="s">
        <v>422</v>
      </c>
      <c r="E2782" s="294" t="s">
        <v>848</v>
      </c>
    </row>
    <row r="2783" spans="2:5" x14ac:dyDescent="0.25">
      <c r="B2783" s="294" t="s">
        <v>4510</v>
      </c>
      <c r="C2783" s="294">
        <v>534309</v>
      </c>
      <c r="D2783" s="294" t="s">
        <v>4511</v>
      </c>
      <c r="E2783" s="294" t="s">
        <v>820</v>
      </c>
    </row>
    <row r="2784" spans="2:5" x14ac:dyDescent="0.25">
      <c r="B2784" s="294" t="s">
        <v>4512</v>
      </c>
      <c r="C2784" s="294">
        <v>534309</v>
      </c>
      <c r="D2784" s="294" t="s">
        <v>4511</v>
      </c>
      <c r="E2784" s="294" t="s">
        <v>820</v>
      </c>
    </row>
    <row r="2785" spans="2:5" x14ac:dyDescent="0.25">
      <c r="B2785" s="294" t="s">
        <v>4513</v>
      </c>
      <c r="C2785" s="294">
        <v>519506</v>
      </c>
      <c r="D2785" s="294" t="s">
        <v>422</v>
      </c>
      <c r="E2785" s="294" t="s">
        <v>482</v>
      </c>
    </row>
    <row r="2786" spans="2:5" x14ac:dyDescent="0.25">
      <c r="B2786" s="294" t="s">
        <v>4514</v>
      </c>
      <c r="C2786" s="294">
        <v>531452</v>
      </c>
      <c r="D2786" s="294" t="s">
        <v>422</v>
      </c>
      <c r="E2786" s="294" t="s">
        <v>439</v>
      </c>
    </row>
    <row r="2787" spans="2:5" x14ac:dyDescent="0.25">
      <c r="B2787" s="294" t="s">
        <v>4515</v>
      </c>
      <c r="C2787" s="294">
        <v>500294</v>
      </c>
      <c r="D2787" s="294" t="s">
        <v>4516</v>
      </c>
      <c r="E2787" s="294" t="s">
        <v>820</v>
      </c>
    </row>
    <row r="2788" spans="2:5" x14ac:dyDescent="0.25">
      <c r="B2788" s="294" t="s">
        <v>4517</v>
      </c>
      <c r="C2788" s="294">
        <v>502168</v>
      </c>
      <c r="D2788" s="294" t="s">
        <v>4518</v>
      </c>
      <c r="E2788" s="294" t="s">
        <v>435</v>
      </c>
    </row>
    <row r="2789" spans="2:5" x14ac:dyDescent="0.25">
      <c r="B2789" s="294" t="s">
        <v>4519</v>
      </c>
      <c r="C2789" s="294">
        <v>530557</v>
      </c>
      <c r="D2789" s="294" t="s">
        <v>422</v>
      </c>
      <c r="E2789" s="294" t="s">
        <v>405</v>
      </c>
    </row>
    <row r="2790" spans="2:5" x14ac:dyDescent="0.25">
      <c r="B2790" s="294" t="s">
        <v>4520</v>
      </c>
      <c r="C2790" s="294">
        <v>511535</v>
      </c>
      <c r="D2790" s="294" t="s">
        <v>422</v>
      </c>
      <c r="E2790" s="294" t="s">
        <v>405</v>
      </c>
    </row>
    <row r="2791" spans="2:5" x14ac:dyDescent="0.25">
      <c r="B2791" s="294" t="s">
        <v>4521</v>
      </c>
      <c r="C2791" s="294">
        <v>532649</v>
      </c>
      <c r="D2791" s="294" t="s">
        <v>4522</v>
      </c>
      <c r="E2791" s="294" t="s">
        <v>460</v>
      </c>
    </row>
    <row r="2792" spans="2:5" x14ac:dyDescent="0.25">
      <c r="B2792" s="294" t="s">
        <v>4523</v>
      </c>
      <c r="C2792" s="294">
        <v>508670</v>
      </c>
      <c r="D2792" s="294" t="s">
        <v>422</v>
      </c>
      <c r="E2792" s="294" t="s">
        <v>829</v>
      </c>
    </row>
    <row r="2793" spans="2:5" x14ac:dyDescent="0.25">
      <c r="B2793" s="294" t="s">
        <v>4524</v>
      </c>
      <c r="C2793" s="294">
        <v>531049</v>
      </c>
      <c r="D2793" s="294" t="s">
        <v>422</v>
      </c>
      <c r="E2793" s="294" t="s">
        <v>950</v>
      </c>
    </row>
    <row r="2794" spans="2:5" x14ac:dyDescent="0.25">
      <c r="B2794" s="294" t="s">
        <v>4525</v>
      </c>
      <c r="C2794" s="294">
        <v>539409</v>
      </c>
      <c r="D2794" s="294" t="s">
        <v>422</v>
      </c>
      <c r="E2794" s="294" t="s">
        <v>444</v>
      </c>
    </row>
    <row r="2795" spans="2:5" x14ac:dyDescent="0.25">
      <c r="B2795" s="294" t="s">
        <v>4526</v>
      </c>
      <c r="C2795" s="294">
        <v>537838</v>
      </c>
      <c r="D2795" s="294" t="s">
        <v>422</v>
      </c>
      <c r="E2795" s="294" t="s">
        <v>444</v>
      </c>
    </row>
    <row r="2796" spans="2:5" x14ac:dyDescent="0.25">
      <c r="B2796" s="294" t="s">
        <v>4527</v>
      </c>
      <c r="C2796" s="294">
        <v>519560</v>
      </c>
      <c r="D2796" s="294" t="s">
        <v>422</v>
      </c>
      <c r="E2796" s="294" t="s">
        <v>620</v>
      </c>
    </row>
    <row r="2797" spans="2:5" x14ac:dyDescent="0.25">
      <c r="B2797" s="294" t="s">
        <v>4528</v>
      </c>
      <c r="C2797" s="294">
        <v>539016</v>
      </c>
      <c r="D2797" s="294" t="s">
        <v>422</v>
      </c>
      <c r="E2797" s="294" t="s">
        <v>439</v>
      </c>
    </row>
    <row r="2798" spans="2:5" x14ac:dyDescent="0.25">
      <c r="B2798" s="294" t="s">
        <v>4529</v>
      </c>
      <c r="C2798" s="294">
        <v>532864</v>
      </c>
      <c r="D2798" s="294" t="s">
        <v>4530</v>
      </c>
      <c r="E2798" s="294" t="s">
        <v>1342</v>
      </c>
    </row>
    <row r="2799" spans="2:5" x14ac:dyDescent="0.25">
      <c r="B2799" s="294" t="s">
        <v>4531</v>
      </c>
      <c r="C2799" s="294">
        <v>504112</v>
      </c>
      <c r="D2799" s="294" t="s">
        <v>4532</v>
      </c>
      <c r="E2799" s="294" t="s">
        <v>2049</v>
      </c>
    </row>
    <row r="2800" spans="2:5" x14ac:dyDescent="0.25">
      <c r="B2800" s="294" t="s">
        <v>4533</v>
      </c>
      <c r="C2800" s="294">
        <v>514332</v>
      </c>
      <c r="D2800" s="294" t="s">
        <v>422</v>
      </c>
      <c r="E2800" s="294" t="s">
        <v>508</v>
      </c>
    </row>
    <row r="2801" spans="2:5" x14ac:dyDescent="0.25">
      <c r="B2801" s="294" t="s">
        <v>4534</v>
      </c>
      <c r="C2801" s="294">
        <v>526195</v>
      </c>
      <c r="D2801" s="294" t="s">
        <v>422</v>
      </c>
      <c r="E2801" s="294" t="s">
        <v>536</v>
      </c>
    </row>
    <row r="2802" spans="2:5" x14ac:dyDescent="0.25">
      <c r="B2802" s="294" t="s">
        <v>4535</v>
      </c>
      <c r="C2802" s="294">
        <v>526195</v>
      </c>
      <c r="D2802" s="294" t="s">
        <v>422</v>
      </c>
      <c r="E2802" s="294" t="s">
        <v>536</v>
      </c>
    </row>
    <row r="2803" spans="2:5" x14ac:dyDescent="0.25">
      <c r="B2803" s="294" t="s">
        <v>4536</v>
      </c>
      <c r="C2803" s="294">
        <v>542665</v>
      </c>
      <c r="D2803" s="294" t="s">
        <v>4537</v>
      </c>
      <c r="E2803" s="294" t="s">
        <v>582</v>
      </c>
    </row>
    <row r="2804" spans="2:5" x14ac:dyDescent="0.25">
      <c r="B2804" s="294" t="s">
        <v>4538</v>
      </c>
      <c r="C2804" s="294">
        <v>512522</v>
      </c>
      <c r="D2804" s="294" t="s">
        <v>422</v>
      </c>
      <c r="E2804" s="294" t="s">
        <v>444</v>
      </c>
    </row>
    <row r="2805" spans="2:5" x14ac:dyDescent="0.25">
      <c r="B2805" s="294" t="s">
        <v>4539</v>
      </c>
      <c r="C2805" s="294">
        <v>505355</v>
      </c>
      <c r="D2805" s="294" t="s">
        <v>4540</v>
      </c>
      <c r="E2805" s="294" t="s">
        <v>843</v>
      </c>
    </row>
    <row r="2806" spans="2:5" x14ac:dyDescent="0.25">
      <c r="B2806" s="294" t="s">
        <v>4541</v>
      </c>
      <c r="C2806" s="294">
        <v>500790</v>
      </c>
      <c r="D2806" s="294" t="s">
        <v>4542</v>
      </c>
      <c r="E2806" s="294" t="s">
        <v>482</v>
      </c>
    </row>
    <row r="2807" spans="2:5" x14ac:dyDescent="0.25">
      <c r="B2807" s="294" t="s">
        <v>4543</v>
      </c>
      <c r="C2807" s="294">
        <v>500790</v>
      </c>
      <c r="D2807" s="294" t="s">
        <v>4542</v>
      </c>
      <c r="E2807" s="294" t="s">
        <v>482</v>
      </c>
    </row>
    <row r="2808" spans="2:5" x14ac:dyDescent="0.25">
      <c r="B2808" s="294" t="s">
        <v>4544</v>
      </c>
      <c r="C2808" s="294">
        <v>509040</v>
      </c>
      <c r="D2808" s="294" t="s">
        <v>422</v>
      </c>
      <c r="E2808" s="294" t="s">
        <v>515</v>
      </c>
    </row>
    <row r="2809" spans="2:5" x14ac:dyDescent="0.25">
      <c r="B2809" s="294" t="s">
        <v>4545</v>
      </c>
      <c r="C2809" s="294">
        <v>509040</v>
      </c>
      <c r="D2809" s="294" t="s">
        <v>422</v>
      </c>
      <c r="E2809" s="294" t="s">
        <v>515</v>
      </c>
    </row>
    <row r="2810" spans="2:5" x14ac:dyDescent="0.25">
      <c r="B2810" s="294" t="s">
        <v>4546</v>
      </c>
      <c r="C2810" s="294">
        <v>542117</v>
      </c>
      <c r="D2810" s="294" t="s">
        <v>422</v>
      </c>
      <c r="E2810" s="294" t="s">
        <v>513</v>
      </c>
    </row>
    <row r="2811" spans="2:5" x14ac:dyDescent="0.25">
      <c r="B2811" s="294" t="s">
        <v>4547</v>
      </c>
      <c r="C2811" s="294">
        <v>511658</v>
      </c>
      <c r="D2811" s="294" t="s">
        <v>422</v>
      </c>
      <c r="E2811" s="294" t="s">
        <v>515</v>
      </c>
    </row>
    <row r="2812" spans="2:5" x14ac:dyDescent="0.25">
      <c r="B2812" s="294" t="s">
        <v>4548</v>
      </c>
      <c r="C2812" s="294">
        <v>523558</v>
      </c>
      <c r="D2812" s="294" t="s">
        <v>422</v>
      </c>
      <c r="E2812" s="294" t="s">
        <v>964</v>
      </c>
    </row>
    <row r="2813" spans="2:5" x14ac:dyDescent="0.25">
      <c r="B2813" s="294" t="s">
        <v>4549</v>
      </c>
      <c r="C2813" s="294">
        <v>532798</v>
      </c>
      <c r="D2813" s="294" t="s">
        <v>4550</v>
      </c>
      <c r="E2813" s="294" t="s">
        <v>588</v>
      </c>
    </row>
    <row r="2814" spans="2:5" x14ac:dyDescent="0.25">
      <c r="B2814" s="294" t="s">
        <v>4551</v>
      </c>
      <c r="C2814" s="294">
        <v>532887</v>
      </c>
      <c r="D2814" s="294" t="s">
        <v>4552</v>
      </c>
      <c r="E2814" s="294" t="s">
        <v>465</v>
      </c>
    </row>
    <row r="2815" spans="2:5" x14ac:dyDescent="0.25">
      <c r="B2815" s="294" t="s">
        <v>4553</v>
      </c>
      <c r="C2815" s="294">
        <v>524558</v>
      </c>
      <c r="D2815" s="294" t="s">
        <v>4554</v>
      </c>
      <c r="E2815" s="294" t="s">
        <v>460</v>
      </c>
    </row>
    <row r="2816" spans="2:5" x14ac:dyDescent="0.25">
      <c r="B2816" s="294" t="s">
        <v>4555</v>
      </c>
      <c r="C2816" s="294">
        <v>532529</v>
      </c>
      <c r="D2816" s="294" t="s">
        <v>4556</v>
      </c>
      <c r="E2816" s="294" t="s">
        <v>1161</v>
      </c>
    </row>
    <row r="2817" spans="2:5" x14ac:dyDescent="0.25">
      <c r="B2817" s="294" t="s">
        <v>4557</v>
      </c>
      <c r="C2817" s="294">
        <v>540243</v>
      </c>
      <c r="D2817" s="294" t="s">
        <v>422</v>
      </c>
      <c r="E2817" s="294" t="s">
        <v>444</v>
      </c>
    </row>
    <row r="2818" spans="2:5" x14ac:dyDescent="0.25">
      <c r="B2818" s="294" t="s">
        <v>4558</v>
      </c>
      <c r="C2818" s="294">
        <v>508867</v>
      </c>
      <c r="D2818" s="294" t="s">
        <v>422</v>
      </c>
      <c r="E2818" s="294" t="s">
        <v>515</v>
      </c>
    </row>
    <row r="2819" spans="2:5" x14ac:dyDescent="0.25">
      <c r="B2819" s="294" t="s">
        <v>4559</v>
      </c>
      <c r="C2819" s="294">
        <v>501479</v>
      </c>
      <c r="D2819" s="294" t="s">
        <v>422</v>
      </c>
      <c r="E2819" s="294" t="s">
        <v>444</v>
      </c>
    </row>
    <row r="2820" spans="2:5" x14ac:dyDescent="0.25">
      <c r="B2820" s="294" t="s">
        <v>4560</v>
      </c>
      <c r="C2820" s="294">
        <v>536644</v>
      </c>
      <c r="D2820" s="294" t="s">
        <v>422</v>
      </c>
      <c r="E2820" s="294" t="s">
        <v>444</v>
      </c>
    </row>
    <row r="2821" spans="2:5" x14ac:dyDescent="0.25">
      <c r="B2821" s="294" t="s">
        <v>4561</v>
      </c>
      <c r="C2821" s="294">
        <v>540900</v>
      </c>
      <c r="D2821" s="294" t="s">
        <v>4562</v>
      </c>
      <c r="E2821" s="294" t="s">
        <v>408</v>
      </c>
    </row>
    <row r="2822" spans="2:5" x14ac:dyDescent="0.25">
      <c r="B2822" s="294" t="s">
        <v>4563</v>
      </c>
      <c r="C2822" s="294">
        <v>532416</v>
      </c>
      <c r="D2822" s="294" t="s">
        <v>4564</v>
      </c>
      <c r="E2822" s="294" t="s">
        <v>946</v>
      </c>
    </row>
    <row r="2823" spans="2:5" x14ac:dyDescent="0.25">
      <c r="B2823" s="294" t="s">
        <v>4565</v>
      </c>
      <c r="C2823" s="294">
        <v>538874</v>
      </c>
      <c r="D2823" s="294" t="s">
        <v>422</v>
      </c>
      <c r="E2823" s="294" t="s">
        <v>405</v>
      </c>
    </row>
    <row r="2824" spans="2:5" x14ac:dyDescent="0.25">
      <c r="B2824" s="294" t="s">
        <v>4566</v>
      </c>
      <c r="C2824" s="294">
        <v>524774</v>
      </c>
      <c r="D2824" s="294" t="s">
        <v>422</v>
      </c>
      <c r="E2824" s="294" t="s">
        <v>460</v>
      </c>
    </row>
    <row r="2825" spans="2:5" x14ac:dyDescent="0.25">
      <c r="B2825" s="294" t="s">
        <v>4567</v>
      </c>
      <c r="C2825" s="294">
        <v>517554</v>
      </c>
      <c r="D2825" s="294" t="s">
        <v>422</v>
      </c>
      <c r="E2825" s="294" t="s">
        <v>502</v>
      </c>
    </row>
    <row r="2826" spans="2:5" x14ac:dyDescent="0.25">
      <c r="B2826" s="294" t="s">
        <v>4568</v>
      </c>
      <c r="C2826" s="294">
        <v>533098</v>
      </c>
      <c r="D2826" s="294" t="s">
        <v>4569</v>
      </c>
      <c r="E2826" s="294" t="s">
        <v>561</v>
      </c>
    </row>
    <row r="2827" spans="2:5" x14ac:dyDescent="0.25">
      <c r="B2827" s="294" t="s">
        <v>4570</v>
      </c>
      <c r="C2827" s="294">
        <v>526721</v>
      </c>
      <c r="D2827" s="294" t="s">
        <v>422</v>
      </c>
      <c r="E2827" s="294" t="s">
        <v>600</v>
      </c>
    </row>
    <row r="2828" spans="2:5" x14ac:dyDescent="0.25">
      <c r="B2828" s="294" t="s">
        <v>4571</v>
      </c>
      <c r="C2828" s="294">
        <v>523209</v>
      </c>
      <c r="D2828" s="294" t="s">
        <v>422</v>
      </c>
      <c r="E2828" s="294" t="s">
        <v>439</v>
      </c>
    </row>
    <row r="2829" spans="2:5" x14ac:dyDescent="0.25">
      <c r="B2829" s="294" t="s">
        <v>4572</v>
      </c>
      <c r="C2829" s="294">
        <v>512103</v>
      </c>
      <c r="D2829" s="294" t="s">
        <v>422</v>
      </c>
      <c r="E2829" s="294" t="s">
        <v>950</v>
      </c>
    </row>
    <row r="2830" spans="2:5" x14ac:dyDescent="0.25">
      <c r="B2830" s="294" t="s">
        <v>4573</v>
      </c>
      <c r="C2830" s="294">
        <v>531083</v>
      </c>
      <c r="D2830" s="294" t="s">
        <v>422</v>
      </c>
      <c r="E2830" s="294" t="s">
        <v>515</v>
      </c>
    </row>
    <row r="2831" spans="2:5" x14ac:dyDescent="0.25">
      <c r="B2831" s="294" t="s">
        <v>4574</v>
      </c>
      <c r="C2831" s="294">
        <v>500304</v>
      </c>
      <c r="D2831" s="294" t="s">
        <v>4575</v>
      </c>
      <c r="E2831" s="294" t="s">
        <v>907</v>
      </c>
    </row>
    <row r="2832" spans="2:5" x14ac:dyDescent="0.25">
      <c r="B2832" s="294" t="s">
        <v>4576</v>
      </c>
      <c r="C2832" s="294">
        <v>532541</v>
      </c>
      <c r="D2832" s="294" t="s">
        <v>4577</v>
      </c>
      <c r="E2832" s="294" t="s">
        <v>408</v>
      </c>
    </row>
    <row r="2833" spans="2:5" x14ac:dyDescent="0.25">
      <c r="B2833" s="294" t="s">
        <v>4578</v>
      </c>
      <c r="C2833" s="294">
        <v>526159</v>
      </c>
      <c r="D2833" s="294" t="s">
        <v>422</v>
      </c>
      <c r="E2833" s="294" t="s">
        <v>444</v>
      </c>
    </row>
    <row r="2834" spans="2:5" x14ac:dyDescent="0.25">
      <c r="B2834" s="294" t="s">
        <v>4579</v>
      </c>
      <c r="C2834" s="294">
        <v>531272</v>
      </c>
      <c r="D2834" s="294" t="s">
        <v>422</v>
      </c>
      <c r="E2834" s="294" t="s">
        <v>439</v>
      </c>
    </row>
    <row r="2835" spans="2:5" x14ac:dyDescent="0.25">
      <c r="B2835" s="294" t="s">
        <v>4580</v>
      </c>
      <c r="C2835" s="294">
        <v>530377</v>
      </c>
      <c r="D2835" s="294" t="s">
        <v>4581</v>
      </c>
      <c r="E2835" s="294" t="s">
        <v>508</v>
      </c>
    </row>
    <row r="2836" spans="2:5" x14ac:dyDescent="0.25">
      <c r="B2836" s="294" t="s">
        <v>4582</v>
      </c>
      <c r="C2836" s="294">
        <v>542231</v>
      </c>
      <c r="D2836" s="294" t="s">
        <v>4583</v>
      </c>
      <c r="E2836" s="294" t="s">
        <v>508</v>
      </c>
    </row>
    <row r="2837" spans="2:5" x14ac:dyDescent="0.25">
      <c r="B2837" s="294" t="s">
        <v>4584</v>
      </c>
      <c r="C2837" s="294">
        <v>502294</v>
      </c>
      <c r="D2837" s="294" t="s">
        <v>422</v>
      </c>
      <c r="E2837" s="294" t="s">
        <v>950</v>
      </c>
    </row>
    <row r="2838" spans="2:5" x14ac:dyDescent="0.25">
      <c r="B2838" s="294" t="s">
        <v>4585</v>
      </c>
      <c r="C2838" s="294">
        <v>530129</v>
      </c>
      <c r="D2838" s="294" t="s">
        <v>422</v>
      </c>
      <c r="E2838" s="294" t="s">
        <v>745</v>
      </c>
    </row>
    <row r="2839" spans="2:5" x14ac:dyDescent="0.25">
      <c r="B2839" s="294" t="s">
        <v>4586</v>
      </c>
      <c r="C2839" s="294">
        <v>523385</v>
      </c>
      <c r="D2839" s="294" t="s">
        <v>4587</v>
      </c>
      <c r="E2839" s="294" t="s">
        <v>542</v>
      </c>
    </row>
    <row r="2840" spans="2:5" x14ac:dyDescent="0.25">
      <c r="B2840" s="294" t="s">
        <v>4588</v>
      </c>
      <c r="C2840" s="294">
        <v>512004</v>
      </c>
      <c r="D2840" s="294" t="s">
        <v>422</v>
      </c>
      <c r="E2840" s="294" t="s">
        <v>843</v>
      </c>
    </row>
    <row r="2841" spans="2:5" x14ac:dyDescent="0.25">
      <c r="B2841" s="294" t="s">
        <v>4589</v>
      </c>
      <c r="C2841" s="294">
        <v>531598</v>
      </c>
      <c r="D2841" s="294" t="s">
        <v>422</v>
      </c>
      <c r="E2841" s="294" t="s">
        <v>482</v>
      </c>
    </row>
    <row r="2842" spans="2:5" x14ac:dyDescent="0.25">
      <c r="B2842" s="294" t="s">
        <v>4590</v>
      </c>
      <c r="C2842" s="294">
        <v>530971</v>
      </c>
      <c r="D2842" s="294" t="s">
        <v>422</v>
      </c>
      <c r="E2842" s="294" t="s">
        <v>444</v>
      </c>
    </row>
    <row r="2843" spans="2:5" x14ac:dyDescent="0.25">
      <c r="B2843" s="294" t="s">
        <v>4591</v>
      </c>
      <c r="C2843" s="294">
        <v>511714</v>
      </c>
      <c r="D2843" s="294" t="s">
        <v>422</v>
      </c>
      <c r="E2843" s="294" t="s">
        <v>508</v>
      </c>
    </row>
    <row r="2844" spans="2:5" x14ac:dyDescent="0.25">
      <c r="B2844" s="294" t="s">
        <v>4592</v>
      </c>
      <c r="C2844" s="294">
        <v>539843</v>
      </c>
      <c r="D2844" s="294" t="s">
        <v>422</v>
      </c>
      <c r="E2844" s="294" t="s">
        <v>408</v>
      </c>
    </row>
    <row r="2845" spans="2:5" x14ac:dyDescent="0.25">
      <c r="B2845" s="294" t="s">
        <v>4593</v>
      </c>
      <c r="C2845" s="294">
        <v>532986</v>
      </c>
      <c r="D2845" s="294" t="s">
        <v>422</v>
      </c>
      <c r="E2845" s="294" t="s">
        <v>820</v>
      </c>
    </row>
    <row r="2846" spans="2:5" x14ac:dyDescent="0.25">
      <c r="B2846" s="294" t="s">
        <v>4594</v>
      </c>
      <c r="C2846" s="294" t="s">
        <v>422</v>
      </c>
      <c r="D2846" s="294" t="s">
        <v>4595</v>
      </c>
      <c r="E2846" s="294" t="s">
        <v>513</v>
      </c>
    </row>
    <row r="2847" spans="2:5" x14ac:dyDescent="0.25">
      <c r="B2847" s="294" t="s">
        <v>4596</v>
      </c>
      <c r="C2847" s="294">
        <v>512425</v>
      </c>
      <c r="D2847" s="294" t="s">
        <v>422</v>
      </c>
      <c r="E2847" s="294" t="s">
        <v>444</v>
      </c>
    </row>
    <row r="2848" spans="2:5" x14ac:dyDescent="0.25">
      <c r="B2848" s="294" t="s">
        <v>4597</v>
      </c>
      <c r="C2848" s="294">
        <v>500307</v>
      </c>
      <c r="D2848" s="294" t="s">
        <v>422</v>
      </c>
      <c r="E2848" s="294" t="s">
        <v>843</v>
      </c>
    </row>
    <row r="2849" spans="2:5" x14ac:dyDescent="0.25">
      <c r="B2849" s="294" t="s">
        <v>4598</v>
      </c>
      <c r="C2849" s="294">
        <v>539311</v>
      </c>
      <c r="D2849" s="294" t="s">
        <v>422</v>
      </c>
      <c r="E2849" s="294" t="s">
        <v>405</v>
      </c>
    </row>
    <row r="2850" spans="2:5" x14ac:dyDescent="0.25">
      <c r="B2850" s="294" t="s">
        <v>4599</v>
      </c>
      <c r="C2850" s="294">
        <v>539311</v>
      </c>
      <c r="D2850" s="294" t="s">
        <v>422</v>
      </c>
      <c r="E2850" s="294" t="s">
        <v>405</v>
      </c>
    </row>
    <row r="2851" spans="2:5" x14ac:dyDescent="0.25">
      <c r="B2851" s="294" t="s">
        <v>4600</v>
      </c>
      <c r="C2851" s="294">
        <v>532722</v>
      </c>
      <c r="D2851" s="294" t="s">
        <v>4601</v>
      </c>
      <c r="E2851" s="294" t="s">
        <v>699</v>
      </c>
    </row>
    <row r="2852" spans="2:5" x14ac:dyDescent="0.25">
      <c r="B2852" s="294" t="s">
        <v>4602</v>
      </c>
      <c r="C2852" s="294">
        <v>533202</v>
      </c>
      <c r="D2852" s="294" t="s">
        <v>4603</v>
      </c>
      <c r="E2852" s="294" t="s">
        <v>508</v>
      </c>
    </row>
    <row r="2853" spans="2:5" x14ac:dyDescent="0.25">
      <c r="B2853" s="294" t="s">
        <v>4604</v>
      </c>
      <c r="C2853" s="294">
        <v>508875</v>
      </c>
      <c r="D2853" s="294" t="s">
        <v>422</v>
      </c>
      <c r="E2853" s="294" t="s">
        <v>843</v>
      </c>
    </row>
    <row r="2854" spans="2:5" x14ac:dyDescent="0.25">
      <c r="B2854" s="294" t="s">
        <v>4605</v>
      </c>
      <c r="C2854" s="294">
        <v>532854</v>
      </c>
      <c r="D2854" s="294" t="s">
        <v>4606</v>
      </c>
      <c r="E2854" s="294" t="s">
        <v>430</v>
      </c>
    </row>
    <row r="2855" spans="2:5" x14ac:dyDescent="0.25">
      <c r="B2855" s="294" t="s">
        <v>4607</v>
      </c>
      <c r="C2855" s="294">
        <v>532698</v>
      </c>
      <c r="D2855" s="294" t="s">
        <v>4608</v>
      </c>
      <c r="E2855" s="294" t="s">
        <v>437</v>
      </c>
    </row>
    <row r="2856" spans="2:5" x14ac:dyDescent="0.25">
      <c r="B2856" s="294" t="s">
        <v>4609</v>
      </c>
      <c r="C2856" s="294" t="s">
        <v>422</v>
      </c>
      <c r="D2856" s="294" t="s">
        <v>4610</v>
      </c>
      <c r="E2856" s="294" t="s">
        <v>433</v>
      </c>
    </row>
    <row r="2857" spans="2:5" x14ac:dyDescent="0.25">
      <c r="B2857" s="294" t="s">
        <v>4611</v>
      </c>
      <c r="C2857" s="294">
        <v>506532</v>
      </c>
      <c r="D2857" s="294" t="s">
        <v>422</v>
      </c>
      <c r="E2857" s="294" t="s">
        <v>582</v>
      </c>
    </row>
    <row r="2858" spans="2:5" x14ac:dyDescent="0.25">
      <c r="B2858" s="294" t="s">
        <v>4612</v>
      </c>
      <c r="C2858" s="294">
        <v>506532</v>
      </c>
      <c r="D2858" s="294" t="s">
        <v>422</v>
      </c>
      <c r="E2858" s="294" t="s">
        <v>582</v>
      </c>
    </row>
    <row r="2859" spans="2:5" x14ac:dyDescent="0.25">
      <c r="B2859" s="294" t="s">
        <v>4613</v>
      </c>
      <c r="C2859" s="294">
        <v>512381</v>
      </c>
      <c r="D2859" s="294" t="s">
        <v>422</v>
      </c>
      <c r="E2859" s="294" t="s">
        <v>444</v>
      </c>
    </row>
    <row r="2860" spans="2:5" x14ac:dyDescent="0.25">
      <c r="B2860" s="294" t="s">
        <v>4614</v>
      </c>
      <c r="C2860" s="294">
        <v>512245</v>
      </c>
      <c r="D2860" s="294" t="s">
        <v>422</v>
      </c>
      <c r="E2860" s="294" t="s">
        <v>843</v>
      </c>
    </row>
    <row r="2861" spans="2:5" x14ac:dyDescent="0.25">
      <c r="B2861" s="294" t="s">
        <v>4615</v>
      </c>
      <c r="C2861" s="294">
        <v>538772</v>
      </c>
      <c r="D2861" s="294" t="s">
        <v>422</v>
      </c>
      <c r="E2861" s="294" t="s">
        <v>439</v>
      </c>
    </row>
    <row r="2862" spans="2:5" x14ac:dyDescent="0.25">
      <c r="B2862" s="294" t="s">
        <v>4616</v>
      </c>
      <c r="C2862" s="294">
        <v>519494</v>
      </c>
      <c r="D2862" s="294" t="s">
        <v>4617</v>
      </c>
      <c r="E2862" s="294" t="s">
        <v>671</v>
      </c>
    </row>
    <row r="2863" spans="2:5" x14ac:dyDescent="0.25">
      <c r="B2863" s="294" t="s">
        <v>4618</v>
      </c>
      <c r="C2863" s="294">
        <v>513683</v>
      </c>
      <c r="D2863" s="294" t="s">
        <v>4619</v>
      </c>
      <c r="E2863" s="294" t="s">
        <v>561</v>
      </c>
    </row>
    <row r="2864" spans="2:5" x14ac:dyDescent="0.25">
      <c r="B2864" s="294" t="s">
        <v>4620</v>
      </c>
      <c r="C2864" s="294">
        <v>513683</v>
      </c>
      <c r="D2864" s="294" t="s">
        <v>4621</v>
      </c>
      <c r="E2864" s="294" t="s">
        <v>561</v>
      </c>
    </row>
    <row r="2865" spans="2:5" x14ac:dyDescent="0.25">
      <c r="B2865" s="294" t="s">
        <v>4622</v>
      </c>
      <c r="C2865" s="294">
        <v>526371</v>
      </c>
      <c r="D2865" s="294" t="s">
        <v>4623</v>
      </c>
      <c r="E2865" s="294" t="s">
        <v>402</v>
      </c>
    </row>
    <row r="2866" spans="2:5" x14ac:dyDescent="0.25">
      <c r="B2866" s="294" t="s">
        <v>4624</v>
      </c>
      <c r="C2866" s="294">
        <v>500730</v>
      </c>
      <c r="D2866" s="294" t="s">
        <v>4625</v>
      </c>
      <c r="E2866" s="294" t="s">
        <v>582</v>
      </c>
    </row>
    <row r="2867" spans="2:5" x14ac:dyDescent="0.25">
      <c r="B2867" s="294" t="s">
        <v>4626</v>
      </c>
      <c r="C2867" s="294">
        <v>532481</v>
      </c>
      <c r="D2867" s="294" t="s">
        <v>4627</v>
      </c>
      <c r="E2867" s="294" t="s">
        <v>1017</v>
      </c>
    </row>
    <row r="2868" spans="2:5" x14ac:dyDescent="0.25">
      <c r="B2868" s="294" t="s">
        <v>4628</v>
      </c>
      <c r="C2868" s="294" t="s">
        <v>422</v>
      </c>
      <c r="D2868" s="294" t="s">
        <v>4629</v>
      </c>
      <c r="E2868" s="294" t="s">
        <v>513</v>
      </c>
    </row>
    <row r="2869" spans="2:5" x14ac:dyDescent="0.25">
      <c r="B2869" s="294" t="s">
        <v>4630</v>
      </c>
      <c r="C2869" s="294">
        <v>524414</v>
      </c>
      <c r="D2869" s="294" t="s">
        <v>422</v>
      </c>
      <c r="E2869" s="294" t="s">
        <v>444</v>
      </c>
    </row>
    <row r="2870" spans="2:5" x14ac:dyDescent="0.25">
      <c r="B2870" s="294" t="s">
        <v>4631</v>
      </c>
      <c r="C2870" s="294">
        <v>534615</v>
      </c>
      <c r="D2870" s="294" t="s">
        <v>4632</v>
      </c>
      <c r="E2870" s="294" t="s">
        <v>743</v>
      </c>
    </row>
    <row r="2871" spans="2:5" x14ac:dyDescent="0.25">
      <c r="B2871" s="294" t="s">
        <v>4633</v>
      </c>
      <c r="C2871" s="294">
        <v>542628</v>
      </c>
      <c r="D2871" s="294" t="s">
        <v>4634</v>
      </c>
      <c r="E2871" s="294" t="s">
        <v>788</v>
      </c>
    </row>
    <row r="2872" spans="2:5" x14ac:dyDescent="0.25">
      <c r="B2872" s="294" t="s">
        <v>4635</v>
      </c>
      <c r="C2872" s="294">
        <v>539110</v>
      </c>
      <c r="D2872" s="294" t="s">
        <v>422</v>
      </c>
      <c r="E2872" s="294" t="s">
        <v>439</v>
      </c>
    </row>
    <row r="2873" spans="2:5" x14ac:dyDescent="0.25">
      <c r="B2873" s="294" t="s">
        <v>4636</v>
      </c>
      <c r="C2873" s="294">
        <v>540698</v>
      </c>
      <c r="D2873" s="294" t="s">
        <v>422</v>
      </c>
      <c r="E2873" s="294" t="s">
        <v>444</v>
      </c>
    </row>
    <row r="2874" spans="2:5" x14ac:dyDescent="0.25">
      <c r="B2874" s="294" t="s">
        <v>4637</v>
      </c>
      <c r="C2874" s="294">
        <v>531465</v>
      </c>
      <c r="D2874" s="294" t="s">
        <v>422</v>
      </c>
      <c r="E2874" s="294" t="s">
        <v>444</v>
      </c>
    </row>
    <row r="2875" spans="2:5" x14ac:dyDescent="0.25">
      <c r="B2875" s="294" t="s">
        <v>4638</v>
      </c>
      <c r="C2875" s="294">
        <v>513566</v>
      </c>
      <c r="D2875" s="294" t="s">
        <v>422</v>
      </c>
      <c r="E2875" s="294" t="s">
        <v>454</v>
      </c>
    </row>
    <row r="2876" spans="2:5" x14ac:dyDescent="0.25">
      <c r="B2876" s="294" t="s">
        <v>4639</v>
      </c>
      <c r="C2876" s="294">
        <v>530733</v>
      </c>
      <c r="D2876" s="294" t="s">
        <v>422</v>
      </c>
      <c r="E2876" s="294" t="s">
        <v>946</v>
      </c>
    </row>
    <row r="2877" spans="2:5" x14ac:dyDescent="0.25">
      <c r="B2877" s="294" t="s">
        <v>4640</v>
      </c>
      <c r="C2877" s="294">
        <v>530733</v>
      </c>
      <c r="D2877" s="294" t="s">
        <v>422</v>
      </c>
      <c r="E2877" s="294" t="s">
        <v>946</v>
      </c>
    </row>
    <row r="2878" spans="2:5" x14ac:dyDescent="0.25">
      <c r="B2878" s="294" t="s">
        <v>4641</v>
      </c>
      <c r="C2878" s="294">
        <v>500672</v>
      </c>
      <c r="D2878" s="294" t="s">
        <v>422</v>
      </c>
      <c r="E2878" s="294" t="s">
        <v>460</v>
      </c>
    </row>
    <row r="2879" spans="2:5" x14ac:dyDescent="0.25">
      <c r="B2879" s="294" t="s">
        <v>4642</v>
      </c>
      <c r="C2879" s="294">
        <v>500672</v>
      </c>
      <c r="D2879" s="294" t="s">
        <v>422</v>
      </c>
      <c r="E2879" s="294" t="s">
        <v>460</v>
      </c>
    </row>
    <row r="2880" spans="2:5" x14ac:dyDescent="0.25">
      <c r="B2880" s="294" t="s">
        <v>4643</v>
      </c>
      <c r="C2880" s="294">
        <v>530127</v>
      </c>
      <c r="D2880" s="294" t="s">
        <v>422</v>
      </c>
      <c r="E2880" s="294" t="s">
        <v>405</v>
      </c>
    </row>
    <row r="2881" spans="2:5" x14ac:dyDescent="0.25">
      <c r="B2881" s="294" t="s">
        <v>4644</v>
      </c>
      <c r="C2881" s="294">
        <v>530367</v>
      </c>
      <c r="D2881" s="294" t="s">
        <v>4645</v>
      </c>
      <c r="E2881" s="294" t="s">
        <v>430</v>
      </c>
    </row>
    <row r="2882" spans="2:5" x14ac:dyDescent="0.25">
      <c r="B2882" s="294" t="s">
        <v>4646</v>
      </c>
      <c r="C2882" s="294">
        <v>535458</v>
      </c>
      <c r="D2882" s="294" t="s">
        <v>4647</v>
      </c>
      <c r="E2882" s="294" t="s">
        <v>607</v>
      </c>
    </row>
    <row r="2883" spans="2:5" x14ac:dyDescent="0.25">
      <c r="B2883" s="294" t="s">
        <v>4648</v>
      </c>
      <c r="C2883" s="294">
        <v>526723</v>
      </c>
      <c r="D2883" s="294" t="s">
        <v>422</v>
      </c>
      <c r="E2883" s="294" t="s">
        <v>2593</v>
      </c>
    </row>
    <row r="2884" spans="2:5" x14ac:dyDescent="0.25">
      <c r="B2884" s="294" t="s">
        <v>4649</v>
      </c>
      <c r="C2884" s="294">
        <v>532555</v>
      </c>
      <c r="D2884" s="294" t="s">
        <v>4650</v>
      </c>
      <c r="E2884" s="294" t="s">
        <v>561</v>
      </c>
    </row>
    <row r="2885" spans="2:5" x14ac:dyDescent="0.25">
      <c r="B2885" s="294" t="s">
        <v>4651</v>
      </c>
      <c r="C2885" s="294">
        <v>533015</v>
      </c>
      <c r="D2885" s="294" t="s">
        <v>4652</v>
      </c>
      <c r="E2885" s="294" t="s">
        <v>1369</v>
      </c>
    </row>
    <row r="2886" spans="2:5" x14ac:dyDescent="0.25">
      <c r="B2886" s="294" t="s">
        <v>4653</v>
      </c>
      <c r="C2886" s="294">
        <v>533015</v>
      </c>
      <c r="D2886" s="294" t="s">
        <v>4652</v>
      </c>
      <c r="E2886" s="294" t="s">
        <v>1369</v>
      </c>
    </row>
    <row r="2887" spans="2:5" x14ac:dyDescent="0.25">
      <c r="B2887" s="294" t="s">
        <v>4654</v>
      </c>
      <c r="C2887" s="294">
        <v>531209</v>
      </c>
      <c r="D2887" s="294" t="s">
        <v>4655</v>
      </c>
      <c r="E2887" s="294" t="s">
        <v>515</v>
      </c>
    </row>
    <row r="2888" spans="2:5" x14ac:dyDescent="0.25">
      <c r="B2888" s="294" t="s">
        <v>4656</v>
      </c>
      <c r="C2888" s="294">
        <v>531304</v>
      </c>
      <c r="D2888" s="294" t="s">
        <v>422</v>
      </c>
      <c r="E2888" s="294" t="s">
        <v>437</v>
      </c>
    </row>
    <row r="2889" spans="2:5" x14ac:dyDescent="0.25">
      <c r="B2889" s="294" t="s">
        <v>4657</v>
      </c>
      <c r="C2889" s="294">
        <v>524764</v>
      </c>
      <c r="D2889" s="294" t="s">
        <v>422</v>
      </c>
      <c r="E2889" s="294" t="s">
        <v>470</v>
      </c>
    </row>
    <row r="2890" spans="2:5" x14ac:dyDescent="0.25">
      <c r="B2890" s="294" t="s">
        <v>4658</v>
      </c>
      <c r="C2890" s="294">
        <v>524764</v>
      </c>
      <c r="D2890" s="294" t="s">
        <v>422</v>
      </c>
      <c r="E2890" s="294" t="s">
        <v>470</v>
      </c>
    </row>
    <row r="2891" spans="2:5" x14ac:dyDescent="0.25">
      <c r="B2891" s="294" t="s">
        <v>4659</v>
      </c>
      <c r="C2891" s="294">
        <v>530219</v>
      </c>
      <c r="D2891" s="294" t="s">
        <v>422</v>
      </c>
      <c r="E2891" s="294" t="s">
        <v>536</v>
      </c>
    </row>
    <row r="2892" spans="2:5" x14ac:dyDescent="0.25">
      <c r="B2892" s="294" t="s">
        <v>4660</v>
      </c>
      <c r="C2892" s="294">
        <v>531819</v>
      </c>
      <c r="D2892" s="294" t="s">
        <v>422</v>
      </c>
      <c r="E2892" s="294" t="s">
        <v>444</v>
      </c>
    </row>
    <row r="2893" spans="2:5" x14ac:dyDescent="0.25">
      <c r="B2893" s="294" t="s">
        <v>4661</v>
      </c>
      <c r="C2893" s="294">
        <v>531819</v>
      </c>
      <c r="D2893" s="294" t="s">
        <v>422</v>
      </c>
      <c r="E2893" s="294" t="s">
        <v>444</v>
      </c>
    </row>
    <row r="2894" spans="2:5" x14ac:dyDescent="0.25">
      <c r="B2894" s="294" t="s">
        <v>4662</v>
      </c>
      <c r="C2894" s="294">
        <v>504378</v>
      </c>
      <c r="D2894" s="294" t="s">
        <v>422</v>
      </c>
      <c r="E2894" s="294" t="s">
        <v>444</v>
      </c>
    </row>
    <row r="2895" spans="2:5" x14ac:dyDescent="0.25">
      <c r="B2895" s="294" t="s">
        <v>4663</v>
      </c>
      <c r="C2895" s="294">
        <v>539116</v>
      </c>
      <c r="D2895" s="294" t="s">
        <v>422</v>
      </c>
      <c r="E2895" s="294" t="s">
        <v>444</v>
      </c>
    </row>
    <row r="2896" spans="2:5" x14ac:dyDescent="0.25">
      <c r="B2896" s="294" t="s">
        <v>4664</v>
      </c>
      <c r="C2896" s="294">
        <v>512489</v>
      </c>
      <c r="D2896" s="294" t="s">
        <v>422</v>
      </c>
      <c r="E2896" s="294" t="s">
        <v>439</v>
      </c>
    </row>
    <row r="2897" spans="2:5" x14ac:dyDescent="0.25">
      <c r="B2897" s="294" t="s">
        <v>4665</v>
      </c>
      <c r="C2897" s="294">
        <v>538547</v>
      </c>
      <c r="D2897" s="294" t="s">
        <v>422</v>
      </c>
      <c r="E2897" s="294" t="s">
        <v>671</v>
      </c>
    </row>
    <row r="2898" spans="2:5" x14ac:dyDescent="0.25">
      <c r="B2898" s="294" t="s">
        <v>4666</v>
      </c>
      <c r="C2898" s="294">
        <v>533273</v>
      </c>
      <c r="D2898" s="294" t="s">
        <v>4667</v>
      </c>
      <c r="E2898" s="294" t="s">
        <v>508</v>
      </c>
    </row>
    <row r="2899" spans="2:5" x14ac:dyDescent="0.25">
      <c r="B2899" s="294" t="s">
        <v>4668</v>
      </c>
      <c r="C2899" s="294">
        <v>535657</v>
      </c>
      <c r="D2899" s="294" t="s">
        <v>422</v>
      </c>
      <c r="E2899" s="294" t="s">
        <v>408</v>
      </c>
    </row>
    <row r="2900" spans="2:5" x14ac:dyDescent="0.25">
      <c r="B2900" s="294" t="s">
        <v>4669</v>
      </c>
      <c r="C2900" s="294">
        <v>519491</v>
      </c>
      <c r="D2900" s="294" t="s">
        <v>422</v>
      </c>
      <c r="E2900" s="294" t="s">
        <v>617</v>
      </c>
    </row>
    <row r="2901" spans="2:5" x14ac:dyDescent="0.25">
      <c r="B2901" s="294" t="s">
        <v>4670</v>
      </c>
      <c r="C2901" s="294">
        <v>519491</v>
      </c>
      <c r="D2901" s="294" t="s">
        <v>422</v>
      </c>
      <c r="E2901" s="294" t="s">
        <v>617</v>
      </c>
    </row>
    <row r="2902" spans="2:5" x14ac:dyDescent="0.25">
      <c r="B2902" s="294" t="s">
        <v>4671</v>
      </c>
      <c r="C2902" s="294">
        <v>538019</v>
      </c>
      <c r="D2902" s="294" t="s">
        <v>422</v>
      </c>
      <c r="E2902" s="294" t="s">
        <v>502</v>
      </c>
    </row>
    <row r="2903" spans="2:5" x14ac:dyDescent="0.25">
      <c r="B2903" s="294" t="s">
        <v>4672</v>
      </c>
      <c r="C2903" s="294">
        <v>540405</v>
      </c>
      <c r="D2903" s="294" t="s">
        <v>422</v>
      </c>
      <c r="E2903" s="294" t="s">
        <v>502</v>
      </c>
    </row>
    <row r="2904" spans="2:5" x14ac:dyDescent="0.25">
      <c r="B2904" s="294" t="s">
        <v>4673</v>
      </c>
      <c r="C2904" s="294">
        <v>533008</v>
      </c>
      <c r="D2904" s="294" t="s">
        <v>4674</v>
      </c>
      <c r="E2904" s="294" t="s">
        <v>454</v>
      </c>
    </row>
    <row r="2905" spans="2:5" x14ac:dyDescent="0.25">
      <c r="B2905" s="294" t="s">
        <v>4675</v>
      </c>
      <c r="C2905" s="294">
        <v>538894</v>
      </c>
      <c r="D2905" s="294" t="s">
        <v>422</v>
      </c>
      <c r="E2905" s="294" t="s">
        <v>405</v>
      </c>
    </row>
    <row r="2906" spans="2:5" x14ac:dyDescent="0.25">
      <c r="B2906" s="294" t="s">
        <v>4676</v>
      </c>
      <c r="C2906" s="294">
        <v>540416</v>
      </c>
      <c r="D2906" s="294" t="s">
        <v>422</v>
      </c>
      <c r="E2906" s="294" t="s">
        <v>428</v>
      </c>
    </row>
    <row r="2907" spans="2:5" x14ac:dyDescent="0.25">
      <c r="B2907" s="294" t="s">
        <v>4677</v>
      </c>
      <c r="C2907" s="294">
        <v>531996</v>
      </c>
      <c r="D2907" s="294" t="s">
        <v>422</v>
      </c>
      <c r="E2907" s="294" t="s">
        <v>439</v>
      </c>
    </row>
    <row r="2908" spans="2:5" x14ac:dyDescent="0.25">
      <c r="B2908" s="294" t="s">
        <v>4678</v>
      </c>
      <c r="C2908" s="294">
        <v>530175</v>
      </c>
      <c r="D2908" s="294" t="s">
        <v>422</v>
      </c>
      <c r="E2908" s="294" t="s">
        <v>515</v>
      </c>
    </row>
    <row r="2909" spans="2:5" x14ac:dyDescent="0.25">
      <c r="B2909" s="294" t="s">
        <v>4679</v>
      </c>
      <c r="C2909" s="294">
        <v>539570</v>
      </c>
      <c r="D2909" s="294" t="s">
        <v>422</v>
      </c>
      <c r="E2909" s="294" t="s">
        <v>408</v>
      </c>
    </row>
    <row r="2910" spans="2:5" x14ac:dyDescent="0.25">
      <c r="B2910" s="294" t="s">
        <v>4680</v>
      </c>
      <c r="C2910" s="294">
        <v>500312</v>
      </c>
      <c r="D2910" s="294" t="s">
        <v>4681</v>
      </c>
      <c r="E2910" s="294" t="s">
        <v>485</v>
      </c>
    </row>
    <row r="2911" spans="2:5" x14ac:dyDescent="0.25">
      <c r="B2911" s="294" t="s">
        <v>4682</v>
      </c>
      <c r="C2911" s="294">
        <v>533106</v>
      </c>
      <c r="D2911" s="294" t="s">
        <v>4683</v>
      </c>
      <c r="E2911" s="294" t="s">
        <v>485</v>
      </c>
    </row>
    <row r="2912" spans="2:5" x14ac:dyDescent="0.25">
      <c r="B2912" s="294" t="s">
        <v>4684</v>
      </c>
      <c r="C2912" s="294">
        <v>500313</v>
      </c>
      <c r="D2912" s="294" t="s">
        <v>4685</v>
      </c>
      <c r="E2912" s="294" t="s">
        <v>763</v>
      </c>
    </row>
    <row r="2913" spans="2:5" x14ac:dyDescent="0.25">
      <c r="B2913" s="294" t="s">
        <v>4686</v>
      </c>
      <c r="C2913" s="294">
        <v>533106</v>
      </c>
      <c r="D2913" s="294" t="s">
        <v>4683</v>
      </c>
      <c r="E2913" s="294" t="s">
        <v>485</v>
      </c>
    </row>
    <row r="2914" spans="2:5" x14ac:dyDescent="0.25">
      <c r="B2914" s="294" t="s">
        <v>4687</v>
      </c>
      <c r="C2914" s="294">
        <v>526415</v>
      </c>
      <c r="D2914" s="294" t="s">
        <v>422</v>
      </c>
      <c r="E2914" s="294" t="s">
        <v>920</v>
      </c>
    </row>
    <row r="2915" spans="2:5" x14ac:dyDescent="0.25">
      <c r="B2915" s="294" t="s">
        <v>4688</v>
      </c>
      <c r="C2915" s="294">
        <v>526415</v>
      </c>
      <c r="D2915" s="294" t="s">
        <v>422</v>
      </c>
      <c r="E2915" s="294" t="s">
        <v>920</v>
      </c>
    </row>
    <row r="2916" spans="2:5" x14ac:dyDescent="0.25">
      <c r="B2916" s="294" t="s">
        <v>4689</v>
      </c>
      <c r="C2916" s="294">
        <v>532439</v>
      </c>
      <c r="D2916" s="294" t="s">
        <v>4690</v>
      </c>
      <c r="E2916" s="294" t="s">
        <v>430</v>
      </c>
    </row>
    <row r="2917" spans="2:5" x14ac:dyDescent="0.25">
      <c r="B2917" s="294" t="s">
        <v>4691</v>
      </c>
      <c r="C2917" s="294">
        <v>521105</v>
      </c>
      <c r="D2917" s="294" t="s">
        <v>422</v>
      </c>
      <c r="E2917" s="294" t="s">
        <v>3182</v>
      </c>
    </row>
    <row r="2918" spans="2:5" x14ac:dyDescent="0.25">
      <c r="B2918" s="294" t="s">
        <v>4692</v>
      </c>
      <c r="C2918" s="294">
        <v>534190</v>
      </c>
      <c r="D2918" s="294" t="s">
        <v>422</v>
      </c>
      <c r="E2918" s="294" t="s">
        <v>920</v>
      </c>
    </row>
    <row r="2919" spans="2:5" x14ac:dyDescent="0.25">
      <c r="B2919" s="294" t="s">
        <v>4693</v>
      </c>
      <c r="C2919" s="294">
        <v>507609</v>
      </c>
      <c r="D2919" s="294" t="s">
        <v>422</v>
      </c>
      <c r="E2919" s="294" t="s">
        <v>620</v>
      </c>
    </row>
    <row r="2920" spans="2:5" x14ac:dyDescent="0.25">
      <c r="B2920" s="294" t="s">
        <v>4694</v>
      </c>
      <c r="C2920" s="294">
        <v>531092</v>
      </c>
      <c r="D2920" s="294" t="s">
        <v>4695</v>
      </c>
      <c r="E2920" s="294" t="s">
        <v>820</v>
      </c>
    </row>
    <row r="2921" spans="2:5" x14ac:dyDescent="0.25">
      <c r="B2921" s="294" t="s">
        <v>4696</v>
      </c>
      <c r="C2921" s="294">
        <v>538537</v>
      </c>
      <c r="D2921" s="294" t="s">
        <v>422</v>
      </c>
      <c r="E2921" s="294" t="s">
        <v>444</v>
      </c>
    </row>
    <row r="2922" spans="2:5" x14ac:dyDescent="0.25">
      <c r="B2922" s="294" t="s">
        <v>4697</v>
      </c>
      <c r="C2922" s="294">
        <v>520021</v>
      </c>
      <c r="D2922" s="294" t="s">
        <v>4698</v>
      </c>
      <c r="E2922" s="294" t="s">
        <v>777</v>
      </c>
    </row>
    <row r="2923" spans="2:5" x14ac:dyDescent="0.25">
      <c r="B2923" s="294" t="s">
        <v>4699</v>
      </c>
      <c r="C2923" s="294">
        <v>532880</v>
      </c>
      <c r="D2923" s="294" t="s">
        <v>4700</v>
      </c>
      <c r="E2923" s="294" t="s">
        <v>508</v>
      </c>
    </row>
    <row r="2924" spans="2:5" x14ac:dyDescent="0.25">
      <c r="B2924" s="294" t="s">
        <v>4701</v>
      </c>
      <c r="C2924" s="294" t="s">
        <v>422</v>
      </c>
      <c r="D2924" s="294" t="s">
        <v>4702</v>
      </c>
      <c r="E2924" s="294" t="s">
        <v>433</v>
      </c>
    </row>
    <row r="2925" spans="2:5" x14ac:dyDescent="0.25">
      <c r="B2925" s="294" t="s">
        <v>4703</v>
      </c>
      <c r="C2925" s="294" t="s">
        <v>422</v>
      </c>
      <c r="D2925" s="294" t="s">
        <v>4702</v>
      </c>
      <c r="E2925" s="294" t="s">
        <v>433</v>
      </c>
    </row>
    <row r="2926" spans="2:5" x14ac:dyDescent="0.25">
      <c r="B2926" s="294" t="s">
        <v>4704</v>
      </c>
      <c r="C2926" s="294">
        <v>531496</v>
      </c>
      <c r="D2926" s="294" t="s">
        <v>422</v>
      </c>
      <c r="E2926" s="294" t="s">
        <v>437</v>
      </c>
    </row>
    <row r="2927" spans="2:5" x14ac:dyDescent="0.25">
      <c r="B2927" s="294" t="s">
        <v>4705</v>
      </c>
      <c r="C2927" s="294">
        <v>532167</v>
      </c>
      <c r="D2927" s="294" t="s">
        <v>422</v>
      </c>
      <c r="E2927" s="294" t="s">
        <v>470</v>
      </c>
    </row>
    <row r="2928" spans="2:5" x14ac:dyDescent="0.25">
      <c r="B2928" s="294" t="s">
        <v>4706</v>
      </c>
      <c r="C2928" s="294">
        <v>533317</v>
      </c>
      <c r="D2928" s="294" t="s">
        <v>4707</v>
      </c>
      <c r="E2928" s="294" t="s">
        <v>582</v>
      </c>
    </row>
    <row r="2929" spans="2:5" x14ac:dyDescent="0.25">
      <c r="B2929" s="294" t="s">
        <v>4708</v>
      </c>
      <c r="C2929" s="294">
        <v>532340</v>
      </c>
      <c r="D2929" s="294" t="s">
        <v>422</v>
      </c>
      <c r="E2929" s="294" t="s">
        <v>515</v>
      </c>
    </row>
    <row r="2930" spans="2:5" x14ac:dyDescent="0.25">
      <c r="B2930" s="294" t="s">
        <v>4709</v>
      </c>
      <c r="C2930" s="294">
        <v>514324</v>
      </c>
      <c r="D2930" s="294" t="s">
        <v>422</v>
      </c>
      <c r="E2930" s="294" t="s">
        <v>437</v>
      </c>
    </row>
    <row r="2931" spans="2:5" x14ac:dyDescent="0.25">
      <c r="B2931" s="294" t="s">
        <v>4710</v>
      </c>
      <c r="C2931" s="294">
        <v>514324</v>
      </c>
      <c r="D2931" s="294" t="s">
        <v>422</v>
      </c>
      <c r="E2931" s="294" t="s">
        <v>437</v>
      </c>
    </row>
    <row r="2932" spans="2:5" x14ac:dyDescent="0.25">
      <c r="B2932" s="294" t="s">
        <v>4711</v>
      </c>
      <c r="C2932" s="294" t="s">
        <v>422</v>
      </c>
      <c r="D2932" s="294" t="s">
        <v>4712</v>
      </c>
      <c r="E2932" s="294" t="s">
        <v>433</v>
      </c>
    </row>
    <row r="2933" spans="2:5" x14ac:dyDescent="0.25">
      <c r="B2933" s="294" t="s">
        <v>4713</v>
      </c>
      <c r="C2933" s="294">
        <v>533632</v>
      </c>
      <c r="D2933" s="294" t="s">
        <v>4714</v>
      </c>
      <c r="E2933" s="294" t="s">
        <v>442</v>
      </c>
    </row>
    <row r="2934" spans="2:5" x14ac:dyDescent="0.25">
      <c r="B2934" s="294" t="s">
        <v>4715</v>
      </c>
      <c r="C2934" s="294">
        <v>530805</v>
      </c>
      <c r="D2934" s="294" t="s">
        <v>422</v>
      </c>
      <c r="E2934" s="294" t="s">
        <v>506</v>
      </c>
    </row>
    <row r="2935" spans="2:5" x14ac:dyDescent="0.25">
      <c r="B2935" s="294" t="s">
        <v>4716</v>
      </c>
      <c r="C2935" s="294">
        <v>535647</v>
      </c>
      <c r="D2935" s="294" t="s">
        <v>422</v>
      </c>
      <c r="E2935" s="294" t="s">
        <v>425</v>
      </c>
    </row>
    <row r="2936" spans="2:5" x14ac:dyDescent="0.25">
      <c r="B2936" s="294" t="s">
        <v>4717</v>
      </c>
      <c r="C2936" s="294">
        <v>532944</v>
      </c>
      <c r="D2936" s="294" t="s">
        <v>4718</v>
      </c>
      <c r="E2936" s="294" t="s">
        <v>1369</v>
      </c>
    </row>
    <row r="2937" spans="2:5" x14ac:dyDescent="0.25">
      <c r="B2937" s="294" t="s">
        <v>4719</v>
      </c>
      <c r="C2937" s="294">
        <v>540386</v>
      </c>
      <c r="D2937" s="294" t="s">
        <v>422</v>
      </c>
      <c r="E2937" s="294" t="s">
        <v>405</v>
      </c>
    </row>
    <row r="2938" spans="2:5" x14ac:dyDescent="0.25">
      <c r="B2938" s="294" t="s">
        <v>4720</v>
      </c>
      <c r="C2938" s="294">
        <v>517536</v>
      </c>
      <c r="D2938" s="294" t="s">
        <v>4721</v>
      </c>
      <c r="E2938" s="294" t="s">
        <v>408</v>
      </c>
    </row>
    <row r="2939" spans="2:5" x14ac:dyDescent="0.25">
      <c r="B2939" s="294" t="s">
        <v>4722</v>
      </c>
      <c r="C2939" s="294" t="s">
        <v>422</v>
      </c>
      <c r="D2939" s="294" t="s">
        <v>4723</v>
      </c>
      <c r="E2939" s="294" t="s">
        <v>433</v>
      </c>
    </row>
    <row r="2940" spans="2:5" x14ac:dyDescent="0.25">
      <c r="B2940" s="294" t="s">
        <v>4724</v>
      </c>
      <c r="C2940" s="294">
        <v>530135</v>
      </c>
      <c r="D2940" s="294" t="s">
        <v>4725</v>
      </c>
      <c r="E2940" s="294" t="s">
        <v>456</v>
      </c>
    </row>
    <row r="2941" spans="2:5" x14ac:dyDescent="0.25">
      <c r="B2941" s="294" t="s">
        <v>4726</v>
      </c>
      <c r="C2941" s="294">
        <v>531254</v>
      </c>
      <c r="D2941" s="294" t="s">
        <v>422</v>
      </c>
      <c r="E2941" s="294" t="s">
        <v>439</v>
      </c>
    </row>
    <row r="2942" spans="2:5" x14ac:dyDescent="0.25">
      <c r="B2942" s="294" t="s">
        <v>4727</v>
      </c>
      <c r="C2942" s="294">
        <v>532391</v>
      </c>
      <c r="D2942" s="294" t="s">
        <v>4728</v>
      </c>
      <c r="E2942" s="294" t="s">
        <v>1589</v>
      </c>
    </row>
    <row r="2943" spans="2:5" x14ac:dyDescent="0.25">
      <c r="B2943" s="294" t="s">
        <v>4729</v>
      </c>
      <c r="C2943" s="294">
        <v>532391</v>
      </c>
      <c r="D2943" s="294" t="s">
        <v>4728</v>
      </c>
      <c r="E2943" s="294" t="s">
        <v>1589</v>
      </c>
    </row>
    <row r="2944" spans="2:5" x14ac:dyDescent="0.25">
      <c r="B2944" s="294" t="s">
        <v>4730</v>
      </c>
      <c r="C2944" s="294">
        <v>539598</v>
      </c>
      <c r="D2944" s="294" t="s">
        <v>422</v>
      </c>
      <c r="E2944" s="294" t="s">
        <v>439</v>
      </c>
    </row>
    <row r="2945" spans="2:5" x14ac:dyDescent="0.25">
      <c r="B2945" s="294" t="s">
        <v>4731</v>
      </c>
      <c r="C2945" s="294">
        <v>532466</v>
      </c>
      <c r="D2945" s="294" t="s">
        <v>4732</v>
      </c>
      <c r="E2945" s="294" t="s">
        <v>408</v>
      </c>
    </row>
    <row r="2946" spans="2:5" x14ac:dyDescent="0.25">
      <c r="B2946" s="294" t="s">
        <v>4733</v>
      </c>
      <c r="C2946" s="294">
        <v>512626</v>
      </c>
      <c r="D2946" s="294" t="s">
        <v>4734</v>
      </c>
      <c r="E2946" s="294" t="s">
        <v>437</v>
      </c>
    </row>
    <row r="2947" spans="2:5" x14ac:dyDescent="0.25">
      <c r="B2947" s="294" t="s">
        <v>4735</v>
      </c>
      <c r="C2947" s="294">
        <v>524372</v>
      </c>
      <c r="D2947" s="294" t="s">
        <v>4736</v>
      </c>
      <c r="E2947" s="294" t="s">
        <v>460</v>
      </c>
    </row>
    <row r="2948" spans="2:5" x14ac:dyDescent="0.25">
      <c r="B2948" s="294" t="s">
        <v>4737</v>
      </c>
      <c r="C2948" s="294">
        <v>531157</v>
      </c>
      <c r="D2948" s="294" t="s">
        <v>422</v>
      </c>
      <c r="E2948" s="294" t="s">
        <v>582</v>
      </c>
    </row>
    <row r="2949" spans="2:5" x14ac:dyDescent="0.25">
      <c r="B2949" s="294" t="s">
        <v>4738</v>
      </c>
      <c r="C2949" s="294">
        <v>513121</v>
      </c>
      <c r="D2949" s="294" t="s">
        <v>4739</v>
      </c>
      <c r="E2949" s="294" t="s">
        <v>582</v>
      </c>
    </row>
    <row r="2950" spans="2:5" x14ac:dyDescent="0.25">
      <c r="B2950" s="294" t="s">
        <v>4740</v>
      </c>
      <c r="C2950" s="294">
        <v>504879</v>
      </c>
      <c r="D2950" s="294" t="s">
        <v>4741</v>
      </c>
      <c r="E2950" s="294" t="s">
        <v>1342</v>
      </c>
    </row>
    <row r="2951" spans="2:5" x14ac:dyDescent="0.25">
      <c r="B2951" s="294" t="s">
        <v>4742</v>
      </c>
      <c r="C2951" s="294">
        <v>530365</v>
      </c>
      <c r="D2951" s="294" t="s">
        <v>4743</v>
      </c>
      <c r="E2951" s="294" t="s">
        <v>699</v>
      </c>
    </row>
    <row r="2952" spans="2:5" x14ac:dyDescent="0.25">
      <c r="B2952" s="294" t="s">
        <v>4744</v>
      </c>
      <c r="C2952" s="294">
        <v>507690</v>
      </c>
      <c r="D2952" s="294" t="s">
        <v>422</v>
      </c>
      <c r="E2952" s="294" t="s">
        <v>857</v>
      </c>
    </row>
    <row r="2953" spans="2:5" x14ac:dyDescent="0.25">
      <c r="B2953" s="294" t="s">
        <v>4745</v>
      </c>
      <c r="C2953" s="294">
        <v>535754</v>
      </c>
      <c r="D2953" s="294" t="s">
        <v>4746</v>
      </c>
      <c r="E2953" s="294" t="s">
        <v>435</v>
      </c>
    </row>
    <row r="2954" spans="2:5" x14ac:dyDescent="0.25">
      <c r="B2954" s="294" t="s">
        <v>4747</v>
      </c>
      <c r="C2954" s="294">
        <v>541301</v>
      </c>
      <c r="D2954" s="294" t="s">
        <v>4748</v>
      </c>
      <c r="E2954" s="294" t="s">
        <v>791</v>
      </c>
    </row>
    <row r="2955" spans="2:5" x14ac:dyDescent="0.25">
      <c r="B2955" s="294" t="s">
        <v>4749</v>
      </c>
      <c r="C2955" s="294">
        <v>533263</v>
      </c>
      <c r="D2955" s="294" t="s">
        <v>4750</v>
      </c>
      <c r="E2955" s="294" t="s">
        <v>561</v>
      </c>
    </row>
    <row r="2956" spans="2:5" x14ac:dyDescent="0.25">
      <c r="B2956" s="294" t="s">
        <v>4751</v>
      </c>
      <c r="C2956" s="294">
        <v>502420</v>
      </c>
      <c r="D2956" s="294" t="s">
        <v>4752</v>
      </c>
      <c r="E2956" s="294" t="s">
        <v>416</v>
      </c>
    </row>
    <row r="2957" spans="2:5" x14ac:dyDescent="0.25">
      <c r="B2957" s="294" t="s">
        <v>4753</v>
      </c>
      <c r="C2957" s="294">
        <v>526325</v>
      </c>
      <c r="D2957" s="294" t="s">
        <v>4754</v>
      </c>
      <c r="E2957" s="294" t="s">
        <v>617</v>
      </c>
    </row>
    <row r="2958" spans="2:5" x14ac:dyDescent="0.25">
      <c r="B2958" s="294" t="s">
        <v>4755</v>
      </c>
      <c r="C2958" s="294">
        <v>534076</v>
      </c>
      <c r="D2958" s="294" t="s">
        <v>4756</v>
      </c>
      <c r="E2958" s="294" t="s">
        <v>607</v>
      </c>
    </row>
    <row r="2959" spans="2:5" x14ac:dyDescent="0.25">
      <c r="B2959" s="294" t="s">
        <v>4757</v>
      </c>
      <c r="C2959" s="294">
        <v>531512</v>
      </c>
      <c r="D2959" s="294" t="s">
        <v>422</v>
      </c>
      <c r="E2959" s="294" t="s">
        <v>425</v>
      </c>
    </row>
    <row r="2960" spans="2:5" x14ac:dyDescent="0.25">
      <c r="B2960" s="294" t="s">
        <v>4758</v>
      </c>
      <c r="C2960" s="294">
        <v>500078</v>
      </c>
      <c r="D2960" s="294" t="s">
        <v>422</v>
      </c>
      <c r="E2960" s="294" t="s">
        <v>470</v>
      </c>
    </row>
    <row r="2961" spans="2:5" x14ac:dyDescent="0.25">
      <c r="B2961" s="294" t="s">
        <v>4759</v>
      </c>
      <c r="C2961" s="294">
        <v>500315</v>
      </c>
      <c r="D2961" s="294" t="s">
        <v>4760</v>
      </c>
      <c r="E2961" s="294" t="s">
        <v>740</v>
      </c>
    </row>
    <row r="2962" spans="2:5" x14ac:dyDescent="0.25">
      <c r="B2962" s="294" t="s">
        <v>4761</v>
      </c>
      <c r="C2962" s="294">
        <v>506579</v>
      </c>
      <c r="D2962" s="294" t="s">
        <v>4762</v>
      </c>
      <c r="E2962" s="294" t="s">
        <v>470</v>
      </c>
    </row>
    <row r="2963" spans="2:5" x14ac:dyDescent="0.25">
      <c r="B2963" s="294" t="s">
        <v>4763</v>
      </c>
      <c r="C2963" s="294">
        <v>500314</v>
      </c>
      <c r="D2963" s="294" t="s">
        <v>4764</v>
      </c>
      <c r="E2963" s="294" t="s">
        <v>623</v>
      </c>
    </row>
    <row r="2964" spans="2:5" x14ac:dyDescent="0.25">
      <c r="B2964" s="294" t="s">
        <v>4765</v>
      </c>
      <c r="C2964" s="294">
        <v>532817</v>
      </c>
      <c r="D2964" s="294" t="s">
        <v>4766</v>
      </c>
      <c r="E2964" s="294" t="s">
        <v>950</v>
      </c>
    </row>
    <row r="2965" spans="2:5" x14ac:dyDescent="0.25">
      <c r="B2965" s="294" t="s">
        <v>4767</v>
      </c>
      <c r="C2965" s="294">
        <v>531859</v>
      </c>
      <c r="D2965" s="294" t="s">
        <v>422</v>
      </c>
      <c r="E2965" s="294" t="s">
        <v>1342</v>
      </c>
    </row>
    <row r="2966" spans="2:5" x14ac:dyDescent="0.25">
      <c r="B2966" s="294" t="s">
        <v>4768</v>
      </c>
      <c r="C2966" s="294">
        <v>541206</v>
      </c>
      <c r="D2966" s="294" t="s">
        <v>422</v>
      </c>
      <c r="E2966" s="294" t="s">
        <v>743</v>
      </c>
    </row>
    <row r="2967" spans="2:5" x14ac:dyDescent="0.25">
      <c r="B2967" s="294" t="s">
        <v>4769</v>
      </c>
      <c r="C2967" s="294">
        <v>531626</v>
      </c>
      <c r="D2967" s="294" t="s">
        <v>422</v>
      </c>
      <c r="E2967" s="294" t="s">
        <v>536</v>
      </c>
    </row>
    <row r="2968" spans="2:5" x14ac:dyDescent="0.25">
      <c r="B2968" s="294" t="s">
        <v>4770</v>
      </c>
      <c r="C2968" s="294">
        <v>531626</v>
      </c>
      <c r="D2968" s="294" t="s">
        <v>422</v>
      </c>
      <c r="E2968" s="294" t="s">
        <v>536</v>
      </c>
    </row>
    <row r="2969" spans="2:5" x14ac:dyDescent="0.25">
      <c r="B2969" s="294" t="s">
        <v>4771</v>
      </c>
      <c r="C2969" s="294">
        <v>539015</v>
      </c>
      <c r="D2969" s="294" t="s">
        <v>4772</v>
      </c>
      <c r="E2969" s="294" t="s">
        <v>1161</v>
      </c>
    </row>
    <row r="2970" spans="2:5" x14ac:dyDescent="0.25">
      <c r="B2970" s="294" t="s">
        <v>4773</v>
      </c>
      <c r="C2970" s="294">
        <v>539287</v>
      </c>
      <c r="D2970" s="294" t="s">
        <v>4774</v>
      </c>
      <c r="E2970" s="294" t="s">
        <v>460</v>
      </c>
    </row>
    <row r="2971" spans="2:5" x14ac:dyDescent="0.25">
      <c r="B2971" s="294" t="s">
        <v>4775</v>
      </c>
      <c r="C2971" s="294">
        <v>530173</v>
      </c>
      <c r="D2971" s="294" t="s">
        <v>422</v>
      </c>
      <c r="E2971" s="294" t="s">
        <v>536</v>
      </c>
    </row>
    <row r="2972" spans="2:5" x14ac:dyDescent="0.25">
      <c r="B2972" s="294" t="s">
        <v>4776</v>
      </c>
      <c r="C2972" s="294">
        <v>501179</v>
      </c>
      <c r="D2972" s="294" t="s">
        <v>422</v>
      </c>
      <c r="E2972" s="294" t="s">
        <v>442</v>
      </c>
    </row>
    <row r="2973" spans="2:5" x14ac:dyDescent="0.25">
      <c r="B2973" s="294" t="s">
        <v>4777</v>
      </c>
      <c r="C2973" s="294">
        <v>509782</v>
      </c>
      <c r="D2973" s="294" t="s">
        <v>422</v>
      </c>
      <c r="E2973" s="294" t="s">
        <v>843</v>
      </c>
    </row>
    <row r="2974" spans="2:5" x14ac:dyDescent="0.25">
      <c r="B2974" s="294" t="s">
        <v>4778</v>
      </c>
      <c r="C2974" s="294">
        <v>540198</v>
      </c>
      <c r="D2974" s="294" t="s">
        <v>422</v>
      </c>
      <c r="E2974" s="294" t="s">
        <v>437</v>
      </c>
    </row>
    <row r="2975" spans="2:5" x14ac:dyDescent="0.25">
      <c r="B2975" s="294" t="s">
        <v>4779</v>
      </c>
      <c r="C2975" s="294">
        <v>500317</v>
      </c>
      <c r="D2975" s="294" t="s">
        <v>4780</v>
      </c>
      <c r="E2975" s="294" t="s">
        <v>442</v>
      </c>
    </row>
    <row r="2976" spans="2:5" x14ac:dyDescent="0.25">
      <c r="B2976" s="294" t="s">
        <v>4781</v>
      </c>
      <c r="C2976" s="294">
        <v>539290</v>
      </c>
      <c r="D2976" s="294" t="s">
        <v>4782</v>
      </c>
      <c r="E2976" s="294" t="s">
        <v>442</v>
      </c>
    </row>
    <row r="2977" spans="2:5" x14ac:dyDescent="0.25">
      <c r="B2977" s="294" t="s">
        <v>4783</v>
      </c>
      <c r="C2977" s="294">
        <v>509099</v>
      </c>
      <c r="D2977" s="294" t="s">
        <v>422</v>
      </c>
      <c r="E2977" s="294" t="s">
        <v>843</v>
      </c>
    </row>
    <row r="2978" spans="2:5" x14ac:dyDescent="0.25">
      <c r="B2978" s="294" t="s">
        <v>4784</v>
      </c>
      <c r="C2978" s="294">
        <v>531065</v>
      </c>
      <c r="D2978" s="294" t="s">
        <v>422</v>
      </c>
      <c r="E2978" s="294" t="s">
        <v>1121</v>
      </c>
    </row>
    <row r="2979" spans="2:5" x14ac:dyDescent="0.25">
      <c r="B2979" s="294" t="s">
        <v>4785</v>
      </c>
      <c r="C2979" s="294">
        <v>514460</v>
      </c>
      <c r="D2979" s="294" t="s">
        <v>422</v>
      </c>
      <c r="E2979" s="294" t="s">
        <v>444</v>
      </c>
    </row>
    <row r="2980" spans="2:5" x14ac:dyDescent="0.25">
      <c r="B2980" s="294" t="s">
        <v>4786</v>
      </c>
      <c r="C2980" s="294">
        <v>523151</v>
      </c>
      <c r="D2980" s="294" t="s">
        <v>422</v>
      </c>
      <c r="E2980" s="294" t="s">
        <v>506</v>
      </c>
    </row>
    <row r="2981" spans="2:5" x14ac:dyDescent="0.25">
      <c r="B2981" s="294" t="s">
        <v>4787</v>
      </c>
      <c r="C2981" s="294">
        <v>514330</v>
      </c>
      <c r="D2981" s="294" t="s">
        <v>422</v>
      </c>
      <c r="E2981" s="294" t="s">
        <v>437</v>
      </c>
    </row>
    <row r="2982" spans="2:5" x14ac:dyDescent="0.25">
      <c r="B2982" s="294" t="s">
        <v>4788</v>
      </c>
      <c r="C2982" s="294">
        <v>530741</v>
      </c>
      <c r="D2982" s="294" t="s">
        <v>422</v>
      </c>
      <c r="E2982" s="294" t="s">
        <v>502</v>
      </c>
    </row>
    <row r="2983" spans="2:5" x14ac:dyDescent="0.25">
      <c r="B2983" s="294" t="s">
        <v>4789</v>
      </c>
      <c r="C2983" s="294">
        <v>539291</v>
      </c>
      <c r="D2983" s="294" t="s">
        <v>422</v>
      </c>
      <c r="E2983" s="294" t="s">
        <v>620</v>
      </c>
    </row>
    <row r="2984" spans="2:5" x14ac:dyDescent="0.25">
      <c r="B2984" s="294" t="s">
        <v>4790</v>
      </c>
      <c r="C2984" s="294">
        <v>539352</v>
      </c>
      <c r="D2984" s="294" t="s">
        <v>422</v>
      </c>
      <c r="E2984" s="294" t="s">
        <v>425</v>
      </c>
    </row>
    <row r="2985" spans="2:5" x14ac:dyDescent="0.25">
      <c r="B2985" s="294" t="s">
        <v>4791</v>
      </c>
      <c r="C2985" s="294">
        <v>513403</v>
      </c>
      <c r="D2985" s="294" t="s">
        <v>422</v>
      </c>
      <c r="E2985" s="294" t="s">
        <v>454</v>
      </c>
    </row>
    <row r="2986" spans="2:5" x14ac:dyDescent="0.25">
      <c r="B2986" s="294" t="s">
        <v>4792</v>
      </c>
      <c r="C2986" s="294">
        <v>523862</v>
      </c>
      <c r="D2986" s="294" t="s">
        <v>422</v>
      </c>
      <c r="E2986" s="294" t="s">
        <v>439</v>
      </c>
    </row>
    <row r="2987" spans="2:5" x14ac:dyDescent="0.25">
      <c r="B2987" s="294" t="s">
        <v>4793</v>
      </c>
      <c r="C2987" s="294">
        <v>523483</v>
      </c>
      <c r="D2987" s="294" t="s">
        <v>422</v>
      </c>
      <c r="E2987" s="294" t="s">
        <v>950</v>
      </c>
    </row>
    <row r="2988" spans="2:5" x14ac:dyDescent="0.25">
      <c r="B2988" s="294" t="s">
        <v>4794</v>
      </c>
      <c r="C2988" s="294">
        <v>538963</v>
      </c>
      <c r="D2988" s="294" t="s">
        <v>422</v>
      </c>
      <c r="E2988" s="294" t="s">
        <v>745</v>
      </c>
    </row>
    <row r="2989" spans="2:5" x14ac:dyDescent="0.25">
      <c r="B2989" s="294" t="s">
        <v>4795</v>
      </c>
      <c r="C2989" s="294">
        <v>531395</v>
      </c>
      <c r="D2989" s="294" t="s">
        <v>422</v>
      </c>
      <c r="E2989" s="294" t="s">
        <v>437</v>
      </c>
    </row>
    <row r="2990" spans="2:5" x14ac:dyDescent="0.25">
      <c r="B2990" s="294" t="s">
        <v>4796</v>
      </c>
      <c r="C2990" s="294">
        <v>532350</v>
      </c>
      <c r="D2990" s="294" t="s">
        <v>422</v>
      </c>
      <c r="E2990" s="294" t="s">
        <v>425</v>
      </c>
    </row>
    <row r="2991" spans="2:5" x14ac:dyDescent="0.25">
      <c r="B2991" s="294" t="s">
        <v>4797</v>
      </c>
      <c r="C2991" s="294">
        <v>526905</v>
      </c>
      <c r="D2991" s="294" t="s">
        <v>422</v>
      </c>
      <c r="E2991" s="294" t="s">
        <v>470</v>
      </c>
    </row>
    <row r="2992" spans="2:5" x14ac:dyDescent="0.25">
      <c r="B2992" s="294" t="s">
        <v>4798</v>
      </c>
      <c r="C2992" s="294">
        <v>517230</v>
      </c>
      <c r="D2992" s="294" t="s">
        <v>4799</v>
      </c>
      <c r="E2992" s="294" t="s">
        <v>444</v>
      </c>
    </row>
    <row r="2993" spans="2:5" x14ac:dyDescent="0.25">
      <c r="B2993" s="294" t="s">
        <v>4800</v>
      </c>
      <c r="C2993" s="294">
        <v>532827</v>
      </c>
      <c r="D2993" s="294" t="s">
        <v>4801</v>
      </c>
      <c r="E2993" s="294" t="s">
        <v>536</v>
      </c>
    </row>
    <row r="2994" spans="2:5" x14ac:dyDescent="0.25">
      <c r="B2994" s="294" t="s">
        <v>4802</v>
      </c>
      <c r="C2994" s="294">
        <v>532900</v>
      </c>
      <c r="D2994" s="294" t="s">
        <v>4803</v>
      </c>
      <c r="E2994" s="294" t="s">
        <v>439</v>
      </c>
    </row>
    <row r="2995" spans="2:5" x14ac:dyDescent="0.25">
      <c r="B2995" s="294" t="s">
        <v>4804</v>
      </c>
      <c r="C2995" s="294">
        <v>540648</v>
      </c>
      <c r="D2995" s="294" t="s">
        <v>4805</v>
      </c>
      <c r="E2995" s="294" t="s">
        <v>442</v>
      </c>
    </row>
    <row r="2996" spans="2:5" x14ac:dyDescent="0.25">
      <c r="B2996" s="294" t="s">
        <v>4806</v>
      </c>
      <c r="C2996" s="294">
        <v>539121</v>
      </c>
      <c r="D2996" s="294" t="s">
        <v>422</v>
      </c>
      <c r="E2996" s="294" t="s">
        <v>727</v>
      </c>
    </row>
    <row r="2997" spans="2:5" x14ac:dyDescent="0.25">
      <c r="B2997" s="294" t="s">
        <v>4807</v>
      </c>
      <c r="C2997" s="294">
        <v>541444</v>
      </c>
      <c r="D2997" s="294" t="s">
        <v>422</v>
      </c>
      <c r="E2997" s="294" t="s">
        <v>536</v>
      </c>
    </row>
    <row r="2998" spans="2:5" x14ac:dyDescent="0.25">
      <c r="B2998" s="294" t="s">
        <v>4808</v>
      </c>
      <c r="C2998" s="294">
        <v>532521</v>
      </c>
      <c r="D2998" s="294" t="s">
        <v>4809</v>
      </c>
      <c r="E2998" s="294" t="s">
        <v>515</v>
      </c>
    </row>
    <row r="2999" spans="2:5" x14ac:dyDescent="0.25">
      <c r="B2999" s="294" t="s">
        <v>4810</v>
      </c>
      <c r="C2999" s="294">
        <v>511597</v>
      </c>
      <c r="D2999" s="294" t="s">
        <v>422</v>
      </c>
      <c r="E2999" s="294" t="s">
        <v>439</v>
      </c>
    </row>
    <row r="3000" spans="2:5" x14ac:dyDescent="0.25">
      <c r="B3000" s="294" t="s">
        <v>4811</v>
      </c>
      <c r="C3000" s="294">
        <v>517397</v>
      </c>
      <c r="D3000" s="294" t="s">
        <v>422</v>
      </c>
      <c r="E3000" s="294" t="s">
        <v>964</v>
      </c>
    </row>
    <row r="3001" spans="2:5" x14ac:dyDescent="0.25">
      <c r="B3001" s="294" t="s">
        <v>4812</v>
      </c>
      <c r="C3001" s="294">
        <v>517397</v>
      </c>
      <c r="D3001" s="294" t="s">
        <v>422</v>
      </c>
      <c r="E3001" s="294" t="s">
        <v>964</v>
      </c>
    </row>
    <row r="3002" spans="2:5" x14ac:dyDescent="0.25">
      <c r="B3002" s="294" t="s">
        <v>4813</v>
      </c>
      <c r="C3002" s="294">
        <v>511525</v>
      </c>
      <c r="D3002" s="294" t="s">
        <v>422</v>
      </c>
      <c r="E3002" s="294" t="s">
        <v>515</v>
      </c>
    </row>
    <row r="3003" spans="2:5" x14ac:dyDescent="0.25">
      <c r="B3003" s="294" t="s">
        <v>4814</v>
      </c>
      <c r="C3003" s="294">
        <v>531349</v>
      </c>
      <c r="D3003" s="294" t="s">
        <v>4815</v>
      </c>
      <c r="E3003" s="294" t="s">
        <v>760</v>
      </c>
    </row>
    <row r="3004" spans="2:5" x14ac:dyDescent="0.25">
      <c r="B3004" s="294" t="s">
        <v>4816</v>
      </c>
      <c r="C3004" s="294" t="s">
        <v>422</v>
      </c>
      <c r="D3004" s="294" t="s">
        <v>4817</v>
      </c>
      <c r="E3004" s="294" t="s">
        <v>433</v>
      </c>
    </row>
    <row r="3005" spans="2:5" x14ac:dyDescent="0.25">
      <c r="B3005" s="294" t="s">
        <v>4818</v>
      </c>
      <c r="C3005" s="294">
        <v>538742</v>
      </c>
      <c r="D3005" s="294" t="s">
        <v>422</v>
      </c>
      <c r="E3005" s="294" t="s">
        <v>444</v>
      </c>
    </row>
    <row r="3006" spans="2:5" x14ac:dyDescent="0.25">
      <c r="B3006" s="294" t="s">
        <v>4819</v>
      </c>
      <c r="C3006" s="294">
        <v>538860</v>
      </c>
      <c r="D3006" s="294" t="s">
        <v>422</v>
      </c>
      <c r="E3006" s="294" t="s">
        <v>439</v>
      </c>
    </row>
    <row r="3007" spans="2:5" x14ac:dyDescent="0.25">
      <c r="B3007" s="294" t="s">
        <v>4820</v>
      </c>
      <c r="C3007" s="294">
        <v>524820</v>
      </c>
      <c r="D3007" s="294" t="s">
        <v>4821</v>
      </c>
      <c r="E3007" s="294" t="s">
        <v>632</v>
      </c>
    </row>
    <row r="3008" spans="2:5" x14ac:dyDescent="0.25">
      <c r="B3008" s="294" t="s">
        <v>4822</v>
      </c>
      <c r="C3008" s="294">
        <v>508941</v>
      </c>
      <c r="D3008" s="294" t="s">
        <v>422</v>
      </c>
      <c r="E3008" s="294" t="s">
        <v>607</v>
      </c>
    </row>
    <row r="3009" spans="2:5" x14ac:dyDescent="0.25">
      <c r="B3009" s="294" t="s">
        <v>4823</v>
      </c>
      <c r="C3009" s="294">
        <v>504093</v>
      </c>
      <c r="D3009" s="294" t="s">
        <v>422</v>
      </c>
      <c r="E3009" s="294" t="s">
        <v>968</v>
      </c>
    </row>
    <row r="3010" spans="2:5" x14ac:dyDescent="0.25">
      <c r="B3010" s="294" t="s">
        <v>4824</v>
      </c>
      <c r="C3010" s="294">
        <v>513511</v>
      </c>
      <c r="D3010" s="294" t="s">
        <v>422</v>
      </c>
      <c r="E3010" s="294" t="s">
        <v>454</v>
      </c>
    </row>
    <row r="3011" spans="2:5" x14ac:dyDescent="0.25">
      <c r="B3011" s="294" t="s">
        <v>4825</v>
      </c>
      <c r="C3011" s="294">
        <v>531726</v>
      </c>
      <c r="D3011" s="294" t="s">
        <v>422</v>
      </c>
      <c r="E3011" s="294" t="s">
        <v>460</v>
      </c>
    </row>
    <row r="3012" spans="2:5" x14ac:dyDescent="0.25">
      <c r="B3012" s="294" t="s">
        <v>4826</v>
      </c>
      <c r="C3012" s="294">
        <v>506122</v>
      </c>
      <c r="D3012" s="294" t="s">
        <v>422</v>
      </c>
      <c r="E3012" s="294" t="s">
        <v>777</v>
      </c>
    </row>
    <row r="3013" spans="2:5" x14ac:dyDescent="0.25">
      <c r="B3013" s="294" t="s">
        <v>4827</v>
      </c>
      <c r="C3013" s="294">
        <v>531280</v>
      </c>
      <c r="D3013" s="294" t="s">
        <v>422</v>
      </c>
      <c r="E3013" s="294" t="s">
        <v>617</v>
      </c>
    </row>
    <row r="3014" spans="2:5" x14ac:dyDescent="0.25">
      <c r="B3014" s="294" t="s">
        <v>4828</v>
      </c>
      <c r="C3014" s="294">
        <v>534796</v>
      </c>
      <c r="D3014" s="294" t="s">
        <v>422</v>
      </c>
      <c r="E3014" s="294" t="s">
        <v>542</v>
      </c>
    </row>
    <row r="3015" spans="2:5" x14ac:dyDescent="0.25">
      <c r="B3015" s="294" t="s">
        <v>4829</v>
      </c>
      <c r="C3015" s="294" t="s">
        <v>422</v>
      </c>
      <c r="D3015" s="294" t="s">
        <v>4830</v>
      </c>
      <c r="E3015" s="294" t="s">
        <v>433</v>
      </c>
    </row>
    <row r="3016" spans="2:5" x14ac:dyDescent="0.25">
      <c r="B3016" s="294" t="s">
        <v>4831</v>
      </c>
      <c r="C3016" s="294">
        <v>539143</v>
      </c>
      <c r="D3016" s="294" t="s">
        <v>422</v>
      </c>
      <c r="E3016" s="294" t="s">
        <v>411</v>
      </c>
    </row>
    <row r="3017" spans="2:5" x14ac:dyDescent="0.25">
      <c r="B3017" s="294" t="s">
        <v>4832</v>
      </c>
      <c r="C3017" s="294">
        <v>500322</v>
      </c>
      <c r="D3017" s="294" t="s">
        <v>422</v>
      </c>
      <c r="E3017" s="294" t="s">
        <v>435</v>
      </c>
    </row>
    <row r="3018" spans="2:5" x14ac:dyDescent="0.25">
      <c r="B3018" s="294" t="s">
        <v>4833</v>
      </c>
      <c r="C3018" s="294">
        <v>513359</v>
      </c>
      <c r="D3018" s="294" t="s">
        <v>4834</v>
      </c>
      <c r="E3018" s="294" t="s">
        <v>699</v>
      </c>
    </row>
    <row r="3019" spans="2:5" x14ac:dyDescent="0.25">
      <c r="B3019" s="294" t="s">
        <v>4835</v>
      </c>
      <c r="C3019" s="294">
        <v>533211</v>
      </c>
      <c r="D3019" s="294" t="s">
        <v>4836</v>
      </c>
      <c r="E3019" s="294" t="s">
        <v>460</v>
      </c>
    </row>
    <row r="3020" spans="2:5" x14ac:dyDescent="0.25">
      <c r="B3020" s="294" t="s">
        <v>4837</v>
      </c>
      <c r="C3020" s="294">
        <v>539889</v>
      </c>
      <c r="D3020" s="294" t="s">
        <v>4838</v>
      </c>
      <c r="E3020" s="294" t="s">
        <v>482</v>
      </c>
    </row>
    <row r="3021" spans="2:5" x14ac:dyDescent="0.25">
      <c r="B3021" s="294" t="s">
        <v>4839</v>
      </c>
      <c r="C3021" s="294">
        <v>531255</v>
      </c>
      <c r="D3021" s="294" t="s">
        <v>422</v>
      </c>
      <c r="E3021" s="294" t="s">
        <v>439</v>
      </c>
    </row>
    <row r="3022" spans="2:5" x14ac:dyDescent="0.25">
      <c r="B3022" s="294" t="s">
        <v>4840</v>
      </c>
      <c r="C3022" s="294">
        <v>530555</v>
      </c>
      <c r="D3022" s="294" t="s">
        <v>4841</v>
      </c>
      <c r="E3022" s="294" t="s">
        <v>720</v>
      </c>
    </row>
    <row r="3023" spans="2:5" x14ac:dyDescent="0.25">
      <c r="B3023" s="294" t="s">
        <v>4842</v>
      </c>
      <c r="C3023" s="294">
        <v>507970</v>
      </c>
      <c r="D3023" s="294" t="s">
        <v>422</v>
      </c>
      <c r="E3023" s="294" t="s">
        <v>604</v>
      </c>
    </row>
    <row r="3024" spans="2:5" x14ac:dyDescent="0.25">
      <c r="B3024" s="294" t="s">
        <v>4843</v>
      </c>
      <c r="C3024" s="294">
        <v>507970</v>
      </c>
      <c r="D3024" s="294" t="s">
        <v>422</v>
      </c>
      <c r="E3024" s="294" t="s">
        <v>604</v>
      </c>
    </row>
    <row r="3025" spans="2:5" x14ac:dyDescent="0.25">
      <c r="B3025" s="294" t="s">
        <v>4844</v>
      </c>
      <c r="C3025" s="294">
        <v>524689</v>
      </c>
      <c r="D3025" s="294" t="s">
        <v>4845</v>
      </c>
      <c r="E3025" s="294" t="s">
        <v>460</v>
      </c>
    </row>
    <row r="3026" spans="2:5" x14ac:dyDescent="0.25">
      <c r="B3026" s="294" t="s">
        <v>4846</v>
      </c>
      <c r="C3026" s="294">
        <v>524689</v>
      </c>
      <c r="D3026" s="294" t="s">
        <v>4845</v>
      </c>
      <c r="E3026" s="294" t="s">
        <v>460</v>
      </c>
    </row>
    <row r="3027" spans="2:5" x14ac:dyDescent="0.25">
      <c r="B3027" s="294" t="s">
        <v>4847</v>
      </c>
      <c r="C3027" s="294">
        <v>539481</v>
      </c>
      <c r="D3027" s="294" t="s">
        <v>422</v>
      </c>
      <c r="E3027" s="294" t="s">
        <v>439</v>
      </c>
    </row>
    <row r="3028" spans="2:5" x14ac:dyDescent="0.25">
      <c r="B3028" s="294" t="s">
        <v>4848</v>
      </c>
      <c r="C3028" s="294" t="s">
        <v>422</v>
      </c>
      <c r="D3028" s="294" t="s">
        <v>4849</v>
      </c>
      <c r="E3028" s="294" t="s">
        <v>433</v>
      </c>
    </row>
    <row r="3029" spans="2:5" x14ac:dyDescent="0.25">
      <c r="B3029" s="294" t="s">
        <v>4850</v>
      </c>
      <c r="C3029" s="294">
        <v>524628</v>
      </c>
      <c r="D3029" s="294" t="s">
        <v>422</v>
      </c>
      <c r="E3029" s="294" t="s">
        <v>444</v>
      </c>
    </row>
    <row r="3030" spans="2:5" x14ac:dyDescent="0.25">
      <c r="B3030" s="294" t="s">
        <v>4851</v>
      </c>
      <c r="C3030" s="294">
        <v>532911</v>
      </c>
      <c r="D3030" s="294" t="s">
        <v>422</v>
      </c>
      <c r="E3030" s="294" t="s">
        <v>508</v>
      </c>
    </row>
    <row r="3031" spans="2:5" x14ac:dyDescent="0.25">
      <c r="B3031" s="294" t="s">
        <v>4852</v>
      </c>
      <c r="C3031" s="294">
        <v>540359</v>
      </c>
      <c r="D3031" s="294" t="s">
        <v>422</v>
      </c>
      <c r="E3031" s="294" t="s">
        <v>460</v>
      </c>
    </row>
    <row r="3032" spans="2:5" x14ac:dyDescent="0.25">
      <c r="B3032" s="294" t="s">
        <v>4853</v>
      </c>
      <c r="C3032" s="294">
        <v>540467</v>
      </c>
      <c r="D3032" s="294" t="s">
        <v>422</v>
      </c>
      <c r="E3032" s="294" t="s">
        <v>536</v>
      </c>
    </row>
    <row r="3033" spans="2:5" x14ac:dyDescent="0.25">
      <c r="B3033" s="294" t="s">
        <v>4854</v>
      </c>
      <c r="C3033" s="294">
        <v>780017</v>
      </c>
      <c r="D3033" s="294" t="s">
        <v>422</v>
      </c>
      <c r="E3033" s="294" t="s">
        <v>513</v>
      </c>
    </row>
    <row r="3034" spans="2:5" x14ac:dyDescent="0.25">
      <c r="B3034" s="294" t="s">
        <v>4855</v>
      </c>
      <c r="C3034" s="294">
        <v>506128</v>
      </c>
      <c r="D3034" s="294" t="s">
        <v>422</v>
      </c>
      <c r="E3034" s="294" t="s">
        <v>460</v>
      </c>
    </row>
    <row r="3035" spans="2:5" x14ac:dyDescent="0.25">
      <c r="B3035" s="294" t="s">
        <v>4856</v>
      </c>
      <c r="C3035" s="294">
        <v>511702</v>
      </c>
      <c r="D3035" s="294" t="s">
        <v>422</v>
      </c>
      <c r="E3035" s="294" t="s">
        <v>439</v>
      </c>
    </row>
    <row r="3036" spans="2:5" x14ac:dyDescent="0.25">
      <c r="B3036" s="294" t="s">
        <v>4857</v>
      </c>
      <c r="C3036" s="294">
        <v>511176</v>
      </c>
      <c r="D3036" s="294" t="s">
        <v>422</v>
      </c>
      <c r="E3036" s="294" t="s">
        <v>508</v>
      </c>
    </row>
    <row r="3037" spans="2:5" x14ac:dyDescent="0.25">
      <c r="B3037" s="294" t="s">
        <v>4858</v>
      </c>
      <c r="C3037" s="294">
        <v>532780</v>
      </c>
      <c r="D3037" s="294" t="s">
        <v>4859</v>
      </c>
      <c r="E3037" s="294" t="s">
        <v>508</v>
      </c>
    </row>
    <row r="3038" spans="2:5" x14ac:dyDescent="0.25">
      <c r="B3038" s="294" t="s">
        <v>4860</v>
      </c>
      <c r="C3038" s="294">
        <v>526349</v>
      </c>
      <c r="D3038" s="294" t="s">
        <v>422</v>
      </c>
      <c r="E3038" s="294" t="s">
        <v>777</v>
      </c>
    </row>
    <row r="3039" spans="2:5" x14ac:dyDescent="0.25">
      <c r="B3039" s="294" t="s">
        <v>4861</v>
      </c>
      <c r="C3039" s="294">
        <v>541347</v>
      </c>
      <c r="D3039" s="294" t="s">
        <v>422</v>
      </c>
      <c r="E3039" s="294" t="s">
        <v>1121</v>
      </c>
    </row>
    <row r="3040" spans="2:5" x14ac:dyDescent="0.25">
      <c r="B3040" s="294" t="s">
        <v>4862</v>
      </c>
      <c r="C3040" s="294">
        <v>521080</v>
      </c>
      <c r="D3040" s="294" t="s">
        <v>422</v>
      </c>
      <c r="E3040" s="294" t="s">
        <v>437</v>
      </c>
    </row>
    <row r="3041" spans="2:5" x14ac:dyDescent="0.25">
      <c r="B3041" s="294" t="s">
        <v>4863</v>
      </c>
      <c r="C3041" s="294" t="s">
        <v>422</v>
      </c>
      <c r="D3041" s="294" t="s">
        <v>4864</v>
      </c>
      <c r="E3041" s="294" t="s">
        <v>433</v>
      </c>
    </row>
    <row r="3042" spans="2:5" x14ac:dyDescent="0.25">
      <c r="B3042" s="294" t="s">
        <v>4865</v>
      </c>
      <c r="C3042" s="294">
        <v>500456</v>
      </c>
      <c r="D3042" s="294" t="s">
        <v>422</v>
      </c>
      <c r="E3042" s="294" t="s">
        <v>799</v>
      </c>
    </row>
    <row r="3043" spans="2:5" x14ac:dyDescent="0.25">
      <c r="B3043" s="294" t="s">
        <v>4866</v>
      </c>
      <c r="C3043" s="294">
        <v>511734</v>
      </c>
      <c r="D3043" s="294" t="s">
        <v>422</v>
      </c>
      <c r="E3043" s="294" t="s">
        <v>439</v>
      </c>
    </row>
    <row r="3044" spans="2:5" x14ac:dyDescent="0.25">
      <c r="B3044" s="294" t="s">
        <v>4867</v>
      </c>
      <c r="C3044" s="294">
        <v>503092</v>
      </c>
      <c r="D3044" s="294" t="s">
        <v>422</v>
      </c>
      <c r="E3044" s="294" t="s">
        <v>437</v>
      </c>
    </row>
    <row r="3045" spans="2:5" x14ac:dyDescent="0.25">
      <c r="B3045" s="294" t="s">
        <v>4868</v>
      </c>
      <c r="C3045" s="294">
        <v>539401</v>
      </c>
      <c r="D3045" s="294" t="s">
        <v>422</v>
      </c>
      <c r="E3045" s="294" t="s">
        <v>536</v>
      </c>
    </row>
    <row r="3046" spans="2:5" x14ac:dyDescent="0.25">
      <c r="B3046" s="294" t="s">
        <v>4869</v>
      </c>
      <c r="C3046" s="294">
        <v>531120</v>
      </c>
      <c r="D3046" s="294" t="s">
        <v>4870</v>
      </c>
      <c r="E3046" s="294" t="s">
        <v>820</v>
      </c>
    </row>
    <row r="3047" spans="2:5" x14ac:dyDescent="0.25">
      <c r="B3047" s="294" t="s">
        <v>4871</v>
      </c>
      <c r="C3047" s="294">
        <v>526381</v>
      </c>
      <c r="D3047" s="294" t="s">
        <v>4872</v>
      </c>
      <c r="E3047" s="294" t="s">
        <v>494</v>
      </c>
    </row>
    <row r="3048" spans="2:5" x14ac:dyDescent="0.25">
      <c r="B3048" s="294" t="s">
        <v>4873</v>
      </c>
      <c r="C3048" s="294">
        <v>517417</v>
      </c>
      <c r="D3048" s="294" t="s">
        <v>422</v>
      </c>
      <c r="E3048" s="294" t="s">
        <v>430</v>
      </c>
    </row>
    <row r="3049" spans="2:5" x14ac:dyDescent="0.25">
      <c r="B3049" s="294" t="s">
        <v>4874</v>
      </c>
      <c r="C3049" s="294">
        <v>517417</v>
      </c>
      <c r="D3049" s="294" t="s">
        <v>422</v>
      </c>
      <c r="E3049" s="294" t="s">
        <v>430</v>
      </c>
    </row>
    <row r="3050" spans="2:5" x14ac:dyDescent="0.25">
      <c r="B3050" s="294" t="s">
        <v>4875</v>
      </c>
      <c r="C3050" s="294">
        <v>524031</v>
      </c>
      <c r="D3050" s="294" t="s">
        <v>422</v>
      </c>
      <c r="E3050" s="294" t="s">
        <v>508</v>
      </c>
    </row>
    <row r="3051" spans="2:5" x14ac:dyDescent="0.25">
      <c r="B3051" s="294" t="s">
        <v>4876</v>
      </c>
      <c r="C3051" s="294">
        <v>514326</v>
      </c>
      <c r="D3051" s="294" t="s">
        <v>4877</v>
      </c>
      <c r="E3051" s="294" t="s">
        <v>437</v>
      </c>
    </row>
    <row r="3052" spans="2:5" x14ac:dyDescent="0.25">
      <c r="B3052" s="294" t="s">
        <v>4878</v>
      </c>
      <c r="C3052" s="294">
        <v>514326</v>
      </c>
      <c r="D3052" s="294" t="s">
        <v>4877</v>
      </c>
      <c r="E3052" s="294" t="s">
        <v>437</v>
      </c>
    </row>
    <row r="3053" spans="2:5" x14ac:dyDescent="0.25">
      <c r="B3053" s="294" t="s">
        <v>4879</v>
      </c>
      <c r="C3053" s="294">
        <v>539113</v>
      </c>
      <c r="D3053" s="294" t="s">
        <v>422</v>
      </c>
      <c r="E3053" s="294" t="s">
        <v>439</v>
      </c>
    </row>
    <row r="3054" spans="2:5" x14ac:dyDescent="0.25">
      <c r="B3054" s="294" t="s">
        <v>4880</v>
      </c>
      <c r="C3054" s="294">
        <v>532742</v>
      </c>
      <c r="D3054" s="294" t="s">
        <v>422</v>
      </c>
      <c r="E3054" s="294" t="s">
        <v>582</v>
      </c>
    </row>
    <row r="3055" spans="2:5" x14ac:dyDescent="0.25">
      <c r="B3055" s="294" t="s">
        <v>4881</v>
      </c>
      <c r="C3055" s="294">
        <v>535658</v>
      </c>
      <c r="D3055" s="294" t="s">
        <v>422</v>
      </c>
      <c r="E3055" s="294" t="s">
        <v>439</v>
      </c>
    </row>
    <row r="3056" spans="2:5" x14ac:dyDescent="0.25">
      <c r="B3056" s="294" t="s">
        <v>4882</v>
      </c>
      <c r="C3056" s="294">
        <v>532676</v>
      </c>
      <c r="D3056" s="294" t="s">
        <v>4883</v>
      </c>
      <c r="E3056" s="294" t="s">
        <v>820</v>
      </c>
    </row>
    <row r="3057" spans="2:5" x14ac:dyDescent="0.25">
      <c r="B3057" s="294" t="s">
        <v>4884</v>
      </c>
      <c r="C3057" s="294">
        <v>514087</v>
      </c>
      <c r="D3057" s="294" t="s">
        <v>422</v>
      </c>
      <c r="E3057" s="294" t="s">
        <v>437</v>
      </c>
    </row>
    <row r="3058" spans="2:5" x14ac:dyDescent="0.25">
      <c r="B3058" s="294" t="s">
        <v>4885</v>
      </c>
      <c r="C3058" s="294">
        <v>534809</v>
      </c>
      <c r="D3058" s="294" t="s">
        <v>4886</v>
      </c>
      <c r="E3058" s="294" t="s">
        <v>536</v>
      </c>
    </row>
    <row r="3059" spans="2:5" x14ac:dyDescent="0.25">
      <c r="B3059" s="294" t="s">
        <v>4887</v>
      </c>
      <c r="C3059" s="294">
        <v>517119</v>
      </c>
      <c r="D3059" s="294" t="s">
        <v>422</v>
      </c>
      <c r="E3059" s="294" t="s">
        <v>747</v>
      </c>
    </row>
    <row r="3060" spans="2:5" x14ac:dyDescent="0.25">
      <c r="B3060" s="294" t="s">
        <v>4888</v>
      </c>
      <c r="C3060" s="294">
        <v>538730</v>
      </c>
      <c r="D3060" s="294" t="s">
        <v>4889</v>
      </c>
      <c r="E3060" s="294" t="s">
        <v>444</v>
      </c>
    </row>
    <row r="3061" spans="2:5" x14ac:dyDescent="0.25">
      <c r="B3061" s="294" t="s">
        <v>4890</v>
      </c>
      <c r="C3061" s="294">
        <v>532808</v>
      </c>
      <c r="D3061" s="294" t="s">
        <v>4891</v>
      </c>
      <c r="E3061" s="294" t="s">
        <v>536</v>
      </c>
    </row>
    <row r="3062" spans="2:5" x14ac:dyDescent="0.25">
      <c r="B3062" s="294" t="s">
        <v>4892</v>
      </c>
      <c r="C3062" s="294">
        <v>523260</v>
      </c>
      <c r="D3062" s="294" t="s">
        <v>4893</v>
      </c>
      <c r="E3062" s="294" t="s">
        <v>617</v>
      </c>
    </row>
    <row r="3063" spans="2:5" x14ac:dyDescent="0.25">
      <c r="B3063" s="294" t="s">
        <v>4894</v>
      </c>
      <c r="C3063" s="294">
        <v>539273</v>
      </c>
      <c r="D3063" s="294" t="s">
        <v>422</v>
      </c>
      <c r="E3063" s="294" t="s">
        <v>911</v>
      </c>
    </row>
    <row r="3064" spans="2:5" x14ac:dyDescent="0.25">
      <c r="B3064" s="294" t="s">
        <v>4895</v>
      </c>
      <c r="C3064" s="294">
        <v>524136</v>
      </c>
      <c r="D3064" s="294" t="s">
        <v>422</v>
      </c>
      <c r="E3064" s="294" t="s">
        <v>2241</v>
      </c>
    </row>
    <row r="3065" spans="2:5" x14ac:dyDescent="0.25">
      <c r="B3065" s="294" t="s">
        <v>4896</v>
      </c>
      <c r="C3065" s="294">
        <v>531352</v>
      </c>
      <c r="D3065" s="294" t="s">
        <v>422</v>
      </c>
      <c r="E3065" s="294" t="s">
        <v>437</v>
      </c>
    </row>
    <row r="3066" spans="2:5" x14ac:dyDescent="0.25">
      <c r="B3066" s="294" t="s">
        <v>4897</v>
      </c>
      <c r="C3066" s="294">
        <v>503031</v>
      </c>
      <c r="D3066" s="294" t="s">
        <v>4898</v>
      </c>
      <c r="E3066" s="294" t="s">
        <v>508</v>
      </c>
    </row>
    <row r="3067" spans="2:5" x14ac:dyDescent="0.25">
      <c r="B3067" s="294" t="s">
        <v>4899</v>
      </c>
      <c r="C3067" s="294">
        <v>539333</v>
      </c>
      <c r="D3067" s="294" t="s">
        <v>4900</v>
      </c>
      <c r="E3067" s="294" t="s">
        <v>508</v>
      </c>
    </row>
    <row r="3068" spans="2:5" x14ac:dyDescent="0.25">
      <c r="B3068" s="294" t="s">
        <v>4901</v>
      </c>
      <c r="C3068" s="294">
        <v>513228</v>
      </c>
      <c r="D3068" s="294" t="s">
        <v>4902</v>
      </c>
      <c r="E3068" s="294" t="s">
        <v>454</v>
      </c>
    </row>
    <row r="3069" spans="2:5" x14ac:dyDescent="0.25">
      <c r="B3069" s="294" t="s">
        <v>4903</v>
      </c>
      <c r="C3069" s="294" t="s">
        <v>422</v>
      </c>
      <c r="D3069" s="294" t="s">
        <v>4904</v>
      </c>
      <c r="E3069" s="294" t="s">
        <v>433</v>
      </c>
    </row>
    <row r="3070" spans="2:5" x14ac:dyDescent="0.25">
      <c r="B3070" s="294" t="s">
        <v>4905</v>
      </c>
      <c r="C3070" s="294">
        <v>500329</v>
      </c>
      <c r="D3070" s="294" t="s">
        <v>422</v>
      </c>
      <c r="E3070" s="294" t="s">
        <v>425</v>
      </c>
    </row>
    <row r="3071" spans="2:5" x14ac:dyDescent="0.25">
      <c r="B3071" s="294" t="s">
        <v>4906</v>
      </c>
      <c r="C3071" s="294">
        <v>524210</v>
      </c>
      <c r="D3071" s="294" t="s">
        <v>422</v>
      </c>
      <c r="E3071" s="294" t="s">
        <v>470</v>
      </c>
    </row>
    <row r="3072" spans="2:5" x14ac:dyDescent="0.25">
      <c r="B3072" s="294" t="s">
        <v>4907</v>
      </c>
      <c r="C3072" s="294">
        <v>524210</v>
      </c>
      <c r="D3072" s="294" t="s">
        <v>422</v>
      </c>
      <c r="E3072" s="294" t="s">
        <v>470</v>
      </c>
    </row>
    <row r="3073" spans="2:5" x14ac:dyDescent="0.25">
      <c r="B3073" s="294" t="s">
        <v>4908</v>
      </c>
      <c r="C3073" s="294">
        <v>501144</v>
      </c>
      <c r="D3073" s="294" t="s">
        <v>422</v>
      </c>
      <c r="E3073" s="294" t="s">
        <v>843</v>
      </c>
    </row>
    <row r="3074" spans="2:5" x14ac:dyDescent="0.25">
      <c r="B3074" s="294" t="s">
        <v>4909</v>
      </c>
      <c r="C3074" s="294" t="s">
        <v>422</v>
      </c>
      <c r="D3074" s="294" t="s">
        <v>4910</v>
      </c>
      <c r="E3074" s="294" t="s">
        <v>433</v>
      </c>
    </row>
    <row r="3075" spans="2:5" x14ac:dyDescent="0.25">
      <c r="B3075" s="294" t="s">
        <v>4911</v>
      </c>
      <c r="C3075" s="294">
        <v>521062</v>
      </c>
      <c r="D3075" s="294" t="s">
        <v>422</v>
      </c>
      <c r="E3075" s="294" t="s">
        <v>1161</v>
      </c>
    </row>
    <row r="3076" spans="2:5" x14ac:dyDescent="0.25">
      <c r="B3076" s="294" t="s">
        <v>4912</v>
      </c>
      <c r="C3076" s="294">
        <v>526435</v>
      </c>
      <c r="D3076" s="294" t="s">
        <v>422</v>
      </c>
      <c r="E3076" s="294" t="s">
        <v>416</v>
      </c>
    </row>
    <row r="3077" spans="2:5" x14ac:dyDescent="0.25">
      <c r="B3077" s="294" t="s">
        <v>4913</v>
      </c>
      <c r="C3077" s="294">
        <v>504132</v>
      </c>
      <c r="D3077" s="294" t="s">
        <v>422</v>
      </c>
      <c r="E3077" s="294" t="s">
        <v>607</v>
      </c>
    </row>
    <row r="3078" spans="2:5" x14ac:dyDescent="0.25">
      <c r="B3078" s="294" t="s">
        <v>4914</v>
      </c>
      <c r="C3078" s="294">
        <v>533179</v>
      </c>
      <c r="D3078" s="294" t="s">
        <v>4915</v>
      </c>
      <c r="E3078" s="294" t="s">
        <v>408</v>
      </c>
    </row>
    <row r="3079" spans="2:5" x14ac:dyDescent="0.25">
      <c r="B3079" s="294" t="s">
        <v>4916</v>
      </c>
      <c r="C3079" s="294">
        <v>517172</v>
      </c>
      <c r="D3079" s="294" t="s">
        <v>422</v>
      </c>
      <c r="E3079" s="294" t="s">
        <v>964</v>
      </c>
    </row>
    <row r="3080" spans="2:5" x14ac:dyDescent="0.25">
      <c r="B3080" s="294" t="s">
        <v>4917</v>
      </c>
      <c r="C3080" s="294">
        <v>530381</v>
      </c>
      <c r="D3080" s="294" t="s">
        <v>4918</v>
      </c>
      <c r="E3080" s="294" t="s">
        <v>820</v>
      </c>
    </row>
    <row r="3081" spans="2:5" x14ac:dyDescent="0.25">
      <c r="B3081" s="294" t="s">
        <v>4919</v>
      </c>
      <c r="C3081" s="294">
        <v>532522</v>
      </c>
      <c r="D3081" s="294" t="s">
        <v>4920</v>
      </c>
      <c r="E3081" s="294" t="s">
        <v>632</v>
      </c>
    </row>
    <row r="3082" spans="2:5" x14ac:dyDescent="0.25">
      <c r="B3082" s="294" t="s">
        <v>4921</v>
      </c>
      <c r="C3082" s="294">
        <v>500680</v>
      </c>
      <c r="D3082" s="294" t="s">
        <v>4922</v>
      </c>
      <c r="E3082" s="294" t="s">
        <v>460</v>
      </c>
    </row>
    <row r="3083" spans="2:5" x14ac:dyDescent="0.25">
      <c r="B3083" s="294" t="s">
        <v>4923</v>
      </c>
      <c r="C3083" s="294">
        <v>531769</v>
      </c>
      <c r="D3083" s="294" t="s">
        <v>422</v>
      </c>
      <c r="E3083" s="294" t="s">
        <v>515</v>
      </c>
    </row>
    <row r="3084" spans="2:5" x14ac:dyDescent="0.25">
      <c r="B3084" s="294" t="s">
        <v>4924</v>
      </c>
      <c r="C3084" s="294">
        <v>533581</v>
      </c>
      <c r="D3084" s="294" t="s">
        <v>4925</v>
      </c>
      <c r="E3084" s="294" t="s">
        <v>791</v>
      </c>
    </row>
    <row r="3085" spans="2:5" x14ac:dyDescent="0.25">
      <c r="B3085" s="294" t="s">
        <v>4926</v>
      </c>
      <c r="C3085" s="294">
        <v>526747</v>
      </c>
      <c r="D3085" s="294" t="s">
        <v>422</v>
      </c>
      <c r="E3085" s="294" t="s">
        <v>727</v>
      </c>
    </row>
    <row r="3086" spans="2:5" x14ac:dyDescent="0.25">
      <c r="B3086" s="294" t="s">
        <v>4927</v>
      </c>
      <c r="C3086" s="294">
        <v>531281</v>
      </c>
      <c r="D3086" s="294" t="s">
        <v>422</v>
      </c>
      <c r="E3086" s="294" t="s">
        <v>950</v>
      </c>
    </row>
    <row r="3087" spans="2:5" x14ac:dyDescent="0.25">
      <c r="B3087" s="294" t="s">
        <v>4928</v>
      </c>
      <c r="C3087" s="294">
        <v>500143</v>
      </c>
      <c r="D3087" s="294" t="s">
        <v>422</v>
      </c>
      <c r="E3087" s="294" t="s">
        <v>444</v>
      </c>
    </row>
    <row r="3088" spans="2:5" x14ac:dyDescent="0.25">
      <c r="B3088" s="294" t="s">
        <v>4929</v>
      </c>
      <c r="C3088" s="294">
        <v>512026</v>
      </c>
      <c r="D3088" s="294" t="s">
        <v>422</v>
      </c>
      <c r="E3088" s="294" t="s">
        <v>444</v>
      </c>
    </row>
    <row r="3089" spans="2:5" x14ac:dyDescent="0.25">
      <c r="B3089" s="294" t="s">
        <v>4930</v>
      </c>
      <c r="C3089" s="294">
        <v>523620</v>
      </c>
      <c r="D3089" s="294" t="s">
        <v>422</v>
      </c>
      <c r="E3089" s="294" t="s">
        <v>460</v>
      </c>
    </row>
    <row r="3090" spans="2:5" x14ac:dyDescent="0.25">
      <c r="B3090" s="294" t="s">
        <v>4931</v>
      </c>
      <c r="C3090" s="294">
        <v>506590</v>
      </c>
      <c r="D3090" s="294" t="s">
        <v>4932</v>
      </c>
      <c r="E3090" s="294" t="s">
        <v>4933</v>
      </c>
    </row>
    <row r="3091" spans="2:5" x14ac:dyDescent="0.25">
      <c r="B3091" s="294" t="s">
        <v>4934</v>
      </c>
      <c r="C3091" s="294">
        <v>526481</v>
      </c>
      <c r="D3091" s="294" t="s">
        <v>422</v>
      </c>
      <c r="E3091" s="294" t="s">
        <v>536</v>
      </c>
    </row>
    <row r="3092" spans="2:5" x14ac:dyDescent="0.25">
      <c r="B3092" s="294" t="s">
        <v>4935</v>
      </c>
      <c r="C3092" s="294">
        <v>537839</v>
      </c>
      <c r="D3092" s="294" t="s">
        <v>422</v>
      </c>
      <c r="E3092" s="294" t="s">
        <v>623</v>
      </c>
    </row>
    <row r="3093" spans="2:5" x14ac:dyDescent="0.25">
      <c r="B3093" s="294" t="s">
        <v>4936</v>
      </c>
      <c r="C3093" s="294">
        <v>509084</v>
      </c>
      <c r="D3093" s="294" t="s">
        <v>422</v>
      </c>
      <c r="E3093" s="294" t="s">
        <v>843</v>
      </c>
    </row>
    <row r="3094" spans="2:5" x14ac:dyDescent="0.25">
      <c r="B3094" s="294" t="s">
        <v>4937</v>
      </c>
      <c r="C3094" s="294">
        <v>526588</v>
      </c>
      <c r="D3094" s="294" t="s">
        <v>422</v>
      </c>
      <c r="E3094" s="294" t="s">
        <v>1661</v>
      </c>
    </row>
    <row r="3095" spans="2:5" x14ac:dyDescent="0.25">
      <c r="B3095" s="294" t="s">
        <v>4938</v>
      </c>
      <c r="C3095" s="294">
        <v>526588</v>
      </c>
      <c r="D3095" s="294" t="s">
        <v>422</v>
      </c>
      <c r="E3095" s="294" t="s">
        <v>1661</v>
      </c>
    </row>
    <row r="3096" spans="2:5" x14ac:dyDescent="0.25">
      <c r="B3096" s="294" t="s">
        <v>4939</v>
      </c>
      <c r="C3096" s="294">
        <v>524808</v>
      </c>
      <c r="D3096" s="294" t="s">
        <v>422</v>
      </c>
      <c r="E3096" s="294" t="s">
        <v>566</v>
      </c>
    </row>
    <row r="3097" spans="2:5" x14ac:dyDescent="0.25">
      <c r="B3097" s="294" t="s">
        <v>4940</v>
      </c>
      <c r="C3097" s="294">
        <v>524808</v>
      </c>
      <c r="D3097" s="294" t="s">
        <v>422</v>
      </c>
      <c r="E3097" s="294" t="s">
        <v>566</v>
      </c>
    </row>
    <row r="3098" spans="2:5" x14ac:dyDescent="0.25">
      <c r="B3098" s="294" t="s">
        <v>4941</v>
      </c>
      <c r="C3098" s="294">
        <v>523642</v>
      </c>
      <c r="D3098" s="294" t="s">
        <v>4942</v>
      </c>
      <c r="E3098" s="294" t="s">
        <v>566</v>
      </c>
    </row>
    <row r="3099" spans="2:5" x14ac:dyDescent="0.25">
      <c r="B3099" s="294" t="s">
        <v>4943</v>
      </c>
      <c r="C3099" s="294">
        <v>530305</v>
      </c>
      <c r="D3099" s="294" t="s">
        <v>422</v>
      </c>
      <c r="E3099" s="294" t="s">
        <v>1121</v>
      </c>
    </row>
    <row r="3100" spans="2:5" x14ac:dyDescent="0.25">
      <c r="B3100" s="294" t="s">
        <v>4944</v>
      </c>
      <c r="C3100" s="294">
        <v>507498</v>
      </c>
      <c r="D3100" s="294" t="s">
        <v>422</v>
      </c>
      <c r="E3100" s="294" t="s">
        <v>1121</v>
      </c>
    </row>
    <row r="3101" spans="2:5" x14ac:dyDescent="0.25">
      <c r="B3101" s="294" t="s">
        <v>4945</v>
      </c>
      <c r="C3101" s="294">
        <v>532355</v>
      </c>
      <c r="D3101" s="294" t="s">
        <v>422</v>
      </c>
      <c r="E3101" s="294" t="s">
        <v>425</v>
      </c>
    </row>
    <row r="3102" spans="2:5" x14ac:dyDescent="0.25">
      <c r="B3102" s="294" t="s">
        <v>4946</v>
      </c>
      <c r="C3102" s="294">
        <v>500331</v>
      </c>
      <c r="D3102" s="294" t="s">
        <v>4947</v>
      </c>
      <c r="E3102" s="294" t="s">
        <v>582</v>
      </c>
    </row>
    <row r="3103" spans="2:5" x14ac:dyDescent="0.25">
      <c r="B3103" s="294" t="s">
        <v>4948</v>
      </c>
      <c r="C3103" s="294">
        <v>500327</v>
      </c>
      <c r="D3103" s="294" t="s">
        <v>4949</v>
      </c>
      <c r="E3103" s="294" t="s">
        <v>542</v>
      </c>
    </row>
    <row r="3104" spans="2:5" x14ac:dyDescent="0.25">
      <c r="B3104" s="294" t="s">
        <v>4950</v>
      </c>
      <c r="C3104" s="294">
        <v>539883</v>
      </c>
      <c r="D3104" s="294" t="s">
        <v>4951</v>
      </c>
      <c r="E3104" s="294" t="s">
        <v>588</v>
      </c>
    </row>
    <row r="3105" spans="2:5" x14ac:dyDescent="0.25">
      <c r="B3105" s="294" t="s">
        <v>4952</v>
      </c>
      <c r="C3105" s="294">
        <v>519439</v>
      </c>
      <c r="D3105" s="294" t="s">
        <v>422</v>
      </c>
      <c r="E3105" s="294" t="s">
        <v>671</v>
      </c>
    </row>
    <row r="3106" spans="2:5" x14ac:dyDescent="0.25">
      <c r="B3106" s="294" t="s">
        <v>4953</v>
      </c>
      <c r="C3106" s="294">
        <v>531879</v>
      </c>
      <c r="D3106" s="294" t="s">
        <v>4954</v>
      </c>
      <c r="E3106" s="294" t="s">
        <v>1054</v>
      </c>
    </row>
    <row r="3107" spans="2:5" x14ac:dyDescent="0.25">
      <c r="B3107" s="294" t="s">
        <v>4955</v>
      </c>
      <c r="C3107" s="294">
        <v>514300</v>
      </c>
      <c r="D3107" s="294" t="s">
        <v>4956</v>
      </c>
      <c r="E3107" s="294" t="s">
        <v>437</v>
      </c>
    </row>
    <row r="3108" spans="2:5" x14ac:dyDescent="0.25">
      <c r="B3108" s="294" t="s">
        <v>4957</v>
      </c>
      <c r="C3108" s="294">
        <v>507864</v>
      </c>
      <c r="D3108" s="294" t="s">
        <v>422</v>
      </c>
      <c r="E3108" s="294" t="s">
        <v>405</v>
      </c>
    </row>
    <row r="3109" spans="2:5" x14ac:dyDescent="0.25">
      <c r="B3109" s="294" t="s">
        <v>4958</v>
      </c>
      <c r="C3109" s="294">
        <v>500302</v>
      </c>
      <c r="D3109" s="294" t="s">
        <v>4959</v>
      </c>
      <c r="E3109" s="294" t="s">
        <v>460</v>
      </c>
    </row>
    <row r="3110" spans="2:5" x14ac:dyDescent="0.25">
      <c r="B3110" s="294" t="s">
        <v>4960</v>
      </c>
      <c r="C3110" s="294">
        <v>532979</v>
      </c>
      <c r="D3110" s="294" t="s">
        <v>4961</v>
      </c>
      <c r="E3110" s="294" t="s">
        <v>460</v>
      </c>
    </row>
    <row r="3111" spans="2:5" x14ac:dyDescent="0.25">
      <c r="B3111" s="294" t="s">
        <v>4962</v>
      </c>
      <c r="C3111" s="294">
        <v>530683</v>
      </c>
      <c r="D3111" s="294" t="s">
        <v>422</v>
      </c>
      <c r="E3111" s="294" t="s">
        <v>617</v>
      </c>
    </row>
    <row r="3112" spans="2:5" x14ac:dyDescent="0.25">
      <c r="B3112" s="294" t="s">
        <v>4963</v>
      </c>
      <c r="C3112" s="294">
        <v>513519</v>
      </c>
      <c r="D3112" s="294" t="s">
        <v>4964</v>
      </c>
      <c r="E3112" s="294" t="s">
        <v>720</v>
      </c>
    </row>
    <row r="3113" spans="2:5" x14ac:dyDescent="0.25">
      <c r="B3113" s="294" t="s">
        <v>4965</v>
      </c>
      <c r="C3113" s="294">
        <v>500333</v>
      </c>
      <c r="D3113" s="294" t="s">
        <v>422</v>
      </c>
      <c r="E3113" s="294" t="s">
        <v>902</v>
      </c>
    </row>
    <row r="3114" spans="2:5" x14ac:dyDescent="0.25">
      <c r="B3114" s="294" t="s">
        <v>4966</v>
      </c>
      <c r="C3114" s="294">
        <v>523105</v>
      </c>
      <c r="D3114" s="294" t="s">
        <v>422</v>
      </c>
      <c r="E3114" s="294" t="s">
        <v>617</v>
      </c>
    </row>
    <row r="3115" spans="2:5" x14ac:dyDescent="0.25">
      <c r="B3115" s="294" t="s">
        <v>4967</v>
      </c>
      <c r="C3115" s="294">
        <v>523648</v>
      </c>
      <c r="D3115" s="294" t="s">
        <v>4968</v>
      </c>
      <c r="E3115" s="294" t="s">
        <v>582</v>
      </c>
    </row>
    <row r="3116" spans="2:5" x14ac:dyDescent="0.25">
      <c r="B3116" s="294" t="s">
        <v>4969</v>
      </c>
      <c r="C3116" s="294">
        <v>523648</v>
      </c>
      <c r="D3116" s="294" t="s">
        <v>4968</v>
      </c>
      <c r="E3116" s="294" t="s">
        <v>582</v>
      </c>
    </row>
    <row r="3117" spans="2:5" x14ac:dyDescent="0.25">
      <c r="B3117" s="294" t="s">
        <v>4970</v>
      </c>
      <c r="C3117" s="294">
        <v>534060</v>
      </c>
      <c r="D3117" s="294" t="s">
        <v>422</v>
      </c>
      <c r="E3117" s="294" t="s">
        <v>439</v>
      </c>
    </row>
    <row r="3118" spans="2:5" x14ac:dyDescent="0.25">
      <c r="B3118" s="294" t="s">
        <v>4971</v>
      </c>
      <c r="C3118" s="294">
        <v>532366</v>
      </c>
      <c r="D3118" s="294" t="s">
        <v>4972</v>
      </c>
      <c r="E3118" s="294" t="s">
        <v>439</v>
      </c>
    </row>
    <row r="3119" spans="2:5" x14ac:dyDescent="0.25">
      <c r="B3119" s="294" t="s">
        <v>4973</v>
      </c>
      <c r="C3119" s="294">
        <v>540173</v>
      </c>
      <c r="D3119" s="294" t="s">
        <v>4974</v>
      </c>
      <c r="E3119" s="294" t="s">
        <v>480</v>
      </c>
    </row>
    <row r="3120" spans="2:5" x14ac:dyDescent="0.25">
      <c r="B3120" s="294" t="s">
        <v>4975</v>
      </c>
      <c r="C3120" s="294">
        <v>539150</v>
      </c>
      <c r="D3120" s="294" t="s">
        <v>4976</v>
      </c>
      <c r="E3120" s="294" t="s">
        <v>1017</v>
      </c>
    </row>
    <row r="3121" spans="2:5" x14ac:dyDescent="0.25">
      <c r="B3121" s="294" t="s">
        <v>4977</v>
      </c>
      <c r="C3121" s="294">
        <v>532803</v>
      </c>
      <c r="D3121" s="294" t="s">
        <v>4978</v>
      </c>
      <c r="E3121" s="294" t="s">
        <v>620</v>
      </c>
    </row>
    <row r="3122" spans="2:5" x14ac:dyDescent="0.25">
      <c r="B3122" s="294" t="s">
        <v>4979</v>
      </c>
      <c r="C3122" s="294">
        <v>539195</v>
      </c>
      <c r="D3122" s="294" t="s">
        <v>422</v>
      </c>
      <c r="E3122" s="294" t="s">
        <v>470</v>
      </c>
    </row>
    <row r="3123" spans="2:5" x14ac:dyDescent="0.25">
      <c r="B3123" s="294" t="s">
        <v>4980</v>
      </c>
      <c r="C3123" s="294">
        <v>523628</v>
      </c>
      <c r="D3123" s="294" t="s">
        <v>4981</v>
      </c>
      <c r="E3123" s="294" t="s">
        <v>508</v>
      </c>
    </row>
    <row r="3124" spans="2:5" x14ac:dyDescent="0.25">
      <c r="B3124" s="294" t="s">
        <v>4982</v>
      </c>
      <c r="C3124" s="294">
        <v>524570</v>
      </c>
      <c r="D3124" s="294" t="s">
        <v>4983</v>
      </c>
      <c r="E3124" s="294" t="s">
        <v>582</v>
      </c>
    </row>
    <row r="3125" spans="2:5" x14ac:dyDescent="0.25">
      <c r="B3125" s="294" t="s">
        <v>4984</v>
      </c>
      <c r="C3125" s="294">
        <v>532486</v>
      </c>
      <c r="D3125" s="294" t="s">
        <v>4985</v>
      </c>
      <c r="E3125" s="294" t="s">
        <v>950</v>
      </c>
    </row>
    <row r="3126" spans="2:5" x14ac:dyDescent="0.25">
      <c r="B3126" s="294" t="s">
        <v>4986</v>
      </c>
      <c r="C3126" s="294">
        <v>526687</v>
      </c>
      <c r="D3126" s="294" t="s">
        <v>422</v>
      </c>
      <c r="E3126" s="294" t="s">
        <v>623</v>
      </c>
    </row>
    <row r="3127" spans="2:5" x14ac:dyDescent="0.25">
      <c r="B3127" s="294" t="s">
        <v>4987</v>
      </c>
      <c r="C3127" s="294">
        <v>540717</v>
      </c>
      <c r="D3127" s="294" t="s">
        <v>422</v>
      </c>
      <c r="E3127" s="294" t="s">
        <v>444</v>
      </c>
    </row>
    <row r="3128" spans="2:5" x14ac:dyDescent="0.25">
      <c r="B3128" s="294" t="s">
        <v>4988</v>
      </c>
      <c r="C3128" s="294">
        <v>507645</v>
      </c>
      <c r="D3128" s="294" t="s">
        <v>422</v>
      </c>
      <c r="E3128" s="294" t="s">
        <v>582</v>
      </c>
    </row>
    <row r="3129" spans="2:5" x14ac:dyDescent="0.25">
      <c r="B3129" s="294" t="s">
        <v>4989</v>
      </c>
      <c r="C3129" s="294">
        <v>531768</v>
      </c>
      <c r="D3129" s="294" t="s">
        <v>4990</v>
      </c>
      <c r="E3129" s="294" t="s">
        <v>1589</v>
      </c>
    </row>
    <row r="3130" spans="2:5" x14ac:dyDescent="0.25">
      <c r="B3130" s="294" t="s">
        <v>4991</v>
      </c>
      <c r="C3130" s="294">
        <v>542652</v>
      </c>
      <c r="D3130" s="294" t="s">
        <v>4992</v>
      </c>
      <c r="E3130" s="294" t="s">
        <v>720</v>
      </c>
    </row>
    <row r="3131" spans="2:5" x14ac:dyDescent="0.25">
      <c r="B3131" s="294" t="s">
        <v>4993</v>
      </c>
      <c r="C3131" s="294">
        <v>506605</v>
      </c>
      <c r="D3131" s="294" t="s">
        <v>422</v>
      </c>
      <c r="E3131" s="294" t="s">
        <v>470</v>
      </c>
    </row>
    <row r="3132" spans="2:5" x14ac:dyDescent="0.25">
      <c r="B3132" s="294" t="s">
        <v>4994</v>
      </c>
      <c r="C3132" s="294">
        <v>531397</v>
      </c>
      <c r="D3132" s="294" t="s">
        <v>422</v>
      </c>
      <c r="E3132" s="294" t="s">
        <v>617</v>
      </c>
    </row>
    <row r="3133" spans="2:5" x14ac:dyDescent="0.25">
      <c r="B3133" s="294" t="s">
        <v>4995</v>
      </c>
      <c r="C3133" s="294">
        <v>514486</v>
      </c>
      <c r="D3133" s="294" t="s">
        <v>422</v>
      </c>
      <c r="E3133" s="294" t="s">
        <v>437</v>
      </c>
    </row>
    <row r="3134" spans="2:5" x14ac:dyDescent="0.25">
      <c r="B3134" s="294" t="s">
        <v>4996</v>
      </c>
      <c r="C3134" s="294">
        <v>531454</v>
      </c>
      <c r="D3134" s="294" t="s">
        <v>422</v>
      </c>
      <c r="E3134" s="294" t="s">
        <v>799</v>
      </c>
    </row>
    <row r="3135" spans="2:5" x14ac:dyDescent="0.25">
      <c r="B3135" s="294" t="s">
        <v>4997</v>
      </c>
      <c r="C3135" s="294">
        <v>531454</v>
      </c>
      <c r="D3135" s="294" t="s">
        <v>422</v>
      </c>
      <c r="E3135" s="294" t="s">
        <v>799</v>
      </c>
    </row>
    <row r="3136" spans="2:5" x14ac:dyDescent="0.25">
      <c r="B3136" s="294" t="s">
        <v>4998</v>
      </c>
      <c r="C3136" s="294">
        <v>537573</v>
      </c>
      <c r="D3136" s="294" t="s">
        <v>422</v>
      </c>
      <c r="E3136" s="294" t="s">
        <v>542</v>
      </c>
    </row>
    <row r="3137" spans="2:5" x14ac:dyDescent="0.25">
      <c r="B3137" s="294" t="s">
        <v>4999</v>
      </c>
      <c r="C3137" s="294">
        <v>526043</v>
      </c>
      <c r="D3137" s="294" t="s">
        <v>422</v>
      </c>
      <c r="E3137" s="294" t="s">
        <v>430</v>
      </c>
    </row>
    <row r="3138" spans="2:5" x14ac:dyDescent="0.25">
      <c r="B3138" s="294" t="s">
        <v>5000</v>
      </c>
      <c r="C3138" s="294">
        <v>524051</v>
      </c>
      <c r="D3138" s="294" t="s">
        <v>5001</v>
      </c>
      <c r="E3138" s="294" t="s">
        <v>470</v>
      </c>
    </row>
    <row r="3139" spans="2:5" x14ac:dyDescent="0.25">
      <c r="B3139" s="294" t="s">
        <v>5002</v>
      </c>
      <c r="C3139" s="294">
        <v>539354</v>
      </c>
      <c r="D3139" s="294" t="s">
        <v>422</v>
      </c>
      <c r="E3139" s="294" t="s">
        <v>617</v>
      </c>
    </row>
    <row r="3140" spans="2:5" x14ac:dyDescent="0.25">
      <c r="B3140" s="294" t="s">
        <v>5003</v>
      </c>
      <c r="C3140" s="294">
        <v>512481</v>
      </c>
      <c r="D3140" s="294" t="s">
        <v>422</v>
      </c>
      <c r="E3140" s="294" t="s">
        <v>439</v>
      </c>
    </row>
    <row r="3141" spans="2:5" x14ac:dyDescent="0.25">
      <c r="B3141" s="294" t="s">
        <v>5004</v>
      </c>
      <c r="C3141" s="294">
        <v>512481</v>
      </c>
      <c r="D3141" s="294" t="s">
        <v>422</v>
      </c>
      <c r="E3141" s="294" t="s">
        <v>439</v>
      </c>
    </row>
    <row r="3142" spans="2:5" x14ac:dyDescent="0.25">
      <c r="B3142" s="294" t="s">
        <v>5005</v>
      </c>
      <c r="C3142" s="294">
        <v>532626</v>
      </c>
      <c r="D3142" s="294" t="s">
        <v>422</v>
      </c>
      <c r="E3142" s="294" t="s">
        <v>2670</v>
      </c>
    </row>
    <row r="3143" spans="2:5" x14ac:dyDescent="0.25">
      <c r="B3143" s="294" t="s">
        <v>5006</v>
      </c>
      <c r="C3143" s="294">
        <v>532460</v>
      </c>
      <c r="D3143" s="294" t="s">
        <v>5007</v>
      </c>
      <c r="E3143" s="294" t="s">
        <v>1121</v>
      </c>
    </row>
    <row r="3144" spans="2:5" x14ac:dyDescent="0.25">
      <c r="B3144" s="294" t="s">
        <v>5008</v>
      </c>
      <c r="C3144" s="294">
        <v>532011</v>
      </c>
      <c r="D3144" s="294" t="s">
        <v>422</v>
      </c>
      <c r="E3144" s="294" t="s">
        <v>425</v>
      </c>
    </row>
    <row r="3145" spans="2:5" x14ac:dyDescent="0.25">
      <c r="B3145" s="294" t="s">
        <v>5009</v>
      </c>
      <c r="C3145" s="294">
        <v>540727</v>
      </c>
      <c r="D3145" s="294" t="s">
        <v>422</v>
      </c>
      <c r="E3145" s="294" t="s">
        <v>1342</v>
      </c>
    </row>
    <row r="3146" spans="2:5" x14ac:dyDescent="0.25">
      <c r="B3146" s="294" t="s">
        <v>5010</v>
      </c>
      <c r="C3146" s="294">
        <v>519359</v>
      </c>
      <c r="D3146" s="294" t="s">
        <v>422</v>
      </c>
      <c r="E3146" s="294" t="s">
        <v>671</v>
      </c>
    </row>
    <row r="3147" spans="2:5" x14ac:dyDescent="0.25">
      <c r="B3147" s="294" t="s">
        <v>5011</v>
      </c>
      <c r="C3147" s="294">
        <v>531870</v>
      </c>
      <c r="D3147" s="294" t="s">
        <v>422</v>
      </c>
      <c r="E3147" s="294" t="s">
        <v>820</v>
      </c>
    </row>
    <row r="3148" spans="2:5" x14ac:dyDescent="0.25">
      <c r="B3148" s="294" t="s">
        <v>5012</v>
      </c>
      <c r="C3148" s="294">
        <v>532933</v>
      </c>
      <c r="D3148" s="294" t="s">
        <v>422</v>
      </c>
      <c r="E3148" s="294" t="s">
        <v>777</v>
      </c>
    </row>
    <row r="3149" spans="2:5" x14ac:dyDescent="0.25">
      <c r="B3149" s="294" t="s">
        <v>5013</v>
      </c>
      <c r="C3149" s="294" t="s">
        <v>422</v>
      </c>
      <c r="D3149" s="294" t="s">
        <v>5014</v>
      </c>
      <c r="E3149" s="294" t="s">
        <v>433</v>
      </c>
    </row>
    <row r="3150" spans="2:5" x14ac:dyDescent="0.25">
      <c r="B3150" s="294" t="s">
        <v>5015</v>
      </c>
      <c r="C3150" s="294">
        <v>532810</v>
      </c>
      <c r="D3150" s="294" t="s">
        <v>5016</v>
      </c>
      <c r="E3150" s="294" t="s">
        <v>439</v>
      </c>
    </row>
    <row r="3151" spans="2:5" x14ac:dyDescent="0.25">
      <c r="B3151" s="294" t="s">
        <v>5017</v>
      </c>
      <c r="C3151" s="294">
        <v>532898</v>
      </c>
      <c r="D3151" s="294" t="s">
        <v>5018</v>
      </c>
      <c r="E3151" s="294" t="s">
        <v>561</v>
      </c>
    </row>
    <row r="3152" spans="2:5" x14ac:dyDescent="0.25">
      <c r="B3152" s="294" t="s">
        <v>5019</v>
      </c>
      <c r="C3152" s="294">
        <v>532898</v>
      </c>
      <c r="D3152" s="294" t="s">
        <v>5018</v>
      </c>
      <c r="E3152" s="294" t="s">
        <v>561</v>
      </c>
    </row>
    <row r="3153" spans="2:5" x14ac:dyDescent="0.25">
      <c r="B3153" s="294" t="s">
        <v>5020</v>
      </c>
      <c r="C3153" s="294">
        <v>539302</v>
      </c>
      <c r="D3153" s="294" t="s">
        <v>5021</v>
      </c>
      <c r="E3153" s="294" t="s">
        <v>820</v>
      </c>
    </row>
    <row r="3154" spans="2:5" x14ac:dyDescent="0.25">
      <c r="B3154" s="294" t="s">
        <v>5022</v>
      </c>
      <c r="C3154" s="294" t="s">
        <v>422</v>
      </c>
      <c r="D3154" s="294" t="s">
        <v>5023</v>
      </c>
      <c r="E3154" s="294" t="s">
        <v>433</v>
      </c>
    </row>
    <row r="3155" spans="2:5" x14ac:dyDescent="0.25">
      <c r="B3155" s="294" t="s">
        <v>5024</v>
      </c>
      <c r="C3155" s="294">
        <v>538731</v>
      </c>
      <c r="D3155" s="294" t="s">
        <v>422</v>
      </c>
      <c r="E3155" s="294" t="s">
        <v>600</v>
      </c>
    </row>
    <row r="3156" spans="2:5" x14ac:dyDescent="0.25">
      <c r="B3156" s="294" t="s">
        <v>5025</v>
      </c>
      <c r="C3156" s="294">
        <v>532934</v>
      </c>
      <c r="D3156" s="294" t="s">
        <v>5026</v>
      </c>
      <c r="E3156" s="294" t="s">
        <v>777</v>
      </c>
    </row>
    <row r="3157" spans="2:5" x14ac:dyDescent="0.25">
      <c r="B3157" s="294" t="s">
        <v>5027</v>
      </c>
      <c r="C3157" s="294">
        <v>539351</v>
      </c>
      <c r="D3157" s="294" t="s">
        <v>5028</v>
      </c>
      <c r="E3157" s="294" t="s">
        <v>482</v>
      </c>
    </row>
    <row r="3158" spans="2:5" x14ac:dyDescent="0.25">
      <c r="B3158" s="294" t="s">
        <v>5029</v>
      </c>
      <c r="C3158" s="294">
        <v>540027</v>
      </c>
      <c r="D3158" s="294" t="s">
        <v>422</v>
      </c>
      <c r="E3158" s="294" t="s">
        <v>423</v>
      </c>
    </row>
    <row r="3159" spans="2:5" x14ac:dyDescent="0.25">
      <c r="B3159" s="294" t="s">
        <v>5030</v>
      </c>
      <c r="C3159" s="294">
        <v>540027</v>
      </c>
      <c r="D3159" s="294" t="s">
        <v>422</v>
      </c>
      <c r="E3159" s="294" t="s">
        <v>423</v>
      </c>
    </row>
    <row r="3160" spans="2:5" x14ac:dyDescent="0.25">
      <c r="B3160" s="294" t="s">
        <v>5031</v>
      </c>
      <c r="C3160" s="294">
        <v>531855</v>
      </c>
      <c r="D3160" s="294" t="s">
        <v>422</v>
      </c>
      <c r="E3160" s="294" t="s">
        <v>454</v>
      </c>
    </row>
    <row r="3161" spans="2:5" x14ac:dyDescent="0.25">
      <c r="B3161" s="294" t="s">
        <v>5032</v>
      </c>
      <c r="C3161" s="294">
        <v>506042</v>
      </c>
      <c r="D3161" s="294" t="s">
        <v>422</v>
      </c>
      <c r="E3161" s="294" t="s">
        <v>454</v>
      </c>
    </row>
    <row r="3162" spans="2:5" x14ac:dyDescent="0.25">
      <c r="B3162" s="294" t="s">
        <v>5033</v>
      </c>
      <c r="C3162" s="294">
        <v>513532</v>
      </c>
      <c r="D3162" s="294" t="s">
        <v>422</v>
      </c>
      <c r="E3162" s="294" t="s">
        <v>777</v>
      </c>
    </row>
    <row r="3163" spans="2:5" x14ac:dyDescent="0.25">
      <c r="B3163" s="294" t="s">
        <v>5034</v>
      </c>
      <c r="C3163" s="294">
        <v>530095</v>
      </c>
      <c r="D3163" s="294" t="s">
        <v>422</v>
      </c>
      <c r="E3163" s="294" t="s">
        <v>454</v>
      </c>
    </row>
    <row r="3164" spans="2:5" x14ac:dyDescent="0.25">
      <c r="B3164" s="294" t="s">
        <v>5035</v>
      </c>
      <c r="C3164" s="294">
        <v>533178</v>
      </c>
      <c r="D3164" s="294" t="s">
        <v>5036</v>
      </c>
      <c r="E3164" s="294" t="s">
        <v>437</v>
      </c>
    </row>
    <row r="3165" spans="2:5" x14ac:dyDescent="0.25">
      <c r="B3165" s="294" t="s">
        <v>5037</v>
      </c>
      <c r="C3165" s="294">
        <v>500192</v>
      </c>
      <c r="D3165" s="294" t="s">
        <v>422</v>
      </c>
      <c r="E3165" s="294" t="s">
        <v>437</v>
      </c>
    </row>
    <row r="3166" spans="2:5" x14ac:dyDescent="0.25">
      <c r="B3166" s="294" t="s">
        <v>5038</v>
      </c>
      <c r="C3166" s="294">
        <v>522205</v>
      </c>
      <c r="D3166" s="294" t="s">
        <v>5039</v>
      </c>
      <c r="E3166" s="294" t="s">
        <v>820</v>
      </c>
    </row>
    <row r="3167" spans="2:5" x14ac:dyDescent="0.25">
      <c r="B3167" s="294" t="s">
        <v>5040</v>
      </c>
      <c r="C3167" s="294">
        <v>531746</v>
      </c>
      <c r="D3167" s="294" t="s">
        <v>5041</v>
      </c>
      <c r="E3167" s="294" t="s">
        <v>508</v>
      </c>
    </row>
    <row r="3168" spans="2:5" x14ac:dyDescent="0.25">
      <c r="B3168" s="294" t="s">
        <v>5042</v>
      </c>
      <c r="C3168" s="294">
        <v>533605</v>
      </c>
      <c r="D3168" s="294" t="s">
        <v>5043</v>
      </c>
      <c r="E3168" s="294" t="s">
        <v>820</v>
      </c>
    </row>
    <row r="3169" spans="2:5" x14ac:dyDescent="0.25">
      <c r="B3169" s="294" t="s">
        <v>5044</v>
      </c>
      <c r="C3169" s="294">
        <v>506022</v>
      </c>
      <c r="D3169" s="294" t="s">
        <v>5045</v>
      </c>
      <c r="E3169" s="294" t="s">
        <v>454</v>
      </c>
    </row>
    <row r="3170" spans="2:5" x14ac:dyDescent="0.25">
      <c r="B3170" s="294" t="s">
        <v>5046</v>
      </c>
      <c r="C3170" s="294">
        <v>542684</v>
      </c>
      <c r="D3170" s="294" t="s">
        <v>5047</v>
      </c>
      <c r="E3170" s="294" t="s">
        <v>542</v>
      </c>
    </row>
    <row r="3171" spans="2:5" x14ac:dyDescent="0.25">
      <c r="B3171" s="294" t="s">
        <v>5048</v>
      </c>
      <c r="C3171" s="294">
        <v>533239</v>
      </c>
      <c r="D3171" s="294" t="s">
        <v>5049</v>
      </c>
      <c r="E3171" s="294" t="s">
        <v>820</v>
      </c>
    </row>
    <row r="3172" spans="2:5" x14ac:dyDescent="0.25">
      <c r="B3172" s="294" t="s">
        <v>5050</v>
      </c>
      <c r="C3172" s="294">
        <v>531437</v>
      </c>
      <c r="D3172" s="294" t="s">
        <v>422</v>
      </c>
      <c r="E3172" s="294" t="s">
        <v>437</v>
      </c>
    </row>
    <row r="3173" spans="2:5" x14ac:dyDescent="0.25">
      <c r="B3173" s="294" t="s">
        <v>5051</v>
      </c>
      <c r="C3173" s="294">
        <v>531172</v>
      </c>
      <c r="D3173" s="294" t="s">
        <v>422</v>
      </c>
      <c r="E3173" s="294" t="s">
        <v>437</v>
      </c>
    </row>
    <row r="3174" spans="2:5" x14ac:dyDescent="0.25">
      <c r="B3174" s="294" t="s">
        <v>5052</v>
      </c>
      <c r="C3174" s="294">
        <v>519014</v>
      </c>
      <c r="D3174" s="294" t="s">
        <v>422</v>
      </c>
      <c r="E3174" s="294" t="s">
        <v>437</v>
      </c>
    </row>
    <row r="3175" spans="2:5" x14ac:dyDescent="0.25">
      <c r="B3175" s="294" t="s">
        <v>5053</v>
      </c>
      <c r="C3175" s="294">
        <v>519014</v>
      </c>
      <c r="D3175" s="294" t="s">
        <v>422</v>
      </c>
      <c r="E3175" s="294" t="s">
        <v>437</v>
      </c>
    </row>
    <row r="3176" spans="2:5" x14ac:dyDescent="0.25">
      <c r="B3176" s="294" t="s">
        <v>5054</v>
      </c>
      <c r="C3176" s="294">
        <v>540724</v>
      </c>
      <c r="D3176" s="294" t="s">
        <v>5055</v>
      </c>
      <c r="E3176" s="294" t="s">
        <v>482</v>
      </c>
    </row>
    <row r="3177" spans="2:5" x14ac:dyDescent="0.25">
      <c r="B3177" s="294" t="s">
        <v>5056</v>
      </c>
      <c r="C3177" s="294">
        <v>526490</v>
      </c>
      <c r="D3177" s="294" t="s">
        <v>422</v>
      </c>
      <c r="E3177" s="294" t="s">
        <v>917</v>
      </c>
    </row>
    <row r="3178" spans="2:5" x14ac:dyDescent="0.25">
      <c r="B3178" s="294" t="s">
        <v>5057</v>
      </c>
      <c r="C3178" s="294">
        <v>531257</v>
      </c>
      <c r="D3178" s="294" t="s">
        <v>422</v>
      </c>
      <c r="E3178" s="294" t="s">
        <v>582</v>
      </c>
    </row>
    <row r="3179" spans="2:5" x14ac:dyDescent="0.25">
      <c r="B3179" s="294" t="s">
        <v>5058</v>
      </c>
      <c r="C3179" s="294">
        <v>540901</v>
      </c>
      <c r="D3179" s="294" t="s">
        <v>5059</v>
      </c>
      <c r="E3179" s="294" t="s">
        <v>423</v>
      </c>
    </row>
    <row r="3180" spans="2:5" x14ac:dyDescent="0.25">
      <c r="B3180" s="294" t="s">
        <v>5060</v>
      </c>
      <c r="C3180" s="294">
        <v>506107</v>
      </c>
      <c r="D3180" s="294" t="s">
        <v>422</v>
      </c>
      <c r="E3180" s="294" t="s">
        <v>843</v>
      </c>
    </row>
    <row r="3181" spans="2:5" x14ac:dyDescent="0.25">
      <c r="B3181" s="294" t="s">
        <v>5061</v>
      </c>
      <c r="C3181" s="294">
        <v>539636</v>
      </c>
      <c r="D3181" s="294" t="s">
        <v>5062</v>
      </c>
      <c r="E3181" s="294" t="s">
        <v>777</v>
      </c>
    </row>
    <row r="3182" spans="2:5" x14ac:dyDescent="0.25">
      <c r="B3182" s="294" t="s">
        <v>5063</v>
      </c>
      <c r="C3182" s="294">
        <v>523874</v>
      </c>
      <c r="D3182" s="294" t="s">
        <v>422</v>
      </c>
      <c r="E3182" s="294" t="s">
        <v>444</v>
      </c>
    </row>
    <row r="3183" spans="2:5" x14ac:dyDescent="0.25">
      <c r="B3183" s="294" t="s">
        <v>5064</v>
      </c>
      <c r="C3183" s="294">
        <v>517258</v>
      </c>
      <c r="D3183" s="294" t="s">
        <v>422</v>
      </c>
      <c r="E3183" s="294" t="s">
        <v>964</v>
      </c>
    </row>
    <row r="3184" spans="2:5" x14ac:dyDescent="0.25">
      <c r="B3184" s="294" t="s">
        <v>5065</v>
      </c>
      <c r="C3184" s="294">
        <v>523539</v>
      </c>
      <c r="D3184" s="294" t="s">
        <v>5066</v>
      </c>
      <c r="E3184" s="294" t="s">
        <v>1342</v>
      </c>
    </row>
    <row r="3185" spans="2:5" x14ac:dyDescent="0.25">
      <c r="B3185" s="294" t="s">
        <v>5067</v>
      </c>
      <c r="C3185" s="294">
        <v>523539</v>
      </c>
      <c r="D3185" s="294" t="s">
        <v>5066</v>
      </c>
      <c r="E3185" s="294" t="s">
        <v>1342</v>
      </c>
    </row>
    <row r="3186" spans="2:5" x14ac:dyDescent="0.25">
      <c r="B3186" s="294" t="s">
        <v>5068</v>
      </c>
      <c r="C3186" s="294" t="s">
        <v>422</v>
      </c>
      <c r="D3186" s="294" t="s">
        <v>5069</v>
      </c>
      <c r="E3186" s="294" t="s">
        <v>513</v>
      </c>
    </row>
    <row r="3187" spans="2:5" x14ac:dyDescent="0.25">
      <c r="B3187" s="294" t="s">
        <v>5070</v>
      </c>
      <c r="C3187" s="294">
        <v>530669</v>
      </c>
      <c r="D3187" s="294" t="s">
        <v>422</v>
      </c>
      <c r="E3187" s="294" t="s">
        <v>405</v>
      </c>
    </row>
    <row r="3188" spans="2:5" x14ac:dyDescent="0.25">
      <c r="B3188" s="294" t="s">
        <v>5071</v>
      </c>
      <c r="C3188" s="294">
        <v>530331</v>
      </c>
      <c r="D3188" s="294" t="s">
        <v>422</v>
      </c>
      <c r="E3188" s="294" t="s">
        <v>437</v>
      </c>
    </row>
    <row r="3189" spans="2:5" x14ac:dyDescent="0.25">
      <c r="B3189" s="294" t="s">
        <v>5072</v>
      </c>
      <c r="C3189" s="294">
        <v>780007</v>
      </c>
      <c r="D3189" s="294" t="s">
        <v>422</v>
      </c>
      <c r="E3189" s="294" t="s">
        <v>513</v>
      </c>
    </row>
    <row r="3190" spans="2:5" x14ac:dyDescent="0.25">
      <c r="B3190" s="294" t="s">
        <v>5073</v>
      </c>
      <c r="C3190" s="294">
        <v>526247</v>
      </c>
      <c r="D3190" s="294" t="s">
        <v>5074</v>
      </c>
      <c r="E3190" s="294" t="s">
        <v>582</v>
      </c>
    </row>
    <row r="3191" spans="2:5" x14ac:dyDescent="0.25">
      <c r="B3191" s="294" t="s">
        <v>5075</v>
      </c>
      <c r="C3191" s="294">
        <v>500540</v>
      </c>
      <c r="D3191" s="294" t="s">
        <v>5076</v>
      </c>
      <c r="E3191" s="294" t="s">
        <v>430</v>
      </c>
    </row>
    <row r="3192" spans="2:5" x14ac:dyDescent="0.25">
      <c r="B3192" s="294" t="s">
        <v>5077</v>
      </c>
      <c r="C3192" s="294">
        <v>513291</v>
      </c>
      <c r="D3192" s="294" t="s">
        <v>422</v>
      </c>
      <c r="E3192" s="294" t="s">
        <v>745</v>
      </c>
    </row>
    <row r="3193" spans="2:5" x14ac:dyDescent="0.25">
      <c r="B3193" s="294" t="s">
        <v>5078</v>
      </c>
      <c r="C3193" s="294">
        <v>514354</v>
      </c>
      <c r="D3193" s="294" t="s">
        <v>5079</v>
      </c>
      <c r="E3193" s="294" t="s">
        <v>470</v>
      </c>
    </row>
    <row r="3194" spans="2:5" x14ac:dyDescent="0.25">
      <c r="B3194" s="294" t="s">
        <v>5080</v>
      </c>
      <c r="C3194" s="294">
        <v>509835</v>
      </c>
      <c r="D3194" s="294" t="s">
        <v>422</v>
      </c>
      <c r="E3194" s="294" t="s">
        <v>437</v>
      </c>
    </row>
    <row r="3195" spans="2:5" x14ac:dyDescent="0.25">
      <c r="B3195" s="294" t="s">
        <v>5081</v>
      </c>
      <c r="C3195" s="294">
        <v>531802</v>
      </c>
      <c r="D3195" s="294" t="s">
        <v>422</v>
      </c>
      <c r="E3195" s="294" t="s">
        <v>508</v>
      </c>
    </row>
    <row r="3196" spans="2:5" x14ac:dyDescent="0.25">
      <c r="B3196" s="294" t="s">
        <v>5082</v>
      </c>
      <c r="C3196" s="294">
        <v>509077</v>
      </c>
      <c r="D3196" s="294" t="s">
        <v>5083</v>
      </c>
      <c r="E3196" s="294" t="s">
        <v>2025</v>
      </c>
    </row>
    <row r="3197" spans="2:5" x14ac:dyDescent="0.25">
      <c r="B3197" s="294" t="s">
        <v>5084</v>
      </c>
      <c r="C3197" s="294">
        <v>533274</v>
      </c>
      <c r="D3197" s="294" t="s">
        <v>5085</v>
      </c>
      <c r="E3197" s="294" t="s">
        <v>508</v>
      </c>
    </row>
    <row r="3198" spans="2:5" x14ac:dyDescent="0.25">
      <c r="B3198" s="294" t="s">
        <v>5086</v>
      </c>
      <c r="C3198" s="294">
        <v>540293</v>
      </c>
      <c r="D3198" s="294" t="s">
        <v>5087</v>
      </c>
      <c r="E3198" s="294" t="s">
        <v>777</v>
      </c>
    </row>
    <row r="3199" spans="2:5" x14ac:dyDescent="0.25">
      <c r="B3199" s="294" t="s">
        <v>5088</v>
      </c>
      <c r="C3199" s="294">
        <v>519262</v>
      </c>
      <c r="D3199" s="294" t="s">
        <v>422</v>
      </c>
      <c r="E3199" s="294" t="s">
        <v>620</v>
      </c>
    </row>
    <row r="3200" spans="2:5" x14ac:dyDescent="0.25">
      <c r="B3200" s="294" t="s">
        <v>5089</v>
      </c>
      <c r="C3200" s="294">
        <v>531246</v>
      </c>
      <c r="D3200" s="294" t="s">
        <v>422</v>
      </c>
      <c r="E3200" s="294" t="s">
        <v>671</v>
      </c>
    </row>
    <row r="3201" spans="2:5" x14ac:dyDescent="0.25">
      <c r="B3201" s="294" t="s">
        <v>5090</v>
      </c>
      <c r="C3201" s="294">
        <v>530589</v>
      </c>
      <c r="D3201" s="294" t="s">
        <v>422</v>
      </c>
      <c r="E3201" s="294" t="s">
        <v>542</v>
      </c>
    </row>
    <row r="3202" spans="2:5" x14ac:dyDescent="0.25">
      <c r="B3202" s="294" t="s">
        <v>5091</v>
      </c>
      <c r="C3202" s="294">
        <v>535514</v>
      </c>
      <c r="D3202" s="294" t="s">
        <v>422</v>
      </c>
      <c r="E3202" s="294" t="s">
        <v>439</v>
      </c>
    </row>
    <row r="3203" spans="2:5" x14ac:dyDescent="0.25">
      <c r="B3203" s="294" t="s">
        <v>5092</v>
      </c>
      <c r="C3203" s="294">
        <v>540404</v>
      </c>
      <c r="D3203" s="294" t="s">
        <v>422</v>
      </c>
      <c r="E3203" s="294" t="s">
        <v>620</v>
      </c>
    </row>
    <row r="3204" spans="2:5" x14ac:dyDescent="0.25">
      <c r="B3204" s="294" t="s">
        <v>5093</v>
      </c>
      <c r="C3204" s="294">
        <v>532748</v>
      </c>
      <c r="D3204" s="294" t="s">
        <v>5094</v>
      </c>
      <c r="E3204" s="294" t="s">
        <v>425</v>
      </c>
    </row>
    <row r="3205" spans="2:5" x14ac:dyDescent="0.25">
      <c r="B3205" s="294" t="s">
        <v>5095</v>
      </c>
      <c r="C3205" s="294">
        <v>519299</v>
      </c>
      <c r="D3205" s="294" t="s">
        <v>422</v>
      </c>
      <c r="E3205" s="294" t="s">
        <v>671</v>
      </c>
    </row>
    <row r="3206" spans="2:5" x14ac:dyDescent="0.25">
      <c r="B3206" s="294" t="s">
        <v>5096</v>
      </c>
      <c r="C3206" s="294">
        <v>530695</v>
      </c>
      <c r="D3206" s="294" t="s">
        <v>422</v>
      </c>
      <c r="E3206" s="294" t="s">
        <v>508</v>
      </c>
    </row>
    <row r="3207" spans="2:5" x14ac:dyDescent="0.25">
      <c r="B3207" s="294" t="s">
        <v>5097</v>
      </c>
      <c r="C3207" s="294">
        <v>500337</v>
      </c>
      <c r="D3207" s="294" t="s">
        <v>5098</v>
      </c>
      <c r="E3207" s="294" t="s">
        <v>405</v>
      </c>
    </row>
    <row r="3208" spans="2:5" x14ac:dyDescent="0.25">
      <c r="B3208" s="294" t="s">
        <v>5099</v>
      </c>
      <c r="C3208" s="294">
        <v>521149</v>
      </c>
      <c r="D3208" s="294" t="s">
        <v>422</v>
      </c>
      <c r="E3208" s="294" t="s">
        <v>508</v>
      </c>
    </row>
    <row r="3209" spans="2:5" x14ac:dyDescent="0.25">
      <c r="B3209" s="294" t="s">
        <v>5100</v>
      </c>
      <c r="C3209" s="294">
        <v>521149</v>
      </c>
      <c r="D3209" s="294" t="s">
        <v>422</v>
      </c>
      <c r="E3209" s="294" t="s">
        <v>508</v>
      </c>
    </row>
    <row r="3210" spans="2:5" x14ac:dyDescent="0.25">
      <c r="B3210" s="294" t="s">
        <v>5101</v>
      </c>
      <c r="C3210" s="294">
        <v>531735</v>
      </c>
      <c r="D3210" s="294" t="s">
        <v>422</v>
      </c>
      <c r="E3210" s="294" t="s">
        <v>439</v>
      </c>
    </row>
    <row r="3211" spans="2:5" x14ac:dyDescent="0.25">
      <c r="B3211" s="294" t="s">
        <v>5102</v>
      </c>
      <c r="C3211" s="294">
        <v>500338</v>
      </c>
      <c r="D3211" s="294" t="s">
        <v>5103</v>
      </c>
      <c r="E3211" s="294" t="s">
        <v>435</v>
      </c>
    </row>
    <row r="3212" spans="2:5" x14ac:dyDescent="0.25">
      <c r="B3212" s="294" t="s">
        <v>5104</v>
      </c>
      <c r="C3212" s="294">
        <v>512217</v>
      </c>
      <c r="D3212" s="294" t="s">
        <v>422</v>
      </c>
      <c r="E3212" s="294" t="s">
        <v>439</v>
      </c>
    </row>
    <row r="3213" spans="2:5" x14ac:dyDescent="0.25">
      <c r="B3213" s="294" t="s">
        <v>5105</v>
      </c>
      <c r="C3213" s="294">
        <v>531688</v>
      </c>
      <c r="D3213" s="294" t="s">
        <v>422</v>
      </c>
      <c r="E3213" s="294" t="s">
        <v>515</v>
      </c>
    </row>
    <row r="3214" spans="2:5" x14ac:dyDescent="0.25">
      <c r="B3214" s="294" t="s">
        <v>5106</v>
      </c>
      <c r="C3214" s="294">
        <v>531688</v>
      </c>
      <c r="D3214" s="294" t="s">
        <v>422</v>
      </c>
      <c r="E3214" s="294" t="s">
        <v>515</v>
      </c>
    </row>
    <row r="3215" spans="2:5" x14ac:dyDescent="0.25">
      <c r="B3215" s="294" t="s">
        <v>5107</v>
      </c>
      <c r="C3215" s="294" t="s">
        <v>422</v>
      </c>
      <c r="D3215" s="294" t="s">
        <v>5108</v>
      </c>
      <c r="E3215" s="294" t="s">
        <v>433</v>
      </c>
    </row>
    <row r="3216" spans="2:5" x14ac:dyDescent="0.25">
      <c r="B3216" s="294" t="s">
        <v>5109</v>
      </c>
      <c r="C3216" s="294">
        <v>539359</v>
      </c>
      <c r="D3216" s="294" t="s">
        <v>422</v>
      </c>
      <c r="E3216" s="294" t="s">
        <v>1342</v>
      </c>
    </row>
    <row r="3217" spans="2:5" x14ac:dyDescent="0.25">
      <c r="B3217" s="294" t="s">
        <v>5110</v>
      </c>
      <c r="C3217" s="294">
        <v>532387</v>
      </c>
      <c r="D3217" s="294" t="s">
        <v>5111</v>
      </c>
      <c r="E3217" s="294" t="s">
        <v>425</v>
      </c>
    </row>
    <row r="3218" spans="2:5" x14ac:dyDescent="0.25">
      <c r="B3218" s="294" t="s">
        <v>5112</v>
      </c>
      <c r="C3218" s="294">
        <v>524580</v>
      </c>
      <c r="D3218" s="294" t="s">
        <v>422</v>
      </c>
      <c r="E3218" s="294" t="s">
        <v>444</v>
      </c>
    </row>
    <row r="3219" spans="2:5" x14ac:dyDescent="0.25">
      <c r="B3219" s="294" t="s">
        <v>5113</v>
      </c>
      <c r="C3219" s="294">
        <v>511557</v>
      </c>
      <c r="D3219" s="294" t="s">
        <v>422</v>
      </c>
      <c r="E3219" s="294" t="s">
        <v>843</v>
      </c>
    </row>
    <row r="3220" spans="2:5" x14ac:dyDescent="0.25">
      <c r="B3220" s="294" t="s">
        <v>5114</v>
      </c>
      <c r="C3220" s="294">
        <v>512105</v>
      </c>
      <c r="D3220" s="294" t="s">
        <v>422</v>
      </c>
      <c r="E3220" s="294" t="s">
        <v>843</v>
      </c>
    </row>
    <row r="3221" spans="2:5" x14ac:dyDescent="0.25">
      <c r="B3221" s="294" t="s">
        <v>5115</v>
      </c>
      <c r="C3221" s="294">
        <v>526009</v>
      </c>
      <c r="D3221" s="294" t="s">
        <v>422</v>
      </c>
      <c r="E3221" s="294" t="s">
        <v>444</v>
      </c>
    </row>
    <row r="3222" spans="2:5" x14ac:dyDescent="0.25">
      <c r="B3222" s="294" t="s">
        <v>5116</v>
      </c>
      <c r="C3222" s="294">
        <v>526009</v>
      </c>
      <c r="D3222" s="294" t="s">
        <v>422</v>
      </c>
      <c r="E3222" s="294" t="s">
        <v>444</v>
      </c>
    </row>
    <row r="3223" spans="2:5" x14ac:dyDescent="0.25">
      <c r="B3223" s="294" t="s">
        <v>5117</v>
      </c>
      <c r="C3223" s="294" t="s">
        <v>422</v>
      </c>
      <c r="D3223" s="294" t="s">
        <v>5118</v>
      </c>
      <c r="E3223" s="294" t="s">
        <v>444</v>
      </c>
    </row>
    <row r="3224" spans="2:5" x14ac:dyDescent="0.25">
      <c r="B3224" s="294" t="s">
        <v>5119</v>
      </c>
      <c r="C3224" s="294">
        <v>500459</v>
      </c>
      <c r="D3224" s="294" t="s">
        <v>5120</v>
      </c>
      <c r="E3224" s="294" t="s">
        <v>604</v>
      </c>
    </row>
    <row r="3225" spans="2:5" x14ac:dyDescent="0.25">
      <c r="B3225" s="294" t="s">
        <v>5121</v>
      </c>
      <c r="C3225" s="294">
        <v>531265</v>
      </c>
      <c r="D3225" s="294" t="s">
        <v>422</v>
      </c>
      <c r="E3225" s="294" t="s">
        <v>502</v>
      </c>
    </row>
    <row r="3226" spans="2:5" x14ac:dyDescent="0.25">
      <c r="B3226" s="294" t="s">
        <v>5122</v>
      </c>
      <c r="C3226" s="294" t="s">
        <v>422</v>
      </c>
      <c r="D3226" s="294" t="s">
        <v>5123</v>
      </c>
      <c r="E3226" s="294" t="s">
        <v>433</v>
      </c>
    </row>
    <row r="3227" spans="2:5" x14ac:dyDescent="0.25">
      <c r="B3227" s="294" t="s">
        <v>5124</v>
      </c>
      <c r="C3227" s="294">
        <v>526494</v>
      </c>
      <c r="D3227" s="294" t="s">
        <v>422</v>
      </c>
      <c r="E3227" s="294" t="s">
        <v>617</v>
      </c>
    </row>
    <row r="3228" spans="2:5" x14ac:dyDescent="0.25">
      <c r="B3228" s="294" t="s">
        <v>5125</v>
      </c>
      <c r="C3228" s="294">
        <v>590057</v>
      </c>
      <c r="D3228" s="294" t="s">
        <v>5126</v>
      </c>
      <c r="E3228" s="294" t="s">
        <v>515</v>
      </c>
    </row>
    <row r="3229" spans="2:5" x14ac:dyDescent="0.25">
      <c r="B3229" s="294" t="s">
        <v>5127</v>
      </c>
      <c r="C3229" s="294">
        <v>590057</v>
      </c>
      <c r="D3229" s="294" t="s">
        <v>5126</v>
      </c>
      <c r="E3229" s="294" t="s">
        <v>515</v>
      </c>
    </row>
    <row r="3230" spans="2:5" x14ac:dyDescent="0.25">
      <c r="B3230" s="294" t="s">
        <v>5128</v>
      </c>
      <c r="C3230" s="294">
        <v>540703</v>
      </c>
      <c r="D3230" s="294" t="s">
        <v>422</v>
      </c>
      <c r="E3230" s="294" t="s">
        <v>506</v>
      </c>
    </row>
    <row r="3231" spans="2:5" x14ac:dyDescent="0.25">
      <c r="B3231" s="294" t="s">
        <v>5129</v>
      </c>
      <c r="C3231" s="294">
        <v>532647</v>
      </c>
      <c r="D3231" s="294" t="s">
        <v>5130</v>
      </c>
      <c r="E3231" s="294" t="s">
        <v>536</v>
      </c>
    </row>
    <row r="3232" spans="2:5" x14ac:dyDescent="0.25">
      <c r="B3232" s="294" t="s">
        <v>5131</v>
      </c>
      <c r="C3232" s="294">
        <v>532647</v>
      </c>
      <c r="D3232" s="294" t="s">
        <v>5130</v>
      </c>
      <c r="E3232" s="294" t="s">
        <v>536</v>
      </c>
    </row>
    <row r="3233" spans="2:5" x14ac:dyDescent="0.25">
      <c r="B3233" s="294" t="s">
        <v>5132</v>
      </c>
      <c r="C3233" s="294">
        <v>534675</v>
      </c>
      <c r="D3233" s="294" t="s">
        <v>5133</v>
      </c>
      <c r="E3233" s="294" t="s">
        <v>508</v>
      </c>
    </row>
    <row r="3234" spans="2:5" x14ac:dyDescent="0.25">
      <c r="B3234" s="294" t="s">
        <v>5134</v>
      </c>
      <c r="C3234" s="294">
        <v>505502</v>
      </c>
      <c r="D3234" s="294" t="s">
        <v>422</v>
      </c>
      <c r="E3234" s="294" t="s">
        <v>405</v>
      </c>
    </row>
    <row r="3235" spans="2:5" x14ac:dyDescent="0.25">
      <c r="B3235" s="294" t="s">
        <v>5135</v>
      </c>
      <c r="C3235" s="294">
        <v>526801</v>
      </c>
      <c r="D3235" s="294" t="s">
        <v>5136</v>
      </c>
      <c r="E3235" s="294" t="s">
        <v>820</v>
      </c>
    </row>
    <row r="3236" spans="2:5" x14ac:dyDescent="0.25">
      <c r="B3236" s="294" t="s">
        <v>5137</v>
      </c>
      <c r="C3236" s="294">
        <v>540544</v>
      </c>
      <c r="D3236" s="294" t="s">
        <v>5138</v>
      </c>
      <c r="E3236" s="294" t="s">
        <v>820</v>
      </c>
    </row>
    <row r="3237" spans="2:5" x14ac:dyDescent="0.25">
      <c r="B3237" s="294" t="s">
        <v>5139</v>
      </c>
      <c r="C3237" s="294">
        <v>532524</v>
      </c>
      <c r="D3237" s="294" t="s">
        <v>5140</v>
      </c>
      <c r="E3237" s="294" t="s">
        <v>561</v>
      </c>
    </row>
    <row r="3238" spans="2:5" x14ac:dyDescent="0.25">
      <c r="B3238" s="294" t="s">
        <v>5141</v>
      </c>
      <c r="C3238" s="294">
        <v>533344</v>
      </c>
      <c r="D3238" s="294" t="s">
        <v>5142</v>
      </c>
      <c r="E3238" s="294" t="s">
        <v>439</v>
      </c>
    </row>
    <row r="3239" spans="2:5" x14ac:dyDescent="0.25">
      <c r="B3239" s="294" t="s">
        <v>5143</v>
      </c>
      <c r="C3239" s="294">
        <v>532524</v>
      </c>
      <c r="D3239" s="294" t="s">
        <v>5140</v>
      </c>
      <c r="E3239" s="294" t="s">
        <v>561</v>
      </c>
    </row>
    <row r="3240" spans="2:5" x14ac:dyDescent="0.25">
      <c r="B3240" s="294" t="s">
        <v>5144</v>
      </c>
      <c r="C3240" s="294">
        <v>539006</v>
      </c>
      <c r="D3240" s="294" t="s">
        <v>422</v>
      </c>
      <c r="E3240" s="294" t="s">
        <v>1342</v>
      </c>
    </row>
    <row r="3241" spans="2:5" x14ac:dyDescent="0.25">
      <c r="B3241" s="294" t="s">
        <v>5145</v>
      </c>
      <c r="C3241" s="294">
        <v>509220</v>
      </c>
      <c r="D3241" s="294" t="s">
        <v>5146</v>
      </c>
      <c r="E3241" s="294" t="s">
        <v>444</v>
      </c>
    </row>
    <row r="3242" spans="2:5" x14ac:dyDescent="0.25">
      <c r="B3242" s="294" t="s">
        <v>5147</v>
      </c>
      <c r="C3242" s="294">
        <v>539785</v>
      </c>
      <c r="D3242" s="294" t="s">
        <v>5148</v>
      </c>
      <c r="E3242" s="294" t="s">
        <v>416</v>
      </c>
    </row>
    <row r="3243" spans="2:5" x14ac:dyDescent="0.25">
      <c r="B3243" s="294" t="s">
        <v>5149</v>
      </c>
      <c r="C3243" s="294">
        <v>512591</v>
      </c>
      <c r="D3243" s="294" t="s">
        <v>422</v>
      </c>
      <c r="E3243" s="294" t="s">
        <v>444</v>
      </c>
    </row>
    <row r="3244" spans="2:5" x14ac:dyDescent="0.25">
      <c r="B3244" s="294" t="s">
        <v>5150</v>
      </c>
      <c r="C3244" s="294" t="s">
        <v>422</v>
      </c>
      <c r="D3244" s="294" t="s">
        <v>5151</v>
      </c>
      <c r="E3244" s="294" t="s">
        <v>433</v>
      </c>
    </row>
    <row r="3245" spans="2:5" x14ac:dyDescent="0.25">
      <c r="B3245" s="294" t="s">
        <v>5152</v>
      </c>
      <c r="C3245" s="294">
        <v>512461</v>
      </c>
      <c r="D3245" s="294" t="s">
        <v>422</v>
      </c>
      <c r="E3245" s="294" t="s">
        <v>444</v>
      </c>
    </row>
    <row r="3246" spans="2:5" x14ac:dyDescent="0.25">
      <c r="B3246" s="294" t="s">
        <v>5153</v>
      </c>
      <c r="C3246" s="294">
        <v>512099</v>
      </c>
      <c r="D3246" s="294" t="s">
        <v>422</v>
      </c>
      <c r="E3246" s="294" t="s">
        <v>536</v>
      </c>
    </row>
    <row r="3247" spans="2:5" x14ac:dyDescent="0.25">
      <c r="B3247" s="294" t="s">
        <v>5154</v>
      </c>
      <c r="C3247" s="294">
        <v>532693</v>
      </c>
      <c r="D3247" s="294" t="s">
        <v>5155</v>
      </c>
      <c r="E3247" s="294" t="s">
        <v>820</v>
      </c>
    </row>
    <row r="3248" spans="2:5" x14ac:dyDescent="0.25">
      <c r="B3248" s="294" t="s">
        <v>5156</v>
      </c>
      <c r="C3248" s="294">
        <v>533295</v>
      </c>
      <c r="D3248" s="294" t="s">
        <v>5157</v>
      </c>
      <c r="E3248" s="294" t="s">
        <v>740</v>
      </c>
    </row>
    <row r="3249" spans="2:5" x14ac:dyDescent="0.25">
      <c r="B3249" s="294" t="s">
        <v>5158</v>
      </c>
      <c r="C3249" s="294">
        <v>506852</v>
      </c>
      <c r="D3249" s="294" t="s">
        <v>422</v>
      </c>
      <c r="E3249" s="294" t="s">
        <v>470</v>
      </c>
    </row>
    <row r="3250" spans="2:5" x14ac:dyDescent="0.25">
      <c r="B3250" s="294" t="s">
        <v>5159</v>
      </c>
      <c r="C3250" s="294">
        <v>506618</v>
      </c>
      <c r="D3250" s="294" t="s">
        <v>5160</v>
      </c>
      <c r="E3250" s="294" t="s">
        <v>566</v>
      </c>
    </row>
    <row r="3251" spans="2:5" x14ac:dyDescent="0.25">
      <c r="B3251" s="294" t="s">
        <v>5161</v>
      </c>
      <c r="C3251" s="294">
        <v>500346</v>
      </c>
      <c r="D3251" s="294" t="s">
        <v>422</v>
      </c>
      <c r="E3251" s="294" t="s">
        <v>568</v>
      </c>
    </row>
    <row r="3252" spans="2:5" x14ac:dyDescent="0.25">
      <c r="B3252" s="294" t="s">
        <v>5162</v>
      </c>
      <c r="C3252" s="294">
        <v>532461</v>
      </c>
      <c r="D3252" s="294" t="s">
        <v>5163</v>
      </c>
      <c r="E3252" s="294" t="s">
        <v>740</v>
      </c>
    </row>
    <row r="3253" spans="2:5" x14ac:dyDescent="0.25">
      <c r="B3253" s="294" t="s">
        <v>5164</v>
      </c>
      <c r="C3253" s="294">
        <v>532891</v>
      </c>
      <c r="D3253" s="294" t="s">
        <v>5165</v>
      </c>
      <c r="E3253" s="294" t="s">
        <v>508</v>
      </c>
    </row>
    <row r="3254" spans="2:5" x14ac:dyDescent="0.25">
      <c r="B3254" s="294" t="s">
        <v>5166</v>
      </c>
      <c r="C3254" s="294">
        <v>540492</v>
      </c>
      <c r="D3254" s="294" t="s">
        <v>422</v>
      </c>
      <c r="E3254" s="294" t="s">
        <v>444</v>
      </c>
    </row>
    <row r="3255" spans="2:5" x14ac:dyDescent="0.25">
      <c r="B3255" s="294" t="s">
        <v>5167</v>
      </c>
      <c r="C3255" s="294">
        <v>523315</v>
      </c>
      <c r="D3255" s="294" t="s">
        <v>422</v>
      </c>
      <c r="E3255" s="294" t="s">
        <v>416</v>
      </c>
    </row>
    <row r="3256" spans="2:5" x14ac:dyDescent="0.25">
      <c r="B3256" s="294" t="s">
        <v>5168</v>
      </c>
      <c r="C3256" s="294">
        <v>538993</v>
      </c>
      <c r="D3256" s="294" t="s">
        <v>422</v>
      </c>
      <c r="E3256" s="294" t="s">
        <v>508</v>
      </c>
    </row>
    <row r="3257" spans="2:5" x14ac:dyDescent="0.25">
      <c r="B3257" s="294" t="s">
        <v>5169</v>
      </c>
      <c r="C3257" s="294">
        <v>540159</v>
      </c>
      <c r="D3257" s="294" t="s">
        <v>422</v>
      </c>
      <c r="E3257" s="294" t="s">
        <v>425</v>
      </c>
    </row>
    <row r="3258" spans="2:5" x14ac:dyDescent="0.25">
      <c r="B3258" s="294" t="s">
        <v>5170</v>
      </c>
      <c r="C3258" s="294">
        <v>538647</v>
      </c>
      <c r="D3258" s="294" t="s">
        <v>422</v>
      </c>
      <c r="E3258" s="294" t="s">
        <v>439</v>
      </c>
    </row>
    <row r="3259" spans="2:5" x14ac:dyDescent="0.25">
      <c r="B3259" s="294" t="s">
        <v>5171</v>
      </c>
      <c r="C3259" s="294" t="s">
        <v>422</v>
      </c>
      <c r="D3259" s="294" t="s">
        <v>5172</v>
      </c>
      <c r="E3259" s="294" t="s">
        <v>433</v>
      </c>
    </row>
    <row r="3260" spans="2:5" x14ac:dyDescent="0.25">
      <c r="B3260" s="294" t="s">
        <v>5173</v>
      </c>
      <c r="C3260" s="294">
        <v>531562</v>
      </c>
      <c r="D3260" s="294" t="s">
        <v>422</v>
      </c>
      <c r="E3260" s="294" t="s">
        <v>437</v>
      </c>
    </row>
    <row r="3261" spans="2:5" x14ac:dyDescent="0.25">
      <c r="B3261" s="294" t="s">
        <v>5174</v>
      </c>
      <c r="C3261" s="294">
        <v>517556</v>
      </c>
      <c r="D3261" s="294" t="s">
        <v>5175</v>
      </c>
      <c r="E3261" s="294" t="s">
        <v>508</v>
      </c>
    </row>
    <row r="3262" spans="2:5" x14ac:dyDescent="0.25">
      <c r="B3262" s="294" t="s">
        <v>5176</v>
      </c>
      <c r="C3262" s="294">
        <v>532689</v>
      </c>
      <c r="D3262" s="294" t="s">
        <v>5177</v>
      </c>
      <c r="E3262" s="294" t="s">
        <v>423</v>
      </c>
    </row>
    <row r="3263" spans="2:5" x14ac:dyDescent="0.25">
      <c r="B3263" s="294" t="s">
        <v>5178</v>
      </c>
      <c r="C3263" s="294">
        <v>536659</v>
      </c>
      <c r="D3263" s="294" t="s">
        <v>422</v>
      </c>
      <c r="E3263" s="294" t="s">
        <v>820</v>
      </c>
    </row>
    <row r="3264" spans="2:5" x14ac:dyDescent="0.25">
      <c r="B3264" s="294" t="s">
        <v>5179</v>
      </c>
      <c r="C3264" s="294">
        <v>534109</v>
      </c>
      <c r="D3264" s="294" t="s">
        <v>422</v>
      </c>
      <c r="E3264" s="294" t="s">
        <v>439</v>
      </c>
    </row>
    <row r="3265" spans="2:5" x14ac:dyDescent="0.25">
      <c r="B3265" s="294" t="s">
        <v>5180</v>
      </c>
      <c r="C3265" s="294">
        <v>511116</v>
      </c>
      <c r="D3265" s="294" t="s">
        <v>422</v>
      </c>
      <c r="E3265" s="294" t="s">
        <v>1366</v>
      </c>
    </row>
    <row r="3266" spans="2:5" x14ac:dyDescent="0.25">
      <c r="B3266" s="294" t="s">
        <v>5181</v>
      </c>
      <c r="C3266" s="294">
        <v>538596</v>
      </c>
      <c r="D3266" s="294" t="s">
        <v>422</v>
      </c>
      <c r="E3266" s="294" t="s">
        <v>508</v>
      </c>
    </row>
    <row r="3267" spans="2:5" x14ac:dyDescent="0.25">
      <c r="B3267" s="294" t="s">
        <v>5182</v>
      </c>
      <c r="C3267" s="294">
        <v>530281</v>
      </c>
      <c r="D3267" s="294" t="s">
        <v>422</v>
      </c>
      <c r="E3267" s="294" t="s">
        <v>617</v>
      </c>
    </row>
    <row r="3268" spans="2:5" x14ac:dyDescent="0.25">
      <c r="B3268" s="294" t="s">
        <v>5183</v>
      </c>
      <c r="C3268" s="294">
        <v>530281</v>
      </c>
      <c r="D3268" s="294" t="s">
        <v>422</v>
      </c>
      <c r="E3268" s="294" t="s">
        <v>617</v>
      </c>
    </row>
    <row r="3269" spans="2:5" x14ac:dyDescent="0.25">
      <c r="B3269" s="294" t="s">
        <v>5184</v>
      </c>
      <c r="C3269" s="294">
        <v>590099</v>
      </c>
      <c r="D3269" s="294" t="s">
        <v>5185</v>
      </c>
      <c r="E3269" s="294" t="s">
        <v>405</v>
      </c>
    </row>
    <row r="3270" spans="2:5" x14ac:dyDescent="0.25">
      <c r="B3270" s="294" t="s">
        <v>5186</v>
      </c>
      <c r="C3270" s="294">
        <v>590110</v>
      </c>
      <c r="D3270" s="294" t="s">
        <v>5187</v>
      </c>
      <c r="E3270" s="294" t="s">
        <v>405</v>
      </c>
    </row>
    <row r="3271" spans="2:5" x14ac:dyDescent="0.25">
      <c r="B3271" s="294" t="s">
        <v>5188</v>
      </c>
      <c r="C3271" s="294">
        <v>539978</v>
      </c>
      <c r="D3271" s="294" t="s">
        <v>5189</v>
      </c>
      <c r="E3271" s="294" t="s">
        <v>411</v>
      </c>
    </row>
    <row r="3272" spans="2:5" x14ac:dyDescent="0.25">
      <c r="B3272" s="294" t="s">
        <v>5190</v>
      </c>
      <c r="C3272" s="294">
        <v>539962</v>
      </c>
      <c r="D3272" s="294" t="s">
        <v>422</v>
      </c>
      <c r="E3272" s="294" t="s">
        <v>439</v>
      </c>
    </row>
    <row r="3273" spans="2:5" x14ac:dyDescent="0.25">
      <c r="B3273" s="294" t="s">
        <v>5191</v>
      </c>
      <c r="C3273" s="294">
        <v>535719</v>
      </c>
      <c r="D3273" s="294" t="s">
        <v>422</v>
      </c>
      <c r="E3273" s="294" t="s">
        <v>408</v>
      </c>
    </row>
    <row r="3274" spans="2:5" x14ac:dyDescent="0.25">
      <c r="B3274" s="294" t="s">
        <v>5192</v>
      </c>
      <c r="C3274" s="294">
        <v>535719</v>
      </c>
      <c r="D3274" s="294" t="s">
        <v>422</v>
      </c>
      <c r="E3274" s="294" t="s">
        <v>408</v>
      </c>
    </row>
    <row r="3275" spans="2:5" x14ac:dyDescent="0.25">
      <c r="B3275" s="294" t="s">
        <v>5193</v>
      </c>
      <c r="C3275" s="294">
        <v>539678</v>
      </c>
      <c r="D3275" s="294" t="s">
        <v>5194</v>
      </c>
      <c r="E3275" s="294" t="s">
        <v>515</v>
      </c>
    </row>
    <row r="3276" spans="2:5" x14ac:dyDescent="0.25">
      <c r="B3276" s="294" t="s">
        <v>5195</v>
      </c>
      <c r="C3276" s="294">
        <v>532866</v>
      </c>
      <c r="D3276" s="294" t="s">
        <v>5196</v>
      </c>
      <c r="E3276" s="294" t="s">
        <v>408</v>
      </c>
    </row>
    <row r="3277" spans="2:5" x14ac:dyDescent="0.25">
      <c r="B3277" s="294" t="s">
        <v>5197</v>
      </c>
      <c r="C3277" s="294">
        <v>532024</v>
      </c>
      <c r="D3277" s="294" t="s">
        <v>422</v>
      </c>
      <c r="E3277" s="294" t="s">
        <v>405</v>
      </c>
    </row>
    <row r="3278" spans="2:5" x14ac:dyDescent="0.25">
      <c r="B3278" s="294" t="s">
        <v>5198</v>
      </c>
      <c r="C3278" s="294">
        <v>536456</v>
      </c>
      <c r="D3278" s="294" t="s">
        <v>422</v>
      </c>
      <c r="E3278" s="294" t="s">
        <v>620</v>
      </c>
    </row>
    <row r="3279" spans="2:5" x14ac:dyDescent="0.25">
      <c r="B3279" s="294" t="s">
        <v>5199</v>
      </c>
      <c r="C3279" s="294">
        <v>509845</v>
      </c>
      <c r="D3279" s="294" t="s">
        <v>422</v>
      </c>
      <c r="E3279" s="294" t="s">
        <v>508</v>
      </c>
    </row>
    <row r="3280" spans="2:5" x14ac:dyDescent="0.25">
      <c r="B3280" s="294" t="s">
        <v>5200</v>
      </c>
      <c r="C3280" s="294" t="s">
        <v>422</v>
      </c>
      <c r="D3280" s="294" t="s">
        <v>5201</v>
      </c>
      <c r="E3280" s="294" t="s">
        <v>433</v>
      </c>
    </row>
    <row r="3281" spans="2:5" x14ac:dyDescent="0.25">
      <c r="B3281" s="294" t="s">
        <v>5202</v>
      </c>
      <c r="C3281" s="294">
        <v>533284</v>
      </c>
      <c r="D3281" s="294" t="s">
        <v>5203</v>
      </c>
      <c r="E3281" s="294" t="s">
        <v>820</v>
      </c>
    </row>
    <row r="3282" spans="2:5" x14ac:dyDescent="0.25">
      <c r="B3282" s="294" t="s">
        <v>5204</v>
      </c>
      <c r="C3282" s="294">
        <v>530917</v>
      </c>
      <c r="D3282" s="294" t="s">
        <v>422</v>
      </c>
      <c r="E3282" s="294" t="s">
        <v>843</v>
      </c>
    </row>
    <row r="3283" spans="2:5" x14ac:dyDescent="0.25">
      <c r="B3283" s="294" t="s">
        <v>5205</v>
      </c>
      <c r="C3283" s="294">
        <v>517447</v>
      </c>
      <c r="D3283" s="294" t="s">
        <v>5206</v>
      </c>
      <c r="E3283" s="294" t="s">
        <v>515</v>
      </c>
    </row>
    <row r="3284" spans="2:5" x14ac:dyDescent="0.25">
      <c r="B3284" s="294" t="s">
        <v>5207</v>
      </c>
      <c r="C3284" s="294">
        <v>517447</v>
      </c>
      <c r="D3284" s="294" t="s">
        <v>5206</v>
      </c>
      <c r="E3284" s="294" t="s">
        <v>515</v>
      </c>
    </row>
    <row r="3285" spans="2:5" x14ac:dyDescent="0.25">
      <c r="B3285" s="294" t="s">
        <v>5208</v>
      </c>
      <c r="C3285" s="294">
        <v>532735</v>
      </c>
      <c r="D3285" s="294" t="s">
        <v>5209</v>
      </c>
      <c r="E3285" s="294" t="s">
        <v>408</v>
      </c>
    </row>
    <row r="3286" spans="2:5" x14ac:dyDescent="0.25">
      <c r="B3286" s="294" t="s">
        <v>5210</v>
      </c>
      <c r="C3286" s="294">
        <v>512565</v>
      </c>
      <c r="D3286" s="294" t="s">
        <v>422</v>
      </c>
      <c r="E3286" s="294" t="s">
        <v>620</v>
      </c>
    </row>
    <row r="3287" spans="2:5" x14ac:dyDescent="0.25">
      <c r="B3287" s="294" t="s">
        <v>5211</v>
      </c>
      <c r="C3287" s="294">
        <v>538119</v>
      </c>
      <c r="D3287" s="294" t="s">
        <v>422</v>
      </c>
      <c r="E3287" s="294" t="s">
        <v>437</v>
      </c>
    </row>
    <row r="3288" spans="2:5" x14ac:dyDescent="0.25">
      <c r="B3288" s="294" t="s">
        <v>5212</v>
      </c>
      <c r="C3288" s="294">
        <v>524502</v>
      </c>
      <c r="D3288" s="294" t="s">
        <v>422</v>
      </c>
      <c r="E3288" s="294" t="s">
        <v>1589</v>
      </c>
    </row>
    <row r="3289" spans="2:5" x14ac:dyDescent="0.25">
      <c r="B3289" s="294" t="s">
        <v>5213</v>
      </c>
      <c r="C3289" s="294">
        <v>524502</v>
      </c>
      <c r="D3289" s="294" t="s">
        <v>422</v>
      </c>
      <c r="E3289" s="294" t="s">
        <v>1589</v>
      </c>
    </row>
    <row r="3290" spans="2:5" x14ac:dyDescent="0.25">
      <c r="B3290" s="294" t="s">
        <v>5214</v>
      </c>
      <c r="C3290" s="294">
        <v>502271</v>
      </c>
      <c r="D3290" s="294" t="s">
        <v>422</v>
      </c>
      <c r="E3290" s="294" t="s">
        <v>607</v>
      </c>
    </row>
    <row r="3291" spans="2:5" x14ac:dyDescent="0.25">
      <c r="B3291" s="294" t="s">
        <v>5215</v>
      </c>
      <c r="C3291" s="294">
        <v>520073</v>
      </c>
      <c r="D3291" s="294" t="s">
        <v>422</v>
      </c>
      <c r="E3291" s="294" t="s">
        <v>777</v>
      </c>
    </row>
    <row r="3292" spans="2:5" x14ac:dyDescent="0.25">
      <c r="B3292" s="294" t="s">
        <v>5216</v>
      </c>
      <c r="C3292" s="294">
        <v>590070</v>
      </c>
      <c r="D3292" s="294" t="s">
        <v>5217</v>
      </c>
      <c r="E3292" s="294" t="s">
        <v>425</v>
      </c>
    </row>
    <row r="3293" spans="2:5" x14ac:dyDescent="0.25">
      <c r="B3293" s="294" t="s">
        <v>5218</v>
      </c>
      <c r="C3293" s="294">
        <v>590070</v>
      </c>
      <c r="D3293" s="294" t="s">
        <v>5217</v>
      </c>
      <c r="E3293" s="294" t="s">
        <v>425</v>
      </c>
    </row>
    <row r="3294" spans="2:5" x14ac:dyDescent="0.25">
      <c r="B3294" s="294" t="s">
        <v>5219</v>
      </c>
      <c r="C3294" s="294">
        <v>532692</v>
      </c>
      <c r="D3294" s="294" t="s">
        <v>5220</v>
      </c>
      <c r="E3294" s="294" t="s">
        <v>617</v>
      </c>
    </row>
    <row r="3295" spans="2:5" x14ac:dyDescent="0.25">
      <c r="B3295" s="294" t="s">
        <v>5221</v>
      </c>
      <c r="C3295" s="294">
        <v>539673</v>
      </c>
      <c r="D3295" s="294" t="s">
        <v>422</v>
      </c>
      <c r="E3295" s="294" t="s">
        <v>456</v>
      </c>
    </row>
    <row r="3296" spans="2:5" x14ac:dyDescent="0.25">
      <c r="B3296" s="294" t="s">
        <v>5222</v>
      </c>
      <c r="C3296" s="294">
        <v>531273</v>
      </c>
      <c r="D3296" s="294" t="s">
        <v>422</v>
      </c>
      <c r="E3296" s="294" t="s">
        <v>508</v>
      </c>
    </row>
    <row r="3297" spans="2:5" x14ac:dyDescent="0.25">
      <c r="B3297" s="294" t="s">
        <v>5223</v>
      </c>
      <c r="C3297" s="294">
        <v>531273</v>
      </c>
      <c r="D3297" s="294" t="s">
        <v>422</v>
      </c>
      <c r="E3297" s="294" t="s">
        <v>508</v>
      </c>
    </row>
    <row r="3298" spans="2:5" x14ac:dyDescent="0.25">
      <c r="B3298" s="294" t="s">
        <v>5224</v>
      </c>
      <c r="C3298" s="294">
        <v>539814</v>
      </c>
      <c r="D3298" s="294" t="s">
        <v>422</v>
      </c>
      <c r="E3298" s="294" t="s">
        <v>444</v>
      </c>
    </row>
    <row r="3299" spans="2:5" x14ac:dyDescent="0.25">
      <c r="B3299" s="294" t="s">
        <v>5225</v>
      </c>
      <c r="C3299" s="294">
        <v>540125</v>
      </c>
      <c r="D3299" s="294" t="s">
        <v>422</v>
      </c>
      <c r="E3299" s="294" t="s">
        <v>536</v>
      </c>
    </row>
    <row r="3300" spans="2:5" x14ac:dyDescent="0.25">
      <c r="B3300" s="294" t="s">
        <v>5226</v>
      </c>
      <c r="C3300" s="294">
        <v>532497</v>
      </c>
      <c r="D3300" s="294" t="s">
        <v>5227</v>
      </c>
      <c r="E3300" s="294" t="s">
        <v>1054</v>
      </c>
    </row>
    <row r="3301" spans="2:5" x14ac:dyDescent="0.25">
      <c r="B3301" s="294" t="s">
        <v>5228</v>
      </c>
      <c r="C3301" s="294">
        <v>531412</v>
      </c>
      <c r="D3301" s="294" t="s">
        <v>422</v>
      </c>
      <c r="E3301" s="294" t="s">
        <v>604</v>
      </c>
    </row>
    <row r="3302" spans="2:5" x14ac:dyDescent="0.25">
      <c r="B3302" s="294" t="s">
        <v>5229</v>
      </c>
      <c r="C3302" s="294">
        <v>531412</v>
      </c>
      <c r="D3302" s="294" t="s">
        <v>422</v>
      </c>
      <c r="E3302" s="294" t="s">
        <v>604</v>
      </c>
    </row>
    <row r="3303" spans="2:5" x14ac:dyDescent="0.25">
      <c r="B3303" s="294" t="s">
        <v>5230</v>
      </c>
      <c r="C3303" s="294">
        <v>539837</v>
      </c>
      <c r="D3303" s="294" t="s">
        <v>422</v>
      </c>
      <c r="E3303" s="294" t="s">
        <v>607</v>
      </c>
    </row>
    <row r="3304" spans="2:5" x14ac:dyDescent="0.25">
      <c r="B3304" s="294" t="s">
        <v>5231</v>
      </c>
      <c r="C3304" s="294">
        <v>526813</v>
      </c>
      <c r="D3304" s="294" t="s">
        <v>422</v>
      </c>
      <c r="E3304" s="294" t="s">
        <v>2593</v>
      </c>
    </row>
    <row r="3305" spans="2:5" x14ac:dyDescent="0.25">
      <c r="B3305" s="294" t="s">
        <v>5232</v>
      </c>
      <c r="C3305" s="294">
        <v>531552</v>
      </c>
      <c r="D3305" s="294" t="s">
        <v>422</v>
      </c>
      <c r="E3305" s="294" t="s">
        <v>508</v>
      </c>
    </row>
    <row r="3306" spans="2:5" x14ac:dyDescent="0.25">
      <c r="B3306" s="294" t="s">
        <v>5233</v>
      </c>
      <c r="C3306" s="294">
        <v>538921</v>
      </c>
      <c r="D3306" s="294" t="s">
        <v>422</v>
      </c>
      <c r="E3306" s="294" t="s">
        <v>620</v>
      </c>
    </row>
    <row r="3307" spans="2:5" x14ac:dyDescent="0.25">
      <c r="B3307" s="294" t="s">
        <v>5234</v>
      </c>
      <c r="C3307" s="294">
        <v>514316</v>
      </c>
      <c r="D3307" s="294" t="s">
        <v>422</v>
      </c>
      <c r="E3307" s="294" t="s">
        <v>437</v>
      </c>
    </row>
    <row r="3308" spans="2:5" x14ac:dyDescent="0.25">
      <c r="B3308" s="294" t="s">
        <v>5235</v>
      </c>
      <c r="C3308" s="294">
        <v>531887</v>
      </c>
      <c r="D3308" s="294" t="s">
        <v>422</v>
      </c>
      <c r="E3308" s="294" t="s">
        <v>536</v>
      </c>
    </row>
    <row r="3309" spans="2:5" x14ac:dyDescent="0.25">
      <c r="B3309" s="294" t="s">
        <v>5236</v>
      </c>
      <c r="C3309" s="294">
        <v>540270</v>
      </c>
      <c r="D3309" s="294" t="s">
        <v>422</v>
      </c>
      <c r="E3309" s="294" t="s">
        <v>444</v>
      </c>
    </row>
    <row r="3310" spans="2:5" x14ac:dyDescent="0.25">
      <c r="B3310" s="294" t="s">
        <v>5237</v>
      </c>
      <c r="C3310" s="294">
        <v>542649</v>
      </c>
      <c r="D3310" s="294" t="s">
        <v>5238</v>
      </c>
      <c r="E3310" s="294" t="s">
        <v>5239</v>
      </c>
    </row>
    <row r="3311" spans="2:5" x14ac:dyDescent="0.25">
      <c r="B3311" s="294" t="s">
        <v>5240</v>
      </c>
      <c r="C3311" s="294">
        <v>500339</v>
      </c>
      <c r="D3311" s="294" t="s">
        <v>5241</v>
      </c>
      <c r="E3311" s="294" t="s">
        <v>636</v>
      </c>
    </row>
    <row r="3312" spans="2:5" x14ac:dyDescent="0.25">
      <c r="B3312" s="294" t="s">
        <v>5242</v>
      </c>
      <c r="C3312" s="294">
        <v>532441</v>
      </c>
      <c r="D3312" s="294" t="s">
        <v>422</v>
      </c>
      <c r="E3312" s="294" t="s">
        <v>437</v>
      </c>
    </row>
    <row r="3313" spans="2:5" x14ac:dyDescent="0.25">
      <c r="B3313" s="294" t="s">
        <v>5243</v>
      </c>
      <c r="C3313" s="294">
        <v>531694</v>
      </c>
      <c r="D3313" s="294" t="s">
        <v>422</v>
      </c>
      <c r="E3313" s="294" t="s">
        <v>508</v>
      </c>
    </row>
    <row r="3314" spans="2:5" x14ac:dyDescent="0.25">
      <c r="B3314" s="294" t="s">
        <v>5244</v>
      </c>
      <c r="C3314" s="294">
        <v>523523</v>
      </c>
      <c r="D3314" s="294" t="s">
        <v>5245</v>
      </c>
      <c r="E3314" s="294" t="s">
        <v>416</v>
      </c>
    </row>
    <row r="3315" spans="2:5" x14ac:dyDescent="0.25">
      <c r="B3315" s="294" t="s">
        <v>5246</v>
      </c>
      <c r="C3315" s="294">
        <v>530111</v>
      </c>
      <c r="D3315" s="294" t="s">
        <v>422</v>
      </c>
      <c r="E3315" s="294" t="s">
        <v>617</v>
      </c>
    </row>
    <row r="3316" spans="2:5" x14ac:dyDescent="0.25">
      <c r="B3316" s="294" t="s">
        <v>5247</v>
      </c>
      <c r="C3316" s="294">
        <v>530699</v>
      </c>
      <c r="D3316" s="294" t="s">
        <v>5248</v>
      </c>
      <c r="E3316" s="294" t="s">
        <v>437</v>
      </c>
    </row>
    <row r="3317" spans="2:5" x14ac:dyDescent="0.25">
      <c r="B3317" s="294" t="s">
        <v>5249</v>
      </c>
      <c r="C3317" s="294">
        <v>532826</v>
      </c>
      <c r="D3317" s="294" t="s">
        <v>5250</v>
      </c>
      <c r="E3317" s="294" t="s">
        <v>1161</v>
      </c>
    </row>
    <row r="3318" spans="2:5" x14ac:dyDescent="0.25">
      <c r="B3318" s="294" t="s">
        <v>5251</v>
      </c>
      <c r="C3318" s="294">
        <v>503127</v>
      </c>
      <c r="D3318" s="294" t="s">
        <v>422</v>
      </c>
      <c r="E3318" s="294" t="s">
        <v>411</v>
      </c>
    </row>
    <row r="3319" spans="2:5" x14ac:dyDescent="0.25">
      <c r="B3319" s="294" t="s">
        <v>5252</v>
      </c>
      <c r="C3319" s="294">
        <v>532503</v>
      </c>
      <c r="D3319" s="294" t="s">
        <v>422</v>
      </c>
      <c r="E3319" s="294" t="s">
        <v>437</v>
      </c>
    </row>
    <row r="3320" spans="2:5" x14ac:dyDescent="0.25">
      <c r="B3320" s="294" t="s">
        <v>5253</v>
      </c>
      <c r="C3320" s="294">
        <v>538707</v>
      </c>
      <c r="D3320" s="294" t="s">
        <v>422</v>
      </c>
      <c r="E3320" s="294" t="s">
        <v>617</v>
      </c>
    </row>
    <row r="3321" spans="2:5" x14ac:dyDescent="0.25">
      <c r="B3321" s="294" t="s">
        <v>5254</v>
      </c>
      <c r="C3321" s="294">
        <v>526873</v>
      </c>
      <c r="D3321" s="294" t="s">
        <v>422</v>
      </c>
      <c r="E3321" s="294" t="s">
        <v>632</v>
      </c>
    </row>
    <row r="3322" spans="2:5" x14ac:dyDescent="0.25">
      <c r="B3322" s="294" t="s">
        <v>5255</v>
      </c>
      <c r="C3322" s="294">
        <v>530253</v>
      </c>
      <c r="D3322" s="294" t="s">
        <v>422</v>
      </c>
      <c r="E3322" s="294" t="s">
        <v>745</v>
      </c>
    </row>
    <row r="3323" spans="2:5" x14ac:dyDescent="0.25">
      <c r="B3323" s="294" t="s">
        <v>5256</v>
      </c>
      <c r="C3323" s="294">
        <v>507962</v>
      </c>
      <c r="D3323" s="294" t="s">
        <v>422</v>
      </c>
      <c r="E3323" s="294" t="s">
        <v>439</v>
      </c>
    </row>
    <row r="3324" spans="2:5" x14ac:dyDescent="0.25">
      <c r="B3324" s="294" t="s">
        <v>5257</v>
      </c>
      <c r="C3324" s="294">
        <v>526662</v>
      </c>
      <c r="D3324" s="294" t="s">
        <v>5258</v>
      </c>
      <c r="E3324" s="294" t="s">
        <v>820</v>
      </c>
    </row>
    <row r="3325" spans="2:5" x14ac:dyDescent="0.25">
      <c r="B3325" s="294" t="s">
        <v>5259</v>
      </c>
      <c r="C3325" s="294">
        <v>531500</v>
      </c>
      <c r="D3325" s="294" t="s">
        <v>5260</v>
      </c>
      <c r="E3325" s="294" t="s">
        <v>536</v>
      </c>
    </row>
    <row r="3326" spans="2:5" x14ac:dyDescent="0.25">
      <c r="B3326" s="294" t="s">
        <v>5261</v>
      </c>
      <c r="C3326" s="294">
        <v>526823</v>
      </c>
      <c r="D3326" s="294" t="s">
        <v>422</v>
      </c>
      <c r="E3326" s="294" t="s">
        <v>508</v>
      </c>
    </row>
    <row r="3327" spans="2:5" x14ac:dyDescent="0.25">
      <c r="B3327" s="294" t="s">
        <v>5262</v>
      </c>
      <c r="C3327" s="294">
        <v>514028</v>
      </c>
      <c r="D3327" s="294" t="s">
        <v>422</v>
      </c>
      <c r="E3327" s="294" t="s">
        <v>437</v>
      </c>
    </row>
    <row r="3328" spans="2:5" x14ac:dyDescent="0.25">
      <c r="B3328" s="294" t="s">
        <v>5263</v>
      </c>
      <c r="C3328" s="294">
        <v>539495</v>
      </c>
      <c r="D3328" s="294" t="s">
        <v>422</v>
      </c>
      <c r="E3328" s="294" t="s">
        <v>439</v>
      </c>
    </row>
    <row r="3329" spans="2:5" x14ac:dyDescent="0.25">
      <c r="B3329" s="294" t="s">
        <v>5264</v>
      </c>
      <c r="C3329" s="294">
        <v>513369</v>
      </c>
      <c r="D3329" s="294" t="s">
        <v>422</v>
      </c>
      <c r="E3329" s="294" t="s">
        <v>1342</v>
      </c>
    </row>
    <row r="3330" spans="2:5" x14ac:dyDescent="0.25">
      <c r="B3330" s="294" t="s">
        <v>5265</v>
      </c>
      <c r="C3330" s="294" t="s">
        <v>422</v>
      </c>
      <c r="D3330" s="294" t="s">
        <v>5266</v>
      </c>
      <c r="E3330" s="294" t="s">
        <v>433</v>
      </c>
    </row>
    <row r="3331" spans="2:5" x14ac:dyDescent="0.25">
      <c r="B3331" s="294" t="s">
        <v>5267</v>
      </c>
      <c r="C3331" s="294">
        <v>541601</v>
      </c>
      <c r="D3331" s="294" t="s">
        <v>422</v>
      </c>
      <c r="E3331" s="294" t="s">
        <v>460</v>
      </c>
    </row>
    <row r="3332" spans="2:5" x14ac:dyDescent="0.25">
      <c r="B3332" s="294" t="s">
        <v>5268</v>
      </c>
      <c r="C3332" s="294">
        <v>522257</v>
      </c>
      <c r="D3332" s="294" t="s">
        <v>422</v>
      </c>
      <c r="E3332" s="294" t="s">
        <v>430</v>
      </c>
    </row>
    <row r="3333" spans="2:5" x14ac:dyDescent="0.25">
      <c r="B3333" s="294" t="s">
        <v>5269</v>
      </c>
      <c r="C3333" s="294">
        <v>517522</v>
      </c>
      <c r="D3333" s="294" t="s">
        <v>422</v>
      </c>
      <c r="E3333" s="294" t="s">
        <v>777</v>
      </c>
    </row>
    <row r="3334" spans="2:5" x14ac:dyDescent="0.25">
      <c r="B3334" s="294" t="s">
        <v>5270</v>
      </c>
      <c r="C3334" s="294">
        <v>512409</v>
      </c>
      <c r="D3334" s="294" t="s">
        <v>422</v>
      </c>
      <c r="E3334" s="294" t="s">
        <v>439</v>
      </c>
    </row>
    <row r="3335" spans="2:5" x14ac:dyDescent="0.25">
      <c r="B3335" s="294" t="s">
        <v>5271</v>
      </c>
      <c r="C3335" s="294" t="s">
        <v>422</v>
      </c>
      <c r="D3335" s="294" t="s">
        <v>5272</v>
      </c>
      <c r="E3335" s="294" t="s">
        <v>433</v>
      </c>
    </row>
    <row r="3336" spans="2:5" x14ac:dyDescent="0.25">
      <c r="B3336" s="294" t="s">
        <v>5273</v>
      </c>
      <c r="C3336" s="294">
        <v>500354</v>
      </c>
      <c r="D3336" s="294" t="s">
        <v>5274</v>
      </c>
      <c r="E3336" s="294" t="s">
        <v>1121</v>
      </c>
    </row>
    <row r="3337" spans="2:5" x14ac:dyDescent="0.25">
      <c r="B3337" s="294" t="s">
        <v>5275</v>
      </c>
      <c r="C3337" s="294">
        <v>532665</v>
      </c>
      <c r="D3337" s="294" t="s">
        <v>5276</v>
      </c>
      <c r="E3337" s="294" t="s">
        <v>437</v>
      </c>
    </row>
    <row r="3338" spans="2:5" x14ac:dyDescent="0.25">
      <c r="B3338" s="294" t="s">
        <v>5277</v>
      </c>
      <c r="C3338" s="294">
        <v>500355</v>
      </c>
      <c r="D3338" s="294" t="s">
        <v>5278</v>
      </c>
      <c r="E3338" s="294" t="s">
        <v>566</v>
      </c>
    </row>
    <row r="3339" spans="2:5" x14ac:dyDescent="0.25">
      <c r="B3339" s="294" t="s">
        <v>5279</v>
      </c>
      <c r="C3339" s="294">
        <v>500355</v>
      </c>
      <c r="D3339" s="294" t="s">
        <v>5278</v>
      </c>
      <c r="E3339" s="294" t="s">
        <v>566</v>
      </c>
    </row>
    <row r="3340" spans="2:5" x14ac:dyDescent="0.25">
      <c r="B3340" s="294" t="s">
        <v>5280</v>
      </c>
      <c r="C3340" s="294">
        <v>534734</v>
      </c>
      <c r="D3340" s="294" t="s">
        <v>422</v>
      </c>
      <c r="E3340" s="294" t="s">
        <v>582</v>
      </c>
    </row>
    <row r="3341" spans="2:5" x14ac:dyDescent="0.25">
      <c r="B3341" s="294" t="s">
        <v>5281</v>
      </c>
      <c r="C3341" s="294">
        <v>522281</v>
      </c>
      <c r="D3341" s="294" t="s">
        <v>422</v>
      </c>
      <c r="E3341" s="294" t="s">
        <v>720</v>
      </c>
    </row>
    <row r="3342" spans="2:5" x14ac:dyDescent="0.25">
      <c r="B3342" s="294" t="s">
        <v>5282</v>
      </c>
      <c r="C3342" s="294">
        <v>500357</v>
      </c>
      <c r="D3342" s="294" t="s">
        <v>422</v>
      </c>
      <c r="E3342" s="294" t="s">
        <v>416</v>
      </c>
    </row>
    <row r="3343" spans="2:5" x14ac:dyDescent="0.25">
      <c r="B3343" s="294" t="s">
        <v>5283</v>
      </c>
      <c r="C3343" s="294">
        <v>500358</v>
      </c>
      <c r="D3343" s="294" t="s">
        <v>422</v>
      </c>
      <c r="E3343" s="294" t="s">
        <v>439</v>
      </c>
    </row>
    <row r="3344" spans="2:5" x14ac:dyDescent="0.25">
      <c r="B3344" s="294" t="s">
        <v>5284</v>
      </c>
      <c r="C3344" s="294">
        <v>524037</v>
      </c>
      <c r="D3344" s="294" t="s">
        <v>422</v>
      </c>
      <c r="E3344" s="294" t="s">
        <v>930</v>
      </c>
    </row>
    <row r="3345" spans="2:5" x14ac:dyDescent="0.25">
      <c r="B3345" s="294" t="s">
        <v>5285</v>
      </c>
      <c r="C3345" s="294">
        <v>502587</v>
      </c>
      <c r="D3345" s="294" t="s">
        <v>422</v>
      </c>
      <c r="E3345" s="294" t="s">
        <v>416</v>
      </c>
    </row>
    <row r="3346" spans="2:5" x14ac:dyDescent="0.25">
      <c r="B3346" s="294" t="s">
        <v>5286</v>
      </c>
      <c r="C3346" s="294">
        <v>539309</v>
      </c>
      <c r="D3346" s="294" t="s">
        <v>5287</v>
      </c>
      <c r="E3346" s="294" t="s">
        <v>745</v>
      </c>
    </row>
    <row r="3347" spans="2:5" x14ac:dyDescent="0.25">
      <c r="B3347" s="294" t="s">
        <v>5288</v>
      </c>
      <c r="C3347" s="294">
        <v>523289</v>
      </c>
      <c r="D3347" s="294" t="s">
        <v>422</v>
      </c>
      <c r="E3347" s="294" t="s">
        <v>444</v>
      </c>
    </row>
    <row r="3348" spans="2:5" x14ac:dyDescent="0.25">
      <c r="B3348" s="294" t="s">
        <v>5289</v>
      </c>
      <c r="C3348" s="294">
        <v>515127</v>
      </c>
      <c r="D3348" s="294" t="s">
        <v>422</v>
      </c>
      <c r="E3348" s="294" t="s">
        <v>444</v>
      </c>
    </row>
    <row r="3349" spans="2:5" x14ac:dyDescent="0.25">
      <c r="B3349" s="294" t="s">
        <v>5290</v>
      </c>
      <c r="C3349" s="294">
        <v>538540</v>
      </c>
      <c r="D3349" s="294" t="s">
        <v>422</v>
      </c>
      <c r="E3349" s="294" t="s">
        <v>439</v>
      </c>
    </row>
    <row r="3350" spans="2:5" x14ac:dyDescent="0.25">
      <c r="B3350" s="294" t="s">
        <v>5291</v>
      </c>
      <c r="C3350" s="294">
        <v>532369</v>
      </c>
      <c r="D3350" s="294" t="s">
        <v>5292</v>
      </c>
      <c r="E3350" s="294" t="s">
        <v>950</v>
      </c>
    </row>
    <row r="3351" spans="2:5" x14ac:dyDescent="0.25">
      <c r="B3351" s="294" t="s">
        <v>5293</v>
      </c>
      <c r="C3351" s="294">
        <v>532370</v>
      </c>
      <c r="D3351" s="294" t="s">
        <v>5294</v>
      </c>
      <c r="E3351" s="294" t="s">
        <v>408</v>
      </c>
    </row>
    <row r="3352" spans="2:5" x14ac:dyDescent="0.25">
      <c r="B3352" s="294" t="s">
        <v>5295</v>
      </c>
      <c r="C3352" s="294">
        <v>514223</v>
      </c>
      <c r="D3352" s="294" t="s">
        <v>5296</v>
      </c>
      <c r="E3352" s="294" t="s">
        <v>444</v>
      </c>
    </row>
    <row r="3353" spans="2:5" x14ac:dyDescent="0.25">
      <c r="B3353" s="294" t="s">
        <v>5297</v>
      </c>
      <c r="C3353" s="294">
        <v>530951</v>
      </c>
      <c r="D3353" s="294" t="s">
        <v>422</v>
      </c>
      <c r="E3353" s="294" t="s">
        <v>515</v>
      </c>
    </row>
    <row r="3354" spans="2:5" x14ac:dyDescent="0.25">
      <c r="B3354" s="294" t="s">
        <v>5298</v>
      </c>
      <c r="C3354" s="294">
        <v>532527</v>
      </c>
      <c r="D3354" s="294" t="s">
        <v>5299</v>
      </c>
      <c r="E3354" s="294" t="s">
        <v>1342</v>
      </c>
    </row>
    <row r="3355" spans="2:5" x14ac:dyDescent="0.25">
      <c r="B3355" s="294" t="s">
        <v>5300</v>
      </c>
      <c r="C3355" s="294">
        <v>533262</v>
      </c>
      <c r="D3355" s="294" t="s">
        <v>5301</v>
      </c>
      <c r="E3355" s="294" t="s">
        <v>820</v>
      </c>
    </row>
    <row r="3356" spans="2:5" x14ac:dyDescent="0.25">
      <c r="B3356" s="294" t="s">
        <v>5302</v>
      </c>
      <c r="C3356" s="294">
        <v>532690</v>
      </c>
      <c r="D3356" s="294" t="s">
        <v>5303</v>
      </c>
      <c r="E3356" s="294" t="s">
        <v>454</v>
      </c>
    </row>
    <row r="3357" spans="2:5" x14ac:dyDescent="0.25">
      <c r="B3357" s="294" t="s">
        <v>5304</v>
      </c>
      <c r="C3357" s="294">
        <v>530925</v>
      </c>
      <c r="D3357" s="294" t="s">
        <v>422</v>
      </c>
      <c r="E3357" s="294" t="s">
        <v>439</v>
      </c>
    </row>
    <row r="3358" spans="2:5" x14ac:dyDescent="0.25">
      <c r="B3358" s="294" t="s">
        <v>5305</v>
      </c>
      <c r="C3358" s="294">
        <v>507490</v>
      </c>
      <c r="D3358" s="294" t="s">
        <v>5306</v>
      </c>
      <c r="E3358" s="294" t="s">
        <v>1121</v>
      </c>
    </row>
    <row r="3359" spans="2:5" x14ac:dyDescent="0.25">
      <c r="B3359" s="294" t="s">
        <v>5307</v>
      </c>
      <c r="C3359" s="294">
        <v>531228</v>
      </c>
      <c r="D3359" s="294" t="s">
        <v>422</v>
      </c>
      <c r="E3359" s="294" t="s">
        <v>439</v>
      </c>
    </row>
    <row r="3360" spans="2:5" x14ac:dyDescent="0.25">
      <c r="B3360" s="294" t="s">
        <v>5308</v>
      </c>
      <c r="C3360" s="294">
        <v>532987</v>
      </c>
      <c r="D3360" s="294" t="s">
        <v>5309</v>
      </c>
      <c r="E3360" s="294" t="s">
        <v>777</v>
      </c>
    </row>
    <row r="3361" spans="2:5" x14ac:dyDescent="0.25">
      <c r="B3361" s="294" t="s">
        <v>5310</v>
      </c>
      <c r="C3361" s="294">
        <v>532988</v>
      </c>
      <c r="D3361" s="294" t="s">
        <v>5311</v>
      </c>
      <c r="E3361" s="294" t="s">
        <v>777</v>
      </c>
    </row>
    <row r="3362" spans="2:5" x14ac:dyDescent="0.25">
      <c r="B3362" s="294" t="s">
        <v>5312</v>
      </c>
      <c r="C3362" s="294">
        <v>505800</v>
      </c>
      <c r="D3362" s="294" t="s">
        <v>5313</v>
      </c>
      <c r="E3362" s="294" t="s">
        <v>777</v>
      </c>
    </row>
    <row r="3363" spans="2:5" x14ac:dyDescent="0.25">
      <c r="B3363" s="294" t="s">
        <v>5314</v>
      </c>
      <c r="C3363" s="294">
        <v>532661</v>
      </c>
      <c r="D3363" s="294" t="s">
        <v>5315</v>
      </c>
      <c r="E3363" s="294" t="s">
        <v>777</v>
      </c>
    </row>
    <row r="3364" spans="2:5" x14ac:dyDescent="0.25">
      <c r="B3364" s="294" t="s">
        <v>5316</v>
      </c>
      <c r="C3364" s="294">
        <v>541945</v>
      </c>
      <c r="D3364" s="294" t="s">
        <v>422</v>
      </c>
      <c r="E3364" s="294" t="s">
        <v>820</v>
      </c>
    </row>
    <row r="3365" spans="2:5" x14ac:dyDescent="0.25">
      <c r="B3365" s="294" t="s">
        <v>5317</v>
      </c>
      <c r="C3365" s="294">
        <v>531583</v>
      </c>
      <c r="D3365" s="294" t="s">
        <v>422</v>
      </c>
      <c r="E3365" s="294" t="s">
        <v>439</v>
      </c>
    </row>
    <row r="3366" spans="2:5" x14ac:dyDescent="0.25">
      <c r="B3366" s="294" t="s">
        <v>5318</v>
      </c>
      <c r="C3366" s="294">
        <v>500360</v>
      </c>
      <c r="D3366" s="294" t="s">
        <v>422</v>
      </c>
      <c r="E3366" s="294" t="s">
        <v>430</v>
      </c>
    </row>
    <row r="3367" spans="2:5" x14ac:dyDescent="0.25">
      <c r="B3367" s="294" t="s">
        <v>5319</v>
      </c>
      <c r="C3367" s="294">
        <v>501351</v>
      </c>
      <c r="D3367" s="294" t="s">
        <v>422</v>
      </c>
      <c r="E3367" s="294" t="s">
        <v>843</v>
      </c>
    </row>
    <row r="3368" spans="2:5" x14ac:dyDescent="0.25">
      <c r="B3368" s="294" t="s">
        <v>5320</v>
      </c>
      <c r="C3368" s="294">
        <v>507966</v>
      </c>
      <c r="D3368" s="294" t="s">
        <v>422</v>
      </c>
      <c r="E3368" s="294" t="s">
        <v>623</v>
      </c>
    </row>
    <row r="3369" spans="2:5" x14ac:dyDescent="0.25">
      <c r="B3369" s="294" t="s">
        <v>5321</v>
      </c>
      <c r="C3369" s="294">
        <v>522207</v>
      </c>
      <c r="D3369" s="294" t="s">
        <v>422</v>
      </c>
      <c r="E3369" s="294" t="s">
        <v>777</v>
      </c>
    </row>
    <row r="3370" spans="2:5" x14ac:dyDescent="0.25">
      <c r="B3370" s="294" t="s">
        <v>5322</v>
      </c>
      <c r="C3370" s="294">
        <v>522207</v>
      </c>
      <c r="D3370" s="294" t="s">
        <v>422</v>
      </c>
      <c r="E3370" s="294" t="s">
        <v>777</v>
      </c>
    </row>
    <row r="3371" spans="2:5" x14ac:dyDescent="0.25">
      <c r="B3371" s="294" t="s">
        <v>5323</v>
      </c>
      <c r="C3371" s="294">
        <v>524230</v>
      </c>
      <c r="D3371" s="294" t="s">
        <v>5324</v>
      </c>
      <c r="E3371" s="294" t="s">
        <v>930</v>
      </c>
    </row>
    <row r="3372" spans="2:5" x14ac:dyDescent="0.25">
      <c r="B3372" s="294" t="s">
        <v>5325</v>
      </c>
      <c r="C3372" s="294">
        <v>531233</v>
      </c>
      <c r="D3372" s="294" t="s">
        <v>422</v>
      </c>
      <c r="E3372" s="294" t="s">
        <v>607</v>
      </c>
    </row>
    <row r="3373" spans="2:5" x14ac:dyDescent="0.25">
      <c r="B3373" s="294" t="s">
        <v>5326</v>
      </c>
      <c r="C3373" s="294">
        <v>507649</v>
      </c>
      <c r="D3373" s="294" t="s">
        <v>422</v>
      </c>
      <c r="E3373" s="294" t="s">
        <v>671</v>
      </c>
    </row>
    <row r="3374" spans="2:5" x14ac:dyDescent="0.25">
      <c r="B3374" s="294" t="s">
        <v>5327</v>
      </c>
      <c r="C3374" s="294">
        <v>532918</v>
      </c>
      <c r="D3374" s="294" t="s">
        <v>422</v>
      </c>
      <c r="E3374" s="294" t="s">
        <v>745</v>
      </c>
    </row>
    <row r="3375" spans="2:5" x14ac:dyDescent="0.25">
      <c r="B3375" s="294" t="s">
        <v>5328</v>
      </c>
      <c r="C3375" s="294">
        <v>524610</v>
      </c>
      <c r="D3375" s="294" t="s">
        <v>422</v>
      </c>
      <c r="E3375" s="294" t="s">
        <v>582</v>
      </c>
    </row>
    <row r="3376" spans="2:5" x14ac:dyDescent="0.25">
      <c r="B3376" s="294" t="s">
        <v>5329</v>
      </c>
      <c r="C3376" s="294">
        <v>540796</v>
      </c>
      <c r="D3376" s="294" t="s">
        <v>422</v>
      </c>
      <c r="E3376" s="294" t="s">
        <v>508</v>
      </c>
    </row>
    <row r="3377" spans="2:5" x14ac:dyDescent="0.25">
      <c r="B3377" s="294" t="s">
        <v>5330</v>
      </c>
      <c r="C3377" s="294">
        <v>520111</v>
      </c>
      <c r="D3377" s="294" t="s">
        <v>5331</v>
      </c>
      <c r="E3377" s="294" t="s">
        <v>820</v>
      </c>
    </row>
    <row r="3378" spans="2:5" x14ac:dyDescent="0.25">
      <c r="B3378" s="294" t="s">
        <v>5332</v>
      </c>
      <c r="C3378" s="294">
        <v>534597</v>
      </c>
      <c r="D3378" s="294" t="s">
        <v>5333</v>
      </c>
      <c r="E3378" s="294" t="s">
        <v>561</v>
      </c>
    </row>
    <row r="3379" spans="2:5" x14ac:dyDescent="0.25">
      <c r="B3379" s="294" t="s">
        <v>5334</v>
      </c>
      <c r="C3379" s="294">
        <v>533122</v>
      </c>
      <c r="D3379" s="294" t="s">
        <v>5335</v>
      </c>
      <c r="E3379" s="294" t="s">
        <v>561</v>
      </c>
    </row>
    <row r="3380" spans="2:5" x14ac:dyDescent="0.25">
      <c r="B3380" s="294" t="s">
        <v>5336</v>
      </c>
      <c r="C3380" s="294">
        <v>537840</v>
      </c>
      <c r="D3380" s="294" t="s">
        <v>422</v>
      </c>
      <c r="E3380" s="294" t="s">
        <v>820</v>
      </c>
    </row>
    <row r="3381" spans="2:5" x14ac:dyDescent="0.25">
      <c r="B3381" s="294" t="s">
        <v>5337</v>
      </c>
      <c r="C3381" s="294">
        <v>507300</v>
      </c>
      <c r="D3381" s="294" t="s">
        <v>422</v>
      </c>
      <c r="E3381" s="294" t="s">
        <v>1121</v>
      </c>
    </row>
    <row r="3382" spans="2:5" x14ac:dyDescent="0.25">
      <c r="B3382" s="294" t="s">
        <v>5338</v>
      </c>
      <c r="C3382" s="294">
        <v>533294</v>
      </c>
      <c r="D3382" s="294" t="s">
        <v>5339</v>
      </c>
      <c r="E3382" s="294" t="s">
        <v>1054</v>
      </c>
    </row>
    <row r="3383" spans="2:5" x14ac:dyDescent="0.25">
      <c r="B3383" s="294" t="s">
        <v>5340</v>
      </c>
      <c r="C3383" s="294">
        <v>526095</v>
      </c>
      <c r="D3383" s="294" t="s">
        <v>422</v>
      </c>
      <c r="E3383" s="294" t="s">
        <v>950</v>
      </c>
    </row>
    <row r="3384" spans="2:5" x14ac:dyDescent="0.25">
      <c r="B3384" s="294" t="s">
        <v>5341</v>
      </c>
      <c r="C3384" s="294">
        <v>504341</v>
      </c>
      <c r="D3384" s="294" t="s">
        <v>422</v>
      </c>
      <c r="E3384" s="294" t="s">
        <v>405</v>
      </c>
    </row>
    <row r="3385" spans="2:5" x14ac:dyDescent="0.25">
      <c r="B3385" s="294" t="s">
        <v>5342</v>
      </c>
      <c r="C3385" s="294">
        <v>541634</v>
      </c>
      <c r="D3385" s="294" t="s">
        <v>422</v>
      </c>
      <c r="E3385" s="294" t="s">
        <v>950</v>
      </c>
    </row>
    <row r="3386" spans="2:5" x14ac:dyDescent="0.25">
      <c r="B3386" s="294" t="s">
        <v>5343</v>
      </c>
      <c r="C3386" s="294">
        <v>531207</v>
      </c>
      <c r="D3386" s="294" t="s">
        <v>422</v>
      </c>
      <c r="E3386" s="294" t="s">
        <v>460</v>
      </c>
    </row>
    <row r="3387" spans="2:5" x14ac:dyDescent="0.25">
      <c r="B3387" s="294" t="s">
        <v>5344</v>
      </c>
      <c r="C3387" s="294">
        <v>500330</v>
      </c>
      <c r="D3387" s="294" t="s">
        <v>5345</v>
      </c>
      <c r="E3387" s="294" t="s">
        <v>437</v>
      </c>
    </row>
    <row r="3388" spans="2:5" x14ac:dyDescent="0.25">
      <c r="B3388" s="294" t="s">
        <v>5346</v>
      </c>
      <c r="C3388" s="294">
        <v>540065</v>
      </c>
      <c r="D3388" s="294" t="s">
        <v>5347</v>
      </c>
      <c r="E3388" s="294" t="s">
        <v>740</v>
      </c>
    </row>
    <row r="3389" spans="2:5" x14ac:dyDescent="0.25">
      <c r="B3389" s="294" t="s">
        <v>5348</v>
      </c>
      <c r="C3389" s="294">
        <v>531825</v>
      </c>
      <c r="D3389" s="294" t="s">
        <v>422</v>
      </c>
      <c r="E3389" s="294" t="s">
        <v>408</v>
      </c>
    </row>
    <row r="3390" spans="2:5" x14ac:dyDescent="0.25">
      <c r="B3390" s="294" t="s">
        <v>5349</v>
      </c>
      <c r="C3390" s="294">
        <v>537254</v>
      </c>
      <c r="D3390" s="294" t="s">
        <v>422</v>
      </c>
      <c r="E3390" s="294" t="s">
        <v>444</v>
      </c>
    </row>
    <row r="3391" spans="2:5" x14ac:dyDescent="0.25">
      <c r="B3391" s="294" t="s">
        <v>5350</v>
      </c>
      <c r="C3391" s="294">
        <v>534708</v>
      </c>
      <c r="D3391" s="294" t="s">
        <v>422</v>
      </c>
      <c r="E3391" s="294" t="s">
        <v>591</v>
      </c>
    </row>
    <row r="3392" spans="2:5" x14ac:dyDescent="0.25">
      <c r="B3392" s="294" t="s">
        <v>5351</v>
      </c>
      <c r="C3392" s="294">
        <v>533608</v>
      </c>
      <c r="D3392" s="294" t="s">
        <v>422</v>
      </c>
      <c r="E3392" s="294" t="s">
        <v>542</v>
      </c>
    </row>
    <row r="3393" spans="2:5" x14ac:dyDescent="0.25">
      <c r="B3393" s="294" t="s">
        <v>5352</v>
      </c>
      <c r="C3393" s="294">
        <v>533285</v>
      </c>
      <c r="D3393" s="294" t="s">
        <v>422</v>
      </c>
      <c r="E3393" s="294" t="s">
        <v>508</v>
      </c>
    </row>
    <row r="3394" spans="2:5" x14ac:dyDescent="0.25">
      <c r="B3394" s="294" t="s">
        <v>5353</v>
      </c>
      <c r="C3394" s="294">
        <v>539691</v>
      </c>
      <c r="D3394" s="294" t="s">
        <v>422</v>
      </c>
      <c r="E3394" s="294" t="s">
        <v>444</v>
      </c>
    </row>
    <row r="3395" spans="2:5" x14ac:dyDescent="0.25">
      <c r="B3395" s="294" t="s">
        <v>5354</v>
      </c>
      <c r="C3395" s="294">
        <v>530053</v>
      </c>
      <c r="D3395" s="294" t="s">
        <v>422</v>
      </c>
      <c r="E3395" s="294" t="s">
        <v>508</v>
      </c>
    </row>
    <row r="3396" spans="2:5" x14ac:dyDescent="0.25">
      <c r="B3396" s="294" t="s">
        <v>5355</v>
      </c>
      <c r="C3396" s="294">
        <v>513558</v>
      </c>
      <c r="D3396" s="294" t="s">
        <v>422</v>
      </c>
      <c r="E3396" s="294" t="s">
        <v>454</v>
      </c>
    </row>
    <row r="3397" spans="2:5" x14ac:dyDescent="0.25">
      <c r="B3397" s="294" t="s">
        <v>5356</v>
      </c>
      <c r="C3397" s="294">
        <v>538611</v>
      </c>
      <c r="D3397" s="294" t="s">
        <v>422</v>
      </c>
      <c r="E3397" s="294" t="s">
        <v>405</v>
      </c>
    </row>
    <row r="3398" spans="2:5" x14ac:dyDescent="0.25">
      <c r="B3398" s="294" t="s">
        <v>5357</v>
      </c>
      <c r="C3398" s="294">
        <v>532955</v>
      </c>
      <c r="D3398" s="294" t="s">
        <v>5358</v>
      </c>
      <c r="E3398" s="294" t="s">
        <v>439</v>
      </c>
    </row>
    <row r="3399" spans="2:5" x14ac:dyDescent="0.25">
      <c r="B3399" s="294" t="s">
        <v>5359</v>
      </c>
      <c r="C3399" s="294">
        <v>523650</v>
      </c>
      <c r="D3399" s="294" t="s">
        <v>422</v>
      </c>
      <c r="E3399" s="294" t="s">
        <v>430</v>
      </c>
    </row>
    <row r="3400" spans="2:5" x14ac:dyDescent="0.25">
      <c r="B3400" s="294" t="s">
        <v>5360</v>
      </c>
      <c r="C3400" s="294">
        <v>532805</v>
      </c>
      <c r="D3400" s="294" t="s">
        <v>5361</v>
      </c>
      <c r="E3400" s="294" t="s">
        <v>444</v>
      </c>
    </row>
    <row r="3401" spans="2:5" x14ac:dyDescent="0.25">
      <c r="B3401" s="294" t="s">
        <v>5362</v>
      </c>
      <c r="C3401" s="294">
        <v>532805</v>
      </c>
      <c r="D3401" s="294" t="s">
        <v>5361</v>
      </c>
      <c r="E3401" s="294" t="s">
        <v>444</v>
      </c>
    </row>
    <row r="3402" spans="2:5" x14ac:dyDescent="0.25">
      <c r="B3402" s="294" t="s">
        <v>5363</v>
      </c>
      <c r="C3402" s="294">
        <v>532884</v>
      </c>
      <c r="D3402" s="294" t="s">
        <v>5364</v>
      </c>
      <c r="E3402" s="294" t="s">
        <v>1458</v>
      </c>
    </row>
    <row r="3403" spans="2:5" x14ac:dyDescent="0.25">
      <c r="B3403" s="294" t="s">
        <v>5365</v>
      </c>
      <c r="C3403" s="294">
        <v>530815</v>
      </c>
      <c r="D3403" s="294" t="s">
        <v>422</v>
      </c>
      <c r="E3403" s="294" t="s">
        <v>470</v>
      </c>
    </row>
    <row r="3404" spans="2:5" x14ac:dyDescent="0.25">
      <c r="B3404" s="294" t="s">
        <v>5366</v>
      </c>
      <c r="C3404" s="294">
        <v>531033</v>
      </c>
      <c r="D3404" s="294" t="s">
        <v>422</v>
      </c>
      <c r="E3404" s="294" t="s">
        <v>439</v>
      </c>
    </row>
    <row r="3405" spans="2:5" x14ac:dyDescent="0.25">
      <c r="B3405" s="294" t="s">
        <v>5367</v>
      </c>
      <c r="C3405" s="294">
        <v>530807</v>
      </c>
      <c r="D3405" s="294" t="s">
        <v>422</v>
      </c>
      <c r="E3405" s="294" t="s">
        <v>508</v>
      </c>
    </row>
    <row r="3406" spans="2:5" x14ac:dyDescent="0.25">
      <c r="B3406" s="294" t="s">
        <v>5368</v>
      </c>
      <c r="C3406" s="294">
        <v>515018</v>
      </c>
      <c r="D3406" s="294" t="s">
        <v>5369</v>
      </c>
      <c r="E3406" s="294" t="s">
        <v>699</v>
      </c>
    </row>
    <row r="3407" spans="2:5" x14ac:dyDescent="0.25">
      <c r="B3407" s="294" t="s">
        <v>5370</v>
      </c>
      <c r="C3407" s="294">
        <v>540175</v>
      </c>
      <c r="D3407" s="294" t="s">
        <v>422</v>
      </c>
      <c r="E3407" s="294" t="s">
        <v>405</v>
      </c>
    </row>
    <row r="3408" spans="2:5" x14ac:dyDescent="0.25">
      <c r="B3408" s="294" t="s">
        <v>5371</v>
      </c>
      <c r="C3408" s="294">
        <v>511585</v>
      </c>
      <c r="D3408" s="294" t="s">
        <v>422</v>
      </c>
      <c r="E3408" s="294" t="s">
        <v>439</v>
      </c>
    </row>
    <row r="3409" spans="2:5" x14ac:dyDescent="0.25">
      <c r="B3409" s="294" t="s">
        <v>5372</v>
      </c>
      <c r="C3409" s="294">
        <v>512624</v>
      </c>
      <c r="D3409" s="294" t="s">
        <v>422</v>
      </c>
      <c r="E3409" s="294" t="s">
        <v>444</v>
      </c>
    </row>
    <row r="3410" spans="2:5" x14ac:dyDescent="0.25">
      <c r="B3410" s="294" t="s">
        <v>5373</v>
      </c>
      <c r="C3410" s="294">
        <v>505817</v>
      </c>
      <c r="D3410" s="294" t="s">
        <v>422</v>
      </c>
      <c r="E3410" s="294" t="s">
        <v>777</v>
      </c>
    </row>
    <row r="3411" spans="2:5" x14ac:dyDescent="0.25">
      <c r="B3411" s="294" t="s">
        <v>5374</v>
      </c>
      <c r="C3411" s="294">
        <v>505817</v>
      </c>
      <c r="D3411" s="294" t="s">
        <v>422</v>
      </c>
      <c r="E3411" s="294" t="s">
        <v>777</v>
      </c>
    </row>
    <row r="3412" spans="2:5" x14ac:dyDescent="0.25">
      <c r="B3412" s="294" t="s">
        <v>5375</v>
      </c>
      <c r="C3412" s="294">
        <v>526075</v>
      </c>
      <c r="D3412" s="294" t="s">
        <v>422</v>
      </c>
      <c r="E3412" s="294" t="s">
        <v>460</v>
      </c>
    </row>
    <row r="3413" spans="2:5" x14ac:dyDescent="0.25">
      <c r="B3413" s="294" t="s">
        <v>5376</v>
      </c>
      <c r="C3413" s="294">
        <v>530517</v>
      </c>
      <c r="D3413" s="294" t="s">
        <v>5377</v>
      </c>
      <c r="E3413" s="294" t="s">
        <v>848</v>
      </c>
    </row>
    <row r="3414" spans="2:5" x14ac:dyDescent="0.25">
      <c r="B3414" s="294" t="s">
        <v>5378</v>
      </c>
      <c r="C3414" s="294" t="s">
        <v>422</v>
      </c>
      <c r="D3414" s="294" t="s">
        <v>5379</v>
      </c>
      <c r="E3414" s="294" t="s">
        <v>433</v>
      </c>
    </row>
    <row r="3415" spans="2:5" x14ac:dyDescent="0.25">
      <c r="B3415" s="294" t="s">
        <v>5380</v>
      </c>
      <c r="C3415" s="294">
        <v>532124</v>
      </c>
      <c r="D3415" s="294" t="s">
        <v>422</v>
      </c>
      <c r="E3415" s="294" t="s">
        <v>623</v>
      </c>
    </row>
    <row r="3416" spans="2:5" x14ac:dyDescent="0.25">
      <c r="B3416" s="294" t="s">
        <v>5381</v>
      </c>
      <c r="C3416" s="294">
        <v>532124</v>
      </c>
      <c r="D3416" s="294" t="s">
        <v>422</v>
      </c>
      <c r="E3416" s="294" t="s">
        <v>623</v>
      </c>
    </row>
    <row r="3417" spans="2:5" x14ac:dyDescent="0.25">
      <c r="B3417" s="294" t="s">
        <v>5382</v>
      </c>
      <c r="C3417" s="294">
        <v>500111</v>
      </c>
      <c r="D3417" s="294" t="s">
        <v>5383</v>
      </c>
      <c r="E3417" s="294" t="s">
        <v>439</v>
      </c>
    </row>
    <row r="3418" spans="2:5" x14ac:dyDescent="0.25">
      <c r="B3418" s="294" t="s">
        <v>5384</v>
      </c>
      <c r="C3418" s="294">
        <v>503162</v>
      </c>
      <c r="D3418" s="294" t="s">
        <v>422</v>
      </c>
      <c r="E3418" s="294" t="s">
        <v>437</v>
      </c>
    </row>
    <row r="3419" spans="2:5" x14ac:dyDescent="0.25">
      <c r="B3419" s="294" t="s">
        <v>5385</v>
      </c>
      <c r="C3419" s="294">
        <v>532712</v>
      </c>
      <c r="D3419" s="294" t="s">
        <v>5386</v>
      </c>
      <c r="E3419" s="294" t="s">
        <v>1366</v>
      </c>
    </row>
    <row r="3420" spans="2:5" x14ac:dyDescent="0.25">
      <c r="B3420" s="294" t="s">
        <v>5387</v>
      </c>
      <c r="C3420" s="294">
        <v>590106</v>
      </c>
      <c r="D3420" s="294" t="s">
        <v>5388</v>
      </c>
      <c r="E3420" s="294" t="s">
        <v>405</v>
      </c>
    </row>
    <row r="3421" spans="2:5" x14ac:dyDescent="0.25">
      <c r="B3421" s="294" t="s">
        <v>5389</v>
      </c>
      <c r="C3421" s="294">
        <v>590095</v>
      </c>
      <c r="D3421" s="294" t="s">
        <v>5390</v>
      </c>
      <c r="E3421" s="294" t="s">
        <v>405</v>
      </c>
    </row>
    <row r="3422" spans="2:5" x14ac:dyDescent="0.25">
      <c r="B3422" s="294" t="s">
        <v>5391</v>
      </c>
      <c r="C3422" s="294">
        <v>590113</v>
      </c>
      <c r="D3422" s="294" t="s">
        <v>5392</v>
      </c>
      <c r="E3422" s="294" t="s">
        <v>405</v>
      </c>
    </row>
    <row r="3423" spans="2:5" x14ac:dyDescent="0.25">
      <c r="B3423" s="294" t="s">
        <v>5393</v>
      </c>
      <c r="C3423" s="294">
        <v>590104</v>
      </c>
      <c r="D3423" s="294" t="s">
        <v>5394</v>
      </c>
      <c r="E3423" s="294" t="s">
        <v>405</v>
      </c>
    </row>
    <row r="3424" spans="2:5" x14ac:dyDescent="0.25">
      <c r="B3424" s="294" t="s">
        <v>5395</v>
      </c>
      <c r="C3424" s="294">
        <v>590103</v>
      </c>
      <c r="D3424" s="294" t="s">
        <v>5396</v>
      </c>
      <c r="E3424" s="294" t="s">
        <v>405</v>
      </c>
    </row>
    <row r="3425" spans="2:5" x14ac:dyDescent="0.25">
      <c r="B3425" s="294" t="s">
        <v>5397</v>
      </c>
      <c r="C3425" s="294">
        <v>590108</v>
      </c>
      <c r="D3425" s="294" t="s">
        <v>5398</v>
      </c>
      <c r="E3425" s="294" t="s">
        <v>405</v>
      </c>
    </row>
    <row r="3426" spans="2:5" x14ac:dyDescent="0.25">
      <c r="B3426" s="294" t="s">
        <v>5399</v>
      </c>
      <c r="C3426" s="294">
        <v>590109</v>
      </c>
      <c r="D3426" s="294" t="s">
        <v>5400</v>
      </c>
      <c r="E3426" s="294" t="s">
        <v>405</v>
      </c>
    </row>
    <row r="3427" spans="2:5" x14ac:dyDescent="0.25">
      <c r="B3427" s="294" t="s">
        <v>5401</v>
      </c>
      <c r="C3427" s="294">
        <v>540709</v>
      </c>
      <c r="D3427" s="294" t="s">
        <v>5402</v>
      </c>
      <c r="E3427" s="294" t="s">
        <v>480</v>
      </c>
    </row>
    <row r="3428" spans="2:5" x14ac:dyDescent="0.25">
      <c r="B3428" s="294" t="s">
        <v>5403</v>
      </c>
      <c r="C3428" s="294">
        <v>523445</v>
      </c>
      <c r="D3428" s="294" t="s">
        <v>5404</v>
      </c>
      <c r="E3428" s="294" t="s">
        <v>820</v>
      </c>
    </row>
    <row r="3429" spans="2:5" x14ac:dyDescent="0.25">
      <c r="B3429" s="294" t="s">
        <v>5405</v>
      </c>
      <c r="C3429" s="294">
        <v>500325</v>
      </c>
      <c r="D3429" s="294" t="s">
        <v>5406</v>
      </c>
      <c r="E3429" s="294" t="s">
        <v>553</v>
      </c>
    </row>
    <row r="3430" spans="2:5" x14ac:dyDescent="0.25">
      <c r="B3430" s="294" t="s">
        <v>5407</v>
      </c>
      <c r="C3430" s="294">
        <v>500390</v>
      </c>
      <c r="D3430" s="294" t="s">
        <v>5408</v>
      </c>
      <c r="E3430" s="294" t="s">
        <v>561</v>
      </c>
    </row>
    <row r="3431" spans="2:5" x14ac:dyDescent="0.25">
      <c r="B3431" s="294" t="s">
        <v>5409</v>
      </c>
      <c r="C3431" s="294">
        <v>533107</v>
      </c>
      <c r="D3431" s="294" t="s">
        <v>5410</v>
      </c>
      <c r="E3431" s="294" t="s">
        <v>895</v>
      </c>
    </row>
    <row r="3432" spans="2:5" x14ac:dyDescent="0.25">
      <c r="B3432" s="294" t="s">
        <v>5411</v>
      </c>
      <c r="C3432" s="294">
        <v>540767</v>
      </c>
      <c r="D3432" s="294" t="s">
        <v>5412</v>
      </c>
      <c r="E3432" s="294" t="s">
        <v>2828</v>
      </c>
    </row>
    <row r="3433" spans="2:5" x14ac:dyDescent="0.25">
      <c r="B3433" s="294" t="s">
        <v>5413</v>
      </c>
      <c r="C3433" s="294">
        <v>532939</v>
      </c>
      <c r="D3433" s="294" t="s">
        <v>5414</v>
      </c>
      <c r="E3433" s="294" t="s">
        <v>561</v>
      </c>
    </row>
    <row r="3434" spans="2:5" x14ac:dyDescent="0.25">
      <c r="B3434" s="294" t="s">
        <v>5415</v>
      </c>
      <c r="C3434" s="294">
        <v>511712</v>
      </c>
      <c r="D3434" s="294" t="s">
        <v>422</v>
      </c>
      <c r="E3434" s="294" t="s">
        <v>405</v>
      </c>
    </row>
    <row r="3435" spans="2:5" x14ac:dyDescent="0.25">
      <c r="B3435" s="294" t="s">
        <v>5416</v>
      </c>
      <c r="C3435" s="294">
        <v>539760</v>
      </c>
      <c r="D3435" s="294" t="s">
        <v>422</v>
      </c>
      <c r="E3435" s="294" t="s">
        <v>720</v>
      </c>
    </row>
    <row r="3436" spans="2:5" x14ac:dyDescent="0.25">
      <c r="B3436" s="294" t="s">
        <v>5417</v>
      </c>
      <c r="C3436" s="294">
        <v>532915</v>
      </c>
      <c r="D3436" s="294" t="s">
        <v>5418</v>
      </c>
      <c r="E3436" s="294" t="s">
        <v>405</v>
      </c>
    </row>
    <row r="3437" spans="2:5" x14ac:dyDescent="0.25">
      <c r="B3437" s="294" t="s">
        <v>5419</v>
      </c>
      <c r="C3437" s="294">
        <v>540426</v>
      </c>
      <c r="D3437" s="294" t="s">
        <v>422</v>
      </c>
      <c r="E3437" s="294" t="s">
        <v>508</v>
      </c>
    </row>
    <row r="3438" spans="2:5" x14ac:dyDescent="0.25">
      <c r="B3438" s="294" t="s">
        <v>5420</v>
      </c>
      <c r="C3438" s="294">
        <v>513043</v>
      </c>
      <c r="D3438" s="294" t="s">
        <v>422</v>
      </c>
      <c r="E3438" s="294" t="s">
        <v>745</v>
      </c>
    </row>
    <row r="3439" spans="2:5" x14ac:dyDescent="0.25">
      <c r="B3439" s="294" t="s">
        <v>5421</v>
      </c>
      <c r="C3439" s="294">
        <v>512487</v>
      </c>
      <c r="D3439" s="294" t="s">
        <v>422</v>
      </c>
      <c r="E3439" s="294" t="s">
        <v>444</v>
      </c>
    </row>
    <row r="3440" spans="2:5" x14ac:dyDescent="0.25">
      <c r="B3440" s="294" t="s">
        <v>5422</v>
      </c>
      <c r="C3440" s="294">
        <v>505658</v>
      </c>
      <c r="D3440" s="294" t="s">
        <v>422</v>
      </c>
      <c r="E3440" s="294" t="s">
        <v>430</v>
      </c>
    </row>
    <row r="3441" spans="2:5" x14ac:dyDescent="0.25">
      <c r="B3441" s="294" t="s">
        <v>5423</v>
      </c>
      <c r="C3441" s="294">
        <v>504360</v>
      </c>
      <c r="D3441" s="294" t="s">
        <v>422</v>
      </c>
      <c r="E3441" s="294" t="s">
        <v>444</v>
      </c>
    </row>
    <row r="3442" spans="2:5" x14ac:dyDescent="0.25">
      <c r="B3442" s="294" t="s">
        <v>5424</v>
      </c>
      <c r="C3442" s="294">
        <v>511149</v>
      </c>
      <c r="D3442" s="294" t="s">
        <v>422</v>
      </c>
      <c r="E3442" s="294" t="s">
        <v>843</v>
      </c>
    </row>
    <row r="3443" spans="2:5" x14ac:dyDescent="0.25">
      <c r="B3443" s="294" t="s">
        <v>5425</v>
      </c>
      <c r="C3443" s="294">
        <v>530919</v>
      </c>
      <c r="D3443" s="294" t="s">
        <v>5426</v>
      </c>
      <c r="E3443" s="294" t="s">
        <v>3760</v>
      </c>
    </row>
    <row r="3444" spans="2:5" x14ac:dyDescent="0.25">
      <c r="B3444" s="294" t="s">
        <v>5427</v>
      </c>
      <c r="C3444" s="294" t="s">
        <v>422</v>
      </c>
      <c r="D3444" s="294" t="s">
        <v>5428</v>
      </c>
      <c r="E3444" s="294" t="s">
        <v>3760</v>
      </c>
    </row>
    <row r="3445" spans="2:5" x14ac:dyDescent="0.25">
      <c r="B3445" s="294" t="s">
        <v>5429</v>
      </c>
      <c r="C3445" s="294">
        <v>532923</v>
      </c>
      <c r="D3445" s="294" t="s">
        <v>5430</v>
      </c>
      <c r="E3445" s="294" t="s">
        <v>536</v>
      </c>
    </row>
    <row r="3446" spans="2:5" x14ac:dyDescent="0.25">
      <c r="B3446" s="294" t="s">
        <v>5431</v>
      </c>
      <c r="C3446" s="294">
        <v>535322</v>
      </c>
      <c r="D3446" s="294" t="s">
        <v>5432</v>
      </c>
      <c r="E3446" s="294" t="s">
        <v>480</v>
      </c>
    </row>
    <row r="3447" spans="2:5" x14ac:dyDescent="0.25">
      <c r="B3447" s="294" t="s">
        <v>5433</v>
      </c>
      <c r="C3447" s="294">
        <v>532687</v>
      </c>
      <c r="D3447" s="294" t="s">
        <v>5434</v>
      </c>
      <c r="E3447" s="294" t="s">
        <v>2415</v>
      </c>
    </row>
    <row r="3448" spans="2:5" x14ac:dyDescent="0.25">
      <c r="B3448" s="294" t="s">
        <v>5435</v>
      </c>
      <c r="C3448" s="294">
        <v>532687</v>
      </c>
      <c r="D3448" s="294" t="s">
        <v>5434</v>
      </c>
      <c r="E3448" s="294" t="s">
        <v>2415</v>
      </c>
    </row>
    <row r="3449" spans="2:5" x14ac:dyDescent="0.25">
      <c r="B3449" s="294" t="s">
        <v>5436</v>
      </c>
      <c r="C3449" s="294">
        <v>524218</v>
      </c>
      <c r="D3449" s="294" t="s">
        <v>422</v>
      </c>
      <c r="E3449" s="294" t="s">
        <v>460</v>
      </c>
    </row>
    <row r="3450" spans="2:5" x14ac:dyDescent="0.25">
      <c r="B3450" s="294" t="s">
        <v>5437</v>
      </c>
      <c r="C3450" s="294">
        <v>505509</v>
      </c>
      <c r="D3450" s="294" t="s">
        <v>5438</v>
      </c>
      <c r="E3450" s="294" t="s">
        <v>542</v>
      </c>
    </row>
    <row r="3451" spans="2:5" x14ac:dyDescent="0.25">
      <c r="B3451" s="294" t="s">
        <v>5439</v>
      </c>
      <c r="C3451" s="294">
        <v>515085</v>
      </c>
      <c r="D3451" s="294" t="s">
        <v>422</v>
      </c>
      <c r="E3451" s="294" t="s">
        <v>699</v>
      </c>
    </row>
    <row r="3452" spans="2:5" x14ac:dyDescent="0.25">
      <c r="B3452" s="294" t="s">
        <v>5440</v>
      </c>
      <c r="C3452" s="294">
        <v>519191</v>
      </c>
      <c r="D3452" s="294" t="s">
        <v>5441</v>
      </c>
      <c r="E3452" s="294" t="s">
        <v>5442</v>
      </c>
    </row>
    <row r="3453" spans="2:5" x14ac:dyDescent="0.25">
      <c r="B3453" s="294" t="s">
        <v>5443</v>
      </c>
      <c r="C3453" s="294">
        <v>505368</v>
      </c>
      <c r="D3453" s="294" t="s">
        <v>5444</v>
      </c>
      <c r="E3453" s="294" t="s">
        <v>430</v>
      </c>
    </row>
    <row r="3454" spans="2:5" x14ac:dyDescent="0.25">
      <c r="B3454" s="294" t="s">
        <v>5445</v>
      </c>
      <c r="C3454" s="294">
        <v>531888</v>
      </c>
      <c r="D3454" s="294" t="s">
        <v>422</v>
      </c>
      <c r="E3454" s="294" t="s">
        <v>430</v>
      </c>
    </row>
    <row r="3455" spans="2:5" x14ac:dyDescent="0.25">
      <c r="B3455" s="294" t="s">
        <v>5446</v>
      </c>
      <c r="C3455" s="294">
        <v>539669</v>
      </c>
      <c r="D3455" s="294" t="s">
        <v>422</v>
      </c>
      <c r="E3455" s="294" t="s">
        <v>439</v>
      </c>
    </row>
    <row r="3456" spans="2:5" x14ac:dyDescent="0.25">
      <c r="B3456" s="294" t="s">
        <v>5447</v>
      </c>
      <c r="C3456" s="294">
        <v>531952</v>
      </c>
      <c r="D3456" s="294" t="s">
        <v>422</v>
      </c>
      <c r="E3456" s="294" t="s">
        <v>437</v>
      </c>
    </row>
    <row r="3457" spans="2:5" x14ac:dyDescent="0.25">
      <c r="B3457" s="294" t="s">
        <v>5448</v>
      </c>
      <c r="C3457" s="294">
        <v>530271</v>
      </c>
      <c r="D3457" s="294" t="s">
        <v>422</v>
      </c>
      <c r="E3457" s="294" t="s">
        <v>439</v>
      </c>
    </row>
    <row r="3458" spans="2:5" x14ac:dyDescent="0.25">
      <c r="B3458" s="294" t="s">
        <v>5449</v>
      </c>
      <c r="C3458" s="294">
        <v>532766</v>
      </c>
      <c r="D3458" s="294" t="s">
        <v>422</v>
      </c>
      <c r="E3458" s="294" t="s">
        <v>820</v>
      </c>
    </row>
    <row r="3459" spans="2:5" x14ac:dyDescent="0.25">
      <c r="B3459" s="294" t="s">
        <v>5450</v>
      </c>
      <c r="C3459" s="294">
        <v>539435</v>
      </c>
      <c r="D3459" s="294" t="s">
        <v>422</v>
      </c>
      <c r="E3459" s="294" t="s">
        <v>405</v>
      </c>
    </row>
    <row r="3460" spans="2:5" x14ac:dyDescent="0.25">
      <c r="B3460" s="294" t="s">
        <v>5451</v>
      </c>
      <c r="C3460" s="294">
        <v>519230</v>
      </c>
      <c r="D3460" s="294" t="s">
        <v>422</v>
      </c>
      <c r="E3460" s="294" t="s">
        <v>444</v>
      </c>
    </row>
    <row r="3461" spans="2:5" x14ac:dyDescent="0.25">
      <c r="B3461" s="294" t="s">
        <v>5452</v>
      </c>
      <c r="C3461" s="294">
        <v>520008</v>
      </c>
      <c r="D3461" s="294" t="s">
        <v>5453</v>
      </c>
      <c r="E3461" s="294" t="s">
        <v>777</v>
      </c>
    </row>
    <row r="3462" spans="2:5" x14ac:dyDescent="0.25">
      <c r="B3462" s="294" t="s">
        <v>5454</v>
      </c>
      <c r="C3462" s="294">
        <v>540590</v>
      </c>
      <c r="D3462" s="294" t="s">
        <v>422</v>
      </c>
      <c r="E3462" s="294" t="s">
        <v>752</v>
      </c>
    </row>
    <row r="3463" spans="2:5" x14ac:dyDescent="0.25">
      <c r="B3463" s="294" t="s">
        <v>5455</v>
      </c>
      <c r="C3463" s="294">
        <v>524480</v>
      </c>
      <c r="D3463" s="294" t="s">
        <v>422</v>
      </c>
      <c r="E3463" s="294" t="s">
        <v>470</v>
      </c>
    </row>
    <row r="3464" spans="2:5" x14ac:dyDescent="0.25">
      <c r="B3464" s="294" t="s">
        <v>5456</v>
      </c>
      <c r="C3464" s="294">
        <v>540082</v>
      </c>
      <c r="D3464" s="294" t="s">
        <v>422</v>
      </c>
      <c r="E3464" s="294" t="s">
        <v>745</v>
      </c>
    </row>
    <row r="3465" spans="2:5" x14ac:dyDescent="0.25">
      <c r="B3465" s="294" t="s">
        <v>5457</v>
      </c>
      <c r="C3465" s="294">
        <v>504365</v>
      </c>
      <c r="D3465" s="294" t="s">
        <v>422</v>
      </c>
      <c r="E3465" s="294" t="s">
        <v>405</v>
      </c>
    </row>
    <row r="3466" spans="2:5" x14ac:dyDescent="0.25">
      <c r="B3466" s="294" t="s">
        <v>5458</v>
      </c>
      <c r="C3466" s="294">
        <v>541151</v>
      </c>
      <c r="D3466" s="294" t="s">
        <v>422</v>
      </c>
      <c r="E3466" s="294" t="s">
        <v>506</v>
      </c>
    </row>
    <row r="3467" spans="2:5" x14ac:dyDescent="0.25">
      <c r="B3467" s="294" t="s">
        <v>5459</v>
      </c>
      <c r="C3467" s="294">
        <v>541151</v>
      </c>
      <c r="D3467" s="294" t="s">
        <v>422</v>
      </c>
      <c r="E3467" s="294" t="s">
        <v>506</v>
      </c>
    </row>
    <row r="3468" spans="2:5" x14ac:dyDescent="0.25">
      <c r="B3468" s="294" t="s">
        <v>5460</v>
      </c>
      <c r="C3468" s="294">
        <v>507508</v>
      </c>
      <c r="D3468" s="294" t="s">
        <v>422</v>
      </c>
      <c r="E3468" s="294" t="s">
        <v>1121</v>
      </c>
    </row>
    <row r="3469" spans="2:5" x14ac:dyDescent="0.25">
      <c r="B3469" s="294" t="s">
        <v>5461</v>
      </c>
      <c r="C3469" s="294">
        <v>530251</v>
      </c>
      <c r="D3469" s="294" t="s">
        <v>422</v>
      </c>
      <c r="E3469" s="294" t="s">
        <v>444</v>
      </c>
    </row>
    <row r="3470" spans="2:5" x14ac:dyDescent="0.25">
      <c r="B3470" s="294" t="s">
        <v>5462</v>
      </c>
      <c r="C3470" s="294">
        <v>514177</v>
      </c>
      <c r="D3470" s="294" t="s">
        <v>422</v>
      </c>
      <c r="E3470" s="294" t="s">
        <v>437</v>
      </c>
    </row>
    <row r="3471" spans="2:5" x14ac:dyDescent="0.25">
      <c r="B3471" s="294" t="s">
        <v>5463</v>
      </c>
      <c r="C3471" s="294">
        <v>531539</v>
      </c>
      <c r="D3471" s="294" t="s">
        <v>422</v>
      </c>
      <c r="E3471" s="294" t="s">
        <v>454</v>
      </c>
    </row>
    <row r="3472" spans="2:5" x14ac:dyDescent="0.25">
      <c r="B3472" s="294" t="s">
        <v>5464</v>
      </c>
      <c r="C3472" s="294">
        <v>526861</v>
      </c>
      <c r="D3472" s="294" t="s">
        <v>422</v>
      </c>
      <c r="E3472" s="294" t="s">
        <v>430</v>
      </c>
    </row>
    <row r="3473" spans="2:5" x14ac:dyDescent="0.25">
      <c r="B3473" s="294" t="s">
        <v>5465</v>
      </c>
      <c r="C3473" s="294">
        <v>523021</v>
      </c>
      <c r="D3473" s="294" t="s">
        <v>422</v>
      </c>
      <c r="E3473" s="294" t="s">
        <v>617</v>
      </c>
    </row>
    <row r="3474" spans="2:5" x14ac:dyDescent="0.25">
      <c r="B3474" s="294" t="s">
        <v>5466</v>
      </c>
      <c r="C3474" s="294">
        <v>526492</v>
      </c>
      <c r="D3474" s="294" t="s">
        <v>422</v>
      </c>
      <c r="E3474" s="294" t="s">
        <v>1342</v>
      </c>
    </row>
    <row r="3475" spans="2:5" x14ac:dyDescent="0.25">
      <c r="B3475" s="294" t="s">
        <v>5467</v>
      </c>
      <c r="C3475" s="294">
        <v>542383</v>
      </c>
      <c r="D3475" s="294" t="s">
        <v>5468</v>
      </c>
      <c r="E3475" s="294" t="s">
        <v>743</v>
      </c>
    </row>
    <row r="3476" spans="2:5" x14ac:dyDescent="0.25">
      <c r="B3476" s="294" t="s">
        <v>5469</v>
      </c>
      <c r="C3476" s="294">
        <v>541556</v>
      </c>
      <c r="D3476" s="294" t="s">
        <v>5470</v>
      </c>
      <c r="E3476" s="294" t="s">
        <v>820</v>
      </c>
    </row>
    <row r="3477" spans="2:5" x14ac:dyDescent="0.25">
      <c r="B3477" s="294" t="s">
        <v>5471</v>
      </c>
      <c r="C3477" s="294">
        <v>519097</v>
      </c>
      <c r="D3477" s="294" t="s">
        <v>422</v>
      </c>
      <c r="E3477" s="294" t="s">
        <v>470</v>
      </c>
    </row>
    <row r="3478" spans="2:5" x14ac:dyDescent="0.25">
      <c r="B3478" s="294" t="s">
        <v>5472</v>
      </c>
      <c r="C3478" s="294">
        <v>526407</v>
      </c>
      <c r="D3478" s="294" t="s">
        <v>422</v>
      </c>
      <c r="E3478" s="294" t="s">
        <v>536</v>
      </c>
    </row>
    <row r="3479" spans="2:5" x14ac:dyDescent="0.25">
      <c r="B3479" s="294" t="s">
        <v>5473</v>
      </c>
      <c r="C3479" s="294">
        <v>540843</v>
      </c>
      <c r="D3479" s="294" t="s">
        <v>422</v>
      </c>
      <c r="E3479" s="294" t="s">
        <v>3201</v>
      </c>
    </row>
    <row r="3480" spans="2:5" x14ac:dyDescent="0.25">
      <c r="B3480" s="294" t="s">
        <v>5474</v>
      </c>
      <c r="C3480" s="294" t="s">
        <v>422</v>
      </c>
      <c r="D3480" s="294" t="s">
        <v>5475</v>
      </c>
      <c r="E3480" s="294" t="s">
        <v>433</v>
      </c>
    </row>
    <row r="3481" spans="2:5" x14ac:dyDescent="0.25">
      <c r="B3481" s="294" t="s">
        <v>5476</v>
      </c>
      <c r="C3481" s="294">
        <v>512618</v>
      </c>
      <c r="D3481" s="294" t="s">
        <v>422</v>
      </c>
      <c r="E3481" s="294" t="s">
        <v>437</v>
      </c>
    </row>
    <row r="3482" spans="2:5" x14ac:dyDescent="0.25">
      <c r="B3482" s="294" t="s">
        <v>5477</v>
      </c>
      <c r="C3482" s="294">
        <v>540358</v>
      </c>
      <c r="D3482" s="294" t="s">
        <v>422</v>
      </c>
      <c r="E3482" s="294" t="s">
        <v>720</v>
      </c>
    </row>
    <row r="3483" spans="2:5" x14ac:dyDescent="0.25">
      <c r="B3483" s="294" t="s">
        <v>5478</v>
      </c>
      <c r="C3483" s="294">
        <v>500365</v>
      </c>
      <c r="D3483" s="294" t="s">
        <v>422</v>
      </c>
      <c r="E3483" s="294" t="s">
        <v>454</v>
      </c>
    </row>
    <row r="3484" spans="2:5" x14ac:dyDescent="0.25">
      <c r="B3484" s="294" t="s">
        <v>5479</v>
      </c>
      <c r="C3484" s="294">
        <v>531447</v>
      </c>
      <c r="D3484" s="294" t="s">
        <v>422</v>
      </c>
      <c r="E3484" s="294" t="s">
        <v>444</v>
      </c>
    </row>
    <row r="3485" spans="2:5" x14ac:dyDescent="0.25">
      <c r="B3485" s="294" t="s">
        <v>5480</v>
      </c>
      <c r="C3485" s="294">
        <v>531822</v>
      </c>
      <c r="D3485" s="294" t="s">
        <v>422</v>
      </c>
      <c r="E3485" s="294" t="s">
        <v>508</v>
      </c>
    </row>
    <row r="3486" spans="2:5" x14ac:dyDescent="0.25">
      <c r="B3486" s="294" t="s">
        <v>5481</v>
      </c>
      <c r="C3486" s="294">
        <v>532731</v>
      </c>
      <c r="D3486" s="294" t="s">
        <v>5482</v>
      </c>
      <c r="E3486" s="294" t="s">
        <v>454</v>
      </c>
    </row>
    <row r="3487" spans="2:5" x14ac:dyDescent="0.25">
      <c r="B3487" s="294" t="s">
        <v>5483</v>
      </c>
      <c r="C3487" s="294">
        <v>505807</v>
      </c>
      <c r="D3487" s="294" t="s">
        <v>422</v>
      </c>
      <c r="E3487" s="294" t="s">
        <v>1342</v>
      </c>
    </row>
    <row r="3488" spans="2:5" x14ac:dyDescent="0.25">
      <c r="B3488" s="294" t="s">
        <v>5484</v>
      </c>
      <c r="C3488" s="294">
        <v>502448</v>
      </c>
      <c r="D3488" s="294" t="s">
        <v>5485</v>
      </c>
      <c r="E3488" s="294" t="s">
        <v>617</v>
      </c>
    </row>
    <row r="3489" spans="2:5" x14ac:dyDescent="0.25">
      <c r="B3489" s="294" t="s">
        <v>5486</v>
      </c>
      <c r="C3489" s="294">
        <v>500366</v>
      </c>
      <c r="D3489" s="294" t="s">
        <v>5487</v>
      </c>
      <c r="E3489" s="294" t="s">
        <v>428</v>
      </c>
    </row>
    <row r="3490" spans="2:5" x14ac:dyDescent="0.25">
      <c r="B3490" s="294" t="s">
        <v>5488</v>
      </c>
      <c r="C3490" s="294">
        <v>500366</v>
      </c>
      <c r="D3490" s="294" t="s">
        <v>5487</v>
      </c>
      <c r="E3490" s="294" t="s">
        <v>428</v>
      </c>
    </row>
    <row r="3491" spans="2:5" x14ac:dyDescent="0.25">
      <c r="B3491" s="294" t="s">
        <v>5489</v>
      </c>
      <c r="C3491" s="294">
        <v>542145</v>
      </c>
      <c r="D3491" s="294" t="s">
        <v>422</v>
      </c>
      <c r="E3491" s="294" t="s">
        <v>444</v>
      </c>
    </row>
    <row r="3492" spans="2:5" x14ac:dyDescent="0.25">
      <c r="B3492" s="294" t="s">
        <v>5490</v>
      </c>
      <c r="C3492" s="294">
        <v>530991</v>
      </c>
      <c r="D3492" s="294" t="s">
        <v>422</v>
      </c>
      <c r="E3492" s="294" t="s">
        <v>460</v>
      </c>
    </row>
    <row r="3493" spans="2:5" x14ac:dyDescent="0.25">
      <c r="B3493" s="294" t="s">
        <v>5491</v>
      </c>
      <c r="C3493" s="294">
        <v>542599</v>
      </c>
      <c r="D3493" s="294" t="s">
        <v>5492</v>
      </c>
      <c r="E3493" s="294" t="s">
        <v>623</v>
      </c>
    </row>
    <row r="3494" spans="2:5" x14ac:dyDescent="0.25">
      <c r="B3494" s="294" t="s">
        <v>5493</v>
      </c>
      <c r="C3494" s="294">
        <v>531324</v>
      </c>
      <c r="D3494" s="294" t="s">
        <v>422</v>
      </c>
      <c r="E3494" s="294" t="s">
        <v>405</v>
      </c>
    </row>
    <row r="3495" spans="2:5" x14ac:dyDescent="0.25">
      <c r="B3495" s="294" t="s">
        <v>5494</v>
      </c>
      <c r="C3495" s="294">
        <v>533168</v>
      </c>
      <c r="D3495" s="294" t="s">
        <v>5495</v>
      </c>
      <c r="E3495" s="294" t="s">
        <v>829</v>
      </c>
    </row>
    <row r="3496" spans="2:5" x14ac:dyDescent="0.25">
      <c r="B3496" s="294" t="s">
        <v>5496</v>
      </c>
      <c r="C3496" s="294">
        <v>533168</v>
      </c>
      <c r="D3496" s="294" t="s">
        <v>5495</v>
      </c>
      <c r="E3496" s="294" t="s">
        <v>829</v>
      </c>
    </row>
    <row r="3497" spans="2:5" x14ac:dyDescent="0.25">
      <c r="B3497" s="294" t="s">
        <v>5497</v>
      </c>
      <c r="C3497" s="294">
        <v>517500</v>
      </c>
      <c r="D3497" s="294" t="s">
        <v>422</v>
      </c>
      <c r="E3497" s="294" t="s">
        <v>430</v>
      </c>
    </row>
    <row r="3498" spans="2:5" x14ac:dyDescent="0.25">
      <c r="B3498" s="294" t="s">
        <v>5498</v>
      </c>
      <c r="C3498" s="294">
        <v>539922</v>
      </c>
      <c r="D3498" s="294" t="s">
        <v>422</v>
      </c>
      <c r="E3498" s="294" t="s">
        <v>444</v>
      </c>
    </row>
    <row r="3499" spans="2:5" x14ac:dyDescent="0.25">
      <c r="B3499" s="294" t="s">
        <v>5499</v>
      </c>
      <c r="C3499" s="294">
        <v>539922</v>
      </c>
      <c r="D3499" s="294" t="s">
        <v>422</v>
      </c>
      <c r="E3499" s="294" t="s">
        <v>444</v>
      </c>
    </row>
    <row r="3500" spans="2:5" x14ac:dyDescent="0.25">
      <c r="B3500" s="294" t="s">
        <v>5500</v>
      </c>
      <c r="C3500" s="294">
        <v>526193</v>
      </c>
      <c r="D3500" s="294" t="s">
        <v>422</v>
      </c>
      <c r="E3500" s="294" t="s">
        <v>699</v>
      </c>
    </row>
    <row r="3501" spans="2:5" x14ac:dyDescent="0.25">
      <c r="B3501" s="294" t="s">
        <v>5501</v>
      </c>
      <c r="C3501" s="294">
        <v>512047</v>
      </c>
      <c r="D3501" s="294" t="s">
        <v>422</v>
      </c>
      <c r="E3501" s="294" t="s">
        <v>536</v>
      </c>
    </row>
    <row r="3502" spans="2:5" x14ac:dyDescent="0.25">
      <c r="B3502" s="294" t="s">
        <v>5502</v>
      </c>
      <c r="C3502" s="294">
        <v>532699</v>
      </c>
      <c r="D3502" s="294" t="s">
        <v>5503</v>
      </c>
      <c r="E3502" s="294" t="s">
        <v>623</v>
      </c>
    </row>
    <row r="3503" spans="2:5" x14ac:dyDescent="0.25">
      <c r="B3503" s="294" t="s">
        <v>5504</v>
      </c>
      <c r="C3503" s="294">
        <v>526640</v>
      </c>
      <c r="D3503" s="294" t="s">
        <v>422</v>
      </c>
      <c r="E3503" s="294" t="s">
        <v>623</v>
      </c>
    </row>
    <row r="3504" spans="2:5" x14ac:dyDescent="0.25">
      <c r="B3504" s="294" t="s">
        <v>5505</v>
      </c>
      <c r="C3504" s="294">
        <v>532983</v>
      </c>
      <c r="D3504" s="294" t="s">
        <v>5506</v>
      </c>
      <c r="E3504" s="294" t="s">
        <v>460</v>
      </c>
    </row>
    <row r="3505" spans="2:5" x14ac:dyDescent="0.25">
      <c r="B3505" s="294" t="s">
        <v>5507</v>
      </c>
      <c r="C3505" s="294">
        <v>511626</v>
      </c>
      <c r="D3505" s="294" t="s">
        <v>422</v>
      </c>
      <c r="E3505" s="294" t="s">
        <v>439</v>
      </c>
    </row>
    <row r="3506" spans="2:5" x14ac:dyDescent="0.25">
      <c r="B3506" s="294" t="s">
        <v>5508</v>
      </c>
      <c r="C3506" s="294">
        <v>530179</v>
      </c>
      <c r="D3506" s="294" t="s">
        <v>422</v>
      </c>
      <c r="E3506" s="294" t="s">
        <v>437</v>
      </c>
    </row>
    <row r="3507" spans="2:5" x14ac:dyDescent="0.25">
      <c r="B3507" s="294" t="s">
        <v>5509</v>
      </c>
      <c r="C3507" s="294">
        <v>539875</v>
      </c>
      <c r="D3507" s="294" t="s">
        <v>422</v>
      </c>
      <c r="E3507" s="294" t="s">
        <v>442</v>
      </c>
    </row>
    <row r="3508" spans="2:5" x14ac:dyDescent="0.25">
      <c r="B3508" s="294" t="s">
        <v>5510</v>
      </c>
      <c r="C3508" s="294">
        <v>500350</v>
      </c>
      <c r="D3508" s="294" t="s">
        <v>5511</v>
      </c>
      <c r="E3508" s="294" t="s">
        <v>437</v>
      </c>
    </row>
    <row r="3509" spans="2:5" x14ac:dyDescent="0.25">
      <c r="B3509" s="294" t="s">
        <v>5512</v>
      </c>
      <c r="C3509" s="294">
        <v>531215</v>
      </c>
      <c r="D3509" s="294" t="s">
        <v>422</v>
      </c>
      <c r="E3509" s="294" t="s">
        <v>720</v>
      </c>
    </row>
    <row r="3510" spans="2:5" x14ac:dyDescent="0.25">
      <c r="B3510" s="294" t="s">
        <v>5513</v>
      </c>
      <c r="C3510" s="294">
        <v>500367</v>
      </c>
      <c r="D3510" s="294" t="s">
        <v>422</v>
      </c>
      <c r="E3510" s="294" t="s">
        <v>902</v>
      </c>
    </row>
    <row r="3511" spans="2:5" x14ac:dyDescent="0.25">
      <c r="B3511" s="294" t="s">
        <v>5514</v>
      </c>
      <c r="C3511" s="294">
        <v>531099</v>
      </c>
      <c r="D3511" s="294" t="s">
        <v>422</v>
      </c>
      <c r="E3511" s="294" t="s">
        <v>460</v>
      </c>
    </row>
    <row r="3512" spans="2:5" x14ac:dyDescent="0.25">
      <c r="B3512" s="294" t="s">
        <v>5515</v>
      </c>
      <c r="C3512" s="294">
        <v>509020</v>
      </c>
      <c r="D3512" s="294" t="s">
        <v>5516</v>
      </c>
      <c r="E3512" s="294" t="s">
        <v>671</v>
      </c>
    </row>
    <row r="3513" spans="2:5" x14ac:dyDescent="0.25">
      <c r="B3513" s="294" t="s">
        <v>5517</v>
      </c>
      <c r="C3513" s="294">
        <v>500368</v>
      </c>
      <c r="D3513" s="294" t="s">
        <v>5518</v>
      </c>
      <c r="E3513" s="294" t="s">
        <v>671</v>
      </c>
    </row>
    <row r="3514" spans="2:5" x14ac:dyDescent="0.25">
      <c r="B3514" s="294" t="s">
        <v>5519</v>
      </c>
      <c r="C3514" s="294">
        <v>540696</v>
      </c>
      <c r="D3514" s="294" t="s">
        <v>422</v>
      </c>
      <c r="E3514" s="294" t="s">
        <v>444</v>
      </c>
    </row>
    <row r="3515" spans="2:5" x14ac:dyDescent="0.25">
      <c r="B3515" s="294" t="s">
        <v>5520</v>
      </c>
      <c r="C3515" s="294">
        <v>540696</v>
      </c>
      <c r="D3515" s="294" t="s">
        <v>422</v>
      </c>
      <c r="E3515" s="294" t="s">
        <v>444</v>
      </c>
    </row>
    <row r="3516" spans="2:5" x14ac:dyDescent="0.25">
      <c r="B3516" s="294" t="s">
        <v>5521</v>
      </c>
      <c r="C3516" s="294">
        <v>532785</v>
      </c>
      <c r="D3516" s="294" t="s">
        <v>5522</v>
      </c>
      <c r="E3516" s="294" t="s">
        <v>416</v>
      </c>
    </row>
    <row r="3517" spans="2:5" x14ac:dyDescent="0.25">
      <c r="B3517" s="294" t="s">
        <v>5523</v>
      </c>
      <c r="C3517" s="294">
        <v>539226</v>
      </c>
      <c r="D3517" s="294" t="s">
        <v>422</v>
      </c>
      <c r="E3517" s="294" t="s">
        <v>454</v>
      </c>
    </row>
    <row r="3518" spans="2:5" x14ac:dyDescent="0.25">
      <c r="B3518" s="294" t="s">
        <v>5524</v>
      </c>
      <c r="C3518" s="294" t="s">
        <v>422</v>
      </c>
      <c r="D3518" s="294" t="s">
        <v>5525</v>
      </c>
      <c r="E3518" s="294" t="s">
        <v>433</v>
      </c>
    </row>
    <row r="3519" spans="2:5" x14ac:dyDescent="0.25">
      <c r="B3519" s="294" t="s">
        <v>5526</v>
      </c>
      <c r="C3519" s="294">
        <v>519413</v>
      </c>
      <c r="D3519" s="294" t="s">
        <v>422</v>
      </c>
      <c r="E3519" s="294" t="s">
        <v>444</v>
      </c>
    </row>
    <row r="3520" spans="2:5" x14ac:dyDescent="0.25">
      <c r="B3520" s="294" t="s">
        <v>5527</v>
      </c>
      <c r="C3520" s="294">
        <v>530449</v>
      </c>
      <c r="D3520" s="294" t="s">
        <v>422</v>
      </c>
      <c r="E3520" s="294" t="s">
        <v>542</v>
      </c>
    </row>
    <row r="3521" spans="2:5" x14ac:dyDescent="0.25">
      <c r="B3521" s="294" t="s">
        <v>5528</v>
      </c>
      <c r="C3521" s="294">
        <v>533552</v>
      </c>
      <c r="D3521" s="294" t="s">
        <v>5529</v>
      </c>
      <c r="E3521" s="294" t="s">
        <v>536</v>
      </c>
    </row>
    <row r="3522" spans="2:5" x14ac:dyDescent="0.25">
      <c r="B3522" s="294" t="s">
        <v>5530</v>
      </c>
      <c r="C3522" s="294">
        <v>533470</v>
      </c>
      <c r="D3522" s="294" t="s">
        <v>5531</v>
      </c>
      <c r="E3522" s="294" t="s">
        <v>917</v>
      </c>
    </row>
    <row r="3523" spans="2:5" x14ac:dyDescent="0.25">
      <c r="B3523" s="294" t="s">
        <v>5532</v>
      </c>
      <c r="C3523" s="294">
        <v>504335</v>
      </c>
      <c r="D3523" s="294" t="s">
        <v>422</v>
      </c>
      <c r="E3523" s="294" t="s">
        <v>444</v>
      </c>
    </row>
    <row r="3524" spans="2:5" x14ac:dyDescent="0.25">
      <c r="B3524" s="294" t="s">
        <v>5533</v>
      </c>
      <c r="C3524" s="294">
        <v>517035</v>
      </c>
      <c r="D3524" s="294" t="s">
        <v>422</v>
      </c>
      <c r="E3524" s="294" t="s">
        <v>964</v>
      </c>
    </row>
    <row r="3525" spans="2:5" x14ac:dyDescent="0.25">
      <c r="B3525" s="294" t="s">
        <v>5534</v>
      </c>
      <c r="C3525" s="294">
        <v>542034</v>
      </c>
      <c r="D3525" s="294" t="s">
        <v>422</v>
      </c>
      <c r="E3525" s="294" t="s">
        <v>536</v>
      </c>
    </row>
    <row r="3526" spans="2:5" x14ac:dyDescent="0.25">
      <c r="B3526" s="294" t="s">
        <v>5535</v>
      </c>
      <c r="C3526" s="294">
        <v>532604</v>
      </c>
      <c r="D3526" s="294" t="s">
        <v>5536</v>
      </c>
      <c r="E3526" s="294" t="s">
        <v>454</v>
      </c>
    </row>
    <row r="3527" spans="2:5" x14ac:dyDescent="0.25">
      <c r="B3527" s="294" t="s">
        <v>5537</v>
      </c>
      <c r="C3527" s="294">
        <v>540497</v>
      </c>
      <c r="D3527" s="294" t="s">
        <v>5538</v>
      </c>
      <c r="E3527" s="294" t="s">
        <v>946</v>
      </c>
    </row>
    <row r="3528" spans="2:5" x14ac:dyDescent="0.25">
      <c r="B3528" s="294" t="s">
        <v>5539</v>
      </c>
      <c r="C3528" s="294">
        <v>534598</v>
      </c>
      <c r="D3528" s="294" t="s">
        <v>5540</v>
      </c>
      <c r="E3528" s="294" t="s">
        <v>561</v>
      </c>
    </row>
    <row r="3529" spans="2:5" x14ac:dyDescent="0.25">
      <c r="B3529" s="294" t="s">
        <v>5541</v>
      </c>
      <c r="C3529" s="294">
        <v>539450</v>
      </c>
      <c r="D3529" s="294" t="s">
        <v>5542</v>
      </c>
      <c r="E3529" s="294" t="s">
        <v>604</v>
      </c>
    </row>
    <row r="3530" spans="2:5" x14ac:dyDescent="0.25">
      <c r="B3530" s="294" t="s">
        <v>5543</v>
      </c>
      <c r="C3530" s="294">
        <v>532316</v>
      </c>
      <c r="D3530" s="294" t="s">
        <v>5544</v>
      </c>
      <c r="E3530" s="294" t="s">
        <v>5545</v>
      </c>
    </row>
    <row r="3531" spans="2:5" x14ac:dyDescent="0.25">
      <c r="B3531" s="294" t="s">
        <v>5546</v>
      </c>
      <c r="C3531" s="294">
        <v>540048</v>
      </c>
      <c r="D3531" s="294" t="s">
        <v>5547</v>
      </c>
      <c r="E3531" s="294" t="s">
        <v>536</v>
      </c>
    </row>
    <row r="3532" spans="2:5" x14ac:dyDescent="0.25">
      <c r="B3532" s="294" t="s">
        <v>5548</v>
      </c>
      <c r="C3532" s="294">
        <v>536710</v>
      </c>
      <c r="D3532" s="294" t="s">
        <v>422</v>
      </c>
      <c r="E3532" s="294" t="s">
        <v>439</v>
      </c>
    </row>
    <row r="3533" spans="2:5" x14ac:dyDescent="0.25">
      <c r="B3533" s="294" t="s">
        <v>5549</v>
      </c>
      <c r="C3533" s="294">
        <v>513515</v>
      </c>
      <c r="D3533" s="294" t="s">
        <v>422</v>
      </c>
      <c r="E3533" s="294" t="s">
        <v>437</v>
      </c>
    </row>
    <row r="3534" spans="2:5" x14ac:dyDescent="0.25">
      <c r="B3534" s="294" t="s">
        <v>5550</v>
      </c>
      <c r="C3534" s="294">
        <v>531307</v>
      </c>
      <c r="D3534" s="294" t="s">
        <v>422</v>
      </c>
      <c r="E3534" s="294" t="s">
        <v>437</v>
      </c>
    </row>
    <row r="3535" spans="2:5" x14ac:dyDescent="0.25">
      <c r="B3535" s="294" t="s">
        <v>5551</v>
      </c>
      <c r="C3535" s="294" t="s">
        <v>422</v>
      </c>
      <c r="D3535" s="294" t="s">
        <v>5552</v>
      </c>
      <c r="E3535" s="294" t="s">
        <v>433</v>
      </c>
    </row>
    <row r="3536" spans="2:5" x14ac:dyDescent="0.25">
      <c r="B3536" s="294" t="s">
        <v>5553</v>
      </c>
      <c r="C3536" s="294">
        <v>538876</v>
      </c>
      <c r="D3536" s="294" t="s">
        <v>422</v>
      </c>
      <c r="E3536" s="294" t="s">
        <v>439</v>
      </c>
    </row>
    <row r="3537" spans="2:5" x14ac:dyDescent="0.25">
      <c r="B3537" s="294" t="s">
        <v>5554</v>
      </c>
      <c r="C3537" s="294">
        <v>535621</v>
      </c>
      <c r="D3537" s="294" t="s">
        <v>422</v>
      </c>
      <c r="E3537" s="294" t="s">
        <v>508</v>
      </c>
    </row>
    <row r="3538" spans="2:5" x14ac:dyDescent="0.25">
      <c r="B3538" s="294" t="s">
        <v>5555</v>
      </c>
      <c r="C3538" s="294">
        <v>503622</v>
      </c>
      <c r="D3538" s="294" t="s">
        <v>422</v>
      </c>
      <c r="E3538" s="294" t="s">
        <v>405</v>
      </c>
    </row>
    <row r="3539" spans="2:5" x14ac:dyDescent="0.25">
      <c r="B3539" s="294" t="s">
        <v>5556</v>
      </c>
      <c r="C3539" s="294">
        <v>514197</v>
      </c>
      <c r="D3539" s="294" t="s">
        <v>422</v>
      </c>
      <c r="E3539" s="294" t="s">
        <v>437</v>
      </c>
    </row>
    <row r="3540" spans="2:5" x14ac:dyDescent="0.25">
      <c r="B3540" s="294" t="s">
        <v>5557</v>
      </c>
      <c r="C3540" s="294">
        <v>540081</v>
      </c>
      <c r="D3540" s="294" t="s">
        <v>5558</v>
      </c>
      <c r="E3540" s="294" t="s">
        <v>946</v>
      </c>
    </row>
    <row r="3541" spans="2:5" x14ac:dyDescent="0.25">
      <c r="B3541" s="294" t="s">
        <v>5559</v>
      </c>
      <c r="C3541" s="294">
        <v>539112</v>
      </c>
      <c r="D3541" s="294" t="s">
        <v>422</v>
      </c>
      <c r="E3541" s="294" t="s">
        <v>508</v>
      </c>
    </row>
    <row r="3542" spans="2:5" x14ac:dyDescent="0.25">
      <c r="B3542" s="294" t="s">
        <v>5560</v>
      </c>
      <c r="C3542" s="294">
        <v>530267</v>
      </c>
      <c r="D3542" s="294" t="s">
        <v>422</v>
      </c>
      <c r="E3542" s="294" t="s">
        <v>430</v>
      </c>
    </row>
    <row r="3543" spans="2:5" x14ac:dyDescent="0.25">
      <c r="B3543" s="294" t="s">
        <v>5561</v>
      </c>
      <c r="C3543" s="294">
        <v>530461</v>
      </c>
      <c r="D3543" s="294" t="s">
        <v>422</v>
      </c>
      <c r="E3543" s="294" t="s">
        <v>502</v>
      </c>
    </row>
    <row r="3544" spans="2:5" x14ac:dyDescent="0.25">
      <c r="B3544" s="294" t="s">
        <v>5562</v>
      </c>
      <c r="C3544" s="294">
        <v>540132</v>
      </c>
      <c r="D3544" s="294" t="s">
        <v>422</v>
      </c>
      <c r="E3544" s="294" t="s">
        <v>444</v>
      </c>
    </row>
    <row r="3545" spans="2:5" x14ac:dyDescent="0.25">
      <c r="B3545" s="294" t="s">
        <v>5563</v>
      </c>
      <c r="C3545" s="294">
        <v>540132</v>
      </c>
      <c r="D3545" s="294" t="s">
        <v>422</v>
      </c>
      <c r="E3545" s="294" t="s">
        <v>444</v>
      </c>
    </row>
    <row r="3546" spans="2:5" x14ac:dyDescent="0.25">
      <c r="B3546" s="294" t="s">
        <v>5564</v>
      </c>
      <c r="C3546" s="294">
        <v>531869</v>
      </c>
      <c r="D3546" s="294" t="s">
        <v>422</v>
      </c>
      <c r="E3546" s="294" t="s">
        <v>727</v>
      </c>
    </row>
    <row r="3547" spans="2:5" x14ac:dyDescent="0.25">
      <c r="B3547" s="294" t="s">
        <v>5565</v>
      </c>
      <c r="C3547" s="294">
        <v>532710</v>
      </c>
      <c r="D3547" s="294" t="s">
        <v>5566</v>
      </c>
      <c r="E3547" s="294" t="s">
        <v>820</v>
      </c>
    </row>
    <row r="3548" spans="2:5" x14ac:dyDescent="0.25">
      <c r="B3548" s="294" t="s">
        <v>5567</v>
      </c>
      <c r="C3548" s="294">
        <v>539346</v>
      </c>
      <c r="D3548" s="294" t="s">
        <v>5568</v>
      </c>
      <c r="E3548" s="294" t="s">
        <v>1017</v>
      </c>
    </row>
    <row r="3549" spans="2:5" x14ac:dyDescent="0.25">
      <c r="B3549" s="294" t="s">
        <v>5569</v>
      </c>
      <c r="C3549" s="294">
        <v>506642</v>
      </c>
      <c r="D3549" s="294" t="s">
        <v>422</v>
      </c>
      <c r="E3549" s="294" t="s">
        <v>470</v>
      </c>
    </row>
    <row r="3550" spans="2:5" x14ac:dyDescent="0.25">
      <c r="B3550" s="294" t="s">
        <v>5570</v>
      </c>
      <c r="C3550" s="294">
        <v>540821</v>
      </c>
      <c r="D3550" s="294" t="s">
        <v>422</v>
      </c>
      <c r="E3550" s="294" t="s">
        <v>1161</v>
      </c>
    </row>
    <row r="3551" spans="2:5" x14ac:dyDescent="0.25">
      <c r="B3551" s="294" t="s">
        <v>5571</v>
      </c>
      <c r="C3551" s="294">
        <v>532034</v>
      </c>
      <c r="D3551" s="294" t="s">
        <v>422</v>
      </c>
      <c r="E3551" s="294" t="s">
        <v>604</v>
      </c>
    </row>
    <row r="3552" spans="2:5" x14ac:dyDescent="0.25">
      <c r="B3552" s="294" t="s">
        <v>5572</v>
      </c>
      <c r="C3552" s="294">
        <v>531448</v>
      </c>
      <c r="D3552" s="294" t="s">
        <v>422</v>
      </c>
      <c r="E3552" s="294" t="s">
        <v>843</v>
      </c>
    </row>
    <row r="3553" spans="2:5" x14ac:dyDescent="0.25">
      <c r="B3553" s="294" t="s">
        <v>5573</v>
      </c>
      <c r="C3553" s="294">
        <v>523025</v>
      </c>
      <c r="D3553" s="294" t="s">
        <v>422</v>
      </c>
      <c r="E3553" s="294" t="s">
        <v>536</v>
      </c>
    </row>
    <row r="3554" spans="2:5" x14ac:dyDescent="0.25">
      <c r="B3554" s="294" t="s">
        <v>5574</v>
      </c>
      <c r="C3554" s="294">
        <v>523025</v>
      </c>
      <c r="D3554" s="294" t="s">
        <v>422</v>
      </c>
      <c r="E3554" s="294" t="s">
        <v>536</v>
      </c>
    </row>
    <row r="3555" spans="2:5" x14ac:dyDescent="0.25">
      <c r="B3555" s="294" t="s">
        <v>5575</v>
      </c>
      <c r="C3555" s="294">
        <v>502090</v>
      </c>
      <c r="D3555" s="294" t="s">
        <v>5576</v>
      </c>
      <c r="E3555" s="294" t="s">
        <v>435</v>
      </c>
    </row>
    <row r="3556" spans="2:5" x14ac:dyDescent="0.25">
      <c r="B3556" s="294" t="s">
        <v>5577</v>
      </c>
      <c r="C3556" s="294">
        <v>540715</v>
      </c>
      <c r="D3556" s="294" t="s">
        <v>422</v>
      </c>
      <c r="E3556" s="294" t="s">
        <v>536</v>
      </c>
    </row>
    <row r="3557" spans="2:5" x14ac:dyDescent="0.25">
      <c r="B3557" s="294" t="s">
        <v>5578</v>
      </c>
      <c r="C3557" s="294">
        <v>532092</v>
      </c>
      <c r="D3557" s="294" t="s">
        <v>422</v>
      </c>
      <c r="E3557" s="294" t="s">
        <v>439</v>
      </c>
    </row>
    <row r="3558" spans="2:5" x14ac:dyDescent="0.25">
      <c r="B3558" s="294" t="s">
        <v>5579</v>
      </c>
      <c r="C3558" s="294">
        <v>507663</v>
      </c>
      <c r="D3558" s="294" t="s">
        <v>422</v>
      </c>
      <c r="E3558" s="294" t="s">
        <v>671</v>
      </c>
    </row>
    <row r="3559" spans="2:5" x14ac:dyDescent="0.25">
      <c r="B3559" s="294" t="s">
        <v>5580</v>
      </c>
      <c r="C3559" s="294">
        <v>511254</v>
      </c>
      <c r="D3559" s="294" t="s">
        <v>422</v>
      </c>
      <c r="E3559" s="294" t="s">
        <v>439</v>
      </c>
    </row>
    <row r="3560" spans="2:5" x14ac:dyDescent="0.25">
      <c r="B3560" s="294" t="s">
        <v>5581</v>
      </c>
      <c r="C3560" s="294">
        <v>526085</v>
      </c>
      <c r="D3560" s="294" t="s">
        <v>422</v>
      </c>
      <c r="E3560" s="294" t="s">
        <v>623</v>
      </c>
    </row>
    <row r="3561" spans="2:5" x14ac:dyDescent="0.25">
      <c r="B3561" s="294" t="s">
        <v>5582</v>
      </c>
      <c r="C3561" s="294" t="s">
        <v>422</v>
      </c>
      <c r="D3561" s="294" t="s">
        <v>5583</v>
      </c>
      <c r="E3561" s="294" t="s">
        <v>433</v>
      </c>
    </row>
    <row r="3562" spans="2:5" x14ac:dyDescent="0.25">
      <c r="B3562" s="294" t="s">
        <v>5584</v>
      </c>
      <c r="C3562" s="294">
        <v>540143</v>
      </c>
      <c r="D3562" s="294" t="s">
        <v>422</v>
      </c>
      <c r="E3562" s="294" t="s">
        <v>408</v>
      </c>
    </row>
    <row r="3563" spans="2:5" x14ac:dyDescent="0.25">
      <c r="B3563" s="294" t="s">
        <v>5585</v>
      </c>
      <c r="C3563" s="294">
        <v>540143</v>
      </c>
      <c r="D3563" s="294" t="s">
        <v>422</v>
      </c>
      <c r="E3563" s="294" t="s">
        <v>408</v>
      </c>
    </row>
    <row r="3564" spans="2:5" x14ac:dyDescent="0.25">
      <c r="B3564" s="294" t="s">
        <v>5586</v>
      </c>
      <c r="C3564" s="294">
        <v>511533</v>
      </c>
      <c r="D3564" s="294" t="s">
        <v>422</v>
      </c>
      <c r="E3564" s="294" t="s">
        <v>480</v>
      </c>
    </row>
    <row r="3565" spans="2:5" x14ac:dyDescent="0.25">
      <c r="B3565" s="294" t="s">
        <v>5587</v>
      </c>
      <c r="C3565" s="294">
        <v>503691</v>
      </c>
      <c r="D3565" s="294" t="s">
        <v>422</v>
      </c>
      <c r="E3565" s="294" t="s">
        <v>1161</v>
      </c>
    </row>
    <row r="3566" spans="2:5" x14ac:dyDescent="0.25">
      <c r="B3566" s="294" t="s">
        <v>5588</v>
      </c>
      <c r="C3566" s="294">
        <v>532841</v>
      </c>
      <c r="D3566" s="294" t="s">
        <v>422</v>
      </c>
      <c r="E3566" s="294" t="s">
        <v>435</v>
      </c>
    </row>
    <row r="3567" spans="2:5" x14ac:dyDescent="0.25">
      <c r="B3567" s="294" t="s">
        <v>5589</v>
      </c>
      <c r="C3567" s="294">
        <v>539660</v>
      </c>
      <c r="D3567" s="294" t="s">
        <v>422</v>
      </c>
      <c r="E3567" s="294" t="s">
        <v>405</v>
      </c>
    </row>
    <row r="3568" spans="2:5" x14ac:dyDescent="0.25">
      <c r="B3568" s="294" t="s">
        <v>5590</v>
      </c>
      <c r="C3568" s="294">
        <v>538557</v>
      </c>
      <c r="D3568" s="294" t="s">
        <v>422</v>
      </c>
      <c r="E3568" s="294" t="s">
        <v>444</v>
      </c>
    </row>
    <row r="3569" spans="2:5" x14ac:dyDescent="0.25">
      <c r="B3569" s="294" t="s">
        <v>5591</v>
      </c>
      <c r="C3569" s="294">
        <v>531931</v>
      </c>
      <c r="D3569" s="294" t="s">
        <v>422</v>
      </c>
      <c r="E3569" s="294" t="s">
        <v>843</v>
      </c>
    </row>
    <row r="3570" spans="2:5" x14ac:dyDescent="0.25">
      <c r="B3570" s="294" t="s">
        <v>5592</v>
      </c>
      <c r="C3570" s="294">
        <v>530905</v>
      </c>
      <c r="D3570" s="294" t="s">
        <v>422</v>
      </c>
      <c r="E3570" s="294" t="s">
        <v>439</v>
      </c>
    </row>
    <row r="3571" spans="2:5" x14ac:dyDescent="0.25">
      <c r="B3571" s="294" t="s">
        <v>5593</v>
      </c>
      <c r="C3571" s="294">
        <v>540066</v>
      </c>
      <c r="D3571" s="294" t="s">
        <v>422</v>
      </c>
      <c r="E3571" s="294" t="s">
        <v>777</v>
      </c>
    </row>
    <row r="3572" spans="2:5" x14ac:dyDescent="0.25">
      <c r="B3572" s="294" t="s">
        <v>5594</v>
      </c>
      <c r="C3572" s="294">
        <v>530265</v>
      </c>
      <c r="D3572" s="294" t="s">
        <v>422</v>
      </c>
      <c r="E3572" s="294" t="s">
        <v>435</v>
      </c>
    </row>
    <row r="3573" spans="2:5" x14ac:dyDescent="0.25">
      <c r="B3573" s="294" t="s">
        <v>5595</v>
      </c>
      <c r="C3573" s="294">
        <v>515043</v>
      </c>
      <c r="D3573" s="294" t="s">
        <v>422</v>
      </c>
      <c r="E3573" s="294" t="s">
        <v>699</v>
      </c>
    </row>
    <row r="3574" spans="2:5" x14ac:dyDescent="0.25">
      <c r="B3574" s="294" t="s">
        <v>5596</v>
      </c>
      <c r="C3574" s="294">
        <v>515043</v>
      </c>
      <c r="D3574" s="294" t="s">
        <v>422</v>
      </c>
      <c r="E3574" s="294" t="s">
        <v>699</v>
      </c>
    </row>
    <row r="3575" spans="2:5" x14ac:dyDescent="0.25">
      <c r="B3575" s="294" t="s">
        <v>5597</v>
      </c>
      <c r="C3575" s="294" t="s">
        <v>422</v>
      </c>
      <c r="D3575" s="294" t="s">
        <v>5598</v>
      </c>
      <c r="E3575" s="294" t="s">
        <v>433</v>
      </c>
    </row>
    <row r="3576" spans="2:5" x14ac:dyDescent="0.25">
      <c r="B3576" s="294" t="s">
        <v>5599</v>
      </c>
      <c r="C3576" s="294" t="s">
        <v>422</v>
      </c>
      <c r="D3576" s="294" t="s">
        <v>5600</v>
      </c>
      <c r="E3576" s="294" t="s">
        <v>433</v>
      </c>
    </row>
    <row r="3577" spans="2:5" x14ac:dyDescent="0.25">
      <c r="B3577" s="294" t="s">
        <v>5601</v>
      </c>
      <c r="C3577" s="294">
        <v>590051</v>
      </c>
      <c r="D3577" s="294" t="s">
        <v>5602</v>
      </c>
      <c r="E3577" s="294" t="s">
        <v>515</v>
      </c>
    </row>
    <row r="3578" spans="2:5" x14ac:dyDescent="0.25">
      <c r="B3578" s="294" t="s">
        <v>5603</v>
      </c>
      <c r="C3578" s="294">
        <v>511066</v>
      </c>
      <c r="D3578" s="294" t="s">
        <v>422</v>
      </c>
      <c r="E3578" s="294" t="s">
        <v>439</v>
      </c>
    </row>
    <row r="3579" spans="2:5" x14ac:dyDescent="0.25">
      <c r="B3579" s="294" t="s">
        <v>5604</v>
      </c>
      <c r="C3579" s="294">
        <v>507315</v>
      </c>
      <c r="D3579" s="294" t="s">
        <v>5605</v>
      </c>
      <c r="E3579" s="294" t="s">
        <v>1121</v>
      </c>
    </row>
    <row r="3580" spans="2:5" x14ac:dyDescent="0.25">
      <c r="B3580" s="294" t="s">
        <v>5606</v>
      </c>
      <c r="C3580" s="294">
        <v>532713</v>
      </c>
      <c r="D3580" s="294" t="s">
        <v>5607</v>
      </c>
      <c r="E3580" s="294" t="s">
        <v>444</v>
      </c>
    </row>
    <row r="3581" spans="2:5" x14ac:dyDescent="0.25">
      <c r="B3581" s="294" t="s">
        <v>5608</v>
      </c>
      <c r="C3581" s="294">
        <v>540642</v>
      </c>
      <c r="D3581" s="294" t="s">
        <v>5609</v>
      </c>
      <c r="E3581" s="294" t="s">
        <v>820</v>
      </c>
    </row>
    <row r="3582" spans="2:5" x14ac:dyDescent="0.25">
      <c r="B3582" s="294" t="s">
        <v>5610</v>
      </c>
      <c r="C3582" s="294">
        <v>540181</v>
      </c>
      <c r="D3582" s="294" t="s">
        <v>422</v>
      </c>
      <c r="E3582" s="294" t="s">
        <v>439</v>
      </c>
    </row>
    <row r="3583" spans="2:5" x14ac:dyDescent="0.25">
      <c r="B3583" s="294" t="s">
        <v>5611</v>
      </c>
      <c r="C3583" s="294">
        <v>526554</v>
      </c>
      <c r="D3583" s="294" t="s">
        <v>422</v>
      </c>
      <c r="E3583" s="294" t="s">
        <v>617</v>
      </c>
    </row>
    <row r="3584" spans="2:5" x14ac:dyDescent="0.25">
      <c r="B3584" s="294" t="s">
        <v>5612</v>
      </c>
      <c r="C3584" s="294">
        <v>590056</v>
      </c>
      <c r="D3584" s="294" t="s">
        <v>5613</v>
      </c>
      <c r="E3584" s="294" t="s">
        <v>437</v>
      </c>
    </row>
    <row r="3585" spans="2:5" x14ac:dyDescent="0.25">
      <c r="B3585" s="294" t="s">
        <v>5614</v>
      </c>
      <c r="C3585" s="294">
        <v>500370</v>
      </c>
      <c r="D3585" s="294" t="s">
        <v>5615</v>
      </c>
      <c r="E3585" s="294" t="s">
        <v>444</v>
      </c>
    </row>
    <row r="3586" spans="2:5" x14ac:dyDescent="0.25">
      <c r="B3586" s="294" t="s">
        <v>5616</v>
      </c>
      <c r="C3586" s="294">
        <v>517059</v>
      </c>
      <c r="D3586" s="294" t="s">
        <v>5617</v>
      </c>
      <c r="E3586" s="294" t="s">
        <v>720</v>
      </c>
    </row>
    <row r="3587" spans="2:5" x14ac:dyDescent="0.25">
      <c r="B3587" s="294" t="s">
        <v>5618</v>
      </c>
      <c r="C3587" s="294">
        <v>532005</v>
      </c>
      <c r="D3587" s="294" t="s">
        <v>422</v>
      </c>
      <c r="E3587" s="294" t="s">
        <v>607</v>
      </c>
    </row>
    <row r="3588" spans="2:5" x14ac:dyDescent="0.25">
      <c r="B3588" s="294" t="s">
        <v>5619</v>
      </c>
      <c r="C3588" s="294">
        <v>521240</v>
      </c>
      <c r="D3588" s="294" t="s">
        <v>422</v>
      </c>
      <c r="E3588" s="294" t="s">
        <v>437</v>
      </c>
    </row>
    <row r="3589" spans="2:5" x14ac:dyDescent="0.25">
      <c r="B3589" s="294" t="s">
        <v>5620</v>
      </c>
      <c r="C3589" s="294">
        <v>511630</v>
      </c>
      <c r="D3589" s="294" t="s">
        <v>5621</v>
      </c>
      <c r="E3589" s="294" t="s">
        <v>946</v>
      </c>
    </row>
    <row r="3590" spans="2:5" x14ac:dyDescent="0.25">
      <c r="B3590" s="294" t="s">
        <v>5622</v>
      </c>
      <c r="C3590" s="294">
        <v>520075</v>
      </c>
      <c r="D3590" s="294" t="s">
        <v>422</v>
      </c>
      <c r="E3590" s="294" t="s">
        <v>777</v>
      </c>
    </row>
    <row r="3591" spans="2:5" x14ac:dyDescent="0.25">
      <c r="B3591" s="294" t="s">
        <v>5623</v>
      </c>
      <c r="C3591" s="294">
        <v>530617</v>
      </c>
      <c r="D3591" s="294" t="s">
        <v>422</v>
      </c>
      <c r="E3591" s="294" t="s">
        <v>482</v>
      </c>
    </row>
    <row r="3592" spans="2:5" x14ac:dyDescent="0.25">
      <c r="B3592" s="294" t="s">
        <v>5624</v>
      </c>
      <c r="C3592" s="294">
        <v>530125</v>
      </c>
      <c r="D3592" s="294" t="s">
        <v>422</v>
      </c>
      <c r="E3592" s="294" t="s">
        <v>460</v>
      </c>
    </row>
    <row r="3593" spans="2:5" x14ac:dyDescent="0.25">
      <c r="B3593" s="294" t="s">
        <v>5625</v>
      </c>
      <c r="C3593" s="294">
        <v>500371</v>
      </c>
      <c r="D3593" s="294" t="s">
        <v>422</v>
      </c>
      <c r="E3593" s="294" t="s">
        <v>791</v>
      </c>
    </row>
    <row r="3594" spans="2:5" x14ac:dyDescent="0.25">
      <c r="B3594" s="294" t="s">
        <v>5626</v>
      </c>
      <c r="C3594" s="294">
        <v>500371</v>
      </c>
      <c r="D3594" s="294" t="s">
        <v>422</v>
      </c>
      <c r="E3594" s="294" t="s">
        <v>791</v>
      </c>
    </row>
    <row r="3595" spans="2:5" x14ac:dyDescent="0.25">
      <c r="B3595" s="294" t="s">
        <v>5627</v>
      </c>
      <c r="C3595" s="294">
        <v>521206</v>
      </c>
      <c r="D3595" s="294" t="s">
        <v>422</v>
      </c>
      <c r="E3595" s="294" t="s">
        <v>536</v>
      </c>
    </row>
    <row r="3596" spans="2:5" x14ac:dyDescent="0.25">
      <c r="B3596" s="294" t="s">
        <v>5628</v>
      </c>
      <c r="C3596" s="294">
        <v>530025</v>
      </c>
      <c r="D3596" s="294" t="s">
        <v>422</v>
      </c>
      <c r="E3596" s="294" t="s">
        <v>843</v>
      </c>
    </row>
    <row r="3597" spans="2:5" x14ac:dyDescent="0.25">
      <c r="B3597" s="294" t="s">
        <v>5629</v>
      </c>
      <c r="C3597" s="294">
        <v>780015</v>
      </c>
      <c r="D3597" s="294" t="s">
        <v>422</v>
      </c>
      <c r="E3597" s="294" t="s">
        <v>513</v>
      </c>
    </row>
    <row r="3598" spans="2:5" x14ac:dyDescent="0.25">
      <c r="B3598" s="294" t="s">
        <v>5630</v>
      </c>
      <c r="C3598" s="294">
        <v>509423</v>
      </c>
      <c r="D3598" s="294" t="s">
        <v>422</v>
      </c>
      <c r="E3598" s="294" t="s">
        <v>470</v>
      </c>
    </row>
    <row r="3599" spans="2:5" x14ac:dyDescent="0.25">
      <c r="B3599" s="294" t="s">
        <v>5631</v>
      </c>
      <c r="C3599" s="294">
        <v>521222</v>
      </c>
      <c r="D3599" s="294" t="s">
        <v>422</v>
      </c>
      <c r="E3599" s="294" t="s">
        <v>536</v>
      </c>
    </row>
    <row r="3600" spans="2:5" x14ac:dyDescent="0.25">
      <c r="B3600" s="294" t="s">
        <v>5632</v>
      </c>
      <c r="C3600" s="294" t="s">
        <v>422</v>
      </c>
      <c r="D3600" s="294" t="s">
        <v>5633</v>
      </c>
      <c r="E3600" s="294" t="s">
        <v>513</v>
      </c>
    </row>
    <row r="3601" spans="2:5" x14ac:dyDescent="0.25">
      <c r="B3601" s="294" t="s">
        <v>5634</v>
      </c>
      <c r="C3601" s="294">
        <v>523116</v>
      </c>
      <c r="D3601" s="294" t="s">
        <v>422</v>
      </c>
      <c r="E3601" s="294" t="s">
        <v>545</v>
      </c>
    </row>
    <row r="3602" spans="2:5" x14ac:dyDescent="0.25">
      <c r="B3602" s="294" t="s">
        <v>5635</v>
      </c>
      <c r="C3602" s="294">
        <v>541163</v>
      </c>
      <c r="D3602" s="294" t="s">
        <v>5636</v>
      </c>
      <c r="E3602" s="294" t="s">
        <v>777</v>
      </c>
    </row>
    <row r="3603" spans="2:5" x14ac:dyDescent="0.25">
      <c r="B3603" s="294" t="s">
        <v>5637</v>
      </c>
      <c r="C3603" s="294">
        <v>524703</v>
      </c>
      <c r="D3603" s="294" t="s">
        <v>422</v>
      </c>
      <c r="E3603" s="294" t="s">
        <v>460</v>
      </c>
    </row>
    <row r="3604" spans="2:5" x14ac:dyDescent="0.25">
      <c r="B3604" s="294" t="s">
        <v>5638</v>
      </c>
      <c r="C3604" s="294">
        <v>504918</v>
      </c>
      <c r="D3604" s="294" t="s">
        <v>422</v>
      </c>
      <c r="E3604" s="294" t="s">
        <v>402</v>
      </c>
    </row>
    <row r="3605" spans="2:5" x14ac:dyDescent="0.25">
      <c r="B3605" s="294" t="s">
        <v>5639</v>
      </c>
      <c r="C3605" s="294">
        <v>539392</v>
      </c>
      <c r="D3605" s="294" t="s">
        <v>422</v>
      </c>
      <c r="E3605" s="294" t="s">
        <v>444</v>
      </c>
    </row>
    <row r="3606" spans="2:5" x14ac:dyDescent="0.25">
      <c r="B3606" s="294" t="s">
        <v>5640</v>
      </c>
      <c r="C3606" s="294">
        <v>539392</v>
      </c>
      <c r="D3606" s="294" t="s">
        <v>422</v>
      </c>
      <c r="E3606" s="294" t="s">
        <v>444</v>
      </c>
    </row>
    <row r="3607" spans="2:5" x14ac:dyDescent="0.25">
      <c r="B3607" s="294" t="s">
        <v>5641</v>
      </c>
      <c r="C3607" s="294">
        <v>516096</v>
      </c>
      <c r="D3607" s="294" t="s">
        <v>422</v>
      </c>
      <c r="E3607" s="294" t="s">
        <v>416</v>
      </c>
    </row>
    <row r="3608" spans="2:5" x14ac:dyDescent="0.25">
      <c r="B3608" s="294" t="s">
        <v>5642</v>
      </c>
      <c r="C3608" s="294">
        <v>514234</v>
      </c>
      <c r="D3608" s="294" t="s">
        <v>5643</v>
      </c>
      <c r="E3608" s="294" t="s">
        <v>437</v>
      </c>
    </row>
    <row r="3609" spans="2:5" x14ac:dyDescent="0.25">
      <c r="B3609" s="294" t="s">
        <v>5644</v>
      </c>
      <c r="C3609" s="294">
        <v>514234</v>
      </c>
      <c r="D3609" s="294" t="s">
        <v>5643</v>
      </c>
      <c r="E3609" s="294" t="s">
        <v>437</v>
      </c>
    </row>
    <row r="3610" spans="2:5" x14ac:dyDescent="0.25">
      <c r="B3610" s="294" t="s">
        <v>5645</v>
      </c>
      <c r="C3610" s="294">
        <v>534618</v>
      </c>
      <c r="D3610" s="294" t="s">
        <v>422</v>
      </c>
      <c r="E3610" s="294" t="s">
        <v>561</v>
      </c>
    </row>
    <row r="3611" spans="2:5" x14ac:dyDescent="0.25">
      <c r="B3611" s="294" t="s">
        <v>5646</v>
      </c>
      <c r="C3611" s="294">
        <v>511640</v>
      </c>
      <c r="D3611" s="294" t="s">
        <v>422</v>
      </c>
      <c r="E3611" s="294" t="s">
        <v>439</v>
      </c>
    </row>
    <row r="3612" spans="2:5" x14ac:dyDescent="0.25">
      <c r="B3612" s="294" t="s">
        <v>5647</v>
      </c>
      <c r="C3612" s="294">
        <v>526521</v>
      </c>
      <c r="D3612" s="294" t="s">
        <v>5648</v>
      </c>
      <c r="E3612" s="294" t="s">
        <v>435</v>
      </c>
    </row>
    <row r="3613" spans="2:5" x14ac:dyDescent="0.25">
      <c r="B3613" s="294" t="s">
        <v>5649</v>
      </c>
      <c r="C3613" s="294">
        <v>540782</v>
      </c>
      <c r="D3613" s="294" t="s">
        <v>422</v>
      </c>
      <c r="E3613" s="294" t="s">
        <v>623</v>
      </c>
    </row>
    <row r="3614" spans="2:5" x14ac:dyDescent="0.25">
      <c r="B3614" s="294" t="s">
        <v>5650</v>
      </c>
      <c r="C3614" s="294">
        <v>533411</v>
      </c>
      <c r="D3614" s="294" t="s">
        <v>5651</v>
      </c>
      <c r="E3614" s="294" t="s">
        <v>1342</v>
      </c>
    </row>
    <row r="3615" spans="2:5" x14ac:dyDescent="0.25">
      <c r="B3615" s="294" t="s">
        <v>5652</v>
      </c>
      <c r="C3615" s="294">
        <v>530073</v>
      </c>
      <c r="D3615" s="294" t="s">
        <v>5653</v>
      </c>
      <c r="E3615" s="294" t="s">
        <v>545</v>
      </c>
    </row>
    <row r="3616" spans="2:5" x14ac:dyDescent="0.25">
      <c r="B3616" s="294" t="s">
        <v>5654</v>
      </c>
      <c r="C3616" s="294" t="s">
        <v>422</v>
      </c>
      <c r="D3616" s="294" t="s">
        <v>5655</v>
      </c>
      <c r="E3616" s="294" t="s">
        <v>433</v>
      </c>
    </row>
    <row r="3617" spans="2:5" x14ac:dyDescent="0.25">
      <c r="B3617" s="294" t="s">
        <v>5656</v>
      </c>
      <c r="C3617" s="294">
        <v>531898</v>
      </c>
      <c r="D3617" s="294" t="s">
        <v>422</v>
      </c>
      <c r="E3617" s="294" t="s">
        <v>425</v>
      </c>
    </row>
    <row r="3618" spans="2:5" x14ac:dyDescent="0.25">
      <c r="B3618" s="294" t="s">
        <v>5657</v>
      </c>
      <c r="C3618" s="294">
        <v>531569</v>
      </c>
      <c r="D3618" s="294" t="s">
        <v>422</v>
      </c>
      <c r="E3618" s="294" t="s">
        <v>460</v>
      </c>
    </row>
    <row r="3619" spans="2:5" x14ac:dyDescent="0.25">
      <c r="B3619" s="294" t="s">
        <v>5658</v>
      </c>
      <c r="C3619" s="294">
        <v>532972</v>
      </c>
      <c r="D3619" s="294" t="s">
        <v>422</v>
      </c>
      <c r="E3619" s="294" t="s">
        <v>515</v>
      </c>
    </row>
    <row r="3620" spans="2:5" x14ac:dyDescent="0.25">
      <c r="B3620" s="294" t="s">
        <v>5659</v>
      </c>
      <c r="C3620" s="294">
        <v>532435</v>
      </c>
      <c r="D3620" s="294" t="s">
        <v>422</v>
      </c>
      <c r="E3620" s="294" t="s">
        <v>508</v>
      </c>
    </row>
    <row r="3621" spans="2:5" x14ac:dyDescent="0.25">
      <c r="B3621" s="294" t="s">
        <v>5660</v>
      </c>
      <c r="C3621" s="294">
        <v>512062</v>
      </c>
      <c r="D3621" s="294" t="s">
        <v>422</v>
      </c>
      <c r="E3621" s="294" t="s">
        <v>843</v>
      </c>
    </row>
    <row r="3622" spans="2:5" x14ac:dyDescent="0.25">
      <c r="B3622" s="294" t="s">
        <v>5661</v>
      </c>
      <c r="C3622" s="294">
        <v>500674</v>
      </c>
      <c r="D3622" s="294" t="s">
        <v>5662</v>
      </c>
      <c r="E3622" s="294" t="s">
        <v>460</v>
      </c>
    </row>
    <row r="3623" spans="2:5" x14ac:dyDescent="0.25">
      <c r="B3623" s="294" t="s">
        <v>5663</v>
      </c>
      <c r="C3623" s="294">
        <v>500674</v>
      </c>
      <c r="D3623" s="294" t="s">
        <v>5662</v>
      </c>
      <c r="E3623" s="294" t="s">
        <v>460</v>
      </c>
    </row>
    <row r="3624" spans="2:5" x14ac:dyDescent="0.25">
      <c r="B3624" s="294" t="s">
        <v>5664</v>
      </c>
      <c r="C3624" s="294">
        <v>514280</v>
      </c>
      <c r="D3624" s="294" t="s">
        <v>422</v>
      </c>
      <c r="E3624" s="294" t="s">
        <v>437</v>
      </c>
    </row>
    <row r="3625" spans="2:5" x14ac:dyDescent="0.25">
      <c r="B3625" s="294" t="s">
        <v>5665</v>
      </c>
      <c r="C3625" s="294">
        <v>530035</v>
      </c>
      <c r="D3625" s="294" t="s">
        <v>422</v>
      </c>
      <c r="E3625" s="294" t="s">
        <v>437</v>
      </c>
    </row>
    <row r="3626" spans="2:5" x14ac:dyDescent="0.25">
      <c r="B3626" s="294" t="s">
        <v>5666</v>
      </c>
      <c r="C3626" s="294">
        <v>540822</v>
      </c>
      <c r="D3626" s="294" t="s">
        <v>422</v>
      </c>
      <c r="E3626" s="294" t="s">
        <v>439</v>
      </c>
    </row>
    <row r="3627" spans="2:5" x14ac:dyDescent="0.25">
      <c r="B3627" s="294" t="s">
        <v>5667</v>
      </c>
      <c r="C3627" s="294">
        <v>519260</v>
      </c>
      <c r="D3627" s="294" t="s">
        <v>5668</v>
      </c>
      <c r="E3627" s="294" t="s">
        <v>671</v>
      </c>
    </row>
    <row r="3628" spans="2:5" x14ac:dyDescent="0.25">
      <c r="B3628" s="294" t="s">
        <v>5669</v>
      </c>
      <c r="C3628" s="294">
        <v>506906</v>
      </c>
      <c r="D3628" s="294" t="s">
        <v>422</v>
      </c>
      <c r="E3628" s="294" t="s">
        <v>444</v>
      </c>
    </row>
    <row r="3629" spans="2:5" x14ac:dyDescent="0.25">
      <c r="B3629" s="294" t="s">
        <v>5670</v>
      </c>
      <c r="C3629" s="294">
        <v>519238</v>
      </c>
      <c r="D3629" s="294" t="s">
        <v>422</v>
      </c>
      <c r="E3629" s="294" t="s">
        <v>620</v>
      </c>
    </row>
    <row r="3630" spans="2:5" x14ac:dyDescent="0.25">
      <c r="B3630" s="294" t="s">
        <v>5671</v>
      </c>
      <c r="C3630" s="294">
        <v>538992</v>
      </c>
      <c r="D3630" s="294" t="s">
        <v>422</v>
      </c>
      <c r="E3630" s="294" t="s">
        <v>777</v>
      </c>
    </row>
    <row r="3631" spans="2:5" x14ac:dyDescent="0.25">
      <c r="B3631" s="294" t="s">
        <v>5672</v>
      </c>
      <c r="C3631" s="294">
        <v>512020</v>
      </c>
      <c r="D3631" s="294" t="s">
        <v>422</v>
      </c>
      <c r="E3631" s="294" t="s">
        <v>439</v>
      </c>
    </row>
    <row r="3632" spans="2:5" x14ac:dyDescent="0.25">
      <c r="B3632" s="294" t="s">
        <v>5673</v>
      </c>
      <c r="C3632" s="294">
        <v>512020</v>
      </c>
      <c r="D3632" s="294" t="s">
        <v>422</v>
      </c>
      <c r="E3632" s="294" t="s">
        <v>439</v>
      </c>
    </row>
    <row r="3633" spans="2:5" x14ac:dyDescent="0.25">
      <c r="B3633" s="294" t="s">
        <v>5674</v>
      </c>
      <c r="C3633" s="294">
        <v>504614</v>
      </c>
      <c r="D3633" s="294" t="s">
        <v>5675</v>
      </c>
      <c r="E3633" s="294" t="s">
        <v>454</v>
      </c>
    </row>
    <row r="3634" spans="2:5" x14ac:dyDescent="0.25">
      <c r="B3634" s="294" t="s">
        <v>5676</v>
      </c>
      <c r="C3634" s="294">
        <v>516032</v>
      </c>
      <c r="D3634" s="294" t="s">
        <v>422</v>
      </c>
      <c r="E3634" s="294" t="s">
        <v>416</v>
      </c>
    </row>
    <row r="3635" spans="2:5" x14ac:dyDescent="0.25">
      <c r="B3635" s="294" t="s">
        <v>5677</v>
      </c>
      <c r="C3635" s="294">
        <v>516003</v>
      </c>
      <c r="D3635" s="294" t="s">
        <v>422</v>
      </c>
      <c r="E3635" s="294" t="s">
        <v>917</v>
      </c>
    </row>
    <row r="3636" spans="2:5" x14ac:dyDescent="0.25">
      <c r="B3636" s="294" t="s">
        <v>5678</v>
      </c>
      <c r="C3636" s="294">
        <v>519242</v>
      </c>
      <c r="D3636" s="294" t="s">
        <v>422</v>
      </c>
      <c r="E3636" s="294" t="s">
        <v>671</v>
      </c>
    </row>
    <row r="3637" spans="2:5" x14ac:dyDescent="0.25">
      <c r="B3637" s="294" t="s">
        <v>5679</v>
      </c>
      <c r="C3637" s="294">
        <v>532163</v>
      </c>
      <c r="D3637" s="294" t="s">
        <v>5680</v>
      </c>
      <c r="E3637" s="294" t="s">
        <v>425</v>
      </c>
    </row>
    <row r="3638" spans="2:5" x14ac:dyDescent="0.25">
      <c r="B3638" s="294" t="s">
        <v>5681</v>
      </c>
      <c r="C3638" s="294">
        <v>532163</v>
      </c>
      <c r="D3638" s="294" t="s">
        <v>5680</v>
      </c>
      <c r="E3638" s="294" t="s">
        <v>425</v>
      </c>
    </row>
    <row r="3639" spans="2:5" x14ac:dyDescent="0.25">
      <c r="B3639" s="294" t="s">
        <v>5682</v>
      </c>
      <c r="C3639" s="294">
        <v>526885</v>
      </c>
      <c r="D3639" s="294" t="s">
        <v>5683</v>
      </c>
      <c r="E3639" s="294" t="s">
        <v>437</v>
      </c>
    </row>
    <row r="3640" spans="2:5" x14ac:dyDescent="0.25">
      <c r="B3640" s="294" t="s">
        <v>5684</v>
      </c>
      <c r="C3640" s="294">
        <v>530993</v>
      </c>
      <c r="D3640" s="294" t="s">
        <v>422</v>
      </c>
      <c r="E3640" s="294" t="s">
        <v>444</v>
      </c>
    </row>
    <row r="3641" spans="2:5" x14ac:dyDescent="0.25">
      <c r="B3641" s="294" t="s">
        <v>5685</v>
      </c>
      <c r="C3641" s="294">
        <v>531930</v>
      </c>
      <c r="D3641" s="294" t="s">
        <v>422</v>
      </c>
      <c r="E3641" s="294" t="s">
        <v>1342</v>
      </c>
    </row>
    <row r="3642" spans="2:5" x14ac:dyDescent="0.25">
      <c r="B3642" s="294" t="s">
        <v>5686</v>
      </c>
      <c r="C3642" s="294">
        <v>540393</v>
      </c>
      <c r="D3642" s="294" t="s">
        <v>422</v>
      </c>
      <c r="E3642" s="294" t="s">
        <v>745</v>
      </c>
    </row>
    <row r="3643" spans="2:5" x14ac:dyDescent="0.25">
      <c r="B3643" s="294" t="s">
        <v>5687</v>
      </c>
      <c r="C3643" s="294">
        <v>514412</v>
      </c>
      <c r="D3643" s="294" t="s">
        <v>422</v>
      </c>
      <c r="E3643" s="294" t="s">
        <v>536</v>
      </c>
    </row>
    <row r="3644" spans="2:5" x14ac:dyDescent="0.25">
      <c r="B3644" s="294" t="s">
        <v>5688</v>
      </c>
      <c r="C3644" s="294">
        <v>506190</v>
      </c>
      <c r="D3644" s="294" t="s">
        <v>422</v>
      </c>
      <c r="E3644" s="294" t="s">
        <v>843</v>
      </c>
    </row>
    <row r="3645" spans="2:5" x14ac:dyDescent="0.25">
      <c r="B3645" s="294" t="s">
        <v>5689</v>
      </c>
      <c r="C3645" s="294" t="s">
        <v>422</v>
      </c>
      <c r="D3645" s="294" t="s">
        <v>5690</v>
      </c>
      <c r="E3645" s="294" t="s">
        <v>433</v>
      </c>
    </row>
    <row r="3646" spans="2:5" x14ac:dyDescent="0.25">
      <c r="B3646" s="294" t="s">
        <v>5691</v>
      </c>
      <c r="C3646" s="294">
        <v>539124</v>
      </c>
      <c r="D3646" s="294" t="s">
        <v>422</v>
      </c>
      <c r="E3646" s="294" t="s">
        <v>439</v>
      </c>
    </row>
    <row r="3647" spans="2:5" x14ac:dyDescent="0.25">
      <c r="B3647" s="294" t="s">
        <v>5692</v>
      </c>
      <c r="C3647" s="294">
        <v>506313</v>
      </c>
      <c r="D3647" s="294" t="s">
        <v>422</v>
      </c>
      <c r="E3647" s="294" t="s">
        <v>950</v>
      </c>
    </row>
    <row r="3648" spans="2:5" x14ac:dyDescent="0.25">
      <c r="B3648" s="294" t="s">
        <v>5693</v>
      </c>
      <c r="C3648" s="294">
        <v>532663</v>
      </c>
      <c r="D3648" s="294" t="s">
        <v>5694</v>
      </c>
      <c r="E3648" s="294" t="s">
        <v>408</v>
      </c>
    </row>
    <row r="3649" spans="2:5" x14ac:dyDescent="0.25">
      <c r="B3649" s="294" t="s">
        <v>5695</v>
      </c>
      <c r="C3649" s="294">
        <v>533259</v>
      </c>
      <c r="D3649" s="294" t="s">
        <v>5696</v>
      </c>
      <c r="E3649" s="294" t="s">
        <v>611</v>
      </c>
    </row>
    <row r="3650" spans="2:5" x14ac:dyDescent="0.25">
      <c r="B3650" s="294" t="s">
        <v>5697</v>
      </c>
      <c r="C3650" s="294">
        <v>511076</v>
      </c>
      <c r="D3650" s="294" t="s">
        <v>422</v>
      </c>
      <c r="E3650" s="294" t="s">
        <v>444</v>
      </c>
    </row>
    <row r="3651" spans="2:5" x14ac:dyDescent="0.25">
      <c r="B3651" s="294" t="s">
        <v>5698</v>
      </c>
      <c r="C3651" s="294">
        <v>526093</v>
      </c>
      <c r="D3651" s="294" t="s">
        <v>5699</v>
      </c>
      <c r="E3651" s="294" t="s">
        <v>454</v>
      </c>
    </row>
    <row r="3652" spans="2:5" x14ac:dyDescent="0.25">
      <c r="B3652" s="294" t="s">
        <v>5700</v>
      </c>
      <c r="C3652" s="294">
        <v>539201</v>
      </c>
      <c r="D3652" s="294" t="s">
        <v>422</v>
      </c>
      <c r="E3652" s="294" t="s">
        <v>416</v>
      </c>
    </row>
    <row r="3653" spans="2:5" x14ac:dyDescent="0.25">
      <c r="B3653" s="294" t="s">
        <v>5701</v>
      </c>
      <c r="C3653" s="294">
        <v>539404</v>
      </c>
      <c r="D3653" s="294" t="s">
        <v>5702</v>
      </c>
      <c r="E3653" s="294" t="s">
        <v>439</v>
      </c>
    </row>
    <row r="3654" spans="2:5" x14ac:dyDescent="0.25">
      <c r="B3654" s="294" t="s">
        <v>5703</v>
      </c>
      <c r="C3654" s="294">
        <v>536592</v>
      </c>
      <c r="D3654" s="294" t="s">
        <v>422</v>
      </c>
      <c r="E3654" s="294" t="s">
        <v>439</v>
      </c>
    </row>
    <row r="3655" spans="2:5" x14ac:dyDescent="0.25">
      <c r="B3655" s="294" t="s">
        <v>5704</v>
      </c>
      <c r="C3655" s="294">
        <v>508996</v>
      </c>
      <c r="D3655" s="294" t="s">
        <v>5705</v>
      </c>
      <c r="E3655" s="294" t="s">
        <v>508</v>
      </c>
    </row>
    <row r="3656" spans="2:5" x14ac:dyDescent="0.25">
      <c r="B3656" s="294" t="s">
        <v>5706</v>
      </c>
      <c r="C3656" s="294">
        <v>503893</v>
      </c>
      <c r="D3656" s="294" t="s">
        <v>422</v>
      </c>
      <c r="E3656" s="294" t="s">
        <v>405</v>
      </c>
    </row>
    <row r="3657" spans="2:5" x14ac:dyDescent="0.25">
      <c r="B3657" s="294" t="s">
        <v>5707</v>
      </c>
      <c r="C3657" s="294">
        <v>539218</v>
      </c>
      <c r="D3657" s="294" t="s">
        <v>422</v>
      </c>
      <c r="E3657" s="294" t="s">
        <v>439</v>
      </c>
    </row>
    <row r="3658" spans="2:5" x14ac:dyDescent="0.25">
      <c r="B3658" s="294" t="s">
        <v>5708</v>
      </c>
      <c r="C3658" s="294">
        <v>502175</v>
      </c>
      <c r="D3658" s="294" t="s">
        <v>422</v>
      </c>
      <c r="E3658" s="294" t="s">
        <v>435</v>
      </c>
    </row>
    <row r="3659" spans="2:5" x14ac:dyDescent="0.25">
      <c r="B3659" s="294" t="s">
        <v>5709</v>
      </c>
      <c r="C3659" s="294">
        <v>511577</v>
      </c>
      <c r="D3659" s="294" t="s">
        <v>422</v>
      </c>
      <c r="E3659" s="294" t="s">
        <v>439</v>
      </c>
    </row>
    <row r="3660" spans="2:5" x14ac:dyDescent="0.25">
      <c r="B3660" s="294" t="s">
        <v>5710</v>
      </c>
      <c r="C3660" s="294">
        <v>517320</v>
      </c>
      <c r="D3660" s="294" t="s">
        <v>422</v>
      </c>
      <c r="E3660" s="294" t="s">
        <v>720</v>
      </c>
    </row>
    <row r="3661" spans="2:5" x14ac:dyDescent="0.25">
      <c r="B3661" s="294" t="s">
        <v>5711</v>
      </c>
      <c r="C3661" s="294">
        <v>532404</v>
      </c>
      <c r="D3661" s="294" t="s">
        <v>422</v>
      </c>
      <c r="E3661" s="294" t="s">
        <v>515</v>
      </c>
    </row>
    <row r="3662" spans="2:5" x14ac:dyDescent="0.25">
      <c r="B3662" s="294" t="s">
        <v>5712</v>
      </c>
      <c r="C3662" s="294">
        <v>512634</v>
      </c>
      <c r="D3662" s="294" t="s">
        <v>422</v>
      </c>
      <c r="E3662" s="294" t="s">
        <v>623</v>
      </c>
    </row>
    <row r="3663" spans="2:5" x14ac:dyDescent="0.25">
      <c r="B3663" s="294" t="s">
        <v>5713</v>
      </c>
      <c r="C3663" s="294">
        <v>524667</v>
      </c>
      <c r="D3663" s="294" t="s">
        <v>5714</v>
      </c>
      <c r="E3663" s="294" t="s">
        <v>1351</v>
      </c>
    </row>
    <row r="3664" spans="2:5" x14ac:dyDescent="0.25">
      <c r="B3664" s="294" t="s">
        <v>5715</v>
      </c>
      <c r="C3664" s="294">
        <v>531893</v>
      </c>
      <c r="D3664" s="294" t="s">
        <v>422</v>
      </c>
      <c r="E3664" s="294" t="s">
        <v>843</v>
      </c>
    </row>
    <row r="3665" spans="2:5" x14ac:dyDescent="0.25">
      <c r="B3665" s="294" t="s">
        <v>5716</v>
      </c>
      <c r="C3665" s="294">
        <v>523710</v>
      </c>
      <c r="D3665" s="294" t="s">
        <v>422</v>
      </c>
      <c r="E3665" s="294" t="s">
        <v>623</v>
      </c>
    </row>
    <row r="3666" spans="2:5" x14ac:dyDescent="0.25">
      <c r="B3666" s="294" t="s">
        <v>5717</v>
      </c>
      <c r="C3666" s="294">
        <v>540728</v>
      </c>
      <c r="D3666" s="294" t="s">
        <v>422</v>
      </c>
      <c r="E3666" s="294" t="s">
        <v>411</v>
      </c>
    </row>
    <row r="3667" spans="2:5" x14ac:dyDescent="0.25">
      <c r="B3667" s="294" t="s">
        <v>5718</v>
      </c>
      <c r="C3667" s="294">
        <v>532102</v>
      </c>
      <c r="D3667" s="294" t="s">
        <v>422</v>
      </c>
      <c r="E3667" s="294" t="s">
        <v>1121</v>
      </c>
    </row>
    <row r="3668" spans="2:5" x14ac:dyDescent="0.25">
      <c r="B3668" s="294" t="s">
        <v>5719</v>
      </c>
      <c r="C3668" s="294">
        <v>540719</v>
      </c>
      <c r="D3668" s="294" t="s">
        <v>5720</v>
      </c>
      <c r="E3668" s="294" t="s">
        <v>2835</v>
      </c>
    </row>
    <row r="3669" spans="2:5" x14ac:dyDescent="0.25">
      <c r="B3669" s="294" t="s">
        <v>5721</v>
      </c>
      <c r="C3669" s="294">
        <v>590098</v>
      </c>
      <c r="D3669" s="294" t="s">
        <v>5722</v>
      </c>
      <c r="E3669" s="294" t="s">
        <v>405</v>
      </c>
    </row>
    <row r="3670" spans="2:5" x14ac:dyDescent="0.25">
      <c r="B3670" s="294" t="s">
        <v>5723</v>
      </c>
      <c r="C3670" s="294">
        <v>526081</v>
      </c>
      <c r="D3670" s="294" t="s">
        <v>5724</v>
      </c>
      <c r="E3670" s="294" t="s">
        <v>482</v>
      </c>
    </row>
    <row r="3671" spans="2:5" x14ac:dyDescent="0.25">
      <c r="B3671" s="294" t="s">
        <v>5725</v>
      </c>
      <c r="C3671" s="294">
        <v>531797</v>
      </c>
      <c r="D3671" s="294" t="s">
        <v>422</v>
      </c>
      <c r="E3671" s="294" t="s">
        <v>435</v>
      </c>
    </row>
    <row r="3672" spans="2:5" x14ac:dyDescent="0.25">
      <c r="B3672" s="294" t="s">
        <v>5726</v>
      </c>
      <c r="C3672" s="294">
        <v>511672</v>
      </c>
      <c r="D3672" s="294" t="s">
        <v>422</v>
      </c>
      <c r="E3672" s="294" t="s">
        <v>454</v>
      </c>
    </row>
    <row r="3673" spans="2:5" x14ac:dyDescent="0.25">
      <c r="B3673" s="294" t="s">
        <v>5727</v>
      </c>
      <c r="C3673" s="294">
        <v>516110</v>
      </c>
      <c r="D3673" s="294" t="s">
        <v>5728</v>
      </c>
      <c r="E3673" s="294" t="s">
        <v>611</v>
      </c>
    </row>
    <row r="3674" spans="2:5" x14ac:dyDescent="0.25">
      <c r="B3674" s="294" t="s">
        <v>5729</v>
      </c>
      <c r="C3674" s="294">
        <v>526544</v>
      </c>
      <c r="D3674" s="294" t="s">
        <v>422</v>
      </c>
      <c r="E3674" s="294" t="s">
        <v>428</v>
      </c>
    </row>
    <row r="3675" spans="2:5" x14ac:dyDescent="0.25">
      <c r="B3675" s="294" t="s">
        <v>5730</v>
      </c>
      <c r="C3675" s="294">
        <v>507894</v>
      </c>
      <c r="D3675" s="294" t="s">
        <v>422</v>
      </c>
      <c r="E3675" s="294" t="s">
        <v>699</v>
      </c>
    </row>
    <row r="3676" spans="2:5" x14ac:dyDescent="0.25">
      <c r="B3676" s="294" t="s">
        <v>5731</v>
      </c>
      <c r="C3676" s="294">
        <v>507894</v>
      </c>
      <c r="D3676" s="294" t="s">
        <v>422</v>
      </c>
      <c r="E3676" s="294" t="s">
        <v>699</v>
      </c>
    </row>
    <row r="3677" spans="2:5" x14ac:dyDescent="0.25">
      <c r="B3677" s="294" t="s">
        <v>5732</v>
      </c>
      <c r="C3677" s="294">
        <v>505790</v>
      </c>
      <c r="D3677" s="294" t="s">
        <v>5733</v>
      </c>
      <c r="E3677" s="294" t="s">
        <v>430</v>
      </c>
    </row>
    <row r="3678" spans="2:5" x14ac:dyDescent="0.25">
      <c r="B3678" s="294" t="s">
        <v>5734</v>
      </c>
      <c r="C3678" s="294">
        <v>505790</v>
      </c>
      <c r="D3678" s="294" t="s">
        <v>5733</v>
      </c>
      <c r="E3678" s="294" t="s">
        <v>430</v>
      </c>
    </row>
    <row r="3679" spans="2:5" x14ac:dyDescent="0.25">
      <c r="B3679" s="294" t="s">
        <v>5735</v>
      </c>
      <c r="C3679" s="294">
        <v>534139</v>
      </c>
      <c r="D3679" s="294" t="s">
        <v>5736</v>
      </c>
      <c r="E3679" s="294" t="s">
        <v>465</v>
      </c>
    </row>
    <row r="3680" spans="2:5" x14ac:dyDescent="0.25">
      <c r="B3680" s="294" t="s">
        <v>5737</v>
      </c>
      <c r="C3680" s="294">
        <v>538857</v>
      </c>
      <c r="D3680" s="294" t="s">
        <v>422</v>
      </c>
      <c r="E3680" s="294" t="s">
        <v>439</v>
      </c>
    </row>
    <row r="3681" spans="2:5" x14ac:dyDescent="0.25">
      <c r="B3681" s="294" t="s">
        <v>5738</v>
      </c>
      <c r="C3681" s="294">
        <v>505141</v>
      </c>
      <c r="D3681" s="294" t="s">
        <v>422</v>
      </c>
      <c r="E3681" s="294" t="s">
        <v>1080</v>
      </c>
    </row>
    <row r="3682" spans="2:5" x14ac:dyDescent="0.25">
      <c r="B3682" s="294" t="s">
        <v>5739</v>
      </c>
      <c r="C3682" s="294">
        <v>505141</v>
      </c>
      <c r="D3682" s="294" t="s">
        <v>422</v>
      </c>
      <c r="E3682" s="294" t="s">
        <v>1080</v>
      </c>
    </row>
    <row r="3683" spans="2:5" x14ac:dyDescent="0.25">
      <c r="B3683" s="294" t="s">
        <v>5740</v>
      </c>
      <c r="C3683" s="294">
        <v>530361</v>
      </c>
      <c r="D3683" s="294" t="s">
        <v>422</v>
      </c>
      <c r="E3683" s="294" t="s">
        <v>482</v>
      </c>
    </row>
    <row r="3684" spans="2:5" x14ac:dyDescent="0.25">
      <c r="B3684" s="294" t="s">
        <v>5741</v>
      </c>
      <c r="C3684" s="294">
        <v>533268</v>
      </c>
      <c r="D3684" s="294" t="s">
        <v>422</v>
      </c>
      <c r="E3684" s="294" t="s">
        <v>1161</v>
      </c>
    </row>
    <row r="3685" spans="2:5" x14ac:dyDescent="0.25">
      <c r="B3685" s="294" t="s">
        <v>5742</v>
      </c>
      <c r="C3685" s="294">
        <v>526807</v>
      </c>
      <c r="D3685" s="294" t="s">
        <v>5743</v>
      </c>
      <c r="E3685" s="294" t="s">
        <v>1670</v>
      </c>
    </row>
    <row r="3686" spans="2:5" x14ac:dyDescent="0.25">
      <c r="B3686" s="294" t="s">
        <v>5744</v>
      </c>
      <c r="C3686" s="294">
        <v>521182</v>
      </c>
      <c r="D3686" s="294" t="s">
        <v>422</v>
      </c>
      <c r="E3686" s="294" t="s">
        <v>444</v>
      </c>
    </row>
    <row r="3687" spans="2:5" x14ac:dyDescent="0.25">
      <c r="B3687" s="294" t="s">
        <v>5745</v>
      </c>
      <c r="C3687" s="294">
        <v>514264</v>
      </c>
      <c r="D3687" s="294" t="s">
        <v>422</v>
      </c>
      <c r="E3687" s="294" t="s">
        <v>437</v>
      </c>
    </row>
    <row r="3688" spans="2:5" x14ac:dyDescent="0.25">
      <c r="B3688" s="294" t="s">
        <v>5746</v>
      </c>
      <c r="C3688" s="294" t="s">
        <v>422</v>
      </c>
      <c r="D3688" s="294" t="s">
        <v>5747</v>
      </c>
      <c r="E3688" s="294" t="s">
        <v>433</v>
      </c>
    </row>
    <row r="3689" spans="2:5" x14ac:dyDescent="0.25">
      <c r="B3689" s="294" t="s">
        <v>5748</v>
      </c>
      <c r="C3689" s="294">
        <v>540673</v>
      </c>
      <c r="D3689" s="294" t="s">
        <v>5749</v>
      </c>
      <c r="E3689" s="294" t="s">
        <v>3201</v>
      </c>
    </row>
    <row r="3690" spans="2:5" x14ac:dyDescent="0.25">
      <c r="B3690" s="294" t="s">
        <v>5750</v>
      </c>
      <c r="C3690" s="294">
        <v>540673</v>
      </c>
      <c r="D3690" s="294" t="s">
        <v>5749</v>
      </c>
      <c r="E3690" s="294" t="s">
        <v>3201</v>
      </c>
    </row>
    <row r="3691" spans="2:5" x14ac:dyDescent="0.25">
      <c r="B3691" s="294" t="s">
        <v>5751</v>
      </c>
      <c r="C3691" s="294">
        <v>532886</v>
      </c>
      <c r="D3691" s="294" t="s">
        <v>5752</v>
      </c>
      <c r="E3691" s="294" t="s">
        <v>437</v>
      </c>
    </row>
    <row r="3692" spans="2:5" x14ac:dyDescent="0.25">
      <c r="B3692" s="294" t="s">
        <v>5753</v>
      </c>
      <c r="C3692" s="294">
        <v>530075</v>
      </c>
      <c r="D3692" s="294" t="s">
        <v>5754</v>
      </c>
      <c r="E3692" s="294" t="s">
        <v>485</v>
      </c>
    </row>
    <row r="3693" spans="2:5" x14ac:dyDescent="0.25">
      <c r="B3693" s="294" t="s">
        <v>5755</v>
      </c>
      <c r="C3693" s="294">
        <v>538875</v>
      </c>
      <c r="D3693" s="294" t="s">
        <v>422</v>
      </c>
      <c r="E3693" s="294" t="s">
        <v>843</v>
      </c>
    </row>
    <row r="3694" spans="2:5" x14ac:dyDescent="0.25">
      <c r="B3694" s="294" t="s">
        <v>5756</v>
      </c>
      <c r="C3694" s="294">
        <v>532021</v>
      </c>
      <c r="D3694" s="294" t="s">
        <v>422</v>
      </c>
      <c r="E3694" s="294" t="s">
        <v>460</v>
      </c>
    </row>
    <row r="3695" spans="2:5" x14ac:dyDescent="0.25">
      <c r="B3695" s="294" t="s">
        <v>5757</v>
      </c>
      <c r="C3695" s="294">
        <v>531980</v>
      </c>
      <c r="D3695" s="294" t="s">
        <v>422</v>
      </c>
      <c r="E3695" s="294" t="s">
        <v>408</v>
      </c>
    </row>
    <row r="3696" spans="2:5" x14ac:dyDescent="0.25">
      <c r="B3696" s="294" t="s">
        <v>5758</v>
      </c>
      <c r="C3696" s="294">
        <v>512529</v>
      </c>
      <c r="D3696" s="294" t="s">
        <v>5759</v>
      </c>
      <c r="E3696" s="294" t="s">
        <v>460</v>
      </c>
    </row>
    <row r="3697" spans="2:5" x14ac:dyDescent="0.25">
      <c r="B3697" s="294" t="s">
        <v>5760</v>
      </c>
      <c r="C3697" s="294" t="s">
        <v>422</v>
      </c>
      <c r="D3697" s="294" t="s">
        <v>5761</v>
      </c>
      <c r="E3697" s="294" t="s">
        <v>433</v>
      </c>
    </row>
    <row r="3698" spans="2:5" x14ac:dyDescent="0.25">
      <c r="B3698" s="294" t="s">
        <v>5762</v>
      </c>
      <c r="C3698" s="294">
        <v>502450</v>
      </c>
      <c r="D3698" s="294" t="s">
        <v>5763</v>
      </c>
      <c r="E3698" s="294" t="s">
        <v>416</v>
      </c>
    </row>
    <row r="3699" spans="2:5" x14ac:dyDescent="0.25">
      <c r="B3699" s="294" t="s">
        <v>5764</v>
      </c>
      <c r="C3699" s="294">
        <v>505075</v>
      </c>
      <c r="D3699" s="294" t="s">
        <v>5765</v>
      </c>
      <c r="E3699" s="294" t="s">
        <v>777</v>
      </c>
    </row>
    <row r="3700" spans="2:5" x14ac:dyDescent="0.25">
      <c r="B3700" s="294" t="s">
        <v>5766</v>
      </c>
      <c r="C3700" s="294">
        <v>511760</v>
      </c>
      <c r="D3700" s="294" t="s">
        <v>422</v>
      </c>
      <c r="E3700" s="294" t="s">
        <v>439</v>
      </c>
    </row>
    <row r="3701" spans="2:5" x14ac:dyDescent="0.25">
      <c r="B3701" s="294" t="s">
        <v>5767</v>
      </c>
      <c r="C3701" s="294">
        <v>524324</v>
      </c>
      <c r="D3701" s="294" t="s">
        <v>422</v>
      </c>
      <c r="E3701" s="294" t="s">
        <v>582</v>
      </c>
    </row>
    <row r="3702" spans="2:5" x14ac:dyDescent="0.25">
      <c r="B3702" s="294" t="s">
        <v>5768</v>
      </c>
      <c r="C3702" s="294">
        <v>532993</v>
      </c>
      <c r="D3702" s="294" t="s">
        <v>5769</v>
      </c>
      <c r="E3702" s="294" t="s">
        <v>950</v>
      </c>
    </row>
    <row r="3703" spans="2:5" x14ac:dyDescent="0.25">
      <c r="B3703" s="294" t="s">
        <v>5770</v>
      </c>
      <c r="C3703" s="294">
        <v>530867</v>
      </c>
      <c r="D3703" s="294" t="s">
        <v>422</v>
      </c>
      <c r="E3703" s="294" t="s">
        <v>405</v>
      </c>
    </row>
    <row r="3704" spans="2:5" x14ac:dyDescent="0.25">
      <c r="B3704" s="294" t="s">
        <v>5771</v>
      </c>
      <c r="C3704" s="294">
        <v>524546</v>
      </c>
      <c r="D3704" s="294" t="s">
        <v>422</v>
      </c>
      <c r="E3704" s="294" t="s">
        <v>460</v>
      </c>
    </row>
    <row r="3705" spans="2:5" x14ac:dyDescent="0.25">
      <c r="B3705" s="294" t="s">
        <v>5772</v>
      </c>
      <c r="C3705" s="294">
        <v>513436</v>
      </c>
      <c r="D3705" s="294" t="s">
        <v>5773</v>
      </c>
      <c r="E3705" s="294" t="s">
        <v>454</v>
      </c>
    </row>
    <row r="3706" spans="2:5" x14ac:dyDescent="0.25">
      <c r="B3706" s="294" t="s">
        <v>5774</v>
      </c>
      <c r="C3706" s="294">
        <v>509870</v>
      </c>
      <c r="D3706" s="294" t="s">
        <v>422</v>
      </c>
      <c r="E3706" s="294" t="s">
        <v>508</v>
      </c>
    </row>
    <row r="3707" spans="2:5" x14ac:dyDescent="0.25">
      <c r="B3707" s="294" t="s">
        <v>5775</v>
      </c>
      <c r="C3707" s="294">
        <v>519031</v>
      </c>
      <c r="D3707" s="294" t="s">
        <v>422</v>
      </c>
      <c r="E3707" s="294" t="s">
        <v>482</v>
      </c>
    </row>
    <row r="3708" spans="2:5" x14ac:dyDescent="0.25">
      <c r="B3708" s="294" t="s">
        <v>5776</v>
      </c>
      <c r="C3708" s="294">
        <v>526508</v>
      </c>
      <c r="D3708" s="294" t="s">
        <v>422</v>
      </c>
      <c r="E3708" s="294" t="s">
        <v>1670</v>
      </c>
    </row>
    <row r="3709" spans="2:5" x14ac:dyDescent="0.25">
      <c r="B3709" s="294" t="s">
        <v>5777</v>
      </c>
      <c r="C3709" s="294">
        <v>539520</v>
      </c>
      <c r="D3709" s="294" t="s">
        <v>422</v>
      </c>
      <c r="E3709" s="294" t="s">
        <v>444</v>
      </c>
    </row>
    <row r="3710" spans="2:5" x14ac:dyDescent="0.25">
      <c r="B3710" s="294" t="s">
        <v>5778</v>
      </c>
      <c r="C3710" s="294">
        <v>501423</v>
      </c>
      <c r="D3710" s="294" t="s">
        <v>422</v>
      </c>
      <c r="E3710" s="294" t="s">
        <v>542</v>
      </c>
    </row>
    <row r="3711" spans="2:5" x14ac:dyDescent="0.25">
      <c r="B3711" s="294" t="s">
        <v>5779</v>
      </c>
      <c r="C3711" s="294" t="s">
        <v>422</v>
      </c>
      <c r="D3711" s="294" t="s">
        <v>5780</v>
      </c>
      <c r="E3711" s="294" t="s">
        <v>433</v>
      </c>
    </row>
    <row r="3712" spans="2:5" x14ac:dyDescent="0.25">
      <c r="B3712" s="294" t="s">
        <v>5781</v>
      </c>
      <c r="C3712" s="294">
        <v>531431</v>
      </c>
      <c r="D3712" s="294" t="s">
        <v>5782</v>
      </c>
      <c r="E3712" s="294" t="s">
        <v>430</v>
      </c>
    </row>
    <row r="3713" spans="2:5" x14ac:dyDescent="0.25">
      <c r="B3713" s="294" t="s">
        <v>5783</v>
      </c>
      <c r="C3713" s="294">
        <v>531431</v>
      </c>
      <c r="D3713" s="294" t="s">
        <v>5782</v>
      </c>
      <c r="E3713" s="294" t="s">
        <v>430</v>
      </c>
    </row>
    <row r="3714" spans="2:5" x14ac:dyDescent="0.25">
      <c r="B3714" s="294" t="s">
        <v>5784</v>
      </c>
      <c r="C3714" s="294">
        <v>540797</v>
      </c>
      <c r="D3714" s="294" t="s">
        <v>5785</v>
      </c>
      <c r="E3714" s="294" t="s">
        <v>892</v>
      </c>
    </row>
    <row r="3715" spans="2:5" x14ac:dyDescent="0.25">
      <c r="B3715" s="294" t="s">
        <v>5786</v>
      </c>
      <c r="C3715" s="294">
        <v>511754</v>
      </c>
      <c r="D3715" s="294" t="s">
        <v>422</v>
      </c>
      <c r="E3715" s="294" t="s">
        <v>439</v>
      </c>
    </row>
    <row r="3716" spans="2:5" x14ac:dyDescent="0.25">
      <c r="B3716" s="294" t="s">
        <v>5787</v>
      </c>
      <c r="C3716" s="294">
        <v>539895</v>
      </c>
      <c r="D3716" s="294" t="s">
        <v>422</v>
      </c>
      <c r="E3716" s="294" t="s">
        <v>405</v>
      </c>
    </row>
    <row r="3717" spans="2:5" x14ac:dyDescent="0.25">
      <c r="B3717" s="294" t="s">
        <v>5788</v>
      </c>
      <c r="C3717" s="294">
        <v>509874</v>
      </c>
      <c r="D3717" s="294" t="s">
        <v>5789</v>
      </c>
      <c r="E3717" s="294" t="s">
        <v>699</v>
      </c>
    </row>
    <row r="3718" spans="2:5" x14ac:dyDescent="0.25">
      <c r="B3718" s="294" t="s">
        <v>5790</v>
      </c>
      <c r="C3718" s="294">
        <v>512499</v>
      </c>
      <c r="D3718" s="294" t="s">
        <v>422</v>
      </c>
      <c r="E3718" s="294" t="s">
        <v>405</v>
      </c>
    </row>
    <row r="3719" spans="2:5" x14ac:dyDescent="0.25">
      <c r="B3719" s="294" t="s">
        <v>5791</v>
      </c>
      <c r="C3719" s="294">
        <v>532455</v>
      </c>
      <c r="D3719" s="294" t="s">
        <v>422</v>
      </c>
      <c r="E3719" s="294" t="s">
        <v>496</v>
      </c>
    </row>
    <row r="3720" spans="2:5" x14ac:dyDescent="0.25">
      <c r="B3720" s="294" t="s">
        <v>5792</v>
      </c>
      <c r="C3720" s="294">
        <v>540259</v>
      </c>
      <c r="D3720" s="294" t="s">
        <v>422</v>
      </c>
      <c r="E3720" s="294" t="s">
        <v>3201</v>
      </c>
    </row>
    <row r="3721" spans="2:5" x14ac:dyDescent="0.25">
      <c r="B3721" s="294" t="s">
        <v>5793</v>
      </c>
      <c r="C3721" s="294">
        <v>542232</v>
      </c>
      <c r="D3721" s="294" t="s">
        <v>5794</v>
      </c>
      <c r="E3721" s="294" t="s">
        <v>788</v>
      </c>
    </row>
    <row r="3722" spans="2:5" x14ac:dyDescent="0.25">
      <c r="B3722" s="294" t="s">
        <v>5795</v>
      </c>
      <c r="C3722" s="294">
        <v>540425</v>
      </c>
      <c r="D3722" s="294" t="s">
        <v>5796</v>
      </c>
      <c r="E3722" s="294" t="s">
        <v>745</v>
      </c>
    </row>
    <row r="3723" spans="2:5" x14ac:dyDescent="0.25">
      <c r="B3723" s="294" t="s">
        <v>5797</v>
      </c>
      <c r="C3723" s="294">
        <v>512297</v>
      </c>
      <c r="D3723" s="294" t="s">
        <v>422</v>
      </c>
      <c r="E3723" s="294" t="s">
        <v>430</v>
      </c>
    </row>
    <row r="3724" spans="2:5" x14ac:dyDescent="0.25">
      <c r="B3724" s="294" t="s">
        <v>5798</v>
      </c>
      <c r="C3724" s="294">
        <v>531925</v>
      </c>
      <c r="D3724" s="294" t="s">
        <v>422</v>
      </c>
      <c r="E3724" s="294" t="s">
        <v>482</v>
      </c>
    </row>
    <row r="3725" spans="2:5" x14ac:dyDescent="0.25">
      <c r="B3725" s="294" t="s">
        <v>5799</v>
      </c>
      <c r="C3725" s="294">
        <v>522034</v>
      </c>
      <c r="D3725" s="294" t="s">
        <v>5800</v>
      </c>
      <c r="E3725" s="294" t="s">
        <v>777</v>
      </c>
    </row>
    <row r="3726" spans="2:5" x14ac:dyDescent="0.25">
      <c r="B3726" s="294" t="s">
        <v>5801</v>
      </c>
      <c r="C3726" s="294">
        <v>539921</v>
      </c>
      <c r="D3726" s="294" t="s">
        <v>422</v>
      </c>
      <c r="E3726" s="294" t="s">
        <v>527</v>
      </c>
    </row>
    <row r="3727" spans="2:5" x14ac:dyDescent="0.25">
      <c r="B3727" s="294" t="s">
        <v>5802</v>
      </c>
      <c r="C3727" s="294" t="s">
        <v>422</v>
      </c>
      <c r="D3727" s="294" t="s">
        <v>5803</v>
      </c>
      <c r="E3727" s="294" t="s">
        <v>433</v>
      </c>
    </row>
    <row r="3728" spans="2:5" x14ac:dyDescent="0.25">
      <c r="B3728" s="294" t="s">
        <v>5804</v>
      </c>
      <c r="C3728" s="294" t="s">
        <v>422</v>
      </c>
      <c r="D3728" s="294" t="s">
        <v>5803</v>
      </c>
      <c r="E3728" s="294" t="s">
        <v>433</v>
      </c>
    </row>
    <row r="3729" spans="2:5" x14ac:dyDescent="0.25">
      <c r="B3729" s="294" t="s">
        <v>5805</v>
      </c>
      <c r="C3729" s="294">
        <v>514402</v>
      </c>
      <c r="D3729" s="294" t="s">
        <v>422</v>
      </c>
      <c r="E3729" s="294" t="s">
        <v>437</v>
      </c>
    </row>
    <row r="3730" spans="2:5" x14ac:dyDescent="0.25">
      <c r="B3730" s="294" t="s">
        <v>5806</v>
      </c>
      <c r="C3730" s="294">
        <v>539584</v>
      </c>
      <c r="D3730" s="294" t="s">
        <v>422</v>
      </c>
      <c r="E3730" s="294" t="s">
        <v>444</v>
      </c>
    </row>
    <row r="3731" spans="2:5" x14ac:dyDescent="0.25">
      <c r="B3731" s="294" t="s">
        <v>5807</v>
      </c>
      <c r="C3731" s="294">
        <v>538666</v>
      </c>
      <c r="D3731" s="294" t="s">
        <v>5808</v>
      </c>
      <c r="E3731" s="294" t="s">
        <v>566</v>
      </c>
    </row>
    <row r="3732" spans="2:5" x14ac:dyDescent="0.25">
      <c r="B3732" s="294" t="s">
        <v>5809</v>
      </c>
      <c r="C3732" s="294">
        <v>513548</v>
      </c>
      <c r="D3732" s="294" t="s">
        <v>422</v>
      </c>
      <c r="E3732" s="294" t="s">
        <v>454</v>
      </c>
    </row>
    <row r="3733" spans="2:5" x14ac:dyDescent="0.25">
      <c r="B3733" s="294" t="s">
        <v>5810</v>
      </c>
      <c r="C3733" s="294">
        <v>535602</v>
      </c>
      <c r="D3733" s="294" t="s">
        <v>5811</v>
      </c>
      <c r="E3733" s="294" t="s">
        <v>777</v>
      </c>
    </row>
    <row r="3734" spans="2:5" x14ac:dyDescent="0.25">
      <c r="B3734" s="294" t="s">
        <v>5812</v>
      </c>
      <c r="C3734" s="294">
        <v>512393</v>
      </c>
      <c r="D3734" s="294" t="s">
        <v>422</v>
      </c>
      <c r="E3734" s="294" t="s">
        <v>405</v>
      </c>
    </row>
    <row r="3735" spans="2:5" x14ac:dyDescent="0.25">
      <c r="B3735" s="294" t="s">
        <v>5813</v>
      </c>
      <c r="C3735" s="294">
        <v>540725</v>
      </c>
      <c r="D3735" s="294" t="s">
        <v>422</v>
      </c>
      <c r="E3735" s="294" t="s">
        <v>405</v>
      </c>
    </row>
    <row r="3736" spans="2:5" x14ac:dyDescent="0.25">
      <c r="B3736" s="294" t="s">
        <v>5814</v>
      </c>
      <c r="C3736" s="294">
        <v>540786</v>
      </c>
      <c r="D3736" s="294" t="s">
        <v>422</v>
      </c>
      <c r="E3736" s="294" t="s">
        <v>720</v>
      </c>
    </row>
    <row r="3737" spans="2:5" x14ac:dyDescent="0.25">
      <c r="B3737" s="294" t="s">
        <v>5815</v>
      </c>
      <c r="C3737" s="294">
        <v>532908</v>
      </c>
      <c r="D3737" s="294" t="s">
        <v>5816</v>
      </c>
      <c r="E3737" s="294" t="s">
        <v>460</v>
      </c>
    </row>
    <row r="3738" spans="2:5" x14ac:dyDescent="0.25">
      <c r="B3738" s="294" t="s">
        <v>5817</v>
      </c>
      <c r="C3738" s="294">
        <v>523449</v>
      </c>
      <c r="D3738" s="294" t="s">
        <v>422</v>
      </c>
      <c r="E3738" s="294" t="s">
        <v>791</v>
      </c>
    </row>
    <row r="3739" spans="2:5" x14ac:dyDescent="0.25">
      <c r="B3739" s="294" t="s">
        <v>5818</v>
      </c>
      <c r="C3739" s="294">
        <v>523449</v>
      </c>
      <c r="D3739" s="294" t="s">
        <v>422</v>
      </c>
      <c r="E3739" s="294" t="s">
        <v>791</v>
      </c>
    </row>
    <row r="3740" spans="2:5" x14ac:dyDescent="0.25">
      <c r="B3740" s="294" t="s">
        <v>5819</v>
      </c>
      <c r="C3740" s="294">
        <v>538212</v>
      </c>
      <c r="D3740" s="294" t="s">
        <v>422</v>
      </c>
      <c r="E3740" s="294" t="s">
        <v>439</v>
      </c>
    </row>
    <row r="3741" spans="2:5" x14ac:dyDescent="0.25">
      <c r="B3741" s="294" t="s">
        <v>5820</v>
      </c>
      <c r="C3741" s="294">
        <v>540221</v>
      </c>
      <c r="D3741" s="294" t="s">
        <v>422</v>
      </c>
      <c r="E3741" s="294" t="s">
        <v>444</v>
      </c>
    </row>
    <row r="3742" spans="2:5" x14ac:dyDescent="0.25">
      <c r="B3742" s="294" t="s">
        <v>5821</v>
      </c>
      <c r="C3742" s="294">
        <v>540147</v>
      </c>
      <c r="D3742" s="294" t="s">
        <v>422</v>
      </c>
      <c r="E3742" s="294" t="s">
        <v>820</v>
      </c>
    </row>
    <row r="3743" spans="2:5" x14ac:dyDescent="0.25">
      <c r="B3743" s="294" t="s">
        <v>5822</v>
      </c>
      <c r="C3743" s="294">
        <v>540203</v>
      </c>
      <c r="D3743" s="294" t="s">
        <v>5823</v>
      </c>
      <c r="E3743" s="294" t="s">
        <v>699</v>
      </c>
    </row>
    <row r="3744" spans="2:5" x14ac:dyDescent="0.25">
      <c r="B3744" s="294" t="s">
        <v>5824</v>
      </c>
      <c r="C3744" s="294">
        <v>540757</v>
      </c>
      <c r="D3744" s="294" t="s">
        <v>422</v>
      </c>
      <c r="E3744" s="294" t="s">
        <v>482</v>
      </c>
    </row>
    <row r="3745" spans="2:5" x14ac:dyDescent="0.25">
      <c r="B3745" s="294" t="s">
        <v>5825</v>
      </c>
      <c r="C3745" s="294">
        <v>530525</v>
      </c>
      <c r="D3745" s="294" t="s">
        <v>422</v>
      </c>
      <c r="E3745" s="294" t="s">
        <v>536</v>
      </c>
    </row>
    <row r="3746" spans="2:5" x14ac:dyDescent="0.25">
      <c r="B3746" s="294" t="s">
        <v>5826</v>
      </c>
      <c r="C3746" s="294">
        <v>533301</v>
      </c>
      <c r="D3746" s="294" t="s">
        <v>5827</v>
      </c>
      <c r="E3746" s="294" t="s">
        <v>437</v>
      </c>
    </row>
    <row r="3747" spans="2:5" x14ac:dyDescent="0.25">
      <c r="B3747" s="294" t="s">
        <v>5828</v>
      </c>
      <c r="C3747" s="294">
        <v>526839</v>
      </c>
      <c r="D3747" s="294" t="s">
        <v>422</v>
      </c>
      <c r="E3747" s="294" t="s">
        <v>820</v>
      </c>
    </row>
    <row r="3748" spans="2:5" x14ac:dyDescent="0.25">
      <c r="B3748" s="294" t="s">
        <v>5829</v>
      </c>
      <c r="C3748" s="294">
        <v>538685</v>
      </c>
      <c r="D3748" s="294" t="s">
        <v>5830</v>
      </c>
      <c r="E3748" s="294" t="s">
        <v>425</v>
      </c>
    </row>
    <row r="3749" spans="2:5" x14ac:dyDescent="0.25">
      <c r="B3749" s="294" t="s">
        <v>5831</v>
      </c>
      <c r="C3749" s="294">
        <v>512367</v>
      </c>
      <c r="D3749" s="294" t="s">
        <v>422</v>
      </c>
      <c r="E3749" s="294" t="s">
        <v>405</v>
      </c>
    </row>
    <row r="3750" spans="2:5" x14ac:dyDescent="0.25">
      <c r="B3750" s="294" t="s">
        <v>5832</v>
      </c>
      <c r="C3750" s="294">
        <v>526117</v>
      </c>
      <c r="D3750" s="294" t="s">
        <v>422</v>
      </c>
      <c r="E3750" s="294" t="s">
        <v>968</v>
      </c>
    </row>
    <row r="3751" spans="2:5" x14ac:dyDescent="0.25">
      <c r="B3751" s="294" t="s">
        <v>5833</v>
      </c>
      <c r="C3751" s="294">
        <v>539111</v>
      </c>
      <c r="D3751" s="294" t="s">
        <v>422</v>
      </c>
      <c r="E3751" s="294" t="s">
        <v>437</v>
      </c>
    </row>
    <row r="3752" spans="2:5" x14ac:dyDescent="0.25">
      <c r="B3752" s="294" t="s">
        <v>5834</v>
      </c>
      <c r="C3752" s="294">
        <v>526137</v>
      </c>
      <c r="D3752" s="294" t="s">
        <v>422</v>
      </c>
      <c r="E3752" s="294" t="s">
        <v>617</v>
      </c>
    </row>
    <row r="3753" spans="2:5" x14ac:dyDescent="0.25">
      <c r="B3753" s="294" t="s">
        <v>5835</v>
      </c>
      <c r="C3753" s="294">
        <v>507952</v>
      </c>
      <c r="D3753" s="294" t="s">
        <v>422</v>
      </c>
      <c r="E3753" s="294" t="s">
        <v>439</v>
      </c>
    </row>
    <row r="3754" spans="2:5" x14ac:dyDescent="0.25">
      <c r="B3754" s="294" t="s">
        <v>5836</v>
      </c>
      <c r="C3754" s="294">
        <v>531201</v>
      </c>
      <c r="D3754" s="294" t="s">
        <v>422</v>
      </c>
      <c r="E3754" s="294" t="s">
        <v>720</v>
      </c>
    </row>
    <row r="3755" spans="2:5" x14ac:dyDescent="0.25">
      <c r="B3755" s="294" t="s">
        <v>5837</v>
      </c>
      <c r="C3755" s="294">
        <v>513709</v>
      </c>
      <c r="D3755" s="294" t="s">
        <v>422</v>
      </c>
      <c r="E3755" s="294" t="s">
        <v>430</v>
      </c>
    </row>
    <row r="3756" spans="2:5" x14ac:dyDescent="0.25">
      <c r="B3756" s="294" t="s">
        <v>5838</v>
      </c>
      <c r="C3756" s="294">
        <v>530549</v>
      </c>
      <c r="D3756" s="294" t="s">
        <v>5839</v>
      </c>
      <c r="E3756" s="294" t="s">
        <v>460</v>
      </c>
    </row>
    <row r="3757" spans="2:5" x14ac:dyDescent="0.25">
      <c r="B3757" s="294" t="s">
        <v>5840</v>
      </c>
      <c r="C3757" s="294">
        <v>533389</v>
      </c>
      <c r="D3757" s="294" t="s">
        <v>5841</v>
      </c>
      <c r="E3757" s="294" t="s">
        <v>720</v>
      </c>
    </row>
    <row r="3758" spans="2:5" x14ac:dyDescent="0.25">
      <c r="B3758" s="294" t="s">
        <v>5842</v>
      </c>
      <c r="C3758" s="294">
        <v>523598</v>
      </c>
      <c r="D3758" s="294" t="s">
        <v>5843</v>
      </c>
      <c r="E3758" s="294" t="s">
        <v>1670</v>
      </c>
    </row>
    <row r="3759" spans="2:5" x14ac:dyDescent="0.25">
      <c r="B3759" s="294" t="s">
        <v>5844</v>
      </c>
      <c r="C3759" s="294">
        <v>523598</v>
      </c>
      <c r="D3759" s="294" t="s">
        <v>5843</v>
      </c>
      <c r="E3759" s="294" t="s">
        <v>1670</v>
      </c>
    </row>
    <row r="3760" spans="2:5" x14ac:dyDescent="0.25">
      <c r="B3760" s="294" t="s">
        <v>5845</v>
      </c>
      <c r="C3760" s="294">
        <v>512289</v>
      </c>
      <c r="D3760" s="294" t="s">
        <v>5846</v>
      </c>
      <c r="E3760" s="294" t="s">
        <v>2670</v>
      </c>
    </row>
    <row r="3761" spans="2:5" x14ac:dyDescent="0.25">
      <c r="B3761" s="294" t="s">
        <v>5847</v>
      </c>
      <c r="C3761" s="294">
        <v>540693</v>
      </c>
      <c r="D3761" s="294" t="s">
        <v>422</v>
      </c>
      <c r="E3761" s="294" t="s">
        <v>542</v>
      </c>
    </row>
    <row r="3762" spans="2:5" x14ac:dyDescent="0.25">
      <c r="B3762" s="294" t="s">
        <v>5848</v>
      </c>
      <c r="C3762" s="294">
        <v>532323</v>
      </c>
      <c r="D3762" s="294" t="s">
        <v>422</v>
      </c>
      <c r="E3762" s="294" t="s">
        <v>435</v>
      </c>
    </row>
    <row r="3763" spans="2:5" x14ac:dyDescent="0.25">
      <c r="B3763" s="294" t="s">
        <v>5849</v>
      </c>
      <c r="C3763" s="294">
        <v>530433</v>
      </c>
      <c r="D3763" s="294" t="s">
        <v>422</v>
      </c>
      <c r="E3763" s="294" t="s">
        <v>930</v>
      </c>
    </row>
    <row r="3764" spans="2:5" x14ac:dyDescent="0.25">
      <c r="B3764" s="294" t="s">
        <v>5850</v>
      </c>
      <c r="C3764" s="294">
        <v>540072</v>
      </c>
      <c r="D3764" s="294" t="s">
        <v>422</v>
      </c>
      <c r="E3764" s="294" t="s">
        <v>950</v>
      </c>
    </row>
    <row r="3765" spans="2:5" x14ac:dyDescent="0.25">
      <c r="B3765" s="294" t="s">
        <v>5851</v>
      </c>
      <c r="C3765" s="294">
        <v>524602</v>
      </c>
      <c r="D3765" s="294" t="s">
        <v>5852</v>
      </c>
      <c r="E3765" s="294" t="s">
        <v>611</v>
      </c>
    </row>
    <row r="3766" spans="2:5" x14ac:dyDescent="0.25">
      <c r="B3766" s="294" t="s">
        <v>5853</v>
      </c>
      <c r="C3766" s="294">
        <v>540961</v>
      </c>
      <c r="D3766" s="294" t="s">
        <v>5854</v>
      </c>
      <c r="E3766" s="294" t="s">
        <v>437</v>
      </c>
    </row>
    <row r="3767" spans="2:5" x14ac:dyDescent="0.25">
      <c r="B3767" s="294" t="s">
        <v>5855</v>
      </c>
      <c r="C3767" s="294">
        <v>521003</v>
      </c>
      <c r="D3767" s="294" t="s">
        <v>422</v>
      </c>
      <c r="E3767" s="294" t="s">
        <v>444</v>
      </c>
    </row>
    <row r="3768" spans="2:5" x14ac:dyDescent="0.25">
      <c r="B3768" s="294" t="s">
        <v>5856</v>
      </c>
      <c r="C3768" s="294">
        <v>511108</v>
      </c>
      <c r="D3768" s="294" t="s">
        <v>5857</v>
      </c>
      <c r="E3768" s="294" t="s">
        <v>437</v>
      </c>
    </row>
    <row r="3769" spans="2:5" x14ac:dyDescent="0.25">
      <c r="B3769" s="294" t="s">
        <v>5858</v>
      </c>
      <c r="C3769" s="294">
        <v>522237</v>
      </c>
      <c r="D3769" s="294" t="s">
        <v>422</v>
      </c>
      <c r="E3769" s="294" t="s">
        <v>430</v>
      </c>
    </row>
    <row r="3770" spans="2:5" x14ac:dyDescent="0.25">
      <c r="B3770" s="294" t="s">
        <v>5859</v>
      </c>
      <c r="C3770" s="294">
        <v>513097</v>
      </c>
      <c r="D3770" s="294" t="s">
        <v>422</v>
      </c>
      <c r="E3770" s="294" t="s">
        <v>964</v>
      </c>
    </row>
    <row r="3771" spans="2:5" x14ac:dyDescent="0.25">
      <c r="B3771" s="294" t="s">
        <v>5860</v>
      </c>
      <c r="C3771" s="294">
        <v>539148</v>
      </c>
      <c r="D3771" s="294" t="s">
        <v>422</v>
      </c>
      <c r="E3771" s="294" t="s">
        <v>566</v>
      </c>
    </row>
    <row r="3772" spans="2:5" x14ac:dyDescent="0.25">
      <c r="B3772" s="294" t="s">
        <v>5861</v>
      </c>
      <c r="C3772" s="294">
        <v>532776</v>
      </c>
      <c r="D3772" s="294" t="s">
        <v>5862</v>
      </c>
      <c r="E3772" s="294" t="s">
        <v>777</v>
      </c>
    </row>
    <row r="3773" spans="2:5" x14ac:dyDescent="0.25">
      <c r="B3773" s="294" t="s">
        <v>5863</v>
      </c>
      <c r="C3773" s="294">
        <v>539593</v>
      </c>
      <c r="D3773" s="294" t="s">
        <v>422</v>
      </c>
      <c r="E3773" s="294" t="s">
        <v>405</v>
      </c>
    </row>
    <row r="3774" spans="2:5" x14ac:dyDescent="0.25">
      <c r="B3774" s="294" t="s">
        <v>5864</v>
      </c>
      <c r="C3774" s="294">
        <v>539683</v>
      </c>
      <c r="D3774" s="294" t="s">
        <v>422</v>
      </c>
      <c r="E3774" s="294" t="s">
        <v>439</v>
      </c>
    </row>
    <row r="3775" spans="2:5" x14ac:dyDescent="0.25">
      <c r="B3775" s="294" t="s">
        <v>5865</v>
      </c>
      <c r="C3775" s="294">
        <v>539833</v>
      </c>
      <c r="D3775" s="294" t="s">
        <v>422</v>
      </c>
      <c r="E3775" s="294" t="s">
        <v>439</v>
      </c>
    </row>
    <row r="3776" spans="2:5" x14ac:dyDescent="0.25">
      <c r="B3776" s="294" t="s">
        <v>5866</v>
      </c>
      <c r="C3776" s="294">
        <v>532638</v>
      </c>
      <c r="D3776" s="294" t="s">
        <v>5867</v>
      </c>
      <c r="E3776" s="294" t="s">
        <v>591</v>
      </c>
    </row>
    <row r="3777" spans="2:5" x14ac:dyDescent="0.25">
      <c r="B3777" s="294" t="s">
        <v>5868</v>
      </c>
      <c r="C3777" s="294" t="s">
        <v>422</v>
      </c>
      <c r="D3777" s="294" t="s">
        <v>5869</v>
      </c>
      <c r="E3777" s="294" t="s">
        <v>433</v>
      </c>
    </row>
    <row r="3778" spans="2:5" x14ac:dyDescent="0.25">
      <c r="B3778" s="294" t="s">
        <v>5870</v>
      </c>
      <c r="C3778" s="294">
        <v>538795</v>
      </c>
      <c r="D3778" s="294" t="s">
        <v>422</v>
      </c>
      <c r="E3778" s="294" t="s">
        <v>416</v>
      </c>
    </row>
    <row r="3779" spans="2:5" x14ac:dyDescent="0.25">
      <c r="B3779" s="294" t="s">
        <v>5871</v>
      </c>
      <c r="C3779" s="294">
        <v>521131</v>
      </c>
      <c r="D3779" s="294" t="s">
        <v>422</v>
      </c>
      <c r="E3779" s="294" t="s">
        <v>437</v>
      </c>
    </row>
    <row r="3780" spans="2:5" x14ac:dyDescent="0.25">
      <c r="B3780" s="294" t="s">
        <v>5872</v>
      </c>
      <c r="C3780" s="294">
        <v>502563</v>
      </c>
      <c r="D3780" s="294" t="s">
        <v>422</v>
      </c>
      <c r="E3780" s="294" t="s">
        <v>416</v>
      </c>
    </row>
    <row r="3781" spans="2:5" x14ac:dyDescent="0.25">
      <c r="B3781" s="294" t="s">
        <v>5873</v>
      </c>
      <c r="C3781" s="294">
        <v>500387</v>
      </c>
      <c r="D3781" s="294" t="s">
        <v>5874</v>
      </c>
      <c r="E3781" s="294" t="s">
        <v>435</v>
      </c>
    </row>
    <row r="3782" spans="2:5" x14ac:dyDescent="0.25">
      <c r="B3782" s="294" t="s">
        <v>5875</v>
      </c>
      <c r="C3782" s="294">
        <v>502180</v>
      </c>
      <c r="D3782" s="294" t="s">
        <v>422</v>
      </c>
      <c r="E3782" s="294" t="s">
        <v>435</v>
      </c>
    </row>
    <row r="3783" spans="2:5" x14ac:dyDescent="0.25">
      <c r="B3783" s="294" t="s">
        <v>5876</v>
      </c>
      <c r="C3783" s="294">
        <v>539470</v>
      </c>
      <c r="D3783" s="294" t="s">
        <v>422</v>
      </c>
      <c r="E3783" s="294" t="s">
        <v>760</v>
      </c>
    </row>
    <row r="3784" spans="2:5" x14ac:dyDescent="0.25">
      <c r="B3784" s="294" t="s">
        <v>5877</v>
      </c>
      <c r="C3784" s="294">
        <v>539470</v>
      </c>
      <c r="D3784" s="294" t="s">
        <v>422</v>
      </c>
      <c r="E3784" s="294" t="s">
        <v>760</v>
      </c>
    </row>
    <row r="3785" spans="2:5" x14ac:dyDescent="0.25">
      <c r="B3785" s="294" t="s">
        <v>5878</v>
      </c>
      <c r="C3785" s="294">
        <v>530797</v>
      </c>
      <c r="D3785" s="294" t="s">
        <v>422</v>
      </c>
      <c r="E3785" s="294" t="s">
        <v>444</v>
      </c>
    </row>
    <row r="3786" spans="2:5" x14ac:dyDescent="0.25">
      <c r="B3786" s="294" t="s">
        <v>5879</v>
      </c>
      <c r="C3786" s="294">
        <v>532643</v>
      </c>
      <c r="D3786" s="294" t="s">
        <v>5880</v>
      </c>
      <c r="E3786" s="294" t="s">
        <v>1342</v>
      </c>
    </row>
    <row r="3787" spans="2:5" x14ac:dyDescent="0.25">
      <c r="B3787" s="294" t="s">
        <v>5881</v>
      </c>
      <c r="C3787" s="294">
        <v>540737</v>
      </c>
      <c r="D3787" s="294" t="s">
        <v>422</v>
      </c>
      <c r="E3787" s="294" t="s">
        <v>460</v>
      </c>
    </row>
    <row r="3788" spans="2:5" x14ac:dyDescent="0.25">
      <c r="B3788" s="294" t="s">
        <v>5882</v>
      </c>
      <c r="C3788" s="294">
        <v>512463</v>
      </c>
      <c r="D3788" s="294" t="s">
        <v>422</v>
      </c>
      <c r="E3788" s="294" t="s">
        <v>439</v>
      </c>
    </row>
    <row r="3789" spans="2:5" x14ac:dyDescent="0.25">
      <c r="B3789" s="294" t="s">
        <v>5883</v>
      </c>
      <c r="C3789" s="294">
        <v>524336</v>
      </c>
      <c r="D3789" s="294" t="s">
        <v>422</v>
      </c>
      <c r="E3789" s="294" t="s">
        <v>470</v>
      </c>
    </row>
    <row r="3790" spans="2:5" x14ac:dyDescent="0.25">
      <c r="B3790" s="294" t="s">
        <v>5884</v>
      </c>
      <c r="C3790" s="294">
        <v>516106</v>
      </c>
      <c r="D3790" s="294" t="s">
        <v>422</v>
      </c>
      <c r="E3790" s="294" t="s">
        <v>416</v>
      </c>
    </row>
    <row r="3791" spans="2:5" x14ac:dyDescent="0.25">
      <c r="B3791" s="294" t="s">
        <v>5885</v>
      </c>
      <c r="C3791" s="294">
        <v>542146</v>
      </c>
      <c r="D3791" s="294" t="s">
        <v>422</v>
      </c>
      <c r="E3791" s="294" t="s">
        <v>508</v>
      </c>
    </row>
    <row r="3792" spans="2:5" x14ac:dyDescent="0.25">
      <c r="B3792" s="294" t="s">
        <v>5886</v>
      </c>
      <c r="C3792" s="294">
        <v>500388</v>
      </c>
      <c r="D3792" s="294" t="s">
        <v>422</v>
      </c>
      <c r="E3792" s="294" t="s">
        <v>416</v>
      </c>
    </row>
    <row r="3793" spans="2:5" x14ac:dyDescent="0.25">
      <c r="B3793" s="294" t="s">
        <v>5887</v>
      </c>
      <c r="C3793" s="294">
        <v>503863</v>
      </c>
      <c r="D3793" s="294" t="s">
        <v>422</v>
      </c>
      <c r="E3793" s="294" t="s">
        <v>437</v>
      </c>
    </row>
    <row r="3794" spans="2:5" x14ac:dyDescent="0.25">
      <c r="B3794" s="294" t="s">
        <v>5888</v>
      </c>
      <c r="C3794" s="294">
        <v>531962</v>
      </c>
      <c r="D3794" s="294" t="s">
        <v>422</v>
      </c>
      <c r="E3794" s="294" t="s">
        <v>439</v>
      </c>
    </row>
    <row r="3795" spans="2:5" x14ac:dyDescent="0.25">
      <c r="B3795" s="294" t="s">
        <v>5889</v>
      </c>
      <c r="C3795" s="294">
        <v>540253</v>
      </c>
      <c r="D3795" s="294" t="s">
        <v>422</v>
      </c>
      <c r="E3795" s="294" t="s">
        <v>405</v>
      </c>
    </row>
    <row r="3796" spans="2:5" x14ac:dyDescent="0.25">
      <c r="B3796" s="294" t="s">
        <v>5890</v>
      </c>
      <c r="C3796" s="294">
        <v>506180</v>
      </c>
      <c r="D3796" s="294" t="s">
        <v>422</v>
      </c>
      <c r="E3796" s="294" t="s">
        <v>444</v>
      </c>
    </row>
    <row r="3797" spans="2:5" x14ac:dyDescent="0.25">
      <c r="B3797" s="294" t="s">
        <v>5891</v>
      </c>
      <c r="C3797" s="294">
        <v>527005</v>
      </c>
      <c r="D3797" s="294" t="s">
        <v>422</v>
      </c>
      <c r="E3797" s="294" t="s">
        <v>1387</v>
      </c>
    </row>
    <row r="3798" spans="2:5" x14ac:dyDescent="0.25">
      <c r="B3798" s="294" t="s">
        <v>5892</v>
      </c>
      <c r="C3798" s="294">
        <v>533110</v>
      </c>
      <c r="D3798" s="294" t="s">
        <v>422</v>
      </c>
      <c r="E3798" s="294" t="s">
        <v>745</v>
      </c>
    </row>
    <row r="3799" spans="2:5" x14ac:dyDescent="0.25">
      <c r="B3799" s="294" t="s">
        <v>5893</v>
      </c>
      <c r="C3799" s="294">
        <v>539334</v>
      </c>
      <c r="D3799" s="294" t="s">
        <v>5894</v>
      </c>
      <c r="E3799" s="294" t="s">
        <v>582</v>
      </c>
    </row>
    <row r="3800" spans="2:5" x14ac:dyDescent="0.25">
      <c r="B3800" s="294" t="s">
        <v>5895</v>
      </c>
      <c r="C3800" s="294">
        <v>503837</v>
      </c>
      <c r="D3800" s="294" t="s">
        <v>422</v>
      </c>
      <c r="E3800" s="294" t="s">
        <v>437</v>
      </c>
    </row>
    <row r="3801" spans="2:5" x14ac:dyDescent="0.25">
      <c r="B3801" s="294" t="s">
        <v>5896</v>
      </c>
      <c r="C3801" s="294">
        <v>516086</v>
      </c>
      <c r="D3801" s="294" t="s">
        <v>422</v>
      </c>
      <c r="E3801" s="294" t="s">
        <v>416</v>
      </c>
    </row>
    <row r="3802" spans="2:5" x14ac:dyDescent="0.25">
      <c r="B3802" s="294" t="s">
        <v>5897</v>
      </c>
      <c r="C3802" s="294" t="s">
        <v>422</v>
      </c>
      <c r="D3802" s="294" t="s">
        <v>5898</v>
      </c>
      <c r="E3802" s="294" t="s">
        <v>433</v>
      </c>
    </row>
    <row r="3803" spans="2:5" x14ac:dyDescent="0.25">
      <c r="B3803" s="294" t="s">
        <v>5899</v>
      </c>
      <c r="C3803" s="294">
        <v>532310</v>
      </c>
      <c r="D3803" s="294" t="s">
        <v>5900</v>
      </c>
      <c r="E3803" s="294" t="s">
        <v>617</v>
      </c>
    </row>
    <row r="3804" spans="2:5" x14ac:dyDescent="0.25">
      <c r="B3804" s="294" t="s">
        <v>5901</v>
      </c>
      <c r="C3804" s="294">
        <v>500356</v>
      </c>
      <c r="D3804" s="294" t="s">
        <v>5902</v>
      </c>
      <c r="E3804" s="294" t="s">
        <v>416</v>
      </c>
    </row>
    <row r="3805" spans="2:5" x14ac:dyDescent="0.25">
      <c r="B3805" s="294" t="s">
        <v>5903</v>
      </c>
      <c r="C3805" s="294">
        <v>532670</v>
      </c>
      <c r="D3805" s="294" t="s">
        <v>5904</v>
      </c>
      <c r="E3805" s="294" t="s">
        <v>1121</v>
      </c>
    </row>
    <row r="3806" spans="2:5" x14ac:dyDescent="0.25">
      <c r="B3806" s="294" t="s">
        <v>5905</v>
      </c>
      <c r="C3806" s="294">
        <v>503635</v>
      </c>
      <c r="D3806" s="294" t="s">
        <v>422</v>
      </c>
      <c r="E3806" s="294" t="s">
        <v>405</v>
      </c>
    </row>
    <row r="3807" spans="2:5" x14ac:dyDescent="0.25">
      <c r="B3807" s="294" t="s">
        <v>5906</v>
      </c>
      <c r="C3807" s="294">
        <v>538975</v>
      </c>
      <c r="D3807" s="294" t="s">
        <v>422</v>
      </c>
      <c r="E3807" s="294" t="s">
        <v>439</v>
      </c>
    </row>
    <row r="3808" spans="2:5" x14ac:dyDescent="0.25">
      <c r="B3808" s="294" t="s">
        <v>5907</v>
      </c>
      <c r="C3808" s="294">
        <v>513488</v>
      </c>
      <c r="D3808" s="294" t="s">
        <v>422</v>
      </c>
      <c r="E3808" s="294" t="s">
        <v>745</v>
      </c>
    </row>
    <row r="3809" spans="2:5" x14ac:dyDescent="0.25">
      <c r="B3809" s="294" t="s">
        <v>5908</v>
      </c>
      <c r="C3809" s="294">
        <v>531667</v>
      </c>
      <c r="D3809" s="294" t="s">
        <v>422</v>
      </c>
      <c r="E3809" s="294" t="s">
        <v>444</v>
      </c>
    </row>
    <row r="3810" spans="2:5" x14ac:dyDescent="0.25">
      <c r="B3810" s="294" t="s">
        <v>5909</v>
      </c>
      <c r="C3810" s="294" t="s">
        <v>422</v>
      </c>
      <c r="D3810" s="294" t="s">
        <v>5910</v>
      </c>
      <c r="E3810" s="294" t="s">
        <v>433</v>
      </c>
    </row>
    <row r="3811" spans="2:5" x14ac:dyDescent="0.25">
      <c r="B3811" s="294" t="s">
        <v>5911</v>
      </c>
      <c r="C3811" s="294">
        <v>590128</v>
      </c>
      <c r="D3811" s="294" t="s">
        <v>422</v>
      </c>
      <c r="E3811" s="294" t="s">
        <v>408</v>
      </c>
    </row>
    <row r="3812" spans="2:5" x14ac:dyDescent="0.25">
      <c r="B3812" s="294" t="s">
        <v>5912</v>
      </c>
      <c r="C3812" s="294" t="s">
        <v>422</v>
      </c>
      <c r="D3812" s="294" t="s">
        <v>5913</v>
      </c>
      <c r="E3812" s="294" t="s">
        <v>433</v>
      </c>
    </row>
    <row r="3813" spans="2:5" x14ac:dyDescent="0.25">
      <c r="B3813" s="294" t="s">
        <v>5914</v>
      </c>
      <c r="C3813" s="294">
        <v>541358</v>
      </c>
      <c r="D3813" s="294" t="s">
        <v>422</v>
      </c>
      <c r="E3813" s="294" t="s">
        <v>439</v>
      </c>
    </row>
    <row r="3814" spans="2:5" x14ac:dyDescent="0.25">
      <c r="B3814" s="294" t="s">
        <v>5915</v>
      </c>
      <c r="C3814" s="294">
        <v>540738</v>
      </c>
      <c r="D3814" s="294" t="s">
        <v>422</v>
      </c>
      <c r="E3814" s="294" t="s">
        <v>743</v>
      </c>
    </row>
    <row r="3815" spans="2:5" x14ac:dyDescent="0.25">
      <c r="B3815" s="294" t="s">
        <v>5916</v>
      </c>
      <c r="C3815" s="294">
        <v>503696</v>
      </c>
      <c r="D3815" s="294" t="s">
        <v>422</v>
      </c>
      <c r="E3815" s="294" t="s">
        <v>843</v>
      </c>
    </row>
    <row r="3816" spans="2:5" x14ac:dyDescent="0.25">
      <c r="B3816" s="294" t="s">
        <v>5917</v>
      </c>
      <c r="C3816" s="294" t="s">
        <v>422</v>
      </c>
      <c r="D3816" s="294" t="s">
        <v>5918</v>
      </c>
      <c r="E3816" s="294" t="s">
        <v>433</v>
      </c>
    </row>
    <row r="3817" spans="2:5" x14ac:dyDescent="0.25">
      <c r="B3817" s="294" t="s">
        <v>5919</v>
      </c>
      <c r="C3817" s="294">
        <v>541112</v>
      </c>
      <c r="D3817" s="294" t="s">
        <v>422</v>
      </c>
      <c r="E3817" s="294" t="s">
        <v>820</v>
      </c>
    </row>
    <row r="3818" spans="2:5" x14ac:dyDescent="0.25">
      <c r="B3818" s="294" t="s">
        <v>5920</v>
      </c>
      <c r="C3818" s="294">
        <v>532007</v>
      </c>
      <c r="D3818" s="294" t="s">
        <v>422</v>
      </c>
      <c r="E3818" s="294" t="s">
        <v>843</v>
      </c>
    </row>
    <row r="3819" spans="2:5" x14ac:dyDescent="0.25">
      <c r="B3819" s="294" t="s">
        <v>5921</v>
      </c>
      <c r="C3819" s="294" t="s">
        <v>422</v>
      </c>
      <c r="D3819" s="294" t="s">
        <v>5922</v>
      </c>
      <c r="E3819" s="294" t="s">
        <v>433</v>
      </c>
    </row>
    <row r="3820" spans="2:5" x14ac:dyDescent="0.25">
      <c r="B3820" s="294" t="s">
        <v>5923</v>
      </c>
      <c r="C3820" s="294">
        <v>516016</v>
      </c>
      <c r="D3820" s="294" t="s">
        <v>5924</v>
      </c>
      <c r="E3820" s="294" t="s">
        <v>416</v>
      </c>
    </row>
    <row r="3821" spans="2:5" x14ac:dyDescent="0.25">
      <c r="B3821" s="294" t="s">
        <v>5925</v>
      </c>
      <c r="C3821" s="294">
        <v>526335</v>
      </c>
      <c r="D3821" s="294" t="s">
        <v>422</v>
      </c>
      <c r="E3821" s="294" t="s">
        <v>470</v>
      </c>
    </row>
    <row r="3822" spans="2:5" x14ac:dyDescent="0.25">
      <c r="B3822" s="294" t="s">
        <v>5926</v>
      </c>
      <c r="C3822" s="294">
        <v>520151</v>
      </c>
      <c r="D3822" s="294" t="s">
        <v>5927</v>
      </c>
      <c r="E3822" s="294" t="s">
        <v>1670</v>
      </c>
    </row>
    <row r="3823" spans="2:5" x14ac:dyDescent="0.25">
      <c r="B3823" s="294" t="s">
        <v>5928</v>
      </c>
      <c r="C3823" s="294">
        <v>526981</v>
      </c>
      <c r="D3823" s="294" t="s">
        <v>422</v>
      </c>
      <c r="E3823" s="294" t="s">
        <v>745</v>
      </c>
    </row>
    <row r="3824" spans="2:5" x14ac:dyDescent="0.25">
      <c r="B3824" s="294" t="s">
        <v>5929</v>
      </c>
      <c r="C3824" s="294">
        <v>530841</v>
      </c>
      <c r="D3824" s="294" t="s">
        <v>422</v>
      </c>
      <c r="E3824" s="294" t="s">
        <v>699</v>
      </c>
    </row>
    <row r="3825" spans="2:5" x14ac:dyDescent="0.25">
      <c r="B3825" s="294" t="s">
        <v>5930</v>
      </c>
      <c r="C3825" s="294">
        <v>503804</v>
      </c>
      <c r="D3825" s="294" t="s">
        <v>422</v>
      </c>
      <c r="E3825" s="294" t="s">
        <v>437</v>
      </c>
    </row>
    <row r="3826" spans="2:5" x14ac:dyDescent="0.25">
      <c r="B3826" s="294" t="s">
        <v>5931</v>
      </c>
      <c r="C3826" s="294">
        <v>512453</v>
      </c>
      <c r="D3826" s="294" t="s">
        <v>422</v>
      </c>
      <c r="E3826" s="294" t="s">
        <v>617</v>
      </c>
    </row>
    <row r="3827" spans="2:5" x14ac:dyDescent="0.25">
      <c r="B3827" s="294" t="s">
        <v>5932</v>
      </c>
      <c r="C3827" s="294">
        <v>532083</v>
      </c>
      <c r="D3827" s="294" t="s">
        <v>422</v>
      </c>
      <c r="E3827" s="294" t="s">
        <v>843</v>
      </c>
    </row>
    <row r="3828" spans="2:5" x14ac:dyDescent="0.25">
      <c r="B3828" s="294" t="s">
        <v>5933</v>
      </c>
      <c r="C3828" s="294">
        <v>530977</v>
      </c>
      <c r="D3828" s="294" t="s">
        <v>422</v>
      </c>
      <c r="E3828" s="294" t="s">
        <v>435</v>
      </c>
    </row>
    <row r="3829" spans="2:5" x14ac:dyDescent="0.25">
      <c r="B3829" s="294" t="s">
        <v>5934</v>
      </c>
      <c r="C3829" s="294">
        <v>531080</v>
      </c>
      <c r="D3829" s="294" t="s">
        <v>422</v>
      </c>
      <c r="E3829" s="294" t="s">
        <v>508</v>
      </c>
    </row>
    <row r="3830" spans="2:5" x14ac:dyDescent="0.25">
      <c r="B3830" s="294" t="s">
        <v>5935</v>
      </c>
      <c r="C3830" s="294">
        <v>538897</v>
      </c>
      <c r="D3830" s="294" t="s">
        <v>422</v>
      </c>
      <c r="E3830" s="294" t="s">
        <v>439</v>
      </c>
    </row>
    <row r="3831" spans="2:5" x14ac:dyDescent="0.25">
      <c r="B3831" s="294" t="s">
        <v>5936</v>
      </c>
      <c r="C3831" s="294" t="s">
        <v>422</v>
      </c>
      <c r="D3831" s="294" t="s">
        <v>5937</v>
      </c>
      <c r="E3831" s="294" t="s">
        <v>433</v>
      </c>
    </row>
    <row r="3832" spans="2:5" x14ac:dyDescent="0.25">
      <c r="B3832" s="294" t="s">
        <v>5938</v>
      </c>
      <c r="C3832" s="294">
        <v>508961</v>
      </c>
      <c r="D3832" s="294" t="s">
        <v>422</v>
      </c>
      <c r="E3832" s="294" t="s">
        <v>439</v>
      </c>
    </row>
    <row r="3833" spans="2:5" x14ac:dyDescent="0.25">
      <c r="B3833" s="294" t="s">
        <v>5939</v>
      </c>
      <c r="C3833" s="294">
        <v>531359</v>
      </c>
      <c r="D3833" s="294" t="s">
        <v>422</v>
      </c>
      <c r="E3833" s="294" t="s">
        <v>2828</v>
      </c>
    </row>
    <row r="3834" spans="2:5" x14ac:dyDescent="0.25">
      <c r="B3834" s="294" t="s">
        <v>5940</v>
      </c>
      <c r="C3834" s="294">
        <v>532498</v>
      </c>
      <c r="D3834" s="294" t="s">
        <v>5941</v>
      </c>
      <c r="E3834" s="294" t="s">
        <v>439</v>
      </c>
    </row>
    <row r="3835" spans="2:5" x14ac:dyDescent="0.25">
      <c r="B3835" s="294" t="s">
        <v>5942</v>
      </c>
      <c r="C3835" s="294">
        <v>532945</v>
      </c>
      <c r="D3835" s="294" t="s">
        <v>5943</v>
      </c>
      <c r="E3835" s="294" t="s">
        <v>820</v>
      </c>
    </row>
    <row r="3836" spans="2:5" x14ac:dyDescent="0.25">
      <c r="B3836" s="294" t="s">
        <v>5944</v>
      </c>
      <c r="C3836" s="294" t="s">
        <v>422</v>
      </c>
      <c r="D3836" s="294" t="s">
        <v>5945</v>
      </c>
      <c r="E3836" s="294" t="s">
        <v>513</v>
      </c>
    </row>
    <row r="3837" spans="2:5" x14ac:dyDescent="0.25">
      <c r="B3837" s="294" t="s">
        <v>5946</v>
      </c>
      <c r="C3837" s="294">
        <v>511218</v>
      </c>
      <c r="D3837" s="294" t="s">
        <v>5947</v>
      </c>
      <c r="E3837" s="294" t="s">
        <v>439</v>
      </c>
    </row>
    <row r="3838" spans="2:5" x14ac:dyDescent="0.25">
      <c r="B3838" s="294" t="s">
        <v>5948</v>
      </c>
      <c r="C3838" s="294">
        <v>511411</v>
      </c>
      <c r="D3838" s="294" t="s">
        <v>422</v>
      </c>
      <c r="E3838" s="294" t="s">
        <v>820</v>
      </c>
    </row>
    <row r="3839" spans="2:5" x14ac:dyDescent="0.25">
      <c r="B3839" s="294" t="s">
        <v>5949</v>
      </c>
      <c r="C3839" s="294">
        <v>542019</v>
      </c>
      <c r="D3839" s="294" t="s">
        <v>422</v>
      </c>
      <c r="E3839" s="294" t="s">
        <v>437</v>
      </c>
    </row>
    <row r="3840" spans="2:5" x14ac:dyDescent="0.25">
      <c r="B3840" s="294" t="s">
        <v>5950</v>
      </c>
      <c r="C3840" s="294" t="s">
        <v>422</v>
      </c>
      <c r="D3840" s="294" t="s">
        <v>5951</v>
      </c>
      <c r="E3840" s="294" t="s">
        <v>433</v>
      </c>
    </row>
    <row r="3841" spans="2:5" x14ac:dyDescent="0.25">
      <c r="B3841" s="294" t="s">
        <v>5952</v>
      </c>
      <c r="C3841" s="294">
        <v>531506</v>
      </c>
      <c r="D3841" s="294" t="s">
        <v>5953</v>
      </c>
      <c r="E3841" s="294" t="s">
        <v>843</v>
      </c>
    </row>
    <row r="3842" spans="2:5" x14ac:dyDescent="0.25">
      <c r="B3842" s="294" t="s">
        <v>5954</v>
      </c>
      <c r="C3842" s="294">
        <v>523790</v>
      </c>
      <c r="D3842" s="294" t="s">
        <v>422</v>
      </c>
      <c r="E3842" s="294" t="s">
        <v>536</v>
      </c>
    </row>
    <row r="3843" spans="2:5" x14ac:dyDescent="0.25">
      <c r="B3843" s="294" t="s">
        <v>5955</v>
      </c>
      <c r="C3843" s="294">
        <v>524632</v>
      </c>
      <c r="D3843" s="294" t="s">
        <v>422</v>
      </c>
      <c r="E3843" s="294" t="s">
        <v>460</v>
      </c>
    </row>
    <row r="3844" spans="2:5" x14ac:dyDescent="0.25">
      <c r="B3844" s="294" t="s">
        <v>5956</v>
      </c>
      <c r="C3844" s="294">
        <v>539252</v>
      </c>
      <c r="D3844" s="294" t="s">
        <v>5957</v>
      </c>
      <c r="E3844" s="294" t="s">
        <v>454</v>
      </c>
    </row>
    <row r="3845" spans="2:5" x14ac:dyDescent="0.25">
      <c r="B3845" s="294" t="s">
        <v>5958</v>
      </c>
      <c r="C3845" s="294">
        <v>517411</v>
      </c>
      <c r="D3845" s="294" t="s">
        <v>5959</v>
      </c>
      <c r="E3845" s="294" t="s">
        <v>568</v>
      </c>
    </row>
    <row r="3846" spans="2:5" x14ac:dyDescent="0.25">
      <c r="B3846" s="294" t="s">
        <v>5960</v>
      </c>
      <c r="C3846" s="294">
        <v>531219</v>
      </c>
      <c r="D3846" s="294" t="s">
        <v>422</v>
      </c>
      <c r="E3846" s="294" t="s">
        <v>460</v>
      </c>
    </row>
    <row r="3847" spans="2:5" x14ac:dyDescent="0.25">
      <c r="B3847" s="294" t="s">
        <v>5961</v>
      </c>
      <c r="C3847" s="294">
        <v>505515</v>
      </c>
      <c r="D3847" s="294" t="s">
        <v>422</v>
      </c>
      <c r="E3847" s="294" t="s">
        <v>405</v>
      </c>
    </row>
    <row r="3848" spans="2:5" x14ac:dyDescent="0.25">
      <c r="B3848" s="294" t="s">
        <v>5962</v>
      </c>
      <c r="C3848" s="294">
        <v>530907</v>
      </c>
      <c r="D3848" s="294" t="s">
        <v>422</v>
      </c>
      <c r="E3848" s="294" t="s">
        <v>843</v>
      </c>
    </row>
    <row r="3849" spans="2:5" x14ac:dyDescent="0.25">
      <c r="B3849" s="294" t="s">
        <v>5963</v>
      </c>
      <c r="C3849" s="294">
        <v>520141</v>
      </c>
      <c r="D3849" s="294" t="s">
        <v>422</v>
      </c>
      <c r="E3849" s="294" t="s">
        <v>777</v>
      </c>
    </row>
    <row r="3850" spans="2:5" x14ac:dyDescent="0.25">
      <c r="B3850" s="294" t="s">
        <v>5964</v>
      </c>
      <c r="C3850" s="294">
        <v>533014</v>
      </c>
      <c r="D3850" s="294" t="s">
        <v>5965</v>
      </c>
      <c r="E3850" s="294" t="s">
        <v>444</v>
      </c>
    </row>
    <row r="3851" spans="2:5" x14ac:dyDescent="0.25">
      <c r="B3851" s="294" t="s">
        <v>5966</v>
      </c>
      <c r="C3851" s="294">
        <v>533014</v>
      </c>
      <c r="D3851" s="294" t="s">
        <v>5965</v>
      </c>
      <c r="E3851" s="294" t="s">
        <v>444</v>
      </c>
    </row>
    <row r="3852" spans="2:5" x14ac:dyDescent="0.25">
      <c r="B3852" s="294" t="s">
        <v>5967</v>
      </c>
      <c r="C3852" s="294">
        <v>520086</v>
      </c>
      <c r="D3852" s="294" t="s">
        <v>5968</v>
      </c>
      <c r="E3852" s="294" t="s">
        <v>743</v>
      </c>
    </row>
    <row r="3853" spans="2:5" x14ac:dyDescent="0.25">
      <c r="B3853" s="294" t="s">
        <v>5969</v>
      </c>
      <c r="C3853" s="294">
        <v>540736</v>
      </c>
      <c r="D3853" s="294" t="s">
        <v>422</v>
      </c>
      <c r="E3853" s="294" t="s">
        <v>527</v>
      </c>
    </row>
    <row r="3854" spans="2:5" x14ac:dyDescent="0.25">
      <c r="B3854" s="294" t="s">
        <v>5970</v>
      </c>
      <c r="C3854" s="294">
        <v>539983</v>
      </c>
      <c r="D3854" s="294" t="s">
        <v>422</v>
      </c>
      <c r="E3854" s="294" t="s">
        <v>405</v>
      </c>
    </row>
    <row r="3855" spans="2:5" x14ac:dyDescent="0.25">
      <c r="B3855" s="294" t="s">
        <v>5971</v>
      </c>
      <c r="C3855" s="294">
        <v>532217</v>
      </c>
      <c r="D3855" s="294" t="s">
        <v>422</v>
      </c>
      <c r="E3855" s="294" t="s">
        <v>405</v>
      </c>
    </row>
    <row r="3856" spans="2:5" x14ac:dyDescent="0.25">
      <c r="B3856" s="294" t="s">
        <v>5972</v>
      </c>
      <c r="C3856" s="294">
        <v>500550</v>
      </c>
      <c r="D3856" s="294" t="s">
        <v>5973</v>
      </c>
      <c r="E3856" s="294" t="s">
        <v>465</v>
      </c>
    </row>
    <row r="3857" spans="2:5" x14ac:dyDescent="0.25">
      <c r="B3857" s="294" t="s">
        <v>5974</v>
      </c>
      <c r="C3857" s="294">
        <v>512131</v>
      </c>
      <c r="D3857" s="294" t="s">
        <v>5975</v>
      </c>
      <c r="E3857" s="294" t="s">
        <v>542</v>
      </c>
    </row>
    <row r="3858" spans="2:5" x14ac:dyDescent="0.25">
      <c r="B3858" s="294" t="s">
        <v>5976</v>
      </c>
      <c r="C3858" s="294">
        <v>523606</v>
      </c>
      <c r="D3858" s="294" t="s">
        <v>422</v>
      </c>
      <c r="E3858" s="294" t="s">
        <v>895</v>
      </c>
    </row>
    <row r="3859" spans="2:5" x14ac:dyDescent="0.25">
      <c r="B3859" s="294" t="s">
        <v>5977</v>
      </c>
      <c r="C3859" s="294" t="s">
        <v>422</v>
      </c>
      <c r="D3859" s="294" t="s">
        <v>5978</v>
      </c>
      <c r="E3859" s="294" t="s">
        <v>433</v>
      </c>
    </row>
    <row r="3860" spans="2:5" x14ac:dyDescent="0.25">
      <c r="B3860" s="294" t="s">
        <v>5979</v>
      </c>
      <c r="C3860" s="294">
        <v>524642</v>
      </c>
      <c r="D3860" s="294" t="s">
        <v>422</v>
      </c>
      <c r="E3860" s="294" t="s">
        <v>508</v>
      </c>
    </row>
    <row r="3861" spans="2:5" x14ac:dyDescent="0.25">
      <c r="B3861" s="294" t="s">
        <v>5980</v>
      </c>
      <c r="C3861" s="294">
        <v>521194</v>
      </c>
      <c r="D3861" s="294" t="s">
        <v>5981</v>
      </c>
      <c r="E3861" s="294" t="s">
        <v>405</v>
      </c>
    </row>
    <row r="3862" spans="2:5" x14ac:dyDescent="0.25">
      <c r="B3862" s="294" t="s">
        <v>5982</v>
      </c>
      <c r="C3862" s="294" t="s">
        <v>422</v>
      </c>
      <c r="D3862" s="294" t="s">
        <v>5983</v>
      </c>
      <c r="E3862" s="294" t="s">
        <v>433</v>
      </c>
    </row>
    <row r="3863" spans="2:5" x14ac:dyDescent="0.25">
      <c r="B3863" s="294" t="s">
        <v>5984</v>
      </c>
      <c r="C3863" s="294" t="s">
        <v>422</v>
      </c>
      <c r="D3863" s="294" t="s">
        <v>5985</v>
      </c>
      <c r="E3863" s="294" t="s">
        <v>433</v>
      </c>
    </row>
    <row r="3864" spans="2:5" x14ac:dyDescent="0.25">
      <c r="B3864" s="294" t="s">
        <v>5986</v>
      </c>
      <c r="C3864" s="294">
        <v>531635</v>
      </c>
      <c r="D3864" s="294" t="s">
        <v>422</v>
      </c>
      <c r="E3864" s="294" t="s">
        <v>1054</v>
      </c>
    </row>
    <row r="3865" spans="2:5" x14ac:dyDescent="0.25">
      <c r="B3865" s="294" t="s">
        <v>5987</v>
      </c>
      <c r="C3865" s="294">
        <v>512197</v>
      </c>
      <c r="D3865" s="294" t="s">
        <v>422</v>
      </c>
      <c r="E3865" s="294" t="s">
        <v>439</v>
      </c>
    </row>
    <row r="3866" spans="2:5" x14ac:dyDescent="0.25">
      <c r="B3866" s="294" t="s">
        <v>5988</v>
      </c>
      <c r="C3866" s="294">
        <v>531635</v>
      </c>
      <c r="D3866" s="294" t="s">
        <v>422</v>
      </c>
      <c r="E3866" s="294" t="s">
        <v>1054</v>
      </c>
    </row>
    <row r="3867" spans="2:5" x14ac:dyDescent="0.25">
      <c r="B3867" s="294" t="s">
        <v>5989</v>
      </c>
      <c r="C3867" s="294" t="s">
        <v>422</v>
      </c>
      <c r="D3867" s="294" t="s">
        <v>5990</v>
      </c>
      <c r="E3867" s="294" t="s">
        <v>433</v>
      </c>
    </row>
    <row r="3868" spans="2:5" x14ac:dyDescent="0.25">
      <c r="B3868" s="294" t="s">
        <v>5991</v>
      </c>
      <c r="C3868" s="294">
        <v>536073</v>
      </c>
      <c r="D3868" s="294" t="s">
        <v>422</v>
      </c>
      <c r="E3868" s="294" t="s">
        <v>820</v>
      </c>
    </row>
    <row r="3869" spans="2:5" x14ac:dyDescent="0.25">
      <c r="B3869" s="294" t="s">
        <v>5992</v>
      </c>
      <c r="C3869" s="294">
        <v>539742</v>
      </c>
      <c r="D3869" s="294" t="s">
        <v>5993</v>
      </c>
      <c r="E3869" s="294" t="s">
        <v>1121</v>
      </c>
    </row>
    <row r="3870" spans="2:5" x14ac:dyDescent="0.25">
      <c r="B3870" s="294" t="s">
        <v>5994</v>
      </c>
      <c r="C3870" s="294">
        <v>507998</v>
      </c>
      <c r="D3870" s="294" t="s">
        <v>422</v>
      </c>
      <c r="E3870" s="294" t="s">
        <v>777</v>
      </c>
    </row>
    <row r="3871" spans="2:5" x14ac:dyDescent="0.25">
      <c r="B3871" s="294" t="s">
        <v>5995</v>
      </c>
      <c r="C3871" s="294">
        <v>513472</v>
      </c>
      <c r="D3871" s="294" t="s">
        <v>422</v>
      </c>
      <c r="E3871" s="294" t="s">
        <v>1342</v>
      </c>
    </row>
    <row r="3872" spans="2:5" x14ac:dyDescent="0.25">
      <c r="B3872" s="294" t="s">
        <v>5996</v>
      </c>
      <c r="C3872" s="294">
        <v>523838</v>
      </c>
      <c r="D3872" s="294" t="s">
        <v>5997</v>
      </c>
      <c r="E3872" s="294" t="s">
        <v>820</v>
      </c>
    </row>
    <row r="3873" spans="2:5" x14ac:dyDescent="0.25">
      <c r="B3873" s="294" t="s">
        <v>5998</v>
      </c>
      <c r="C3873" s="294">
        <v>533018</v>
      </c>
      <c r="D3873" s="294" t="s">
        <v>422</v>
      </c>
      <c r="E3873" s="294" t="s">
        <v>437</v>
      </c>
    </row>
    <row r="3874" spans="2:5" x14ac:dyDescent="0.25">
      <c r="B3874" s="294" t="s">
        <v>5999</v>
      </c>
      <c r="C3874" s="294">
        <v>533019</v>
      </c>
      <c r="D3874" s="294" t="s">
        <v>422</v>
      </c>
      <c r="E3874" s="294" t="s">
        <v>416</v>
      </c>
    </row>
    <row r="3875" spans="2:5" x14ac:dyDescent="0.25">
      <c r="B3875" s="294" t="s">
        <v>6000</v>
      </c>
      <c r="C3875" s="294">
        <v>503229</v>
      </c>
      <c r="D3875" s="294" t="s">
        <v>422</v>
      </c>
      <c r="E3875" s="294" t="s">
        <v>508</v>
      </c>
    </row>
    <row r="3876" spans="2:5" x14ac:dyDescent="0.25">
      <c r="B3876" s="294" t="s">
        <v>6001</v>
      </c>
      <c r="C3876" s="294">
        <v>519566</v>
      </c>
      <c r="D3876" s="294" t="s">
        <v>422</v>
      </c>
      <c r="E3876" s="294" t="s">
        <v>482</v>
      </c>
    </row>
    <row r="3877" spans="2:5" x14ac:dyDescent="0.25">
      <c r="B3877" s="294" t="s">
        <v>6002</v>
      </c>
      <c r="C3877" s="294">
        <v>523023</v>
      </c>
      <c r="D3877" s="294" t="s">
        <v>422</v>
      </c>
      <c r="E3877" s="294" t="s">
        <v>623</v>
      </c>
    </row>
    <row r="3878" spans="2:5" x14ac:dyDescent="0.25">
      <c r="B3878" s="294" t="s">
        <v>6003</v>
      </c>
      <c r="C3878" s="294">
        <v>532029</v>
      </c>
      <c r="D3878" s="294" t="s">
        <v>422</v>
      </c>
      <c r="E3878" s="294" t="s">
        <v>843</v>
      </c>
    </row>
    <row r="3879" spans="2:5" x14ac:dyDescent="0.25">
      <c r="B3879" s="294" t="s">
        <v>6004</v>
      </c>
      <c r="C3879" s="294">
        <v>505504</v>
      </c>
      <c r="D3879" s="294" t="s">
        <v>422</v>
      </c>
      <c r="E3879" s="294" t="s">
        <v>408</v>
      </c>
    </row>
    <row r="3880" spans="2:5" x14ac:dyDescent="0.25">
      <c r="B3880" s="294" t="s">
        <v>6005</v>
      </c>
      <c r="C3880" s="294">
        <v>505729</v>
      </c>
      <c r="D3880" s="294" t="s">
        <v>422</v>
      </c>
      <c r="E3880" s="294" t="s">
        <v>430</v>
      </c>
    </row>
    <row r="3881" spans="2:5" x14ac:dyDescent="0.25">
      <c r="B3881" s="294" t="s">
        <v>6006</v>
      </c>
      <c r="C3881" s="294">
        <v>505729</v>
      </c>
      <c r="D3881" s="294" t="s">
        <v>422</v>
      </c>
      <c r="E3881" s="294" t="s">
        <v>430</v>
      </c>
    </row>
    <row r="3882" spans="2:5" x14ac:dyDescent="0.25">
      <c r="B3882" s="294" t="s">
        <v>6007</v>
      </c>
      <c r="C3882" s="294">
        <v>509887</v>
      </c>
      <c r="D3882" s="294" t="s">
        <v>422</v>
      </c>
      <c r="E3882" s="294" t="s">
        <v>2593</v>
      </c>
    </row>
    <row r="3883" spans="2:5" x14ac:dyDescent="0.25">
      <c r="B3883" s="294" t="s">
        <v>6008</v>
      </c>
      <c r="C3883" s="294">
        <v>539410</v>
      </c>
      <c r="D3883" s="294" t="s">
        <v>422</v>
      </c>
      <c r="E3883" s="294" t="s">
        <v>444</v>
      </c>
    </row>
    <row r="3884" spans="2:5" x14ac:dyDescent="0.25">
      <c r="B3884" s="294" t="s">
        <v>6009</v>
      </c>
      <c r="C3884" s="294">
        <v>539410</v>
      </c>
      <c r="D3884" s="294" t="s">
        <v>422</v>
      </c>
      <c r="E3884" s="294" t="s">
        <v>444</v>
      </c>
    </row>
    <row r="3885" spans="2:5" x14ac:dyDescent="0.25">
      <c r="B3885" s="294" t="s">
        <v>6010</v>
      </c>
      <c r="C3885" s="294" t="s">
        <v>422</v>
      </c>
      <c r="D3885" s="294" t="s">
        <v>6011</v>
      </c>
      <c r="E3885" s="294" t="s">
        <v>433</v>
      </c>
    </row>
    <row r="3886" spans="2:5" x14ac:dyDescent="0.25">
      <c r="B3886" s="294" t="s">
        <v>6012</v>
      </c>
      <c r="C3886" s="294" t="s">
        <v>422</v>
      </c>
      <c r="D3886" s="294" t="s">
        <v>6011</v>
      </c>
      <c r="E3886" s="294" t="s">
        <v>433</v>
      </c>
    </row>
    <row r="3887" spans="2:5" x14ac:dyDescent="0.25">
      <c r="B3887" s="294" t="s">
        <v>6013</v>
      </c>
      <c r="C3887" s="294">
        <v>502742</v>
      </c>
      <c r="D3887" s="294" t="s">
        <v>6014</v>
      </c>
      <c r="E3887" s="294" t="s">
        <v>437</v>
      </c>
    </row>
    <row r="3888" spans="2:5" x14ac:dyDescent="0.25">
      <c r="B3888" s="294" t="s">
        <v>6015</v>
      </c>
      <c r="C3888" s="294">
        <v>540653</v>
      </c>
      <c r="D3888" s="294" t="s">
        <v>6016</v>
      </c>
      <c r="E3888" s="294" t="s">
        <v>542</v>
      </c>
    </row>
    <row r="3889" spans="2:5" x14ac:dyDescent="0.25">
      <c r="B3889" s="294" t="s">
        <v>6017</v>
      </c>
      <c r="C3889" s="294">
        <v>523164</v>
      </c>
      <c r="D3889" s="294" t="s">
        <v>422</v>
      </c>
      <c r="E3889" s="294" t="s">
        <v>620</v>
      </c>
    </row>
    <row r="3890" spans="2:5" x14ac:dyDescent="0.25">
      <c r="B3890" s="294" t="s">
        <v>6018</v>
      </c>
      <c r="C3890" s="294">
        <v>532879</v>
      </c>
      <c r="D3890" s="294" t="s">
        <v>422</v>
      </c>
      <c r="E3890" s="294" t="s">
        <v>1121</v>
      </c>
    </row>
    <row r="3891" spans="2:5" x14ac:dyDescent="0.25">
      <c r="B3891" s="294" t="s">
        <v>6019</v>
      </c>
      <c r="C3891" s="294" t="s">
        <v>422</v>
      </c>
      <c r="D3891" s="294" t="s">
        <v>6020</v>
      </c>
      <c r="E3891" s="294" t="s">
        <v>433</v>
      </c>
    </row>
    <row r="3892" spans="2:5" x14ac:dyDescent="0.25">
      <c r="B3892" s="294" t="s">
        <v>6021</v>
      </c>
      <c r="C3892" s="294" t="s">
        <v>422</v>
      </c>
      <c r="D3892" s="294" t="s">
        <v>6020</v>
      </c>
      <c r="E3892" s="294" t="s">
        <v>433</v>
      </c>
    </row>
    <row r="3893" spans="2:5" x14ac:dyDescent="0.25">
      <c r="B3893" s="294" t="s">
        <v>6022</v>
      </c>
      <c r="C3893" s="294">
        <v>538667</v>
      </c>
      <c r="D3893" s="294" t="s">
        <v>422</v>
      </c>
      <c r="E3893" s="294" t="s">
        <v>444</v>
      </c>
    </row>
    <row r="3894" spans="2:5" x14ac:dyDescent="0.25">
      <c r="B3894" s="294" t="s">
        <v>6023</v>
      </c>
      <c r="C3894" s="294">
        <v>512589</v>
      </c>
      <c r="D3894" s="294" t="s">
        <v>422</v>
      </c>
      <c r="E3894" s="294" t="s">
        <v>444</v>
      </c>
    </row>
    <row r="3895" spans="2:5" x14ac:dyDescent="0.25">
      <c r="B3895" s="294" t="s">
        <v>6024</v>
      </c>
      <c r="C3895" s="294">
        <v>532961</v>
      </c>
      <c r="D3895" s="294" t="s">
        <v>6025</v>
      </c>
      <c r="E3895" s="294" t="s">
        <v>502</v>
      </c>
    </row>
    <row r="3896" spans="2:5" x14ac:dyDescent="0.25">
      <c r="B3896" s="294" t="s">
        <v>6026</v>
      </c>
      <c r="C3896" s="294">
        <v>532795</v>
      </c>
      <c r="D3896" s="294" t="s">
        <v>6027</v>
      </c>
      <c r="E3896" s="294" t="s">
        <v>1161</v>
      </c>
    </row>
    <row r="3897" spans="2:5" x14ac:dyDescent="0.25">
      <c r="B3897" s="294" t="s">
        <v>6028</v>
      </c>
      <c r="C3897" s="294">
        <v>503811</v>
      </c>
      <c r="D3897" s="294" t="s">
        <v>6029</v>
      </c>
      <c r="E3897" s="294" t="s">
        <v>437</v>
      </c>
    </row>
    <row r="3898" spans="2:5" x14ac:dyDescent="0.25">
      <c r="B3898" s="294" t="s">
        <v>6030</v>
      </c>
      <c r="C3898" s="294">
        <v>504398</v>
      </c>
      <c r="D3898" s="294" t="s">
        <v>422</v>
      </c>
      <c r="E3898" s="294" t="s">
        <v>536</v>
      </c>
    </row>
    <row r="3899" spans="2:5" x14ac:dyDescent="0.25">
      <c r="B3899" s="294" t="s">
        <v>6031</v>
      </c>
      <c r="C3899" s="294">
        <v>533206</v>
      </c>
      <c r="D3899" s="294" t="s">
        <v>6032</v>
      </c>
      <c r="E3899" s="294" t="s">
        <v>561</v>
      </c>
    </row>
    <row r="3900" spans="2:5" x14ac:dyDescent="0.25">
      <c r="B3900" s="294" t="s">
        <v>6033</v>
      </c>
      <c r="C3900" s="294">
        <v>500472</v>
      </c>
      <c r="D3900" s="294" t="s">
        <v>6034</v>
      </c>
      <c r="E3900" s="294" t="s">
        <v>607</v>
      </c>
    </row>
    <row r="3901" spans="2:5" x14ac:dyDescent="0.25">
      <c r="B3901" s="294" t="s">
        <v>6035</v>
      </c>
      <c r="C3901" s="294">
        <v>500472</v>
      </c>
      <c r="D3901" s="294" t="s">
        <v>6036</v>
      </c>
      <c r="E3901" s="294" t="s">
        <v>607</v>
      </c>
    </row>
    <row r="3902" spans="2:5" x14ac:dyDescent="0.25">
      <c r="B3902" s="294" t="s">
        <v>6037</v>
      </c>
      <c r="C3902" s="294">
        <v>539861</v>
      </c>
      <c r="D3902" s="294" t="s">
        <v>6038</v>
      </c>
      <c r="E3902" s="294" t="s">
        <v>820</v>
      </c>
    </row>
    <row r="3903" spans="2:5" x14ac:dyDescent="0.25">
      <c r="B3903" s="294" t="s">
        <v>6039</v>
      </c>
      <c r="C3903" s="294">
        <v>538562</v>
      </c>
      <c r="D3903" s="294" t="s">
        <v>6040</v>
      </c>
      <c r="E3903" s="294" t="s">
        <v>820</v>
      </c>
    </row>
    <row r="3904" spans="2:5" x14ac:dyDescent="0.25">
      <c r="B3904" s="294" t="s">
        <v>6041</v>
      </c>
      <c r="C3904" s="294">
        <v>532143</v>
      </c>
      <c r="D3904" s="294" t="s">
        <v>6042</v>
      </c>
      <c r="E3904" s="294" t="s">
        <v>502</v>
      </c>
    </row>
    <row r="3905" spans="2:5" x14ac:dyDescent="0.25">
      <c r="B3905" s="294" t="s">
        <v>6043</v>
      </c>
      <c r="C3905" s="294">
        <v>532143</v>
      </c>
      <c r="D3905" s="294" t="s">
        <v>6042</v>
      </c>
      <c r="E3905" s="294" t="s">
        <v>502</v>
      </c>
    </row>
    <row r="3906" spans="2:5" x14ac:dyDescent="0.25">
      <c r="B3906" s="294" t="s">
        <v>6044</v>
      </c>
      <c r="C3906" s="294">
        <v>531169</v>
      </c>
      <c r="D3906" s="294" t="s">
        <v>422</v>
      </c>
      <c r="E3906" s="294" t="s">
        <v>439</v>
      </c>
    </row>
    <row r="3907" spans="2:5" x14ac:dyDescent="0.25">
      <c r="B3907" s="294" t="s">
        <v>6045</v>
      </c>
      <c r="C3907" s="294" t="s">
        <v>422</v>
      </c>
      <c r="D3907" s="294" t="s">
        <v>6046</v>
      </c>
      <c r="E3907" s="294" t="s">
        <v>433</v>
      </c>
    </row>
    <row r="3908" spans="2:5" x14ac:dyDescent="0.25">
      <c r="B3908" s="294" t="s">
        <v>6047</v>
      </c>
      <c r="C3908" s="294">
        <v>541967</v>
      </c>
      <c r="D3908" s="294" t="s">
        <v>422</v>
      </c>
      <c r="E3908" s="294" t="s">
        <v>536</v>
      </c>
    </row>
    <row r="3909" spans="2:5" x14ac:dyDescent="0.25">
      <c r="B3909" s="294" t="s">
        <v>6048</v>
      </c>
      <c r="C3909" s="294">
        <v>526479</v>
      </c>
      <c r="D3909" s="294" t="s">
        <v>422</v>
      </c>
      <c r="E3909" s="294" t="s">
        <v>437</v>
      </c>
    </row>
    <row r="3910" spans="2:5" x14ac:dyDescent="0.25">
      <c r="B3910" s="294" t="s">
        <v>6049</v>
      </c>
      <c r="C3910" s="294">
        <v>505650</v>
      </c>
      <c r="D3910" s="294" t="s">
        <v>422</v>
      </c>
      <c r="E3910" s="294" t="s">
        <v>500</v>
      </c>
    </row>
    <row r="3911" spans="2:5" x14ac:dyDescent="0.25">
      <c r="B3911" s="294" t="s">
        <v>6050</v>
      </c>
      <c r="C3911" s="294">
        <v>538919</v>
      </c>
      <c r="D3911" s="294" t="s">
        <v>422</v>
      </c>
      <c r="E3911" s="294" t="s">
        <v>508</v>
      </c>
    </row>
    <row r="3912" spans="2:5" x14ac:dyDescent="0.25">
      <c r="B3912" s="294" t="s">
        <v>6051</v>
      </c>
      <c r="C3912" s="294">
        <v>538919</v>
      </c>
      <c r="D3912" s="294" t="s">
        <v>422</v>
      </c>
      <c r="E3912" s="294" t="s">
        <v>508</v>
      </c>
    </row>
    <row r="3913" spans="2:5" x14ac:dyDescent="0.25">
      <c r="B3913" s="294" t="s">
        <v>6052</v>
      </c>
      <c r="C3913" s="294">
        <v>539494</v>
      </c>
      <c r="D3913" s="294" t="s">
        <v>422</v>
      </c>
      <c r="E3913" s="294" t="s">
        <v>439</v>
      </c>
    </row>
    <row r="3914" spans="2:5" x14ac:dyDescent="0.25">
      <c r="B3914" s="294" t="s">
        <v>6053</v>
      </c>
      <c r="C3914" s="294">
        <v>532419</v>
      </c>
      <c r="D3914" s="294" t="s">
        <v>6054</v>
      </c>
      <c r="E3914" s="294" t="s">
        <v>2049</v>
      </c>
    </row>
    <row r="3915" spans="2:5" x14ac:dyDescent="0.25">
      <c r="B3915" s="294" t="s">
        <v>6055</v>
      </c>
      <c r="C3915" s="294">
        <v>508905</v>
      </c>
      <c r="D3915" s="294" t="s">
        <v>422</v>
      </c>
      <c r="E3915" s="294" t="s">
        <v>405</v>
      </c>
    </row>
    <row r="3916" spans="2:5" x14ac:dyDescent="0.25">
      <c r="B3916" s="294" t="s">
        <v>6056</v>
      </c>
      <c r="C3916" s="294">
        <v>505192</v>
      </c>
      <c r="D3916" s="294" t="s">
        <v>6057</v>
      </c>
      <c r="E3916" s="294" t="s">
        <v>500</v>
      </c>
    </row>
    <row r="3917" spans="2:5" x14ac:dyDescent="0.25">
      <c r="B3917" s="294" t="s">
        <v>6058</v>
      </c>
      <c r="C3917" s="294">
        <v>540686</v>
      </c>
      <c r="D3917" s="294" t="s">
        <v>422</v>
      </c>
      <c r="E3917" s="294" t="s">
        <v>460</v>
      </c>
    </row>
    <row r="3918" spans="2:5" x14ac:dyDescent="0.25">
      <c r="B3918" s="294" t="s">
        <v>6059</v>
      </c>
      <c r="C3918" s="294">
        <v>540679</v>
      </c>
      <c r="D3918" s="294" t="s">
        <v>6060</v>
      </c>
      <c r="E3918" s="294" t="s">
        <v>460</v>
      </c>
    </row>
    <row r="3919" spans="2:5" x14ac:dyDescent="0.25">
      <c r="B3919" s="294" t="s">
        <v>6061</v>
      </c>
      <c r="C3919" s="294">
        <v>540679</v>
      </c>
      <c r="D3919" s="294" t="s">
        <v>6060</v>
      </c>
      <c r="E3919" s="294" t="s">
        <v>460</v>
      </c>
    </row>
    <row r="3920" spans="2:5" x14ac:dyDescent="0.25">
      <c r="B3920" s="294" t="s">
        <v>6062</v>
      </c>
      <c r="C3920" s="294">
        <v>532815</v>
      </c>
      <c r="D3920" s="294" t="s">
        <v>6063</v>
      </c>
      <c r="E3920" s="294" t="s">
        <v>460</v>
      </c>
    </row>
    <row r="3921" spans="2:5" x14ac:dyDescent="0.25">
      <c r="B3921" s="294" t="s">
        <v>6064</v>
      </c>
      <c r="C3921" s="294" t="s">
        <v>422</v>
      </c>
      <c r="D3921" s="294" t="s">
        <v>6065</v>
      </c>
      <c r="E3921" s="294" t="s">
        <v>433</v>
      </c>
    </row>
    <row r="3922" spans="2:5" x14ac:dyDescent="0.25">
      <c r="B3922" s="294" t="s">
        <v>6066</v>
      </c>
      <c r="C3922" s="294">
        <v>505827</v>
      </c>
      <c r="D3922" s="294" t="s">
        <v>422</v>
      </c>
      <c r="E3922" s="294" t="s">
        <v>607</v>
      </c>
    </row>
    <row r="3923" spans="2:5" x14ac:dyDescent="0.25">
      <c r="B3923" s="294" t="s">
        <v>6067</v>
      </c>
      <c r="C3923" s="294">
        <v>538635</v>
      </c>
      <c r="D3923" s="294" t="s">
        <v>6068</v>
      </c>
      <c r="E3923" s="294" t="s">
        <v>743</v>
      </c>
    </row>
    <row r="3924" spans="2:5" x14ac:dyDescent="0.25">
      <c r="B3924" s="294" t="s">
        <v>6069</v>
      </c>
      <c r="C3924" s="294">
        <v>532784</v>
      </c>
      <c r="D3924" s="294" t="s">
        <v>6070</v>
      </c>
      <c r="E3924" s="294" t="s">
        <v>508</v>
      </c>
    </row>
    <row r="3925" spans="2:5" x14ac:dyDescent="0.25">
      <c r="B3925" s="294" t="s">
        <v>6071</v>
      </c>
      <c r="C3925" s="294">
        <v>512014</v>
      </c>
      <c r="D3925" s="294" t="s">
        <v>422</v>
      </c>
      <c r="E3925" s="294" t="s">
        <v>843</v>
      </c>
    </row>
    <row r="3926" spans="2:5" x14ac:dyDescent="0.25">
      <c r="B3926" s="294" t="s">
        <v>6072</v>
      </c>
      <c r="C3926" s="294">
        <v>538923</v>
      </c>
      <c r="D3926" s="294" t="s">
        <v>422</v>
      </c>
      <c r="E3926" s="294" t="s">
        <v>408</v>
      </c>
    </row>
    <row r="3927" spans="2:5" x14ac:dyDescent="0.25">
      <c r="B3927" s="294" t="s">
        <v>6073</v>
      </c>
      <c r="C3927" s="294">
        <v>504375</v>
      </c>
      <c r="D3927" s="294" t="s">
        <v>422</v>
      </c>
      <c r="E3927" s="294" t="s">
        <v>408</v>
      </c>
    </row>
    <row r="3928" spans="2:5" x14ac:dyDescent="0.25">
      <c r="B3928" s="294" t="s">
        <v>6074</v>
      </c>
      <c r="C3928" s="294">
        <v>532344</v>
      </c>
      <c r="D3928" s="294" t="s">
        <v>422</v>
      </c>
      <c r="E3928" s="294" t="s">
        <v>515</v>
      </c>
    </row>
    <row r="3929" spans="2:5" x14ac:dyDescent="0.25">
      <c r="B3929" s="294" t="s">
        <v>6075</v>
      </c>
      <c r="C3929" s="294">
        <v>532344</v>
      </c>
      <c r="D3929" s="294" t="s">
        <v>422</v>
      </c>
      <c r="E3929" s="294" t="s">
        <v>515</v>
      </c>
    </row>
    <row r="3930" spans="2:5" x14ac:dyDescent="0.25">
      <c r="B3930" s="294" t="s">
        <v>6076</v>
      </c>
      <c r="C3930" s="294" t="s">
        <v>422</v>
      </c>
      <c r="D3930" s="294" t="s">
        <v>6077</v>
      </c>
      <c r="E3930" s="294" t="s">
        <v>433</v>
      </c>
    </row>
    <row r="3931" spans="2:5" x14ac:dyDescent="0.25">
      <c r="B3931" s="294" t="s">
        <v>6078</v>
      </c>
      <c r="C3931" s="294">
        <v>532725</v>
      </c>
      <c r="D3931" s="294" t="s">
        <v>6079</v>
      </c>
      <c r="E3931" s="294" t="s">
        <v>582</v>
      </c>
    </row>
    <row r="3932" spans="2:5" x14ac:dyDescent="0.25">
      <c r="B3932" s="294" t="s">
        <v>6080</v>
      </c>
      <c r="C3932" s="294">
        <v>532725</v>
      </c>
      <c r="D3932" s="294" t="s">
        <v>6079</v>
      </c>
      <c r="E3932" s="294" t="s">
        <v>582</v>
      </c>
    </row>
    <row r="3933" spans="2:5" x14ac:dyDescent="0.25">
      <c r="B3933" s="294" t="s">
        <v>6081</v>
      </c>
      <c r="C3933" s="294">
        <v>541540</v>
      </c>
      <c r="D3933" s="294" t="s">
        <v>6082</v>
      </c>
      <c r="E3933" s="294" t="s">
        <v>460</v>
      </c>
    </row>
    <row r="3934" spans="2:5" x14ac:dyDescent="0.25">
      <c r="B3934" s="294" t="s">
        <v>6083</v>
      </c>
      <c r="C3934" s="294" t="s">
        <v>422</v>
      </c>
      <c r="D3934" s="294" t="s">
        <v>6084</v>
      </c>
      <c r="E3934" s="294" t="s">
        <v>433</v>
      </c>
    </row>
    <row r="3935" spans="2:5" x14ac:dyDescent="0.25">
      <c r="B3935" s="294" t="s">
        <v>6085</v>
      </c>
      <c r="C3935" s="294">
        <v>500394</v>
      </c>
      <c r="D3935" s="294" t="s">
        <v>422</v>
      </c>
      <c r="E3935" s="294" t="s">
        <v>607</v>
      </c>
    </row>
    <row r="3936" spans="2:5" x14ac:dyDescent="0.25">
      <c r="B3936" s="294" t="s">
        <v>6086</v>
      </c>
      <c r="C3936" s="294">
        <v>502460</v>
      </c>
      <c r="D3936" s="294" t="s">
        <v>422</v>
      </c>
      <c r="E3936" s="294" t="s">
        <v>416</v>
      </c>
    </row>
    <row r="3937" spans="2:5" x14ac:dyDescent="0.25">
      <c r="B3937" s="294" t="s">
        <v>6087</v>
      </c>
      <c r="C3937" s="294">
        <v>513699</v>
      </c>
      <c r="D3937" s="294" t="s">
        <v>422</v>
      </c>
      <c r="E3937" s="294" t="s">
        <v>950</v>
      </c>
    </row>
    <row r="3938" spans="2:5" x14ac:dyDescent="0.25">
      <c r="B3938" s="294" t="s">
        <v>6088</v>
      </c>
      <c r="C3938" s="294">
        <v>538575</v>
      </c>
      <c r="D3938" s="294" t="s">
        <v>422</v>
      </c>
      <c r="E3938" s="294" t="s">
        <v>444</v>
      </c>
    </row>
    <row r="3939" spans="2:5" x14ac:dyDescent="0.25">
      <c r="B3939" s="294" t="s">
        <v>6089</v>
      </c>
      <c r="C3939" s="294">
        <v>522152</v>
      </c>
      <c r="D3939" s="294" t="s">
        <v>422</v>
      </c>
      <c r="E3939" s="294" t="s">
        <v>430</v>
      </c>
    </row>
    <row r="3940" spans="2:5" x14ac:dyDescent="0.25">
      <c r="B3940" s="294" t="s">
        <v>6090</v>
      </c>
      <c r="C3940" s="294">
        <v>511571</v>
      </c>
      <c r="D3940" s="294" t="s">
        <v>422</v>
      </c>
      <c r="E3940" s="294" t="s">
        <v>439</v>
      </c>
    </row>
    <row r="3941" spans="2:5" x14ac:dyDescent="0.25">
      <c r="B3941" s="294" t="s">
        <v>6091</v>
      </c>
      <c r="C3941" s="294">
        <v>507514</v>
      </c>
      <c r="D3941" s="294" t="s">
        <v>6092</v>
      </c>
      <c r="E3941" s="294" t="s">
        <v>1054</v>
      </c>
    </row>
    <row r="3942" spans="2:5" x14ac:dyDescent="0.25">
      <c r="B3942" s="294" t="s">
        <v>6093</v>
      </c>
      <c r="C3942" s="294">
        <v>521034</v>
      </c>
      <c r="D3942" s="294" t="s">
        <v>6094</v>
      </c>
      <c r="E3942" s="294" t="s">
        <v>437</v>
      </c>
    </row>
    <row r="3943" spans="2:5" x14ac:dyDescent="0.25">
      <c r="B3943" s="294" t="s">
        <v>6095</v>
      </c>
      <c r="C3943" s="294">
        <v>531548</v>
      </c>
      <c r="D3943" s="294" t="s">
        <v>6096</v>
      </c>
      <c r="E3943" s="294" t="s">
        <v>699</v>
      </c>
    </row>
    <row r="3944" spans="2:5" x14ac:dyDescent="0.25">
      <c r="B3944" s="294" t="s">
        <v>6097</v>
      </c>
      <c r="C3944" s="294">
        <v>533001</v>
      </c>
      <c r="D3944" s="294" t="s">
        <v>6098</v>
      </c>
      <c r="E3944" s="294" t="s">
        <v>430</v>
      </c>
    </row>
    <row r="3945" spans="2:5" x14ac:dyDescent="0.25">
      <c r="B3945" s="294" t="s">
        <v>6099</v>
      </c>
      <c r="C3945" s="294">
        <v>526901</v>
      </c>
      <c r="D3945" s="294" t="s">
        <v>422</v>
      </c>
      <c r="E3945" s="294" t="s">
        <v>470</v>
      </c>
    </row>
    <row r="3946" spans="2:5" x14ac:dyDescent="0.25">
      <c r="B3946" s="294" t="s">
        <v>6100</v>
      </c>
      <c r="C3946" s="294">
        <v>538943</v>
      </c>
      <c r="D3946" s="294" t="s">
        <v>422</v>
      </c>
      <c r="E3946" s="294" t="s">
        <v>439</v>
      </c>
    </row>
    <row r="3947" spans="2:5" x14ac:dyDescent="0.25">
      <c r="B3947" s="294" t="s">
        <v>6101</v>
      </c>
      <c r="C3947" s="294" t="s">
        <v>422</v>
      </c>
      <c r="D3947" s="294" t="s">
        <v>6102</v>
      </c>
      <c r="E3947" s="294" t="s">
        <v>433</v>
      </c>
    </row>
    <row r="3948" spans="2:5" x14ac:dyDescent="0.25">
      <c r="B3948" s="294" t="s">
        <v>6103</v>
      </c>
      <c r="C3948" s="294">
        <v>532221</v>
      </c>
      <c r="D3948" s="294" t="s">
        <v>6104</v>
      </c>
      <c r="E3948" s="294" t="s">
        <v>408</v>
      </c>
    </row>
    <row r="3949" spans="2:5" x14ac:dyDescent="0.25">
      <c r="B3949" s="294" t="s">
        <v>6105</v>
      </c>
      <c r="C3949" s="294">
        <v>539378</v>
      </c>
      <c r="D3949" s="294" t="s">
        <v>422</v>
      </c>
      <c r="E3949" s="294" t="s">
        <v>892</v>
      </c>
    </row>
    <row r="3950" spans="2:5" x14ac:dyDescent="0.25">
      <c r="B3950" s="294" t="s">
        <v>6106</v>
      </c>
      <c r="C3950" s="294" t="s">
        <v>422</v>
      </c>
      <c r="D3950" s="294" t="s">
        <v>6107</v>
      </c>
      <c r="E3950" s="294" t="s">
        <v>433</v>
      </c>
    </row>
    <row r="3951" spans="2:5" x14ac:dyDescent="0.25">
      <c r="B3951" s="294" t="s">
        <v>6108</v>
      </c>
      <c r="C3951" s="294">
        <v>541633</v>
      </c>
      <c r="D3951" s="294" t="s">
        <v>422</v>
      </c>
      <c r="E3951" s="294" t="s">
        <v>416</v>
      </c>
    </row>
    <row r="3952" spans="2:5" x14ac:dyDescent="0.25">
      <c r="B3952" s="294" t="s">
        <v>6109</v>
      </c>
      <c r="C3952" s="294">
        <v>532679</v>
      </c>
      <c r="D3952" s="294" t="s">
        <v>6110</v>
      </c>
      <c r="E3952" s="294" t="s">
        <v>411</v>
      </c>
    </row>
    <row r="3953" spans="2:5" x14ac:dyDescent="0.25">
      <c r="B3953" s="294" t="s">
        <v>6111</v>
      </c>
      <c r="C3953" s="294">
        <v>521036</v>
      </c>
      <c r="D3953" s="294" t="s">
        <v>422</v>
      </c>
      <c r="E3953" s="294" t="s">
        <v>437</v>
      </c>
    </row>
    <row r="3954" spans="2:5" x14ac:dyDescent="0.25">
      <c r="B3954" s="294" t="s">
        <v>6112</v>
      </c>
      <c r="C3954" s="294">
        <v>521036</v>
      </c>
      <c r="D3954" s="294" t="s">
        <v>422</v>
      </c>
      <c r="E3954" s="294" t="s">
        <v>437</v>
      </c>
    </row>
    <row r="3955" spans="2:5" x14ac:dyDescent="0.25">
      <c r="B3955" s="294" t="s">
        <v>6113</v>
      </c>
      <c r="C3955" s="294">
        <v>531398</v>
      </c>
      <c r="D3955" s="294" t="s">
        <v>422</v>
      </c>
      <c r="E3955" s="294" t="s">
        <v>460</v>
      </c>
    </row>
    <row r="3956" spans="2:5" x14ac:dyDescent="0.25">
      <c r="B3956" s="294" t="s">
        <v>6114</v>
      </c>
      <c r="C3956" s="294">
        <v>526477</v>
      </c>
      <c r="D3956" s="294" t="s">
        <v>422</v>
      </c>
      <c r="E3956" s="294" t="s">
        <v>600</v>
      </c>
    </row>
    <row r="3957" spans="2:5" x14ac:dyDescent="0.25">
      <c r="B3957" s="294" t="s">
        <v>6115</v>
      </c>
      <c r="C3957" s="294">
        <v>516108</v>
      </c>
      <c r="D3957" s="294" t="s">
        <v>422</v>
      </c>
      <c r="E3957" s="294" t="s">
        <v>416</v>
      </c>
    </row>
    <row r="3958" spans="2:5" x14ac:dyDescent="0.25">
      <c r="B3958" s="294" t="s">
        <v>6116</v>
      </c>
      <c r="C3958" s="294">
        <v>538891</v>
      </c>
      <c r="D3958" s="294" t="s">
        <v>422</v>
      </c>
      <c r="E3958" s="294" t="s">
        <v>439</v>
      </c>
    </row>
    <row r="3959" spans="2:5" x14ac:dyDescent="0.25">
      <c r="B3959" s="294" t="s">
        <v>6117</v>
      </c>
      <c r="C3959" s="294" t="s">
        <v>422</v>
      </c>
      <c r="D3959" s="294" t="s">
        <v>6118</v>
      </c>
      <c r="E3959" s="294" t="s">
        <v>433</v>
      </c>
    </row>
    <row r="3960" spans="2:5" x14ac:dyDescent="0.25">
      <c r="B3960" s="294" t="s">
        <v>6119</v>
      </c>
      <c r="C3960" s="294">
        <v>509910</v>
      </c>
      <c r="D3960" s="294" t="s">
        <v>422</v>
      </c>
      <c r="E3960" s="294" t="s">
        <v>470</v>
      </c>
    </row>
    <row r="3961" spans="2:5" x14ac:dyDescent="0.25">
      <c r="B3961" s="294" t="s">
        <v>6120</v>
      </c>
      <c r="C3961" s="294">
        <v>540174</v>
      </c>
      <c r="D3961" s="294" t="s">
        <v>422</v>
      </c>
      <c r="E3961" s="294" t="s">
        <v>408</v>
      </c>
    </row>
    <row r="3962" spans="2:5" x14ac:dyDescent="0.25">
      <c r="B3962" s="294" t="s">
        <v>6121</v>
      </c>
      <c r="C3962" s="294">
        <v>514454</v>
      </c>
      <c r="D3962" s="294" t="s">
        <v>422</v>
      </c>
      <c r="E3962" s="294" t="s">
        <v>437</v>
      </c>
    </row>
    <row r="3963" spans="2:5" x14ac:dyDescent="0.25">
      <c r="B3963" s="294" t="s">
        <v>6122</v>
      </c>
      <c r="C3963" s="294">
        <v>513498</v>
      </c>
      <c r="D3963" s="294" t="s">
        <v>422</v>
      </c>
      <c r="E3963" s="294" t="s">
        <v>402</v>
      </c>
    </row>
    <row r="3964" spans="2:5" x14ac:dyDescent="0.25">
      <c r="B3964" s="294" t="s">
        <v>6123</v>
      </c>
      <c r="C3964" s="294">
        <v>532669</v>
      </c>
      <c r="D3964" s="294" t="s">
        <v>422</v>
      </c>
      <c r="E3964" s="294" t="s">
        <v>470</v>
      </c>
    </row>
    <row r="3965" spans="2:5" x14ac:dyDescent="0.25">
      <c r="B3965" s="294" t="s">
        <v>6124</v>
      </c>
      <c r="C3965" s="294">
        <v>590030</v>
      </c>
      <c r="D3965" s="294" t="s">
        <v>6125</v>
      </c>
      <c r="E3965" s="294" t="s">
        <v>930</v>
      </c>
    </row>
    <row r="3966" spans="2:5" x14ac:dyDescent="0.25">
      <c r="B3966" s="294" t="s">
        <v>6126</v>
      </c>
      <c r="C3966" s="294">
        <v>523826</v>
      </c>
      <c r="D3966" s="294" t="s">
        <v>422</v>
      </c>
      <c r="E3966" s="294" t="s">
        <v>536</v>
      </c>
    </row>
    <row r="3967" spans="2:5" x14ac:dyDescent="0.25">
      <c r="B3967" s="294" t="s">
        <v>6127</v>
      </c>
      <c r="C3967" s="294">
        <v>532025</v>
      </c>
      <c r="D3967" s="294" t="s">
        <v>422</v>
      </c>
      <c r="E3967" s="294" t="s">
        <v>425</v>
      </c>
    </row>
    <row r="3968" spans="2:5" x14ac:dyDescent="0.25">
      <c r="B3968" s="294" t="s">
        <v>6128</v>
      </c>
      <c r="C3968" s="294">
        <v>530289</v>
      </c>
      <c r="D3968" s="294" t="s">
        <v>422</v>
      </c>
      <c r="E3968" s="294" t="s">
        <v>843</v>
      </c>
    </row>
    <row r="3969" spans="2:5" x14ac:dyDescent="0.25">
      <c r="B3969" s="294" t="s">
        <v>6129</v>
      </c>
      <c r="C3969" s="294">
        <v>542376</v>
      </c>
      <c r="D3969" s="294" t="s">
        <v>6130</v>
      </c>
      <c r="E3969" s="294" t="s">
        <v>405</v>
      </c>
    </row>
    <row r="3970" spans="2:5" x14ac:dyDescent="0.25">
      <c r="B3970" s="294" t="s">
        <v>6131</v>
      </c>
      <c r="C3970" s="294">
        <v>541890</v>
      </c>
      <c r="D3970" s="294" t="s">
        <v>422</v>
      </c>
      <c r="E3970" s="294" t="s">
        <v>408</v>
      </c>
    </row>
    <row r="3971" spans="2:5" x14ac:dyDescent="0.25">
      <c r="B3971" s="294" t="s">
        <v>6132</v>
      </c>
      <c r="C3971" s="294">
        <v>538920</v>
      </c>
      <c r="D3971" s="294" t="s">
        <v>422</v>
      </c>
      <c r="E3971" s="294" t="s">
        <v>444</v>
      </c>
    </row>
    <row r="3972" spans="2:5" x14ac:dyDescent="0.25">
      <c r="B3972" s="294" t="s">
        <v>6133</v>
      </c>
      <c r="C3972" s="294" t="s">
        <v>422</v>
      </c>
      <c r="D3972" s="294" t="s">
        <v>6134</v>
      </c>
      <c r="E3972" s="294" t="s">
        <v>513</v>
      </c>
    </row>
    <row r="3973" spans="2:5" x14ac:dyDescent="0.25">
      <c r="B3973" s="294" t="s">
        <v>6135</v>
      </c>
      <c r="C3973" s="294" t="s">
        <v>422</v>
      </c>
      <c r="D3973" s="294" t="s">
        <v>6134</v>
      </c>
      <c r="E3973" s="294" t="s">
        <v>513</v>
      </c>
    </row>
    <row r="3974" spans="2:5" x14ac:dyDescent="0.25">
      <c r="B3974" s="294" t="s">
        <v>6136</v>
      </c>
      <c r="C3974" s="294">
        <v>524727</v>
      </c>
      <c r="D3974" s="294" t="s">
        <v>422</v>
      </c>
      <c r="E3974" s="294" t="s">
        <v>460</v>
      </c>
    </row>
    <row r="3975" spans="2:5" x14ac:dyDescent="0.25">
      <c r="B3975" s="294" t="s">
        <v>6137</v>
      </c>
      <c r="C3975" s="294">
        <v>531370</v>
      </c>
      <c r="D3975" s="294" t="s">
        <v>422</v>
      </c>
      <c r="E3975" s="294" t="s">
        <v>408</v>
      </c>
    </row>
    <row r="3976" spans="2:5" x14ac:dyDescent="0.25">
      <c r="B3976" s="294" t="s">
        <v>6138</v>
      </c>
      <c r="C3976" s="294">
        <v>540211</v>
      </c>
      <c r="D3976" s="294" t="s">
        <v>422</v>
      </c>
      <c r="E3976" s="294" t="s">
        <v>439</v>
      </c>
    </row>
    <row r="3977" spans="2:5" x14ac:dyDescent="0.25">
      <c r="B3977" s="294" t="s">
        <v>6139</v>
      </c>
      <c r="C3977" s="294">
        <v>534425</v>
      </c>
      <c r="D3977" s="294" t="s">
        <v>6140</v>
      </c>
      <c r="E3977" s="294" t="s">
        <v>911</v>
      </c>
    </row>
    <row r="3978" spans="2:5" x14ac:dyDescent="0.25">
      <c r="B3978" s="294" t="s">
        <v>6141</v>
      </c>
      <c r="C3978" s="294">
        <v>513687</v>
      </c>
      <c r="D3978" s="294" t="s">
        <v>422</v>
      </c>
      <c r="E3978" s="294" t="s">
        <v>777</v>
      </c>
    </row>
    <row r="3979" spans="2:5" x14ac:dyDescent="0.25">
      <c r="B3979" s="294" t="s">
        <v>6142</v>
      </c>
      <c r="C3979" s="294" t="s">
        <v>422</v>
      </c>
      <c r="D3979" s="294" t="s">
        <v>6143</v>
      </c>
      <c r="E3979" s="294" t="s">
        <v>433</v>
      </c>
    </row>
    <row r="3980" spans="2:5" x14ac:dyDescent="0.25">
      <c r="B3980" s="294" t="s">
        <v>6144</v>
      </c>
      <c r="C3980" s="294">
        <v>531982</v>
      </c>
      <c r="D3980" s="294" t="s">
        <v>422</v>
      </c>
      <c r="E3980" s="294" t="s">
        <v>502</v>
      </c>
    </row>
    <row r="3981" spans="2:5" x14ac:dyDescent="0.25">
      <c r="B3981" s="294" t="s">
        <v>6145</v>
      </c>
      <c r="C3981" s="294">
        <v>512153</v>
      </c>
      <c r="D3981" s="294" t="s">
        <v>422</v>
      </c>
      <c r="E3981" s="294" t="s">
        <v>843</v>
      </c>
    </row>
    <row r="3982" spans="2:5" x14ac:dyDescent="0.25">
      <c r="B3982" s="294" t="s">
        <v>6146</v>
      </c>
      <c r="C3982" s="294">
        <v>512291</v>
      </c>
      <c r="D3982" s="294" t="s">
        <v>422</v>
      </c>
      <c r="E3982" s="294" t="s">
        <v>405</v>
      </c>
    </row>
    <row r="3983" spans="2:5" x14ac:dyDescent="0.25">
      <c r="B3983" s="294" t="s">
        <v>6147</v>
      </c>
      <c r="C3983" s="294">
        <v>517166</v>
      </c>
      <c r="D3983" s="294" t="s">
        <v>422</v>
      </c>
      <c r="E3983" s="294" t="s">
        <v>964</v>
      </c>
    </row>
    <row r="3984" spans="2:5" x14ac:dyDescent="0.25">
      <c r="B3984" s="294" t="s">
        <v>6148</v>
      </c>
      <c r="C3984" s="294">
        <v>542337</v>
      </c>
      <c r="D3984" s="294" t="s">
        <v>6149</v>
      </c>
      <c r="E3984" s="294" t="s">
        <v>591</v>
      </c>
    </row>
    <row r="3985" spans="2:5" x14ac:dyDescent="0.25">
      <c r="B3985" s="294" t="s">
        <v>6150</v>
      </c>
      <c r="C3985" s="294" t="s">
        <v>422</v>
      </c>
      <c r="D3985" s="294" t="s">
        <v>6151</v>
      </c>
      <c r="E3985" s="294" t="s">
        <v>591</v>
      </c>
    </row>
    <row r="3986" spans="2:5" x14ac:dyDescent="0.25">
      <c r="B3986" s="294" t="s">
        <v>6152</v>
      </c>
      <c r="C3986" s="294">
        <v>526161</v>
      </c>
      <c r="D3986" s="294" t="s">
        <v>422</v>
      </c>
      <c r="E3986" s="294" t="s">
        <v>536</v>
      </c>
    </row>
    <row r="3987" spans="2:5" x14ac:dyDescent="0.25">
      <c r="B3987" s="294" t="s">
        <v>6153</v>
      </c>
      <c r="C3987" s="294">
        <v>521082</v>
      </c>
      <c r="D3987" s="294" t="s">
        <v>6154</v>
      </c>
      <c r="E3987" s="294" t="s">
        <v>437</v>
      </c>
    </row>
    <row r="3988" spans="2:5" x14ac:dyDescent="0.25">
      <c r="B3988" s="294" t="s">
        <v>6155</v>
      </c>
      <c r="C3988" s="294">
        <v>526827</v>
      </c>
      <c r="D3988" s="294" t="s">
        <v>422</v>
      </c>
      <c r="E3988" s="294" t="s">
        <v>536</v>
      </c>
    </row>
    <row r="3989" spans="2:5" x14ac:dyDescent="0.25">
      <c r="B3989" s="294" t="s">
        <v>6156</v>
      </c>
      <c r="C3989" s="294">
        <v>517214</v>
      </c>
      <c r="D3989" s="294" t="s">
        <v>6157</v>
      </c>
      <c r="E3989" s="294" t="s">
        <v>568</v>
      </c>
    </row>
    <row r="3990" spans="2:5" x14ac:dyDescent="0.25">
      <c r="B3990" s="294" t="s">
        <v>6158</v>
      </c>
      <c r="C3990" s="294">
        <v>500285</v>
      </c>
      <c r="D3990" s="294" t="s">
        <v>422</v>
      </c>
      <c r="E3990" s="294" t="s">
        <v>2560</v>
      </c>
    </row>
    <row r="3991" spans="2:5" x14ac:dyDescent="0.25">
      <c r="B3991" s="294" t="s">
        <v>6159</v>
      </c>
      <c r="C3991" s="294">
        <v>540084</v>
      </c>
      <c r="D3991" s="294" t="s">
        <v>422</v>
      </c>
      <c r="E3991" s="294" t="s">
        <v>425</v>
      </c>
    </row>
    <row r="3992" spans="2:5" x14ac:dyDescent="0.25">
      <c r="B3992" s="294" t="s">
        <v>6160</v>
      </c>
      <c r="C3992" s="294">
        <v>532651</v>
      </c>
      <c r="D3992" s="294" t="s">
        <v>6161</v>
      </c>
      <c r="E3992" s="294" t="s">
        <v>536</v>
      </c>
    </row>
    <row r="3993" spans="2:5" x14ac:dyDescent="0.25">
      <c r="B3993" s="294" t="s">
        <v>6162</v>
      </c>
      <c r="C3993" s="294">
        <v>513414</v>
      </c>
      <c r="D3993" s="294" t="s">
        <v>6163</v>
      </c>
      <c r="E3993" s="294" t="s">
        <v>454</v>
      </c>
    </row>
    <row r="3994" spans="2:5" x14ac:dyDescent="0.25">
      <c r="B3994" s="294" t="s">
        <v>6164</v>
      </c>
      <c r="C3994" s="294">
        <v>500402</v>
      </c>
      <c r="D3994" s="294" t="s">
        <v>6165</v>
      </c>
      <c r="E3994" s="294" t="s">
        <v>820</v>
      </c>
    </row>
    <row r="3995" spans="2:5" x14ac:dyDescent="0.25">
      <c r="B3995" s="294" t="s">
        <v>6166</v>
      </c>
      <c r="C3995" s="294">
        <v>539221</v>
      </c>
      <c r="D3995" s="294" t="s">
        <v>422</v>
      </c>
      <c r="E3995" s="294" t="s">
        <v>437</v>
      </c>
    </row>
    <row r="3996" spans="2:5" x14ac:dyDescent="0.25">
      <c r="B3996" s="294" t="s">
        <v>6167</v>
      </c>
      <c r="C3996" s="294">
        <v>539221</v>
      </c>
      <c r="D3996" s="294" t="s">
        <v>422</v>
      </c>
      <c r="E3996" s="294" t="s">
        <v>437</v>
      </c>
    </row>
    <row r="3997" spans="2:5" x14ac:dyDescent="0.25">
      <c r="B3997" s="294" t="s">
        <v>6168</v>
      </c>
      <c r="C3997" s="294">
        <v>540079</v>
      </c>
      <c r="D3997" s="294" t="s">
        <v>422</v>
      </c>
      <c r="E3997" s="294" t="s">
        <v>1342</v>
      </c>
    </row>
    <row r="3998" spans="2:5" x14ac:dyDescent="0.25">
      <c r="B3998" s="294" t="s">
        <v>6169</v>
      </c>
      <c r="C3998" s="294">
        <v>540570</v>
      </c>
      <c r="D3998" s="294" t="s">
        <v>6170</v>
      </c>
      <c r="E3998" s="294" t="s">
        <v>5239</v>
      </c>
    </row>
    <row r="3999" spans="2:5" x14ac:dyDescent="0.25">
      <c r="B3999" s="294" t="s">
        <v>6171</v>
      </c>
      <c r="C3999" s="294">
        <v>538402</v>
      </c>
      <c r="D3999" s="294" t="s">
        <v>422</v>
      </c>
      <c r="E3999" s="294" t="s">
        <v>439</v>
      </c>
    </row>
    <row r="4000" spans="2:5" x14ac:dyDescent="0.25">
      <c r="B4000" s="294" t="s">
        <v>6172</v>
      </c>
      <c r="C4000" s="294">
        <v>530177</v>
      </c>
      <c r="D4000" s="294" t="s">
        <v>422</v>
      </c>
      <c r="E4000" s="294" t="s">
        <v>444</v>
      </c>
    </row>
    <row r="4001" spans="2:5" x14ac:dyDescent="0.25">
      <c r="B4001" s="294" t="s">
        <v>6173</v>
      </c>
      <c r="C4001" s="294">
        <v>533121</v>
      </c>
      <c r="D4001" s="294" t="s">
        <v>6174</v>
      </c>
      <c r="E4001" s="294" t="s">
        <v>408</v>
      </c>
    </row>
    <row r="4002" spans="2:5" x14ac:dyDescent="0.25">
      <c r="B4002" s="294" t="s">
        <v>6175</v>
      </c>
      <c r="C4002" s="294">
        <v>526532</v>
      </c>
      <c r="D4002" s="294" t="s">
        <v>422</v>
      </c>
      <c r="E4002" s="294" t="s">
        <v>470</v>
      </c>
    </row>
    <row r="4003" spans="2:5" x14ac:dyDescent="0.25">
      <c r="B4003" s="294" t="s">
        <v>6176</v>
      </c>
      <c r="C4003" s="294">
        <v>526532</v>
      </c>
      <c r="D4003" s="294" t="s">
        <v>422</v>
      </c>
      <c r="E4003" s="294" t="s">
        <v>470</v>
      </c>
    </row>
    <row r="4004" spans="2:5" x14ac:dyDescent="0.25">
      <c r="B4004" s="294" t="s">
        <v>6177</v>
      </c>
      <c r="C4004" s="294">
        <v>530037</v>
      </c>
      <c r="D4004" s="294" t="s">
        <v>422</v>
      </c>
      <c r="E4004" s="294" t="s">
        <v>437</v>
      </c>
    </row>
    <row r="4005" spans="2:5" x14ac:dyDescent="0.25">
      <c r="B4005" s="294" t="s">
        <v>6178</v>
      </c>
      <c r="C4005" s="294">
        <v>532842</v>
      </c>
      <c r="D4005" s="294" t="s">
        <v>6179</v>
      </c>
      <c r="E4005" s="294" t="s">
        <v>470</v>
      </c>
    </row>
    <row r="4006" spans="2:5" x14ac:dyDescent="0.25">
      <c r="B4006" s="294" t="s">
        <v>6180</v>
      </c>
      <c r="C4006" s="294">
        <v>514248</v>
      </c>
      <c r="D4006" s="294" t="s">
        <v>422</v>
      </c>
      <c r="E4006" s="294" t="s">
        <v>470</v>
      </c>
    </row>
    <row r="4007" spans="2:5" x14ac:dyDescent="0.25">
      <c r="B4007" s="294" t="s">
        <v>6181</v>
      </c>
      <c r="C4007" s="294">
        <v>535601</v>
      </c>
      <c r="D4007" s="294" t="s">
        <v>6182</v>
      </c>
      <c r="E4007" s="294" t="s">
        <v>848</v>
      </c>
    </row>
    <row r="4008" spans="2:5" x14ac:dyDescent="0.25">
      <c r="B4008" s="294" t="s">
        <v>6183</v>
      </c>
      <c r="C4008" s="294">
        <v>523756</v>
      </c>
      <c r="D4008" s="294" t="s">
        <v>6184</v>
      </c>
      <c r="E4008" s="294" t="s">
        <v>439</v>
      </c>
    </row>
    <row r="4009" spans="2:5" x14ac:dyDescent="0.25">
      <c r="B4009" s="294" t="s">
        <v>6185</v>
      </c>
      <c r="C4009" s="294">
        <v>539217</v>
      </c>
      <c r="D4009" s="294" t="s">
        <v>422</v>
      </c>
      <c r="E4009" s="294" t="s">
        <v>442</v>
      </c>
    </row>
    <row r="4010" spans="2:5" x14ac:dyDescent="0.25">
      <c r="B4010" s="294" t="s">
        <v>6186</v>
      </c>
      <c r="C4010" s="294">
        <v>503806</v>
      </c>
      <c r="D4010" s="294" t="s">
        <v>6187</v>
      </c>
      <c r="E4010" s="294" t="s">
        <v>437</v>
      </c>
    </row>
    <row r="4011" spans="2:5" x14ac:dyDescent="0.25">
      <c r="B4011" s="294" t="s">
        <v>6188</v>
      </c>
      <c r="C4011" s="294">
        <v>534680</v>
      </c>
      <c r="D4011" s="294" t="s">
        <v>422</v>
      </c>
      <c r="E4011" s="294" t="s">
        <v>480</v>
      </c>
    </row>
    <row r="4012" spans="2:5" x14ac:dyDescent="0.25">
      <c r="B4012" s="294" t="s">
        <v>6189</v>
      </c>
      <c r="C4012" s="294">
        <v>530943</v>
      </c>
      <c r="D4012" s="294" t="s">
        <v>6190</v>
      </c>
      <c r="E4012" s="294" t="s">
        <v>425</v>
      </c>
    </row>
    <row r="4013" spans="2:5" x14ac:dyDescent="0.25">
      <c r="B4013" s="294" t="s">
        <v>6191</v>
      </c>
      <c r="C4013" s="294">
        <v>538863</v>
      </c>
      <c r="D4013" s="294" t="s">
        <v>422</v>
      </c>
      <c r="E4013" s="294" t="s">
        <v>439</v>
      </c>
    </row>
    <row r="4014" spans="2:5" x14ac:dyDescent="0.25">
      <c r="B4014" s="294" t="s">
        <v>6192</v>
      </c>
      <c r="C4014" s="294">
        <v>531322</v>
      </c>
      <c r="D4014" s="294" t="s">
        <v>6193</v>
      </c>
      <c r="E4014" s="294" t="s">
        <v>632</v>
      </c>
    </row>
    <row r="4015" spans="2:5" x14ac:dyDescent="0.25">
      <c r="B4015" s="294" t="s">
        <v>6194</v>
      </c>
      <c r="C4015" s="294">
        <v>514442</v>
      </c>
      <c r="D4015" s="294" t="s">
        <v>422</v>
      </c>
      <c r="E4015" s="294" t="s">
        <v>542</v>
      </c>
    </row>
    <row r="4016" spans="2:5" x14ac:dyDescent="0.25">
      <c r="B4016" s="294" t="s">
        <v>6195</v>
      </c>
      <c r="C4016" s="294">
        <v>539363</v>
      </c>
      <c r="D4016" s="294" t="s">
        <v>422</v>
      </c>
      <c r="E4016" s="294" t="s">
        <v>508</v>
      </c>
    </row>
    <row r="4017" spans="2:5" x14ac:dyDescent="0.25">
      <c r="B4017" s="294" t="s">
        <v>6196</v>
      </c>
      <c r="C4017" s="294">
        <v>539363</v>
      </c>
      <c r="D4017" s="294" t="s">
        <v>422</v>
      </c>
      <c r="E4017" s="294" t="s">
        <v>508</v>
      </c>
    </row>
    <row r="4018" spans="2:5" x14ac:dyDescent="0.25">
      <c r="B4018" s="294" t="s">
        <v>6197</v>
      </c>
      <c r="C4018" s="294" t="s">
        <v>422</v>
      </c>
      <c r="D4018" s="294" t="s">
        <v>6198</v>
      </c>
      <c r="E4018" s="294" t="s">
        <v>433</v>
      </c>
    </row>
    <row r="4019" spans="2:5" x14ac:dyDescent="0.25">
      <c r="B4019" s="294" t="s">
        <v>6199</v>
      </c>
      <c r="C4019" s="294">
        <v>521161</v>
      </c>
      <c r="D4019" s="294" t="s">
        <v>422</v>
      </c>
      <c r="E4019" s="294" t="s">
        <v>437</v>
      </c>
    </row>
    <row r="4020" spans="2:5" x14ac:dyDescent="0.25">
      <c r="B4020" s="294" t="s">
        <v>6200</v>
      </c>
      <c r="C4020" s="294">
        <v>521234</v>
      </c>
      <c r="D4020" s="294" t="s">
        <v>422</v>
      </c>
      <c r="E4020" s="294" t="s">
        <v>437</v>
      </c>
    </row>
    <row r="4021" spans="2:5" x14ac:dyDescent="0.25">
      <c r="B4021" s="294" t="s">
        <v>6201</v>
      </c>
      <c r="C4021" s="294">
        <v>521178</v>
      </c>
      <c r="D4021" s="294" t="s">
        <v>422</v>
      </c>
      <c r="E4021" s="294" t="s">
        <v>437</v>
      </c>
    </row>
    <row r="4022" spans="2:5" x14ac:dyDescent="0.25">
      <c r="B4022" s="294" t="s">
        <v>6202</v>
      </c>
      <c r="C4022" s="294">
        <v>515081</v>
      </c>
      <c r="D4022" s="294" t="s">
        <v>422</v>
      </c>
      <c r="E4022" s="294" t="s">
        <v>950</v>
      </c>
    </row>
    <row r="4023" spans="2:5" x14ac:dyDescent="0.25">
      <c r="B4023" s="294" t="s">
        <v>6203</v>
      </c>
      <c r="C4023" s="294">
        <v>513605</v>
      </c>
      <c r="D4023" s="294" t="s">
        <v>6204</v>
      </c>
      <c r="E4023" s="294" t="s">
        <v>745</v>
      </c>
    </row>
    <row r="4024" spans="2:5" x14ac:dyDescent="0.25">
      <c r="B4024" s="294" t="s">
        <v>6205</v>
      </c>
      <c r="C4024" s="294">
        <v>523222</v>
      </c>
      <c r="D4024" s="294" t="s">
        <v>422</v>
      </c>
      <c r="E4024" s="294" t="s">
        <v>561</v>
      </c>
    </row>
    <row r="4025" spans="2:5" x14ac:dyDescent="0.25">
      <c r="B4025" s="294" t="s">
        <v>6206</v>
      </c>
      <c r="C4025" s="294">
        <v>536799</v>
      </c>
      <c r="D4025" s="294" t="s">
        <v>422</v>
      </c>
      <c r="E4025" s="294" t="s">
        <v>439</v>
      </c>
    </row>
    <row r="4026" spans="2:5" x14ac:dyDescent="0.25">
      <c r="B4026" s="294" t="s">
        <v>6207</v>
      </c>
      <c r="C4026" s="294">
        <v>533569</v>
      </c>
      <c r="D4026" s="294" t="s">
        <v>6208</v>
      </c>
      <c r="E4026" s="294" t="s">
        <v>536</v>
      </c>
    </row>
    <row r="4027" spans="2:5" x14ac:dyDescent="0.25">
      <c r="B4027" s="294" t="s">
        <v>6209</v>
      </c>
      <c r="C4027" s="294">
        <v>540914</v>
      </c>
      <c r="D4027" s="294" t="s">
        <v>422</v>
      </c>
      <c r="E4027" s="294" t="s">
        <v>444</v>
      </c>
    </row>
    <row r="4028" spans="2:5" x14ac:dyDescent="0.25">
      <c r="B4028" s="294" t="s">
        <v>6210</v>
      </c>
      <c r="C4028" s="294">
        <v>524636</v>
      </c>
      <c r="D4028" s="294" t="s">
        <v>422</v>
      </c>
      <c r="E4028" s="294" t="s">
        <v>460</v>
      </c>
    </row>
    <row r="4029" spans="2:5" x14ac:dyDescent="0.25">
      <c r="B4029" s="294" t="s">
        <v>6211</v>
      </c>
      <c r="C4029" s="294">
        <v>530821</v>
      </c>
      <c r="D4029" s="294" t="s">
        <v>422</v>
      </c>
      <c r="E4029" s="294" t="s">
        <v>508</v>
      </c>
    </row>
    <row r="4030" spans="2:5" x14ac:dyDescent="0.25">
      <c r="B4030" s="294" t="s">
        <v>6212</v>
      </c>
      <c r="C4030" s="294">
        <v>539026</v>
      </c>
      <c r="D4030" s="294" t="s">
        <v>422</v>
      </c>
      <c r="E4030" s="294" t="s">
        <v>405</v>
      </c>
    </row>
    <row r="4031" spans="2:5" x14ac:dyDescent="0.25">
      <c r="B4031" s="294" t="s">
        <v>6213</v>
      </c>
      <c r="C4031" s="294">
        <v>531723</v>
      </c>
      <c r="D4031" s="294" t="s">
        <v>6214</v>
      </c>
      <c r="E4031" s="294" t="s">
        <v>405</v>
      </c>
    </row>
    <row r="4032" spans="2:5" x14ac:dyDescent="0.25">
      <c r="B4032" s="294" t="s">
        <v>6213</v>
      </c>
      <c r="C4032" s="294">
        <v>570005</v>
      </c>
      <c r="D4032" s="294" t="s">
        <v>6215</v>
      </c>
      <c r="E4032" s="294" t="s">
        <v>405</v>
      </c>
    </row>
    <row r="4033" spans="2:5" x14ac:dyDescent="0.25">
      <c r="B4033" s="294" t="s">
        <v>6216</v>
      </c>
      <c r="C4033" s="294">
        <v>504180</v>
      </c>
      <c r="D4033" s="294" t="s">
        <v>422</v>
      </c>
      <c r="E4033" s="294" t="s">
        <v>439</v>
      </c>
    </row>
    <row r="4034" spans="2:5" x14ac:dyDescent="0.25">
      <c r="B4034" s="294" t="s">
        <v>6217</v>
      </c>
      <c r="C4034" s="294">
        <v>511700</v>
      </c>
      <c r="D4034" s="294" t="s">
        <v>422</v>
      </c>
      <c r="E4034" s="294" t="s">
        <v>439</v>
      </c>
    </row>
    <row r="4035" spans="2:5" x14ac:dyDescent="0.25">
      <c r="B4035" s="294" t="s">
        <v>6218</v>
      </c>
      <c r="C4035" s="294">
        <v>580001</v>
      </c>
      <c r="D4035" s="294" t="s">
        <v>422</v>
      </c>
      <c r="E4035" s="294" t="s">
        <v>740</v>
      </c>
    </row>
    <row r="4036" spans="2:5" x14ac:dyDescent="0.25">
      <c r="B4036" s="294" t="s">
        <v>6219</v>
      </c>
      <c r="C4036" s="294">
        <v>530017</v>
      </c>
      <c r="D4036" s="294" t="s">
        <v>6220</v>
      </c>
      <c r="E4036" s="294" t="s">
        <v>470</v>
      </c>
    </row>
    <row r="4037" spans="2:5" x14ac:dyDescent="0.25">
      <c r="B4037" s="294" t="s">
        <v>6221</v>
      </c>
      <c r="C4037" s="294">
        <v>523351</v>
      </c>
      <c r="D4037" s="294" t="s">
        <v>422</v>
      </c>
      <c r="E4037" s="294" t="s">
        <v>582</v>
      </c>
    </row>
    <row r="4038" spans="2:5" x14ac:dyDescent="0.25">
      <c r="B4038" s="294" t="s">
        <v>6222</v>
      </c>
      <c r="C4038" s="294">
        <v>523351</v>
      </c>
      <c r="D4038" s="294" t="s">
        <v>422</v>
      </c>
      <c r="E4038" s="294" t="s">
        <v>582</v>
      </c>
    </row>
    <row r="4039" spans="2:5" x14ac:dyDescent="0.25">
      <c r="B4039" s="294" t="s">
        <v>6223</v>
      </c>
      <c r="C4039" s="294">
        <v>526231</v>
      </c>
      <c r="D4039" s="294" t="s">
        <v>422</v>
      </c>
      <c r="E4039" s="294" t="s">
        <v>470</v>
      </c>
    </row>
    <row r="4040" spans="2:5" x14ac:dyDescent="0.25">
      <c r="B4040" s="294" t="s">
        <v>6224</v>
      </c>
      <c r="C4040" s="294">
        <v>530931</v>
      </c>
      <c r="D4040" s="294" t="s">
        <v>422</v>
      </c>
      <c r="E4040" s="294" t="s">
        <v>617</v>
      </c>
    </row>
    <row r="4041" spans="2:5" x14ac:dyDescent="0.25">
      <c r="B4041" s="294" t="s">
        <v>6225</v>
      </c>
      <c r="C4041" s="294">
        <v>530931</v>
      </c>
      <c r="D4041" s="294" t="s">
        <v>422</v>
      </c>
      <c r="E4041" s="294" t="s">
        <v>617</v>
      </c>
    </row>
    <row r="4042" spans="2:5" x14ac:dyDescent="0.25">
      <c r="B4042" s="294" t="s">
        <v>6226</v>
      </c>
      <c r="C4042" s="294">
        <v>506105</v>
      </c>
      <c r="D4042" s="294" t="s">
        <v>422</v>
      </c>
      <c r="E4042" s="294" t="s">
        <v>442</v>
      </c>
    </row>
    <row r="4043" spans="2:5" x14ac:dyDescent="0.25">
      <c r="B4043" s="294" t="s">
        <v>6227</v>
      </c>
      <c r="C4043" s="294">
        <v>540575</v>
      </c>
      <c r="D4043" s="294" t="s">
        <v>6228</v>
      </c>
      <c r="E4043" s="294" t="s">
        <v>435</v>
      </c>
    </row>
    <row r="4044" spans="2:5" x14ac:dyDescent="0.25">
      <c r="B4044" s="294" t="s">
        <v>6229</v>
      </c>
      <c r="C4044" s="294">
        <v>539255</v>
      </c>
      <c r="D4044" s="294" t="s">
        <v>422</v>
      </c>
      <c r="E4044" s="294" t="s">
        <v>465</v>
      </c>
    </row>
    <row r="4045" spans="2:5" x14ac:dyDescent="0.25">
      <c r="B4045" s="294" t="s">
        <v>6230</v>
      </c>
      <c r="C4045" s="294">
        <v>516022</v>
      </c>
      <c r="D4045" s="294" t="s">
        <v>6231</v>
      </c>
      <c r="E4045" s="294" t="s">
        <v>416</v>
      </c>
    </row>
    <row r="4046" spans="2:5" x14ac:dyDescent="0.25">
      <c r="B4046" s="294" t="s">
        <v>6232</v>
      </c>
      <c r="C4046" s="294">
        <v>531616</v>
      </c>
      <c r="D4046" s="294" t="s">
        <v>422</v>
      </c>
      <c r="E4046" s="294" t="s">
        <v>408</v>
      </c>
    </row>
    <row r="4047" spans="2:5" x14ac:dyDescent="0.25">
      <c r="B4047" s="294" t="s">
        <v>6233</v>
      </c>
      <c r="C4047" s="294">
        <v>538733</v>
      </c>
      <c r="D4047" s="294" t="s">
        <v>422</v>
      </c>
      <c r="E4047" s="294" t="s">
        <v>2670</v>
      </c>
    </row>
    <row r="4048" spans="2:5" x14ac:dyDescent="0.25">
      <c r="B4048" s="294" t="s">
        <v>6234</v>
      </c>
      <c r="C4048" s="294">
        <v>517548</v>
      </c>
      <c r="D4048" s="294" t="s">
        <v>422</v>
      </c>
      <c r="E4048" s="294" t="s">
        <v>444</v>
      </c>
    </row>
    <row r="4049" spans="2:5" x14ac:dyDescent="0.25">
      <c r="B4049" s="294" t="s">
        <v>6235</v>
      </c>
      <c r="C4049" s="294">
        <v>520155</v>
      </c>
      <c r="D4049" s="294" t="s">
        <v>422</v>
      </c>
      <c r="E4049" s="294" t="s">
        <v>558</v>
      </c>
    </row>
    <row r="4050" spans="2:5" x14ac:dyDescent="0.25">
      <c r="B4050" s="294" t="s">
        <v>6236</v>
      </c>
      <c r="C4050" s="294">
        <v>500112</v>
      </c>
      <c r="D4050" s="294" t="s">
        <v>6237</v>
      </c>
      <c r="E4050" s="294" t="s">
        <v>740</v>
      </c>
    </row>
    <row r="4051" spans="2:5" x14ac:dyDescent="0.25">
      <c r="B4051" s="294" t="s">
        <v>6238</v>
      </c>
      <c r="C4051" s="294">
        <v>500113</v>
      </c>
      <c r="D4051" s="294" t="s">
        <v>6239</v>
      </c>
      <c r="E4051" s="294" t="s">
        <v>454</v>
      </c>
    </row>
    <row r="4052" spans="2:5" x14ac:dyDescent="0.25">
      <c r="B4052" s="294" t="s">
        <v>6240</v>
      </c>
      <c r="C4052" s="294">
        <v>500113</v>
      </c>
      <c r="D4052" s="294" t="s">
        <v>6239</v>
      </c>
      <c r="E4052" s="294" t="s">
        <v>454</v>
      </c>
    </row>
    <row r="4053" spans="2:5" x14ac:dyDescent="0.25">
      <c r="B4053" s="294" t="s">
        <v>6241</v>
      </c>
      <c r="C4053" s="294" t="s">
        <v>422</v>
      </c>
      <c r="D4053" s="294" t="s">
        <v>6242</v>
      </c>
      <c r="E4053" s="294" t="s">
        <v>433</v>
      </c>
    </row>
    <row r="4054" spans="2:5" x14ac:dyDescent="0.25">
      <c r="B4054" s="294" t="s">
        <v>6243</v>
      </c>
      <c r="C4054" s="294">
        <v>534748</v>
      </c>
      <c r="D4054" s="294" t="s">
        <v>6244</v>
      </c>
      <c r="E4054" s="294" t="s">
        <v>454</v>
      </c>
    </row>
    <row r="4055" spans="2:5" x14ac:dyDescent="0.25">
      <c r="B4055" s="294" t="s">
        <v>6245</v>
      </c>
      <c r="C4055" s="294">
        <v>534748</v>
      </c>
      <c r="D4055" s="294" t="s">
        <v>6244</v>
      </c>
      <c r="E4055" s="294" t="s">
        <v>454</v>
      </c>
    </row>
    <row r="4056" spans="2:5" x14ac:dyDescent="0.25">
      <c r="B4056" s="294" t="s">
        <v>6246</v>
      </c>
      <c r="C4056" s="294">
        <v>513173</v>
      </c>
      <c r="D4056" s="294" t="s">
        <v>422</v>
      </c>
      <c r="E4056" s="294" t="s">
        <v>508</v>
      </c>
    </row>
    <row r="4057" spans="2:5" x14ac:dyDescent="0.25">
      <c r="B4057" s="294" t="s">
        <v>6247</v>
      </c>
      <c r="C4057" s="294">
        <v>504717</v>
      </c>
      <c r="D4057" s="294" t="s">
        <v>6248</v>
      </c>
      <c r="E4057" s="294" t="s">
        <v>4295</v>
      </c>
    </row>
    <row r="4058" spans="2:5" x14ac:dyDescent="0.25">
      <c r="B4058" s="294" t="s">
        <v>6249</v>
      </c>
      <c r="C4058" s="294">
        <v>513262</v>
      </c>
      <c r="D4058" s="294" t="s">
        <v>6250</v>
      </c>
      <c r="E4058" s="294" t="s">
        <v>777</v>
      </c>
    </row>
    <row r="4059" spans="2:5" x14ac:dyDescent="0.25">
      <c r="B4059" s="294" t="s">
        <v>6251</v>
      </c>
      <c r="C4059" s="294">
        <v>513517</v>
      </c>
      <c r="D4059" s="294" t="s">
        <v>422</v>
      </c>
      <c r="E4059" s="294" t="s">
        <v>1342</v>
      </c>
    </row>
    <row r="4060" spans="2:5" x14ac:dyDescent="0.25">
      <c r="B4060" s="294" t="s">
        <v>6252</v>
      </c>
      <c r="C4060" s="294">
        <v>500399</v>
      </c>
      <c r="D4060" s="294" t="s">
        <v>422</v>
      </c>
      <c r="E4060" s="294" t="s">
        <v>454</v>
      </c>
    </row>
    <row r="4061" spans="2:5" x14ac:dyDescent="0.25">
      <c r="B4061" s="294" t="s">
        <v>6253</v>
      </c>
      <c r="C4061" s="294">
        <v>533316</v>
      </c>
      <c r="D4061" s="294" t="s">
        <v>6254</v>
      </c>
      <c r="E4061" s="294" t="s">
        <v>588</v>
      </c>
    </row>
    <row r="4062" spans="2:5" x14ac:dyDescent="0.25">
      <c r="B4062" s="294" t="s">
        <v>6255</v>
      </c>
      <c r="C4062" s="294">
        <v>526071</v>
      </c>
      <c r="D4062" s="294" t="s">
        <v>422</v>
      </c>
      <c r="E4062" s="294" t="s">
        <v>405</v>
      </c>
    </row>
    <row r="4063" spans="2:5" x14ac:dyDescent="0.25">
      <c r="B4063" s="294" t="s">
        <v>6256</v>
      </c>
      <c r="C4063" s="294">
        <v>526071</v>
      </c>
      <c r="D4063" s="294" t="s">
        <v>422</v>
      </c>
      <c r="E4063" s="294" t="s">
        <v>405</v>
      </c>
    </row>
    <row r="4064" spans="2:5" x14ac:dyDescent="0.25">
      <c r="B4064" s="294" t="s">
        <v>6257</v>
      </c>
      <c r="C4064" s="294">
        <v>536738</v>
      </c>
      <c r="D4064" s="294" t="s">
        <v>422</v>
      </c>
      <c r="E4064" s="294" t="s">
        <v>405</v>
      </c>
    </row>
    <row r="4065" spans="2:5" x14ac:dyDescent="0.25">
      <c r="B4065" s="294" t="s">
        <v>6258</v>
      </c>
      <c r="C4065" s="294">
        <v>531509</v>
      </c>
      <c r="D4065" s="294" t="s">
        <v>422</v>
      </c>
      <c r="E4065" s="294" t="s">
        <v>405</v>
      </c>
    </row>
    <row r="4066" spans="2:5" x14ac:dyDescent="0.25">
      <c r="B4066" s="294" t="s">
        <v>6259</v>
      </c>
      <c r="C4066" s="294">
        <v>526500</v>
      </c>
      <c r="D4066" s="294" t="s">
        <v>422</v>
      </c>
      <c r="E4066" s="294" t="s">
        <v>623</v>
      </c>
    </row>
    <row r="4067" spans="2:5" x14ac:dyDescent="0.25">
      <c r="B4067" s="294" t="s">
        <v>6260</v>
      </c>
      <c r="C4067" s="294">
        <v>508963</v>
      </c>
      <c r="D4067" s="294" t="s">
        <v>6261</v>
      </c>
      <c r="E4067" s="294" t="s">
        <v>439</v>
      </c>
    </row>
    <row r="4068" spans="2:5" x14ac:dyDescent="0.25">
      <c r="B4068" s="294" t="s">
        <v>6262</v>
      </c>
      <c r="C4068" s="294">
        <v>531628</v>
      </c>
      <c r="D4068" s="294" t="s">
        <v>422</v>
      </c>
      <c r="E4068" s="294" t="s">
        <v>437</v>
      </c>
    </row>
    <row r="4069" spans="2:5" x14ac:dyDescent="0.25">
      <c r="B4069" s="294" t="s">
        <v>6263</v>
      </c>
      <c r="C4069" s="294">
        <v>530759</v>
      </c>
      <c r="D4069" s="294" t="s">
        <v>6264</v>
      </c>
      <c r="E4069" s="294" t="s">
        <v>777</v>
      </c>
    </row>
    <row r="4070" spans="2:5" x14ac:dyDescent="0.25">
      <c r="B4070" s="294" t="s">
        <v>6265</v>
      </c>
      <c r="C4070" s="294">
        <v>532374</v>
      </c>
      <c r="D4070" s="294" t="s">
        <v>6266</v>
      </c>
      <c r="E4070" s="294" t="s">
        <v>1369</v>
      </c>
    </row>
    <row r="4071" spans="2:5" x14ac:dyDescent="0.25">
      <c r="B4071" s="294" t="s">
        <v>6267</v>
      </c>
      <c r="C4071" s="294">
        <v>513151</v>
      </c>
      <c r="D4071" s="294" t="s">
        <v>6268</v>
      </c>
      <c r="E4071" s="294" t="s">
        <v>437</v>
      </c>
    </row>
    <row r="4072" spans="2:5" x14ac:dyDescent="0.25">
      <c r="B4072" s="294" t="s">
        <v>6269</v>
      </c>
      <c r="C4072" s="294">
        <v>513151</v>
      </c>
      <c r="D4072" s="294" t="s">
        <v>6270</v>
      </c>
      <c r="E4072" s="294" t="s">
        <v>437</v>
      </c>
    </row>
    <row r="4073" spans="2:5" x14ac:dyDescent="0.25">
      <c r="B4073" s="294" t="s">
        <v>6271</v>
      </c>
      <c r="C4073" s="294">
        <v>532730</v>
      </c>
      <c r="D4073" s="294" t="s">
        <v>6272</v>
      </c>
      <c r="E4073" s="294" t="s">
        <v>437</v>
      </c>
    </row>
    <row r="4074" spans="2:5" x14ac:dyDescent="0.25">
      <c r="B4074" s="294" t="s">
        <v>6273</v>
      </c>
      <c r="C4074" s="294">
        <v>504959</v>
      </c>
      <c r="D4074" s="294" t="s">
        <v>422</v>
      </c>
      <c r="E4074" s="294" t="s">
        <v>430</v>
      </c>
    </row>
    <row r="4075" spans="2:5" x14ac:dyDescent="0.25">
      <c r="B4075" s="294" t="s">
        <v>6274</v>
      </c>
      <c r="C4075" s="294">
        <v>530495</v>
      </c>
      <c r="D4075" s="294" t="s">
        <v>422</v>
      </c>
      <c r="E4075" s="294" t="s">
        <v>444</v>
      </c>
    </row>
    <row r="4076" spans="2:5" x14ac:dyDescent="0.25">
      <c r="B4076" s="294" t="s">
        <v>6275</v>
      </c>
      <c r="C4076" s="294">
        <v>532531</v>
      </c>
      <c r="D4076" s="294" t="s">
        <v>6276</v>
      </c>
      <c r="E4076" s="294" t="s">
        <v>460</v>
      </c>
    </row>
    <row r="4077" spans="2:5" x14ac:dyDescent="0.25">
      <c r="B4077" s="294" t="s">
        <v>6277</v>
      </c>
      <c r="C4077" s="294">
        <v>530611</v>
      </c>
      <c r="D4077" s="294" t="s">
        <v>422</v>
      </c>
      <c r="E4077" s="294" t="s">
        <v>542</v>
      </c>
    </row>
    <row r="4078" spans="2:5" x14ac:dyDescent="0.25">
      <c r="B4078" s="294" t="s">
        <v>6278</v>
      </c>
      <c r="C4078" s="294">
        <v>526951</v>
      </c>
      <c r="D4078" s="294" t="s">
        <v>422</v>
      </c>
      <c r="E4078" s="294" t="s">
        <v>917</v>
      </c>
    </row>
    <row r="4079" spans="2:5" x14ac:dyDescent="0.25">
      <c r="B4079" s="294" t="s">
        <v>6279</v>
      </c>
      <c r="C4079" s="294" t="s">
        <v>422</v>
      </c>
      <c r="D4079" s="294" t="s">
        <v>6280</v>
      </c>
      <c r="E4079" s="294" t="s">
        <v>917</v>
      </c>
    </row>
    <row r="4080" spans="2:5" x14ac:dyDescent="0.25">
      <c r="B4080" s="294" t="s">
        <v>6281</v>
      </c>
      <c r="C4080" s="294">
        <v>532348</v>
      </c>
      <c r="D4080" s="294" t="s">
        <v>422</v>
      </c>
      <c r="E4080" s="294" t="s">
        <v>515</v>
      </c>
    </row>
    <row r="4081" spans="2:5" x14ac:dyDescent="0.25">
      <c r="B4081" s="294" t="s">
        <v>6282</v>
      </c>
      <c r="C4081" s="294">
        <v>530231</v>
      </c>
      <c r="D4081" s="294" t="s">
        <v>422</v>
      </c>
      <c r="E4081" s="294" t="s">
        <v>437</v>
      </c>
    </row>
    <row r="4082" spans="2:5" x14ac:dyDescent="0.25">
      <c r="B4082" s="294" t="s">
        <v>6283</v>
      </c>
      <c r="C4082" s="294">
        <v>517168</v>
      </c>
      <c r="D4082" s="294" t="s">
        <v>6284</v>
      </c>
      <c r="E4082" s="294" t="s">
        <v>777</v>
      </c>
    </row>
    <row r="4083" spans="2:5" x14ac:dyDescent="0.25">
      <c r="B4083" s="294" t="s">
        <v>6285</v>
      </c>
      <c r="C4083" s="294">
        <v>511024</v>
      </c>
      <c r="D4083" s="294" t="s">
        <v>422</v>
      </c>
      <c r="E4083" s="294" t="s">
        <v>843</v>
      </c>
    </row>
    <row r="4084" spans="2:5" x14ac:dyDescent="0.25">
      <c r="B4084" s="294" t="s">
        <v>6286</v>
      </c>
      <c r="C4084" s="294">
        <v>538714</v>
      </c>
      <c r="D4084" s="294" t="s">
        <v>422</v>
      </c>
      <c r="E4084" s="294" t="s">
        <v>439</v>
      </c>
    </row>
    <row r="4085" spans="2:5" x14ac:dyDescent="0.25">
      <c r="B4085" s="294" t="s">
        <v>6287</v>
      </c>
      <c r="C4085" s="294">
        <v>506003</v>
      </c>
      <c r="D4085" s="294" t="s">
        <v>422</v>
      </c>
      <c r="E4085" s="294" t="s">
        <v>727</v>
      </c>
    </row>
    <row r="4086" spans="2:5" x14ac:dyDescent="0.25">
      <c r="B4086" s="294" t="s">
        <v>6288</v>
      </c>
      <c r="C4086" s="294">
        <v>506655</v>
      </c>
      <c r="D4086" s="294" t="s">
        <v>6289</v>
      </c>
      <c r="E4086" s="294" t="s">
        <v>582</v>
      </c>
    </row>
    <row r="4087" spans="2:5" x14ac:dyDescent="0.25">
      <c r="B4087" s="294" t="s">
        <v>6290</v>
      </c>
      <c r="C4087" s="294">
        <v>521113</v>
      </c>
      <c r="D4087" s="294" t="s">
        <v>422</v>
      </c>
      <c r="E4087" s="294" t="s">
        <v>437</v>
      </c>
    </row>
    <row r="4088" spans="2:5" x14ac:dyDescent="0.25">
      <c r="B4088" s="294" t="s">
        <v>6291</v>
      </c>
      <c r="C4088" s="294">
        <v>540318</v>
      </c>
      <c r="D4088" s="294" t="s">
        <v>422</v>
      </c>
      <c r="E4088" s="294" t="s">
        <v>437</v>
      </c>
    </row>
    <row r="4089" spans="2:5" x14ac:dyDescent="0.25">
      <c r="B4089" s="294" t="s">
        <v>6292</v>
      </c>
      <c r="C4089" s="294">
        <v>511654</v>
      </c>
      <c r="D4089" s="294" t="s">
        <v>422</v>
      </c>
      <c r="E4089" s="294" t="s">
        <v>439</v>
      </c>
    </row>
    <row r="4090" spans="2:5" x14ac:dyDescent="0.25">
      <c r="B4090" s="294" t="s">
        <v>6293</v>
      </c>
      <c r="C4090" s="294">
        <v>542683</v>
      </c>
      <c r="D4090" s="294" t="s">
        <v>6294</v>
      </c>
      <c r="E4090" s="294" t="s">
        <v>568</v>
      </c>
    </row>
    <row r="4091" spans="2:5" x14ac:dyDescent="0.25">
      <c r="B4091" s="294" t="s">
        <v>6295</v>
      </c>
      <c r="C4091" s="294">
        <v>539117</v>
      </c>
      <c r="D4091" s="294" t="s">
        <v>422</v>
      </c>
      <c r="E4091" s="294" t="s">
        <v>439</v>
      </c>
    </row>
    <row r="4092" spans="2:5" x14ac:dyDescent="0.25">
      <c r="B4092" s="294" t="s">
        <v>6296</v>
      </c>
      <c r="C4092" s="294">
        <v>517224</v>
      </c>
      <c r="D4092" s="294" t="s">
        <v>6297</v>
      </c>
      <c r="E4092" s="294" t="s">
        <v>1342</v>
      </c>
    </row>
    <row r="4093" spans="2:5" x14ac:dyDescent="0.25">
      <c r="B4093" s="294" t="s">
        <v>6298</v>
      </c>
      <c r="C4093" s="294">
        <v>524542</v>
      </c>
      <c r="D4093" s="294" t="s">
        <v>422</v>
      </c>
      <c r="E4093" s="294" t="s">
        <v>620</v>
      </c>
    </row>
    <row r="4094" spans="2:5" x14ac:dyDescent="0.25">
      <c r="B4094" s="294" t="s">
        <v>6299</v>
      </c>
      <c r="C4094" s="294">
        <v>508969</v>
      </c>
      <c r="D4094" s="294" t="s">
        <v>422</v>
      </c>
      <c r="E4094" s="294" t="s">
        <v>439</v>
      </c>
    </row>
    <row r="4095" spans="2:5" x14ac:dyDescent="0.25">
      <c r="B4095" s="294" t="s">
        <v>6300</v>
      </c>
      <c r="C4095" s="294">
        <v>530419</v>
      </c>
      <c r="D4095" s="294" t="s">
        <v>422</v>
      </c>
      <c r="E4095" s="294" t="s">
        <v>405</v>
      </c>
    </row>
    <row r="4096" spans="2:5" x14ac:dyDescent="0.25">
      <c r="B4096" s="294" t="s">
        <v>6301</v>
      </c>
      <c r="C4096" s="294">
        <v>514211</v>
      </c>
      <c r="D4096" s="294" t="s">
        <v>6302</v>
      </c>
      <c r="E4096" s="294" t="s">
        <v>437</v>
      </c>
    </row>
    <row r="4097" spans="2:5" x14ac:dyDescent="0.25">
      <c r="B4097" s="294" t="s">
        <v>6303</v>
      </c>
      <c r="C4097" s="294">
        <v>530445</v>
      </c>
      <c r="D4097" s="294" t="s">
        <v>422</v>
      </c>
      <c r="E4097" s="294" t="s">
        <v>444</v>
      </c>
    </row>
    <row r="4098" spans="2:5" x14ac:dyDescent="0.25">
      <c r="B4098" s="294" t="s">
        <v>6304</v>
      </c>
      <c r="C4098" s="294" t="s">
        <v>422</v>
      </c>
      <c r="D4098" s="294" t="s">
        <v>6305</v>
      </c>
      <c r="E4098" s="294" t="s">
        <v>433</v>
      </c>
    </row>
    <row r="4099" spans="2:5" x14ac:dyDescent="0.25">
      <c r="B4099" s="294" t="s">
        <v>6306</v>
      </c>
      <c r="C4099" s="294">
        <v>533306</v>
      </c>
      <c r="D4099" s="294" t="s">
        <v>6307</v>
      </c>
      <c r="E4099" s="294" t="s">
        <v>442</v>
      </c>
    </row>
    <row r="4100" spans="2:5" x14ac:dyDescent="0.25">
      <c r="B4100" s="294" t="s">
        <v>6308</v>
      </c>
      <c r="C4100" s="294">
        <v>532154</v>
      </c>
      <c r="D4100" s="294" t="s">
        <v>422</v>
      </c>
      <c r="E4100" s="294" t="s">
        <v>843</v>
      </c>
    </row>
    <row r="4101" spans="2:5" x14ac:dyDescent="0.25">
      <c r="B4101" s="294" t="s">
        <v>6309</v>
      </c>
      <c r="C4101" s="294">
        <v>532872</v>
      </c>
      <c r="D4101" s="294" t="s">
        <v>6310</v>
      </c>
      <c r="E4101" s="294" t="s">
        <v>460</v>
      </c>
    </row>
    <row r="4102" spans="2:5" x14ac:dyDescent="0.25">
      <c r="B4102" s="294" t="s">
        <v>6311</v>
      </c>
      <c r="C4102" s="294">
        <v>524715</v>
      </c>
      <c r="D4102" s="294" t="s">
        <v>6312</v>
      </c>
      <c r="E4102" s="294" t="s">
        <v>460</v>
      </c>
    </row>
    <row r="4103" spans="2:5" x14ac:dyDescent="0.25">
      <c r="B4103" s="294" t="s">
        <v>6313</v>
      </c>
      <c r="C4103" s="294">
        <v>542025</v>
      </c>
      <c r="D4103" s="294" t="s">
        <v>422</v>
      </c>
      <c r="E4103" s="294" t="s">
        <v>444</v>
      </c>
    </row>
    <row r="4104" spans="2:5" x14ac:dyDescent="0.25">
      <c r="B4104" s="294" t="s">
        <v>6314</v>
      </c>
      <c r="C4104" s="294">
        <v>517403</v>
      </c>
      <c r="D4104" s="294" t="s">
        <v>422</v>
      </c>
      <c r="E4104" s="294" t="s">
        <v>561</v>
      </c>
    </row>
    <row r="4105" spans="2:5" x14ac:dyDescent="0.25">
      <c r="B4105" s="294" t="s">
        <v>6315</v>
      </c>
      <c r="C4105" s="294">
        <v>517403</v>
      </c>
      <c r="D4105" s="294" t="s">
        <v>422</v>
      </c>
      <c r="E4105" s="294" t="s">
        <v>561</v>
      </c>
    </row>
    <row r="4106" spans="2:5" x14ac:dyDescent="0.25">
      <c r="B4106" s="294" t="s">
        <v>6316</v>
      </c>
      <c r="C4106" s="294">
        <v>531752</v>
      </c>
      <c r="D4106" s="294" t="s">
        <v>422</v>
      </c>
      <c r="E4106" s="294" t="s">
        <v>444</v>
      </c>
    </row>
    <row r="4107" spans="2:5" x14ac:dyDescent="0.25">
      <c r="B4107" s="294" t="s">
        <v>6317</v>
      </c>
      <c r="C4107" s="294">
        <v>532733</v>
      </c>
      <c r="D4107" s="294" t="s">
        <v>6318</v>
      </c>
      <c r="E4107" s="294" t="s">
        <v>1161</v>
      </c>
    </row>
    <row r="4108" spans="2:5" x14ac:dyDescent="0.25">
      <c r="B4108" s="294" t="s">
        <v>6319</v>
      </c>
      <c r="C4108" s="294">
        <v>539526</v>
      </c>
      <c r="D4108" s="294" t="s">
        <v>422</v>
      </c>
      <c r="E4108" s="294" t="s">
        <v>456</v>
      </c>
    </row>
    <row r="4109" spans="2:5" x14ac:dyDescent="0.25">
      <c r="B4109" s="294" t="s">
        <v>6320</v>
      </c>
      <c r="C4109" s="294">
        <v>530795</v>
      </c>
      <c r="D4109" s="294" t="s">
        <v>422</v>
      </c>
      <c r="E4109" s="294" t="s">
        <v>437</v>
      </c>
    </row>
    <row r="4110" spans="2:5" x14ac:dyDescent="0.25">
      <c r="B4110" s="294" t="s">
        <v>6321</v>
      </c>
      <c r="C4110" s="294">
        <v>590072</v>
      </c>
      <c r="D4110" s="294" t="s">
        <v>6322</v>
      </c>
      <c r="E4110" s="294" t="s">
        <v>777</v>
      </c>
    </row>
    <row r="4111" spans="2:5" x14ac:dyDescent="0.25">
      <c r="B4111" s="294" t="s">
        <v>6323</v>
      </c>
      <c r="C4111" s="294">
        <v>520056</v>
      </c>
      <c r="D4111" s="294" t="s">
        <v>6324</v>
      </c>
      <c r="E4111" s="294" t="s">
        <v>777</v>
      </c>
    </row>
    <row r="4112" spans="2:5" x14ac:dyDescent="0.25">
      <c r="B4112" s="294" t="s">
        <v>6325</v>
      </c>
      <c r="C4112" s="294" t="s">
        <v>422</v>
      </c>
      <c r="D4112" s="294" t="s">
        <v>6326</v>
      </c>
      <c r="E4112" s="294" t="s">
        <v>513</v>
      </c>
    </row>
    <row r="4113" spans="2:5" x14ac:dyDescent="0.25">
      <c r="B4113" s="294" t="s">
        <v>6327</v>
      </c>
      <c r="C4113" s="294">
        <v>590071</v>
      </c>
      <c r="D4113" s="294" t="s">
        <v>6328</v>
      </c>
      <c r="E4113" s="294" t="s">
        <v>439</v>
      </c>
    </row>
    <row r="4114" spans="2:5" x14ac:dyDescent="0.25">
      <c r="B4114" s="294" t="s">
        <v>6329</v>
      </c>
      <c r="C4114" s="294">
        <v>533166</v>
      </c>
      <c r="D4114" s="294" t="s">
        <v>6330</v>
      </c>
      <c r="E4114" s="294" t="s">
        <v>2415</v>
      </c>
    </row>
    <row r="4115" spans="2:5" x14ac:dyDescent="0.25">
      <c r="B4115" s="294" t="s">
        <v>6331</v>
      </c>
      <c r="C4115" s="294">
        <v>500403</v>
      </c>
      <c r="D4115" s="294" t="s">
        <v>6332</v>
      </c>
      <c r="E4115" s="294" t="s">
        <v>777</v>
      </c>
    </row>
    <row r="4116" spans="2:5" x14ac:dyDescent="0.25">
      <c r="B4116" s="294" t="s">
        <v>6333</v>
      </c>
      <c r="C4116" s="294">
        <v>500404</v>
      </c>
      <c r="D4116" s="294" t="s">
        <v>6334</v>
      </c>
      <c r="E4116" s="294" t="s">
        <v>454</v>
      </c>
    </row>
    <row r="4117" spans="2:5" x14ac:dyDescent="0.25">
      <c r="B4117" s="294" t="s">
        <v>6335</v>
      </c>
      <c r="C4117" s="294">
        <v>531433</v>
      </c>
      <c r="D4117" s="294" t="s">
        <v>422</v>
      </c>
      <c r="E4117" s="294" t="s">
        <v>439</v>
      </c>
    </row>
    <row r="4118" spans="2:5" x14ac:dyDescent="0.25">
      <c r="B4118" s="294" t="s">
        <v>6336</v>
      </c>
      <c r="C4118" s="294">
        <v>541799</v>
      </c>
      <c r="D4118" s="294" t="s">
        <v>422</v>
      </c>
      <c r="E4118" s="294" t="s">
        <v>2025</v>
      </c>
    </row>
    <row r="4119" spans="2:5" x14ac:dyDescent="0.25">
      <c r="B4119" s="294" t="s">
        <v>6337</v>
      </c>
      <c r="C4119" s="294">
        <v>530953</v>
      </c>
      <c r="D4119" s="294" t="s">
        <v>422</v>
      </c>
      <c r="E4119" s="294" t="s">
        <v>482</v>
      </c>
    </row>
    <row r="4120" spans="2:5" x14ac:dyDescent="0.25">
      <c r="B4120" s="294" t="s">
        <v>6338</v>
      </c>
      <c r="C4120" s="294">
        <v>537253</v>
      </c>
      <c r="D4120" s="294" t="s">
        <v>422</v>
      </c>
      <c r="E4120" s="294" t="s">
        <v>460</v>
      </c>
    </row>
    <row r="4121" spans="2:5" x14ac:dyDescent="0.25">
      <c r="B4121" s="294" t="s">
        <v>6339</v>
      </c>
      <c r="C4121" s="294">
        <v>532711</v>
      </c>
      <c r="D4121" s="294" t="s">
        <v>6340</v>
      </c>
      <c r="E4121" s="294" t="s">
        <v>820</v>
      </c>
    </row>
    <row r="4122" spans="2:5" x14ac:dyDescent="0.25">
      <c r="B4122" s="294" t="s">
        <v>6341</v>
      </c>
      <c r="C4122" s="294">
        <v>521232</v>
      </c>
      <c r="D4122" s="294" t="s">
        <v>422</v>
      </c>
      <c r="E4122" s="294" t="s">
        <v>444</v>
      </c>
    </row>
    <row r="4123" spans="2:5" x14ac:dyDescent="0.25">
      <c r="B4123" s="294" t="s">
        <v>6342</v>
      </c>
      <c r="C4123" s="294">
        <v>523425</v>
      </c>
      <c r="D4123" s="294" t="s">
        <v>6343</v>
      </c>
      <c r="E4123" s="294" t="s">
        <v>978</v>
      </c>
    </row>
    <row r="4124" spans="2:5" x14ac:dyDescent="0.25">
      <c r="B4124" s="294" t="s">
        <v>6344</v>
      </c>
      <c r="C4124" s="294">
        <v>501110</v>
      </c>
      <c r="D4124" s="294" t="s">
        <v>422</v>
      </c>
      <c r="E4124" s="294" t="s">
        <v>405</v>
      </c>
    </row>
    <row r="4125" spans="2:5" x14ac:dyDescent="0.25">
      <c r="B4125" s="294" t="s">
        <v>6345</v>
      </c>
      <c r="C4125" s="294">
        <v>530845</v>
      </c>
      <c r="D4125" s="294" t="s">
        <v>422</v>
      </c>
      <c r="E4125" s="294" t="s">
        <v>470</v>
      </c>
    </row>
    <row r="4126" spans="2:5" x14ac:dyDescent="0.25">
      <c r="B4126" s="294" t="s">
        <v>6346</v>
      </c>
      <c r="C4126" s="294">
        <v>539574</v>
      </c>
      <c r="D4126" s="294" t="s">
        <v>422</v>
      </c>
      <c r="E4126" s="294" t="s">
        <v>439</v>
      </c>
    </row>
    <row r="4127" spans="2:5" x14ac:dyDescent="0.25">
      <c r="B4127" s="294" t="s">
        <v>6347</v>
      </c>
      <c r="C4127" s="294">
        <v>535141</v>
      </c>
      <c r="D4127" s="294" t="s">
        <v>422</v>
      </c>
      <c r="E4127" s="294" t="s">
        <v>508</v>
      </c>
    </row>
    <row r="4128" spans="2:5" x14ac:dyDescent="0.25">
      <c r="B4128" s="294" t="s">
        <v>6348</v>
      </c>
      <c r="C4128" s="294">
        <v>512179</v>
      </c>
      <c r="D4128" s="294" t="s">
        <v>6349</v>
      </c>
      <c r="E4128" s="294" t="s">
        <v>508</v>
      </c>
    </row>
    <row r="4129" spans="2:5" x14ac:dyDescent="0.25">
      <c r="B4129" s="294" t="s">
        <v>6350</v>
      </c>
      <c r="C4129" s="294">
        <v>530735</v>
      </c>
      <c r="D4129" s="294" t="s">
        <v>422</v>
      </c>
      <c r="E4129" s="294" t="s">
        <v>482</v>
      </c>
    </row>
    <row r="4130" spans="2:5" x14ac:dyDescent="0.25">
      <c r="B4130" s="294" t="s">
        <v>6351</v>
      </c>
      <c r="C4130" s="294">
        <v>530735</v>
      </c>
      <c r="D4130" s="294" t="s">
        <v>422</v>
      </c>
      <c r="E4130" s="294" t="s">
        <v>482</v>
      </c>
    </row>
    <row r="4131" spans="2:5" x14ac:dyDescent="0.25">
      <c r="B4131" s="294" t="s">
        <v>6352</v>
      </c>
      <c r="C4131" s="294">
        <v>530883</v>
      </c>
      <c r="D4131" s="294" t="s">
        <v>422</v>
      </c>
      <c r="E4131" s="294" t="s">
        <v>566</v>
      </c>
    </row>
    <row r="4132" spans="2:5" x14ac:dyDescent="0.25">
      <c r="B4132" s="294" t="s">
        <v>6353</v>
      </c>
      <c r="C4132" s="294">
        <v>531699</v>
      </c>
      <c r="D4132" s="294" t="s">
        <v>422</v>
      </c>
      <c r="E4132" s="294" t="s">
        <v>1187</v>
      </c>
    </row>
    <row r="4133" spans="2:5" x14ac:dyDescent="0.25">
      <c r="B4133" s="294" t="s">
        <v>6354</v>
      </c>
      <c r="C4133" s="294">
        <v>540269</v>
      </c>
      <c r="D4133" s="294" t="s">
        <v>422</v>
      </c>
      <c r="E4133" s="294" t="s">
        <v>536</v>
      </c>
    </row>
    <row r="4134" spans="2:5" x14ac:dyDescent="0.25">
      <c r="B4134" s="294" t="s">
        <v>6355</v>
      </c>
      <c r="C4134" s="294">
        <v>512527</v>
      </c>
      <c r="D4134" s="294" t="s">
        <v>422</v>
      </c>
      <c r="E4134" s="294" t="s">
        <v>437</v>
      </c>
    </row>
    <row r="4135" spans="2:5" x14ac:dyDescent="0.25">
      <c r="B4135" s="294" t="s">
        <v>6356</v>
      </c>
      <c r="C4135" s="294">
        <v>512527</v>
      </c>
      <c r="D4135" s="294" t="s">
        <v>422</v>
      </c>
      <c r="E4135" s="294" t="s">
        <v>437</v>
      </c>
    </row>
    <row r="4136" spans="2:5" x14ac:dyDescent="0.25">
      <c r="B4136" s="294" t="s">
        <v>6357</v>
      </c>
      <c r="C4136" s="294">
        <v>521180</v>
      </c>
      <c r="D4136" s="294" t="s">
        <v>6358</v>
      </c>
      <c r="E4136" s="294" t="s">
        <v>437</v>
      </c>
    </row>
    <row r="4137" spans="2:5" x14ac:dyDescent="0.25">
      <c r="B4137" s="294" t="s">
        <v>6359</v>
      </c>
      <c r="C4137" s="294">
        <v>523842</v>
      </c>
      <c r="D4137" s="294" t="s">
        <v>422</v>
      </c>
      <c r="E4137" s="294" t="s">
        <v>536</v>
      </c>
    </row>
    <row r="4138" spans="2:5" x14ac:dyDescent="0.25">
      <c r="B4138" s="294" t="s">
        <v>6360</v>
      </c>
      <c r="C4138" s="294">
        <v>532070</v>
      </c>
      <c r="D4138" s="294" t="s">
        <v>422</v>
      </c>
      <c r="E4138" s="294" t="s">
        <v>416</v>
      </c>
    </row>
    <row r="4139" spans="2:5" x14ac:dyDescent="0.25">
      <c r="B4139" s="294" t="s">
        <v>6361</v>
      </c>
      <c r="C4139" s="294">
        <v>523283</v>
      </c>
      <c r="D4139" s="294" t="s">
        <v>6362</v>
      </c>
      <c r="E4139" s="294" t="s">
        <v>848</v>
      </c>
    </row>
    <row r="4140" spans="2:5" x14ac:dyDescent="0.25">
      <c r="B4140" s="294" t="s">
        <v>6363</v>
      </c>
      <c r="C4140" s="294">
        <v>539835</v>
      </c>
      <c r="D4140" s="294" t="s">
        <v>422</v>
      </c>
      <c r="E4140" s="294" t="s">
        <v>439</v>
      </c>
    </row>
    <row r="4141" spans="2:5" x14ac:dyDescent="0.25">
      <c r="B4141" s="294" t="s">
        <v>6364</v>
      </c>
      <c r="C4141" s="294">
        <v>519234</v>
      </c>
      <c r="D4141" s="294" t="s">
        <v>6365</v>
      </c>
      <c r="E4141" s="294" t="s">
        <v>671</v>
      </c>
    </row>
    <row r="4142" spans="2:5" x14ac:dyDescent="0.25">
      <c r="B4142" s="294" t="s">
        <v>6366</v>
      </c>
      <c r="C4142" s="294">
        <v>780008</v>
      </c>
      <c r="D4142" s="294" t="s">
        <v>422</v>
      </c>
      <c r="E4142" s="294" t="s">
        <v>513</v>
      </c>
    </row>
    <row r="4143" spans="2:5" x14ac:dyDescent="0.25">
      <c r="B4143" s="294" t="s">
        <v>6367</v>
      </c>
      <c r="C4143" s="294">
        <v>541701</v>
      </c>
      <c r="D4143" s="294" t="s">
        <v>422</v>
      </c>
      <c r="E4143" s="294" t="s">
        <v>745</v>
      </c>
    </row>
    <row r="4144" spans="2:5" x14ac:dyDescent="0.25">
      <c r="B4144" s="294" t="s">
        <v>6368</v>
      </c>
      <c r="C4144" s="294">
        <v>526133</v>
      </c>
      <c r="D4144" s="294" t="s">
        <v>422</v>
      </c>
      <c r="E4144" s="294" t="s">
        <v>437</v>
      </c>
    </row>
    <row r="4145" spans="2:5" x14ac:dyDescent="0.25">
      <c r="B4145" s="294" t="s">
        <v>6369</v>
      </c>
      <c r="C4145" s="294">
        <v>540168</v>
      </c>
      <c r="D4145" s="294" t="s">
        <v>422</v>
      </c>
      <c r="E4145" s="294" t="s">
        <v>439</v>
      </c>
    </row>
    <row r="4146" spans="2:5" x14ac:dyDescent="0.25">
      <c r="B4146" s="294" t="s">
        <v>6370</v>
      </c>
      <c r="C4146" s="294">
        <v>511539</v>
      </c>
      <c r="D4146" s="294" t="s">
        <v>422</v>
      </c>
      <c r="E4146" s="294" t="s">
        <v>405</v>
      </c>
    </row>
    <row r="4147" spans="2:5" x14ac:dyDescent="0.25">
      <c r="B4147" s="294" t="s">
        <v>6371</v>
      </c>
      <c r="C4147" s="294">
        <v>532509</v>
      </c>
      <c r="D4147" s="294" t="s">
        <v>6372</v>
      </c>
      <c r="E4147" s="294" t="s">
        <v>777</v>
      </c>
    </row>
    <row r="4148" spans="2:5" x14ac:dyDescent="0.25">
      <c r="B4148" s="294" t="s">
        <v>6373</v>
      </c>
      <c r="C4148" s="294" t="s">
        <v>422</v>
      </c>
      <c r="D4148" s="294" t="s">
        <v>6374</v>
      </c>
      <c r="E4148" s="294" t="s">
        <v>433</v>
      </c>
    </row>
    <row r="4149" spans="2:5" x14ac:dyDescent="0.25">
      <c r="B4149" s="294" t="s">
        <v>6375</v>
      </c>
      <c r="C4149" s="294">
        <v>530677</v>
      </c>
      <c r="D4149" s="294" t="s">
        <v>422</v>
      </c>
      <c r="E4149" s="294" t="s">
        <v>508</v>
      </c>
    </row>
    <row r="4150" spans="2:5" x14ac:dyDescent="0.25">
      <c r="B4150" s="294" t="s">
        <v>6376</v>
      </c>
      <c r="C4150" s="294">
        <v>530677</v>
      </c>
      <c r="D4150" s="294" t="s">
        <v>422</v>
      </c>
      <c r="E4150" s="294" t="s">
        <v>508</v>
      </c>
    </row>
    <row r="4151" spans="2:5" x14ac:dyDescent="0.25">
      <c r="B4151" s="294" t="s">
        <v>6377</v>
      </c>
      <c r="C4151" s="294" t="s">
        <v>422</v>
      </c>
      <c r="D4151" s="294" t="s">
        <v>6378</v>
      </c>
      <c r="E4151" s="294" t="s">
        <v>433</v>
      </c>
    </row>
    <row r="4152" spans="2:5" x14ac:dyDescent="0.25">
      <c r="B4152" s="294" t="s">
        <v>6379</v>
      </c>
      <c r="C4152" s="294">
        <v>509930</v>
      </c>
      <c r="D4152" s="294" t="s">
        <v>6380</v>
      </c>
      <c r="E4152" s="294" t="s">
        <v>542</v>
      </c>
    </row>
    <row r="4153" spans="2:5" x14ac:dyDescent="0.25">
      <c r="B4153" s="294" t="s">
        <v>6381</v>
      </c>
      <c r="C4153" s="294">
        <v>532904</v>
      </c>
      <c r="D4153" s="294" t="s">
        <v>6382</v>
      </c>
      <c r="E4153" s="294" t="s">
        <v>820</v>
      </c>
    </row>
    <row r="4154" spans="2:5" x14ac:dyDescent="0.25">
      <c r="B4154" s="294" t="s">
        <v>6383</v>
      </c>
      <c r="C4154" s="294">
        <v>532904</v>
      </c>
      <c r="D4154" s="294" t="s">
        <v>6382</v>
      </c>
      <c r="E4154" s="294" t="s">
        <v>820</v>
      </c>
    </row>
    <row r="4155" spans="2:5" x14ac:dyDescent="0.25">
      <c r="B4155" s="294" t="s">
        <v>6384</v>
      </c>
      <c r="C4155" s="294">
        <v>500405</v>
      </c>
      <c r="D4155" s="294" t="s">
        <v>6385</v>
      </c>
      <c r="E4155" s="294" t="s">
        <v>636</v>
      </c>
    </row>
    <row r="4156" spans="2:5" x14ac:dyDescent="0.25">
      <c r="B4156" s="294" t="s">
        <v>6386</v>
      </c>
      <c r="C4156" s="294">
        <v>534733</v>
      </c>
      <c r="D4156" s="294" t="s">
        <v>422</v>
      </c>
      <c r="E4156" s="294" t="s">
        <v>454</v>
      </c>
    </row>
    <row r="4157" spans="2:5" x14ac:dyDescent="0.25">
      <c r="B4157" s="294" t="s">
        <v>6387</v>
      </c>
      <c r="C4157" s="294">
        <v>531638</v>
      </c>
      <c r="D4157" s="294" t="s">
        <v>422</v>
      </c>
      <c r="E4157" s="294" t="s">
        <v>745</v>
      </c>
    </row>
    <row r="4158" spans="2:5" x14ac:dyDescent="0.25">
      <c r="B4158" s="294" t="s">
        <v>6388</v>
      </c>
      <c r="C4158" s="294">
        <v>518075</v>
      </c>
      <c r="D4158" s="294" t="s">
        <v>422</v>
      </c>
      <c r="E4158" s="294" t="s">
        <v>454</v>
      </c>
    </row>
    <row r="4159" spans="2:5" x14ac:dyDescent="0.25">
      <c r="B4159" s="294" t="s">
        <v>6389</v>
      </c>
      <c r="C4159" s="294">
        <v>533298</v>
      </c>
      <c r="D4159" s="294" t="s">
        <v>6390</v>
      </c>
      <c r="E4159" s="294" t="s">
        <v>964</v>
      </c>
    </row>
    <row r="4160" spans="2:5" x14ac:dyDescent="0.25">
      <c r="B4160" s="294" t="s">
        <v>6391</v>
      </c>
      <c r="C4160" s="294">
        <v>517530</v>
      </c>
      <c r="D4160" s="294" t="s">
        <v>6392</v>
      </c>
      <c r="E4160" s="294" t="s">
        <v>692</v>
      </c>
    </row>
    <row r="4161" spans="2:5" x14ac:dyDescent="0.25">
      <c r="B4161" s="294" t="s">
        <v>6393</v>
      </c>
      <c r="C4161" s="294">
        <v>530185</v>
      </c>
      <c r="D4161" s="294" t="s">
        <v>422</v>
      </c>
      <c r="E4161" s="294" t="s">
        <v>437</v>
      </c>
    </row>
    <row r="4162" spans="2:5" x14ac:dyDescent="0.25">
      <c r="B4162" s="294" t="s">
        <v>6394</v>
      </c>
      <c r="C4162" s="294" t="s">
        <v>422</v>
      </c>
      <c r="D4162" s="294" t="s">
        <v>6395</v>
      </c>
      <c r="E4162" s="294" t="s">
        <v>433</v>
      </c>
    </row>
    <row r="4163" spans="2:5" x14ac:dyDescent="0.25">
      <c r="B4163" s="294" t="s">
        <v>6396</v>
      </c>
      <c r="C4163" s="294">
        <v>539253</v>
      </c>
      <c r="D4163" s="294" t="s">
        <v>422</v>
      </c>
      <c r="E4163" s="294" t="s">
        <v>439</v>
      </c>
    </row>
    <row r="4164" spans="2:5" x14ac:dyDescent="0.25">
      <c r="B4164" s="294" t="s">
        <v>6397</v>
      </c>
      <c r="C4164" s="294">
        <v>539253</v>
      </c>
      <c r="D4164" s="294" t="s">
        <v>422</v>
      </c>
      <c r="E4164" s="294" t="s">
        <v>439</v>
      </c>
    </row>
    <row r="4165" spans="2:5" x14ac:dyDescent="0.25">
      <c r="B4165" s="294" t="s">
        <v>6398</v>
      </c>
      <c r="C4165" s="294">
        <v>500336</v>
      </c>
      <c r="D4165" s="294" t="s">
        <v>6399</v>
      </c>
      <c r="E4165" s="294" t="s">
        <v>411</v>
      </c>
    </row>
    <row r="4166" spans="2:5" x14ac:dyDescent="0.25">
      <c r="B4166" s="294" t="s">
        <v>6400</v>
      </c>
      <c r="C4166" s="294">
        <v>533101</v>
      </c>
      <c r="D4166" s="294" t="s">
        <v>422</v>
      </c>
      <c r="E4166" s="294" t="s">
        <v>437</v>
      </c>
    </row>
    <row r="4167" spans="2:5" x14ac:dyDescent="0.25">
      <c r="B4167" s="294" t="s">
        <v>6401</v>
      </c>
      <c r="C4167" s="294">
        <v>532874</v>
      </c>
      <c r="D4167" s="294" t="s">
        <v>422</v>
      </c>
      <c r="E4167" s="294" t="s">
        <v>561</v>
      </c>
    </row>
    <row r="4168" spans="2:5" x14ac:dyDescent="0.25">
      <c r="B4168" s="294" t="s">
        <v>6402</v>
      </c>
      <c r="C4168" s="294">
        <v>511185</v>
      </c>
      <c r="D4168" s="294" t="s">
        <v>422</v>
      </c>
      <c r="E4168" s="294" t="s">
        <v>743</v>
      </c>
    </row>
    <row r="4169" spans="2:5" x14ac:dyDescent="0.25">
      <c r="B4169" s="294" t="s">
        <v>6403</v>
      </c>
      <c r="C4169" s="294">
        <v>521200</v>
      </c>
      <c r="D4169" s="294" t="s">
        <v>6404</v>
      </c>
      <c r="E4169" s="294" t="s">
        <v>437</v>
      </c>
    </row>
    <row r="4170" spans="2:5" x14ac:dyDescent="0.25">
      <c r="B4170" s="294" t="s">
        <v>6405</v>
      </c>
      <c r="C4170" s="294">
        <v>514138</v>
      </c>
      <c r="D4170" s="294" t="s">
        <v>422</v>
      </c>
      <c r="E4170" s="294" t="s">
        <v>437</v>
      </c>
    </row>
    <row r="4171" spans="2:5" x14ac:dyDescent="0.25">
      <c r="B4171" s="294" t="s">
        <v>6406</v>
      </c>
      <c r="C4171" s="294">
        <v>514140</v>
      </c>
      <c r="D4171" s="294" t="s">
        <v>422</v>
      </c>
      <c r="E4171" s="294" t="s">
        <v>437</v>
      </c>
    </row>
    <row r="4172" spans="2:5" x14ac:dyDescent="0.25">
      <c r="B4172" s="294" t="s">
        <v>6407</v>
      </c>
      <c r="C4172" s="294">
        <v>519604</v>
      </c>
      <c r="D4172" s="294" t="s">
        <v>6408</v>
      </c>
      <c r="E4172" s="294" t="s">
        <v>482</v>
      </c>
    </row>
    <row r="4173" spans="2:5" x14ac:dyDescent="0.25">
      <c r="B4173" s="294" t="s">
        <v>6409</v>
      </c>
      <c r="C4173" s="294">
        <v>532782</v>
      </c>
      <c r="D4173" s="294" t="s">
        <v>6410</v>
      </c>
      <c r="E4173" s="294" t="s">
        <v>437</v>
      </c>
    </row>
    <row r="4174" spans="2:5" x14ac:dyDescent="0.25">
      <c r="B4174" s="294" t="s">
        <v>6411</v>
      </c>
      <c r="C4174" s="294" t="s">
        <v>422</v>
      </c>
      <c r="D4174" s="294" t="s">
        <v>6412</v>
      </c>
      <c r="E4174" s="294" t="s">
        <v>433</v>
      </c>
    </row>
    <row r="4175" spans="2:5" x14ac:dyDescent="0.25">
      <c r="B4175" s="294" t="s">
        <v>6413</v>
      </c>
      <c r="C4175" s="294">
        <v>530239</v>
      </c>
      <c r="D4175" s="294" t="s">
        <v>6414</v>
      </c>
      <c r="E4175" s="294" t="s">
        <v>460</v>
      </c>
    </row>
    <row r="4176" spans="2:5" x14ac:dyDescent="0.25">
      <c r="B4176" s="294" t="s">
        <v>6415</v>
      </c>
      <c r="C4176" s="294">
        <v>531640</v>
      </c>
      <c r="D4176" s="294" t="s">
        <v>422</v>
      </c>
      <c r="E4176" s="294" t="s">
        <v>508</v>
      </c>
    </row>
    <row r="4177" spans="2:5" x14ac:dyDescent="0.25">
      <c r="B4177" s="294" t="s">
        <v>6416</v>
      </c>
      <c r="C4177" s="294">
        <v>537259</v>
      </c>
      <c r="D4177" s="294" t="s">
        <v>422</v>
      </c>
      <c r="E4177" s="294" t="s">
        <v>1369</v>
      </c>
    </row>
    <row r="4178" spans="2:5" x14ac:dyDescent="0.25">
      <c r="B4178" s="294" t="s">
        <v>6417</v>
      </c>
      <c r="C4178" s="294">
        <v>532667</v>
      </c>
      <c r="D4178" s="294" t="s">
        <v>6418</v>
      </c>
      <c r="E4178" s="294" t="s">
        <v>465</v>
      </c>
    </row>
    <row r="4179" spans="2:5" x14ac:dyDescent="0.25">
      <c r="B4179" s="294" t="s">
        <v>6419</v>
      </c>
      <c r="C4179" s="294">
        <v>531885</v>
      </c>
      <c r="D4179" s="294" t="s">
        <v>422</v>
      </c>
      <c r="E4179" s="294" t="s">
        <v>444</v>
      </c>
    </row>
    <row r="4180" spans="2:5" x14ac:dyDescent="0.25">
      <c r="B4180" s="294" t="s">
        <v>6420</v>
      </c>
      <c r="C4180" s="294">
        <v>531885</v>
      </c>
      <c r="D4180" s="294" t="s">
        <v>422</v>
      </c>
      <c r="E4180" s="294" t="s">
        <v>444</v>
      </c>
    </row>
    <row r="4181" spans="2:5" x14ac:dyDescent="0.25">
      <c r="B4181" s="294" t="s">
        <v>6421</v>
      </c>
      <c r="C4181" s="294">
        <v>523722</v>
      </c>
      <c r="D4181" s="294" t="s">
        <v>422</v>
      </c>
      <c r="E4181" s="294" t="s">
        <v>515</v>
      </c>
    </row>
    <row r="4182" spans="2:5" x14ac:dyDescent="0.25">
      <c r="B4182" s="294" t="s">
        <v>6422</v>
      </c>
      <c r="C4182" s="294">
        <v>503624</v>
      </c>
      <c r="D4182" s="294" t="s">
        <v>422</v>
      </c>
      <c r="E4182" s="294" t="s">
        <v>405</v>
      </c>
    </row>
    <row r="4183" spans="2:5" x14ac:dyDescent="0.25">
      <c r="B4183" s="294" t="s">
        <v>6423</v>
      </c>
      <c r="C4183" s="294">
        <v>539911</v>
      </c>
      <c r="D4183" s="294" t="s">
        <v>422</v>
      </c>
      <c r="E4183" s="294" t="s">
        <v>444</v>
      </c>
    </row>
    <row r="4184" spans="2:5" x14ac:dyDescent="0.25">
      <c r="B4184" s="294" t="s">
        <v>6424</v>
      </c>
      <c r="C4184" s="294">
        <v>524488</v>
      </c>
      <c r="D4184" s="294" t="s">
        <v>6425</v>
      </c>
      <c r="E4184" s="294" t="s">
        <v>470</v>
      </c>
    </row>
    <row r="4185" spans="2:5" x14ac:dyDescent="0.25">
      <c r="B4185" s="294" t="s">
        <v>6426</v>
      </c>
      <c r="C4185" s="294">
        <v>512449</v>
      </c>
      <c r="D4185" s="294" t="s">
        <v>422</v>
      </c>
      <c r="E4185" s="294" t="s">
        <v>402</v>
      </c>
    </row>
    <row r="4186" spans="2:5" x14ac:dyDescent="0.25">
      <c r="B4186" s="294" t="s">
        <v>6427</v>
      </c>
      <c r="C4186" s="294">
        <v>505590</v>
      </c>
      <c r="D4186" s="294" t="s">
        <v>422</v>
      </c>
      <c r="E4186" s="294" t="s">
        <v>437</v>
      </c>
    </row>
    <row r="4187" spans="2:5" x14ac:dyDescent="0.25">
      <c r="B4187" s="294" t="s">
        <v>6428</v>
      </c>
      <c r="C4187" s="294">
        <v>539041</v>
      </c>
      <c r="D4187" s="294" t="s">
        <v>422</v>
      </c>
      <c r="E4187" s="294" t="s">
        <v>444</v>
      </c>
    </row>
    <row r="4188" spans="2:5" x14ac:dyDescent="0.25">
      <c r="B4188" s="294" t="s">
        <v>6429</v>
      </c>
      <c r="C4188" s="294">
        <v>503659</v>
      </c>
      <c r="D4188" s="294" t="s">
        <v>422</v>
      </c>
      <c r="E4188" s="294" t="s">
        <v>843</v>
      </c>
    </row>
    <row r="4189" spans="2:5" x14ac:dyDescent="0.25">
      <c r="B4189" s="294" t="s">
        <v>6430</v>
      </c>
      <c r="C4189" s="294">
        <v>506863</v>
      </c>
      <c r="D4189" s="294" t="s">
        <v>422</v>
      </c>
      <c r="E4189" s="294" t="s">
        <v>617</v>
      </c>
    </row>
    <row r="4190" spans="2:5" x14ac:dyDescent="0.25">
      <c r="B4190" s="294" t="s">
        <v>6431</v>
      </c>
      <c r="C4190" s="294">
        <v>503816</v>
      </c>
      <c r="D4190" s="294" t="s">
        <v>422</v>
      </c>
      <c r="E4190" s="294" t="s">
        <v>437</v>
      </c>
    </row>
    <row r="4191" spans="2:5" x14ac:dyDescent="0.25">
      <c r="B4191" s="294" t="s">
        <v>6432</v>
      </c>
      <c r="C4191" s="294">
        <v>531909</v>
      </c>
      <c r="D4191" s="294" t="s">
        <v>422</v>
      </c>
      <c r="E4191" s="294" t="s">
        <v>508</v>
      </c>
    </row>
    <row r="4192" spans="2:5" x14ac:dyDescent="0.25">
      <c r="B4192" s="294" t="s">
        <v>6433</v>
      </c>
      <c r="C4192" s="294">
        <v>539406</v>
      </c>
      <c r="D4192" s="294" t="s">
        <v>422</v>
      </c>
      <c r="E4192" s="294" t="s">
        <v>444</v>
      </c>
    </row>
    <row r="4193" spans="2:5" x14ac:dyDescent="0.25">
      <c r="B4193" s="294" t="s">
        <v>6434</v>
      </c>
      <c r="C4193" s="294">
        <v>503310</v>
      </c>
      <c r="D4193" s="294" t="s">
        <v>6435</v>
      </c>
      <c r="E4193" s="294" t="s">
        <v>437</v>
      </c>
    </row>
    <row r="4194" spans="2:5" x14ac:dyDescent="0.25">
      <c r="B4194" s="294" t="s">
        <v>6436</v>
      </c>
      <c r="C4194" s="294">
        <v>539353</v>
      </c>
      <c r="D4194" s="294" t="s">
        <v>422</v>
      </c>
      <c r="E4194" s="294" t="s">
        <v>777</v>
      </c>
    </row>
    <row r="4195" spans="2:5" x14ac:dyDescent="0.25">
      <c r="B4195" s="294" t="s">
        <v>6437</v>
      </c>
      <c r="C4195" s="294">
        <v>500407</v>
      </c>
      <c r="D4195" s="294" t="s">
        <v>6438</v>
      </c>
      <c r="E4195" s="294" t="s">
        <v>777</v>
      </c>
    </row>
    <row r="4196" spans="2:5" x14ac:dyDescent="0.25">
      <c r="B4196" s="294" t="s">
        <v>6439</v>
      </c>
      <c r="C4196" s="294">
        <v>531003</v>
      </c>
      <c r="D4196" s="294" t="s">
        <v>422</v>
      </c>
      <c r="E4196" s="294" t="s">
        <v>439</v>
      </c>
    </row>
    <row r="4197" spans="2:5" x14ac:dyDescent="0.25">
      <c r="B4197" s="294" t="s">
        <v>6440</v>
      </c>
      <c r="C4197" s="294">
        <v>526365</v>
      </c>
      <c r="D4197" s="294" t="s">
        <v>422</v>
      </c>
      <c r="E4197" s="294" t="s">
        <v>536</v>
      </c>
    </row>
    <row r="4198" spans="2:5" x14ac:dyDescent="0.25">
      <c r="B4198" s="294" t="s">
        <v>6441</v>
      </c>
      <c r="C4198" s="294">
        <v>512257</v>
      </c>
      <c r="D4198" s="294" t="s">
        <v>422</v>
      </c>
      <c r="E4198" s="294" t="s">
        <v>411</v>
      </c>
    </row>
    <row r="4199" spans="2:5" x14ac:dyDescent="0.25">
      <c r="B4199" s="294" t="s">
        <v>6442</v>
      </c>
      <c r="C4199" s="294">
        <v>510245</v>
      </c>
      <c r="D4199" s="294" t="s">
        <v>422</v>
      </c>
      <c r="E4199" s="294" t="s">
        <v>444</v>
      </c>
    </row>
    <row r="4200" spans="2:5" x14ac:dyDescent="0.25">
      <c r="B4200" s="294" t="s">
        <v>6443</v>
      </c>
      <c r="C4200" s="294">
        <v>501386</v>
      </c>
      <c r="D4200" s="294" t="s">
        <v>422</v>
      </c>
      <c r="E4200" s="294" t="s">
        <v>405</v>
      </c>
    </row>
    <row r="4201" spans="2:5" x14ac:dyDescent="0.25">
      <c r="B4201" s="294" t="s">
        <v>6444</v>
      </c>
      <c r="C4201" s="294">
        <v>530585</v>
      </c>
      <c r="D4201" s="294" t="s">
        <v>422</v>
      </c>
      <c r="E4201" s="294" t="s">
        <v>405</v>
      </c>
    </row>
    <row r="4202" spans="2:5" x14ac:dyDescent="0.25">
      <c r="B4202" s="294" t="s">
        <v>6445</v>
      </c>
      <c r="C4202" s="294">
        <v>532051</v>
      </c>
      <c r="D4202" s="294" t="s">
        <v>6446</v>
      </c>
      <c r="E4202" s="294" t="s">
        <v>465</v>
      </c>
    </row>
    <row r="4203" spans="2:5" x14ac:dyDescent="0.25">
      <c r="B4203" s="294" t="s">
        <v>6447</v>
      </c>
      <c r="C4203" s="294">
        <v>522215</v>
      </c>
      <c r="D4203" s="294" t="s">
        <v>422</v>
      </c>
      <c r="E4203" s="294" t="s">
        <v>430</v>
      </c>
    </row>
    <row r="4204" spans="2:5" x14ac:dyDescent="0.25">
      <c r="B4204" s="294" t="s">
        <v>6448</v>
      </c>
      <c r="C4204" s="294">
        <v>517201</v>
      </c>
      <c r="D4204" s="294" t="s">
        <v>422</v>
      </c>
      <c r="E4204" s="294" t="s">
        <v>964</v>
      </c>
    </row>
    <row r="4205" spans="2:5" x14ac:dyDescent="0.25">
      <c r="B4205" s="294" t="s">
        <v>6449</v>
      </c>
      <c r="C4205" s="294">
        <v>531637</v>
      </c>
      <c r="D4205" s="294" t="s">
        <v>422</v>
      </c>
      <c r="E4205" s="294" t="s">
        <v>460</v>
      </c>
    </row>
    <row r="4206" spans="2:5" x14ac:dyDescent="0.25">
      <c r="B4206" s="294" t="s">
        <v>6450</v>
      </c>
      <c r="C4206" s="294">
        <v>512359</v>
      </c>
      <c r="D4206" s="294" t="s">
        <v>422</v>
      </c>
      <c r="E4206" s="294" t="s">
        <v>444</v>
      </c>
    </row>
    <row r="4207" spans="2:5" x14ac:dyDescent="0.25">
      <c r="B4207" s="294" t="s">
        <v>6451</v>
      </c>
      <c r="C4207" s="294">
        <v>531499</v>
      </c>
      <c r="D4207" s="294" t="s">
        <v>422</v>
      </c>
      <c r="E4207" s="294" t="s">
        <v>437</v>
      </c>
    </row>
    <row r="4208" spans="2:5" x14ac:dyDescent="0.25">
      <c r="B4208" s="294" t="s">
        <v>6452</v>
      </c>
      <c r="C4208" s="294">
        <v>539682</v>
      </c>
      <c r="D4208" s="294" t="s">
        <v>422</v>
      </c>
      <c r="E4208" s="294" t="s">
        <v>527</v>
      </c>
    </row>
    <row r="4209" spans="2:5" x14ac:dyDescent="0.25">
      <c r="B4209" s="294" t="s">
        <v>6453</v>
      </c>
      <c r="C4209" s="294">
        <v>511447</v>
      </c>
      <c r="D4209" s="294" t="s">
        <v>422</v>
      </c>
      <c r="E4209" s="294" t="s">
        <v>428</v>
      </c>
    </row>
    <row r="4210" spans="2:5" x14ac:dyDescent="0.25">
      <c r="B4210" s="294" t="s">
        <v>6454</v>
      </c>
      <c r="C4210" s="294">
        <v>539278</v>
      </c>
      <c r="D4210" s="294" t="s">
        <v>422</v>
      </c>
      <c r="E4210" s="294" t="s">
        <v>405</v>
      </c>
    </row>
    <row r="4211" spans="2:5" x14ac:dyDescent="0.25">
      <c r="B4211" s="294" t="s">
        <v>6455</v>
      </c>
      <c r="C4211" s="294">
        <v>517385</v>
      </c>
      <c r="D4211" s="294" t="s">
        <v>6456</v>
      </c>
      <c r="E4211" s="294" t="s">
        <v>791</v>
      </c>
    </row>
    <row r="4212" spans="2:5" x14ac:dyDescent="0.25">
      <c r="B4212" s="294" t="s">
        <v>6457</v>
      </c>
      <c r="C4212" s="294">
        <v>524470</v>
      </c>
      <c r="D4212" s="294" t="s">
        <v>422</v>
      </c>
      <c r="E4212" s="294" t="s">
        <v>460</v>
      </c>
    </row>
    <row r="4213" spans="2:5" x14ac:dyDescent="0.25">
      <c r="B4213" s="294" t="s">
        <v>6458</v>
      </c>
      <c r="C4213" s="294">
        <v>524470</v>
      </c>
      <c r="D4213" s="294" t="s">
        <v>422</v>
      </c>
      <c r="E4213" s="294" t="s">
        <v>460</v>
      </c>
    </row>
    <row r="4214" spans="2:5" x14ac:dyDescent="0.25">
      <c r="B4214" s="294" t="s">
        <v>6459</v>
      </c>
      <c r="C4214" s="294">
        <v>533157</v>
      </c>
      <c r="D4214" s="294" t="s">
        <v>6460</v>
      </c>
      <c r="E4214" s="294" t="s">
        <v>460</v>
      </c>
    </row>
    <row r="4215" spans="2:5" x14ac:dyDescent="0.25">
      <c r="B4215" s="294" t="s">
        <v>6461</v>
      </c>
      <c r="C4215" s="294">
        <v>532276</v>
      </c>
      <c r="D4215" s="294" t="s">
        <v>6462</v>
      </c>
      <c r="E4215" s="294" t="s">
        <v>740</v>
      </c>
    </row>
    <row r="4216" spans="2:5" x14ac:dyDescent="0.25">
      <c r="B4216" s="294" t="s">
        <v>6463</v>
      </c>
      <c r="C4216" s="294">
        <v>541929</v>
      </c>
      <c r="D4216" s="294" t="s">
        <v>422</v>
      </c>
      <c r="E4216" s="294" t="s">
        <v>1342</v>
      </c>
    </row>
    <row r="4217" spans="2:5" x14ac:dyDescent="0.25">
      <c r="B4217" s="294" t="s">
        <v>6464</v>
      </c>
      <c r="C4217" s="294">
        <v>539268</v>
      </c>
      <c r="D4217" s="294" t="s">
        <v>6465</v>
      </c>
      <c r="E4217" s="294" t="s">
        <v>460</v>
      </c>
    </row>
    <row r="4218" spans="2:5" x14ac:dyDescent="0.25">
      <c r="B4218" s="294" t="s">
        <v>6466</v>
      </c>
      <c r="C4218" s="294">
        <v>513307</v>
      </c>
      <c r="D4218" s="294" t="s">
        <v>422</v>
      </c>
      <c r="E4218" s="294" t="s">
        <v>727</v>
      </c>
    </row>
    <row r="4219" spans="2:5" x14ac:dyDescent="0.25">
      <c r="B4219" s="294" t="s">
        <v>6467</v>
      </c>
      <c r="C4219" s="294">
        <v>531173</v>
      </c>
      <c r="D4219" s="294" t="s">
        <v>422</v>
      </c>
      <c r="E4219" s="294" t="s">
        <v>460</v>
      </c>
    </row>
    <row r="4220" spans="2:5" x14ac:dyDescent="0.25">
      <c r="B4220" s="294" t="s">
        <v>6468</v>
      </c>
      <c r="C4220" s="294">
        <v>531173</v>
      </c>
      <c r="D4220" s="294" t="s">
        <v>422</v>
      </c>
      <c r="E4220" s="294" t="s">
        <v>460</v>
      </c>
    </row>
    <row r="4221" spans="2:5" x14ac:dyDescent="0.25">
      <c r="B4221" s="294" t="s">
        <v>6469</v>
      </c>
      <c r="C4221" s="294">
        <v>539842</v>
      </c>
      <c r="D4221" s="294" t="s">
        <v>422</v>
      </c>
      <c r="E4221" s="294" t="s">
        <v>617</v>
      </c>
    </row>
    <row r="4222" spans="2:5" x14ac:dyDescent="0.25">
      <c r="B4222" s="294" t="s">
        <v>6470</v>
      </c>
      <c r="C4222" s="294">
        <v>526506</v>
      </c>
      <c r="D4222" s="294" t="s">
        <v>422</v>
      </c>
      <c r="E4222" s="294" t="s">
        <v>405</v>
      </c>
    </row>
    <row r="4223" spans="2:5" x14ac:dyDescent="0.25">
      <c r="B4223" s="294" t="s">
        <v>6471</v>
      </c>
      <c r="C4223" s="294">
        <v>531432</v>
      </c>
      <c r="D4223" s="294" t="s">
        <v>422</v>
      </c>
      <c r="E4223" s="294" t="s">
        <v>439</v>
      </c>
    </row>
    <row r="4224" spans="2:5" x14ac:dyDescent="0.25">
      <c r="B4224" s="294" t="s">
        <v>6472</v>
      </c>
      <c r="C4224" s="294">
        <v>522294</v>
      </c>
      <c r="D4224" s="294" t="s">
        <v>422</v>
      </c>
      <c r="E4224" s="294" t="s">
        <v>430</v>
      </c>
    </row>
    <row r="4225" spans="2:5" x14ac:dyDescent="0.25">
      <c r="B4225" s="294" t="s">
        <v>6473</v>
      </c>
      <c r="C4225" s="294">
        <v>533553</v>
      </c>
      <c r="D4225" s="294" t="s">
        <v>422</v>
      </c>
      <c r="E4225" s="294" t="s">
        <v>465</v>
      </c>
    </row>
    <row r="4226" spans="2:5" x14ac:dyDescent="0.25">
      <c r="B4226" s="294" t="s">
        <v>6474</v>
      </c>
      <c r="C4226" s="294">
        <v>532444</v>
      </c>
      <c r="D4226" s="294" t="s">
        <v>422</v>
      </c>
      <c r="E4226" s="294" t="s">
        <v>515</v>
      </c>
    </row>
    <row r="4227" spans="2:5" x14ac:dyDescent="0.25">
      <c r="B4227" s="294" t="s">
        <v>6475</v>
      </c>
      <c r="C4227" s="294">
        <v>514142</v>
      </c>
      <c r="D4227" s="294" t="s">
        <v>6476</v>
      </c>
      <c r="E4227" s="294" t="s">
        <v>437</v>
      </c>
    </row>
    <row r="4228" spans="2:5" x14ac:dyDescent="0.25">
      <c r="B4228" s="294" t="s">
        <v>6477</v>
      </c>
      <c r="C4228" s="294">
        <v>539956</v>
      </c>
      <c r="D4228" s="294" t="s">
        <v>422</v>
      </c>
      <c r="E4228" s="294" t="s">
        <v>2560</v>
      </c>
    </row>
    <row r="4229" spans="2:5" x14ac:dyDescent="0.25">
      <c r="B4229" s="294" t="s">
        <v>6478</v>
      </c>
      <c r="C4229" s="294">
        <v>537392</v>
      </c>
      <c r="D4229" s="294" t="s">
        <v>422</v>
      </c>
      <c r="E4229" s="294" t="s">
        <v>591</v>
      </c>
    </row>
    <row r="4230" spans="2:5" x14ac:dyDescent="0.25">
      <c r="B4230" s="294" t="s">
        <v>6479</v>
      </c>
      <c r="C4230" s="294">
        <v>519483</v>
      </c>
      <c r="D4230" s="294" t="s">
        <v>422</v>
      </c>
      <c r="E4230" s="294" t="s">
        <v>444</v>
      </c>
    </row>
    <row r="4231" spans="2:5" x14ac:dyDescent="0.25">
      <c r="B4231" s="294" t="s">
        <v>6480</v>
      </c>
      <c r="C4231" s="294">
        <v>507785</v>
      </c>
      <c r="D4231" s="294" t="s">
        <v>6481</v>
      </c>
      <c r="E4231" s="294" t="s">
        <v>542</v>
      </c>
    </row>
    <row r="4232" spans="2:5" x14ac:dyDescent="0.25">
      <c r="B4232" s="294" t="s">
        <v>6482</v>
      </c>
      <c r="C4232" s="294">
        <v>532390</v>
      </c>
      <c r="D4232" s="294" t="s">
        <v>6483</v>
      </c>
      <c r="E4232" s="294" t="s">
        <v>623</v>
      </c>
    </row>
    <row r="4233" spans="2:5" x14ac:dyDescent="0.25">
      <c r="B4233" s="294" t="s">
        <v>6484</v>
      </c>
      <c r="C4233" s="294">
        <v>532890</v>
      </c>
      <c r="D4233" s="294" t="s">
        <v>6485</v>
      </c>
      <c r="E4233" s="294" t="s">
        <v>408</v>
      </c>
    </row>
    <row r="4234" spans="2:5" x14ac:dyDescent="0.25">
      <c r="B4234" s="294" t="s">
        <v>6486</v>
      </c>
      <c r="C4234" s="294">
        <v>505160</v>
      </c>
      <c r="D4234" s="294" t="s">
        <v>6487</v>
      </c>
      <c r="E4234" s="294" t="s">
        <v>777</v>
      </c>
    </row>
    <row r="4235" spans="2:5" x14ac:dyDescent="0.25">
      <c r="B4235" s="294" t="s">
        <v>6488</v>
      </c>
      <c r="C4235" s="294">
        <v>538987</v>
      </c>
      <c r="D4235" s="294" t="s">
        <v>422</v>
      </c>
      <c r="E4235" s="294" t="s">
        <v>777</v>
      </c>
    </row>
    <row r="4236" spans="2:5" x14ac:dyDescent="0.25">
      <c r="B4236" s="294" t="s">
        <v>6489</v>
      </c>
      <c r="C4236" s="294">
        <v>533200</v>
      </c>
      <c r="D4236" s="294" t="s">
        <v>6490</v>
      </c>
      <c r="E4236" s="294" t="s">
        <v>600</v>
      </c>
    </row>
    <row r="4237" spans="2:5" x14ac:dyDescent="0.25">
      <c r="B4237" s="294" t="s">
        <v>6491</v>
      </c>
      <c r="C4237" s="294">
        <v>541545</v>
      </c>
      <c r="D4237" s="294" t="s">
        <v>6492</v>
      </c>
      <c r="E4237" s="294" t="s">
        <v>600</v>
      </c>
    </row>
    <row r="4238" spans="2:5" x14ac:dyDescent="0.25">
      <c r="B4238" s="294" t="s">
        <v>6493</v>
      </c>
      <c r="C4238" s="294">
        <v>533170</v>
      </c>
      <c r="D4238" s="294" t="s">
        <v>422</v>
      </c>
      <c r="E4238" s="294" t="s">
        <v>442</v>
      </c>
    </row>
    <row r="4239" spans="2:5" x14ac:dyDescent="0.25">
      <c r="B4239" s="294" t="s">
        <v>6494</v>
      </c>
      <c r="C4239" s="294">
        <v>531426</v>
      </c>
      <c r="D4239" s="294" t="s">
        <v>6495</v>
      </c>
      <c r="E4239" s="294" t="s">
        <v>416</v>
      </c>
    </row>
    <row r="4240" spans="2:5" x14ac:dyDescent="0.25">
      <c r="B4240" s="294" t="s">
        <v>6496</v>
      </c>
      <c r="C4240" s="294">
        <v>521038</v>
      </c>
      <c r="D4240" s="294" t="s">
        <v>422</v>
      </c>
      <c r="E4240" s="294" t="s">
        <v>437</v>
      </c>
    </row>
    <row r="4241" spans="2:5" x14ac:dyDescent="0.25">
      <c r="B4241" s="294" t="s">
        <v>6497</v>
      </c>
      <c r="C4241" s="294">
        <v>500777</v>
      </c>
      <c r="D4241" s="294" t="s">
        <v>6498</v>
      </c>
      <c r="E4241" s="294" t="s">
        <v>470</v>
      </c>
    </row>
    <row r="4242" spans="2:5" x14ac:dyDescent="0.25">
      <c r="B4242" s="294" t="s">
        <v>6499</v>
      </c>
      <c r="C4242" s="294">
        <v>513540</v>
      </c>
      <c r="D4242" s="294" t="s">
        <v>422</v>
      </c>
      <c r="E4242" s="294" t="s">
        <v>745</v>
      </c>
    </row>
    <row r="4243" spans="2:5" x14ac:dyDescent="0.25">
      <c r="B4243" s="294" t="s">
        <v>6500</v>
      </c>
      <c r="C4243" s="294">
        <v>523419</v>
      </c>
      <c r="D4243" s="294" t="s">
        <v>6501</v>
      </c>
      <c r="E4243" s="294" t="s">
        <v>692</v>
      </c>
    </row>
    <row r="4244" spans="2:5" x14ac:dyDescent="0.25">
      <c r="B4244" s="294" t="s">
        <v>6502</v>
      </c>
      <c r="C4244" s="294">
        <v>522229</v>
      </c>
      <c r="D4244" s="294" t="s">
        <v>422</v>
      </c>
      <c r="E4244" s="294" t="s">
        <v>2907</v>
      </c>
    </row>
    <row r="4245" spans="2:5" x14ac:dyDescent="0.25">
      <c r="B4245" s="294" t="s">
        <v>6503</v>
      </c>
      <c r="C4245" s="294">
        <v>506854</v>
      </c>
      <c r="D4245" s="294" t="s">
        <v>422</v>
      </c>
      <c r="E4245" s="294" t="s">
        <v>470</v>
      </c>
    </row>
    <row r="4246" spans="2:5" x14ac:dyDescent="0.25">
      <c r="B4246" s="294" t="s">
        <v>6504</v>
      </c>
      <c r="C4246" s="294">
        <v>532790</v>
      </c>
      <c r="D4246" s="294" t="s">
        <v>6505</v>
      </c>
      <c r="E4246" s="294" t="s">
        <v>515</v>
      </c>
    </row>
    <row r="4247" spans="2:5" x14ac:dyDescent="0.25">
      <c r="B4247" s="294" t="s">
        <v>6506</v>
      </c>
      <c r="C4247" s="294">
        <v>532738</v>
      </c>
      <c r="D4247" s="294" t="s">
        <v>6507</v>
      </c>
      <c r="E4247" s="294" t="s">
        <v>820</v>
      </c>
    </row>
    <row r="4248" spans="2:5" x14ac:dyDescent="0.25">
      <c r="B4248" s="294" t="s">
        <v>6508</v>
      </c>
      <c r="C4248" s="294">
        <v>540332</v>
      </c>
      <c r="D4248" s="294" t="s">
        <v>422</v>
      </c>
      <c r="E4248" s="294" t="s">
        <v>444</v>
      </c>
    </row>
    <row r="4249" spans="2:5" x14ac:dyDescent="0.25">
      <c r="B4249" s="294" t="s">
        <v>6509</v>
      </c>
      <c r="C4249" s="294">
        <v>540332</v>
      </c>
      <c r="D4249" s="294" t="s">
        <v>422</v>
      </c>
      <c r="E4249" s="294" t="s">
        <v>444</v>
      </c>
    </row>
    <row r="4250" spans="2:5" x14ac:dyDescent="0.25">
      <c r="B4250" s="294" t="s">
        <v>6510</v>
      </c>
      <c r="C4250" s="294">
        <v>505685</v>
      </c>
      <c r="D4250" s="294" t="s">
        <v>422</v>
      </c>
      <c r="E4250" s="294" t="s">
        <v>745</v>
      </c>
    </row>
    <row r="4251" spans="2:5" x14ac:dyDescent="0.25">
      <c r="B4251" s="294" t="s">
        <v>6511</v>
      </c>
      <c r="C4251" s="294" t="s">
        <v>422</v>
      </c>
      <c r="D4251" s="294" t="s">
        <v>6512</v>
      </c>
      <c r="E4251" s="294" t="s">
        <v>433</v>
      </c>
    </row>
    <row r="4252" spans="2:5" x14ac:dyDescent="0.25">
      <c r="B4252" s="294" t="s">
        <v>6513</v>
      </c>
      <c r="C4252" s="294">
        <v>534756</v>
      </c>
      <c r="D4252" s="294" t="s">
        <v>6514</v>
      </c>
      <c r="E4252" s="294" t="s">
        <v>536</v>
      </c>
    </row>
    <row r="4253" spans="2:5" x14ac:dyDescent="0.25">
      <c r="B4253" s="294" t="s">
        <v>6515</v>
      </c>
      <c r="C4253" s="294">
        <v>519285</v>
      </c>
      <c r="D4253" s="294" t="s">
        <v>422</v>
      </c>
      <c r="E4253" s="294" t="s">
        <v>620</v>
      </c>
    </row>
    <row r="4254" spans="2:5" x14ac:dyDescent="0.25">
      <c r="B4254" s="294" t="s">
        <v>6516</v>
      </c>
      <c r="C4254" s="294">
        <v>533203</v>
      </c>
      <c r="D4254" s="294" t="s">
        <v>6517</v>
      </c>
      <c r="E4254" s="294" t="s">
        <v>465</v>
      </c>
    </row>
    <row r="4255" spans="2:5" x14ac:dyDescent="0.25">
      <c r="B4255" s="294" t="s">
        <v>6518</v>
      </c>
      <c r="C4255" s="294">
        <v>538496</v>
      </c>
      <c r="D4255" s="294" t="s">
        <v>422</v>
      </c>
      <c r="E4255" s="294" t="s">
        <v>506</v>
      </c>
    </row>
    <row r="4256" spans="2:5" x14ac:dyDescent="0.25">
      <c r="B4256" s="294" t="s">
        <v>6519</v>
      </c>
      <c r="C4256" s="294">
        <v>532869</v>
      </c>
      <c r="D4256" s="294" t="s">
        <v>6520</v>
      </c>
      <c r="E4256" s="294" t="s">
        <v>820</v>
      </c>
    </row>
    <row r="4257" spans="2:5" x14ac:dyDescent="0.25">
      <c r="B4257" s="294" t="s">
        <v>6521</v>
      </c>
      <c r="C4257" s="294">
        <v>512271</v>
      </c>
      <c r="D4257" s="294" t="s">
        <v>422</v>
      </c>
      <c r="E4257" s="294" t="s">
        <v>843</v>
      </c>
    </row>
    <row r="4258" spans="2:5" x14ac:dyDescent="0.25">
      <c r="B4258" s="294" t="s">
        <v>6522</v>
      </c>
      <c r="C4258" s="294">
        <v>512271</v>
      </c>
      <c r="D4258" s="294" t="s">
        <v>422</v>
      </c>
      <c r="E4258" s="294" t="s">
        <v>843</v>
      </c>
    </row>
    <row r="4259" spans="2:5" x14ac:dyDescent="0.25">
      <c r="B4259" s="294" t="s">
        <v>6523</v>
      </c>
      <c r="C4259" s="294">
        <v>519091</v>
      </c>
      <c r="D4259" s="294" t="s">
        <v>6524</v>
      </c>
      <c r="E4259" s="294" t="s">
        <v>482</v>
      </c>
    </row>
    <row r="4260" spans="2:5" x14ac:dyDescent="0.25">
      <c r="B4260" s="294" t="s">
        <v>6525</v>
      </c>
      <c r="C4260" s="294">
        <v>540955</v>
      </c>
      <c r="D4260" s="294" t="s">
        <v>422</v>
      </c>
      <c r="E4260" s="294" t="s">
        <v>482</v>
      </c>
    </row>
    <row r="4261" spans="2:5" x14ac:dyDescent="0.25">
      <c r="B4261" s="294" t="s">
        <v>6526</v>
      </c>
      <c r="C4261" s="294">
        <v>500770</v>
      </c>
      <c r="D4261" s="294" t="s">
        <v>6527</v>
      </c>
      <c r="E4261" s="294" t="s">
        <v>470</v>
      </c>
    </row>
    <row r="4262" spans="2:5" x14ac:dyDescent="0.25">
      <c r="B4262" s="294" t="s">
        <v>6528</v>
      </c>
      <c r="C4262" s="294">
        <v>532301</v>
      </c>
      <c r="D4262" s="294" t="s">
        <v>6529</v>
      </c>
      <c r="E4262" s="294" t="s">
        <v>829</v>
      </c>
    </row>
    <row r="4263" spans="2:5" x14ac:dyDescent="0.25">
      <c r="B4263" s="294" t="s">
        <v>6530</v>
      </c>
      <c r="C4263" s="294">
        <v>500483</v>
      </c>
      <c r="D4263" s="294" t="s">
        <v>6531</v>
      </c>
      <c r="E4263" s="294" t="s">
        <v>6532</v>
      </c>
    </row>
    <row r="4264" spans="2:5" x14ac:dyDescent="0.25">
      <c r="B4264" s="294" t="s">
        <v>6533</v>
      </c>
      <c r="C4264" s="294">
        <v>532540</v>
      </c>
      <c r="D4264" s="294" t="s">
        <v>213</v>
      </c>
      <c r="E4264" s="294" t="s">
        <v>408</v>
      </c>
    </row>
    <row r="4265" spans="2:5" x14ac:dyDescent="0.25">
      <c r="B4265" s="294" t="s">
        <v>6534</v>
      </c>
      <c r="C4265" s="294">
        <v>500408</v>
      </c>
      <c r="D4265" s="294" t="s">
        <v>6535</v>
      </c>
      <c r="E4265" s="294" t="s">
        <v>515</v>
      </c>
    </row>
    <row r="4266" spans="2:5" x14ac:dyDescent="0.25">
      <c r="B4266" s="294" t="s">
        <v>6536</v>
      </c>
      <c r="C4266" s="294">
        <v>500800</v>
      </c>
      <c r="D4266" s="294" t="s">
        <v>6537</v>
      </c>
      <c r="E4266" s="294" t="s">
        <v>829</v>
      </c>
    </row>
    <row r="4267" spans="2:5" x14ac:dyDescent="0.25">
      <c r="B4267" s="294" t="s">
        <v>6538</v>
      </c>
      <c r="C4267" s="294">
        <v>501301</v>
      </c>
      <c r="D4267" s="294" t="s">
        <v>6539</v>
      </c>
      <c r="E4267" s="294" t="s">
        <v>588</v>
      </c>
    </row>
    <row r="4268" spans="2:5" x14ac:dyDescent="0.25">
      <c r="B4268" s="294" t="s">
        <v>6540</v>
      </c>
      <c r="C4268" s="294">
        <v>513434</v>
      </c>
      <c r="D4268" s="294" t="s">
        <v>6541</v>
      </c>
      <c r="E4268" s="294" t="s">
        <v>454</v>
      </c>
    </row>
    <row r="4269" spans="2:5" x14ac:dyDescent="0.25">
      <c r="B4269" s="294" t="s">
        <v>6542</v>
      </c>
      <c r="C4269" s="294">
        <v>500570</v>
      </c>
      <c r="D4269" s="294" t="s">
        <v>6543</v>
      </c>
      <c r="E4269" s="294" t="s">
        <v>500</v>
      </c>
    </row>
    <row r="4270" spans="2:5" x14ac:dyDescent="0.25">
      <c r="B4270" s="294" t="s">
        <v>6542</v>
      </c>
      <c r="C4270" s="294">
        <v>570001</v>
      </c>
      <c r="D4270" s="294" t="s">
        <v>6544</v>
      </c>
      <c r="E4270" s="294" t="s">
        <v>500</v>
      </c>
    </row>
    <row r="4271" spans="2:5" x14ac:dyDescent="0.25">
      <c r="B4271" s="294" t="s">
        <v>6545</v>
      </c>
      <c r="C4271" s="294">
        <v>500400</v>
      </c>
      <c r="D4271" s="294" t="s">
        <v>6546</v>
      </c>
      <c r="E4271" s="294" t="s">
        <v>561</v>
      </c>
    </row>
    <row r="4272" spans="2:5" x14ac:dyDescent="0.25">
      <c r="B4272" s="294" t="s">
        <v>6547</v>
      </c>
      <c r="C4272" s="294">
        <v>513010</v>
      </c>
      <c r="D4272" s="294" t="s">
        <v>6548</v>
      </c>
      <c r="E4272" s="294" t="s">
        <v>454</v>
      </c>
    </row>
    <row r="4273" spans="2:5" x14ac:dyDescent="0.25">
      <c r="B4273" s="294" t="s">
        <v>6549</v>
      </c>
      <c r="C4273" s="294" t="s">
        <v>422</v>
      </c>
      <c r="D4273" s="294" t="s">
        <v>6550</v>
      </c>
      <c r="E4273" s="294" t="s">
        <v>454</v>
      </c>
    </row>
    <row r="4274" spans="2:5" x14ac:dyDescent="0.25">
      <c r="B4274" s="294" t="s">
        <v>6551</v>
      </c>
      <c r="C4274" s="294">
        <v>500470</v>
      </c>
      <c r="D4274" s="294" t="s">
        <v>6552</v>
      </c>
      <c r="E4274" s="294" t="s">
        <v>454</v>
      </c>
    </row>
    <row r="4275" spans="2:5" x14ac:dyDescent="0.25">
      <c r="B4275" s="294" t="s">
        <v>6553</v>
      </c>
      <c r="C4275" s="294">
        <v>532371</v>
      </c>
      <c r="D4275" s="294" t="s">
        <v>6554</v>
      </c>
      <c r="E4275" s="294" t="s">
        <v>1366</v>
      </c>
    </row>
    <row r="4276" spans="2:5" x14ac:dyDescent="0.25">
      <c r="B4276" s="294" t="s">
        <v>6555</v>
      </c>
      <c r="C4276" s="294">
        <v>521228</v>
      </c>
      <c r="D4276" s="294" t="s">
        <v>422</v>
      </c>
      <c r="E4276" s="294" t="s">
        <v>536</v>
      </c>
    </row>
    <row r="4277" spans="2:5" x14ac:dyDescent="0.25">
      <c r="B4277" s="294" t="s">
        <v>6556</v>
      </c>
      <c r="C4277" s="294">
        <v>531190</v>
      </c>
      <c r="D4277" s="294" t="s">
        <v>422</v>
      </c>
      <c r="E4277" s="294" t="s">
        <v>437</v>
      </c>
    </row>
    <row r="4278" spans="2:5" x14ac:dyDescent="0.25">
      <c r="B4278" s="294" t="s">
        <v>6557</v>
      </c>
      <c r="C4278" s="294">
        <v>541228</v>
      </c>
      <c r="D4278" s="294" t="s">
        <v>422</v>
      </c>
      <c r="E4278" s="294" t="s">
        <v>430</v>
      </c>
    </row>
    <row r="4279" spans="2:5" x14ac:dyDescent="0.25">
      <c r="B4279" s="294" t="s">
        <v>6558</v>
      </c>
      <c r="C4279" s="294">
        <v>504961</v>
      </c>
      <c r="D4279" s="294" t="s">
        <v>422</v>
      </c>
      <c r="E4279" s="294" t="s">
        <v>454</v>
      </c>
    </row>
    <row r="4280" spans="2:5" x14ac:dyDescent="0.25">
      <c r="B4280" s="294" t="s">
        <v>6559</v>
      </c>
      <c r="C4280" s="294">
        <v>532284</v>
      </c>
      <c r="D4280" s="294" t="s">
        <v>422</v>
      </c>
      <c r="E4280" s="294" t="s">
        <v>405</v>
      </c>
    </row>
    <row r="4281" spans="2:5" x14ac:dyDescent="0.25">
      <c r="B4281" s="294" t="s">
        <v>6560</v>
      </c>
      <c r="C4281" s="294">
        <v>533393</v>
      </c>
      <c r="D4281" s="294" t="s">
        <v>6561</v>
      </c>
      <c r="E4281" s="294" t="s">
        <v>508</v>
      </c>
    </row>
    <row r="4282" spans="2:5" x14ac:dyDescent="0.25">
      <c r="B4282" s="294" t="s">
        <v>6562</v>
      </c>
      <c r="C4282" s="294">
        <v>540212</v>
      </c>
      <c r="D4282" s="294" t="s">
        <v>6563</v>
      </c>
      <c r="E4282" s="294" t="s">
        <v>743</v>
      </c>
    </row>
    <row r="4283" spans="2:5" x14ac:dyDescent="0.25">
      <c r="B4283" s="294" t="s">
        <v>6564</v>
      </c>
      <c r="C4283" s="294">
        <v>501242</v>
      </c>
      <c r="D4283" s="294" t="s">
        <v>6565</v>
      </c>
      <c r="E4283" s="294" t="s">
        <v>439</v>
      </c>
    </row>
    <row r="4284" spans="2:5" x14ac:dyDescent="0.25">
      <c r="B4284" s="294" t="s">
        <v>6566</v>
      </c>
      <c r="C4284" s="294">
        <v>532262</v>
      </c>
      <c r="D4284" s="294" t="s">
        <v>422</v>
      </c>
      <c r="E4284" s="294" t="s">
        <v>743</v>
      </c>
    </row>
    <row r="4285" spans="2:5" x14ac:dyDescent="0.25">
      <c r="B4285" s="294" t="s">
        <v>6567</v>
      </c>
      <c r="C4285" s="294">
        <v>524156</v>
      </c>
      <c r="D4285" s="294" t="s">
        <v>422</v>
      </c>
      <c r="E4285" s="294" t="s">
        <v>470</v>
      </c>
    </row>
    <row r="4286" spans="2:5" x14ac:dyDescent="0.25">
      <c r="B4286" s="294" t="s">
        <v>6568</v>
      </c>
      <c r="C4286" s="294">
        <v>541700</v>
      </c>
      <c r="D4286" s="294" t="s">
        <v>6569</v>
      </c>
      <c r="E4286" s="294" t="s">
        <v>536</v>
      </c>
    </row>
    <row r="4287" spans="2:5" x14ac:dyDescent="0.25">
      <c r="B4287" s="294" t="s">
        <v>6570</v>
      </c>
      <c r="C4287" s="294">
        <v>523301</v>
      </c>
      <c r="D4287" s="294" t="s">
        <v>6571</v>
      </c>
      <c r="E4287" s="294" t="s">
        <v>416</v>
      </c>
    </row>
    <row r="4288" spans="2:5" x14ac:dyDescent="0.25">
      <c r="B4288" s="294" t="s">
        <v>6572</v>
      </c>
      <c r="C4288" s="294" t="s">
        <v>422</v>
      </c>
      <c r="D4288" s="294" t="s">
        <v>6573</v>
      </c>
      <c r="E4288" s="294" t="s">
        <v>513</v>
      </c>
    </row>
    <row r="4289" spans="2:5" x14ac:dyDescent="0.25">
      <c r="B4289" s="294" t="s">
        <v>6574</v>
      </c>
      <c r="C4289" s="294">
        <v>512011</v>
      </c>
      <c r="D4289" s="294" t="s">
        <v>422</v>
      </c>
      <c r="E4289" s="294" t="s">
        <v>444</v>
      </c>
    </row>
    <row r="4290" spans="2:5" x14ac:dyDescent="0.25">
      <c r="B4290" s="294" t="s">
        <v>6575</v>
      </c>
      <c r="C4290" s="294">
        <v>539658</v>
      </c>
      <c r="D4290" s="294" t="s">
        <v>6576</v>
      </c>
      <c r="E4290" s="294" t="s">
        <v>3201</v>
      </c>
    </row>
    <row r="4291" spans="2:5" x14ac:dyDescent="0.25">
      <c r="B4291" s="294" t="s">
        <v>6577</v>
      </c>
      <c r="C4291" s="294">
        <v>532755</v>
      </c>
      <c r="D4291" s="294" t="s">
        <v>6578</v>
      </c>
      <c r="E4291" s="294" t="s">
        <v>408</v>
      </c>
    </row>
    <row r="4292" spans="2:5" x14ac:dyDescent="0.25">
      <c r="B4292" s="294" t="s">
        <v>6579</v>
      </c>
      <c r="C4292" s="294">
        <v>526576</v>
      </c>
      <c r="D4292" s="294" t="s">
        <v>6580</v>
      </c>
      <c r="E4292" s="294" t="s">
        <v>620</v>
      </c>
    </row>
    <row r="4293" spans="2:5" x14ac:dyDescent="0.25">
      <c r="B4293" s="294" t="s">
        <v>6581</v>
      </c>
      <c r="C4293" s="294">
        <v>542141</v>
      </c>
      <c r="D4293" s="294" t="s">
        <v>6582</v>
      </c>
      <c r="E4293" s="294" t="s">
        <v>820</v>
      </c>
    </row>
    <row r="4294" spans="2:5" x14ac:dyDescent="0.25">
      <c r="B4294" s="294" t="s">
        <v>6583</v>
      </c>
      <c r="C4294" s="294">
        <v>532804</v>
      </c>
      <c r="D4294" s="294" t="s">
        <v>6584</v>
      </c>
      <c r="E4294" s="294" t="s">
        <v>745</v>
      </c>
    </row>
    <row r="4295" spans="2:5" x14ac:dyDescent="0.25">
      <c r="B4295" s="294" t="s">
        <v>6585</v>
      </c>
      <c r="C4295" s="294">
        <v>532804</v>
      </c>
      <c r="D4295" s="294" t="s">
        <v>6584</v>
      </c>
      <c r="E4295" s="294" t="s">
        <v>745</v>
      </c>
    </row>
    <row r="4296" spans="2:5" x14ac:dyDescent="0.25">
      <c r="B4296" s="294" t="s">
        <v>6586</v>
      </c>
      <c r="C4296" s="294">
        <v>533216</v>
      </c>
      <c r="D4296" s="294" t="s">
        <v>6587</v>
      </c>
      <c r="E4296" s="294" t="s">
        <v>820</v>
      </c>
    </row>
    <row r="4297" spans="2:5" x14ac:dyDescent="0.25">
      <c r="B4297" s="294" t="s">
        <v>6588</v>
      </c>
      <c r="C4297" s="294">
        <v>509917</v>
      </c>
      <c r="D4297" s="294" t="s">
        <v>422</v>
      </c>
      <c r="E4297" s="294" t="s">
        <v>964</v>
      </c>
    </row>
    <row r="4298" spans="2:5" x14ac:dyDescent="0.25">
      <c r="B4298" s="294" t="s">
        <v>6589</v>
      </c>
      <c r="C4298" s="294">
        <v>501421</v>
      </c>
      <c r="D4298" s="294" t="s">
        <v>422</v>
      </c>
      <c r="E4298" s="294" t="s">
        <v>515</v>
      </c>
    </row>
    <row r="4299" spans="2:5" x14ac:dyDescent="0.25">
      <c r="B4299" s="294" t="s">
        <v>6590</v>
      </c>
      <c r="C4299" s="294">
        <v>524204</v>
      </c>
      <c r="D4299" s="294" t="s">
        <v>422</v>
      </c>
      <c r="E4299" s="294" t="s">
        <v>930</v>
      </c>
    </row>
    <row r="4300" spans="2:5" x14ac:dyDescent="0.25">
      <c r="B4300" s="294" t="s">
        <v>6591</v>
      </c>
      <c r="C4300" s="294">
        <v>540595</v>
      </c>
      <c r="D4300" s="294" t="s">
        <v>6592</v>
      </c>
      <c r="E4300" s="294" t="s">
        <v>1369</v>
      </c>
    </row>
    <row r="4301" spans="2:5" x14ac:dyDescent="0.25">
      <c r="B4301" s="294" t="s">
        <v>6593</v>
      </c>
      <c r="C4301" s="294">
        <v>539428</v>
      </c>
      <c r="D4301" s="294" t="s">
        <v>422</v>
      </c>
      <c r="E4301" s="294" t="s">
        <v>892</v>
      </c>
    </row>
    <row r="4302" spans="2:5" x14ac:dyDescent="0.25">
      <c r="B4302" s="294" t="s">
        <v>6594</v>
      </c>
      <c r="C4302" s="294">
        <v>530595</v>
      </c>
      <c r="D4302" s="294" t="s">
        <v>422</v>
      </c>
      <c r="E4302" s="294" t="s">
        <v>515</v>
      </c>
    </row>
    <row r="4303" spans="2:5" x14ac:dyDescent="0.25">
      <c r="B4303" s="294" t="s">
        <v>6595</v>
      </c>
      <c r="C4303" s="294">
        <v>533982</v>
      </c>
      <c r="D4303" s="294" t="s">
        <v>6596</v>
      </c>
      <c r="E4303" s="294" t="s">
        <v>408</v>
      </c>
    </row>
    <row r="4304" spans="2:5" x14ac:dyDescent="0.25">
      <c r="B4304" s="294" t="s">
        <v>6597</v>
      </c>
      <c r="C4304" s="294">
        <v>530533</v>
      </c>
      <c r="D4304" s="294" t="s">
        <v>422</v>
      </c>
      <c r="E4304" s="294" t="s">
        <v>829</v>
      </c>
    </row>
    <row r="4305" spans="2:5" x14ac:dyDescent="0.25">
      <c r="B4305" s="294" t="s">
        <v>6598</v>
      </c>
      <c r="C4305" s="294">
        <v>506162</v>
      </c>
      <c r="D4305" s="294" t="s">
        <v>422</v>
      </c>
      <c r="E4305" s="294" t="s">
        <v>405</v>
      </c>
    </row>
    <row r="4306" spans="2:5" x14ac:dyDescent="0.25">
      <c r="B4306" s="294" t="s">
        <v>6599</v>
      </c>
      <c r="C4306" s="294">
        <v>512157</v>
      </c>
      <c r="D4306" s="294" t="s">
        <v>422</v>
      </c>
      <c r="E4306" s="294" t="s">
        <v>843</v>
      </c>
    </row>
    <row r="4307" spans="2:5" x14ac:dyDescent="0.25">
      <c r="B4307" s="294" t="s">
        <v>6600</v>
      </c>
      <c r="C4307" s="294">
        <v>505400</v>
      </c>
      <c r="D4307" s="294" t="s">
        <v>6601</v>
      </c>
      <c r="E4307" s="294" t="s">
        <v>508</v>
      </c>
    </row>
    <row r="4308" spans="2:5" x14ac:dyDescent="0.25">
      <c r="B4308" s="294" t="s">
        <v>6602</v>
      </c>
      <c r="C4308" s="294">
        <v>533326</v>
      </c>
      <c r="D4308" s="294" t="s">
        <v>6603</v>
      </c>
      <c r="E4308" s="294" t="s">
        <v>820</v>
      </c>
    </row>
    <row r="4309" spans="2:5" x14ac:dyDescent="0.25">
      <c r="B4309" s="294" t="s">
        <v>6604</v>
      </c>
      <c r="C4309" s="294">
        <v>533164</v>
      </c>
      <c r="D4309" s="294" t="s">
        <v>6605</v>
      </c>
      <c r="E4309" s="294" t="s">
        <v>542</v>
      </c>
    </row>
    <row r="4310" spans="2:5" x14ac:dyDescent="0.25">
      <c r="B4310" s="294" t="s">
        <v>6606</v>
      </c>
      <c r="C4310" s="294">
        <v>532845</v>
      </c>
      <c r="D4310" s="294" t="s">
        <v>6607</v>
      </c>
      <c r="E4310" s="294" t="s">
        <v>623</v>
      </c>
    </row>
    <row r="4311" spans="2:5" x14ac:dyDescent="0.25">
      <c r="B4311" s="294" t="s">
        <v>6608</v>
      </c>
      <c r="C4311" s="294">
        <v>507753</v>
      </c>
      <c r="D4311" s="294" t="s">
        <v>422</v>
      </c>
      <c r="E4311" s="294" t="s">
        <v>470</v>
      </c>
    </row>
    <row r="4312" spans="2:5" x14ac:dyDescent="0.25">
      <c r="B4312" s="294" t="s">
        <v>6609</v>
      </c>
      <c r="C4312" s="294">
        <v>509945</v>
      </c>
      <c r="D4312" s="294" t="s">
        <v>422</v>
      </c>
      <c r="E4312" s="294" t="s">
        <v>405</v>
      </c>
    </row>
    <row r="4313" spans="2:5" x14ac:dyDescent="0.25">
      <c r="B4313" s="294" t="s">
        <v>6610</v>
      </c>
      <c r="C4313" s="294">
        <v>526654</v>
      </c>
      <c r="D4313" s="294" t="s">
        <v>422</v>
      </c>
      <c r="E4313" s="294" t="s">
        <v>508</v>
      </c>
    </row>
    <row r="4314" spans="2:5" x14ac:dyDescent="0.25">
      <c r="B4314" s="294" t="s">
        <v>6611</v>
      </c>
      <c r="C4314" s="294">
        <v>509015</v>
      </c>
      <c r="D4314" s="294" t="s">
        <v>422</v>
      </c>
      <c r="E4314" s="294" t="s">
        <v>964</v>
      </c>
    </row>
    <row r="4315" spans="2:5" x14ac:dyDescent="0.25">
      <c r="B4315" s="294" t="s">
        <v>6612</v>
      </c>
      <c r="C4315" s="294">
        <v>509015</v>
      </c>
      <c r="D4315" s="294" t="s">
        <v>422</v>
      </c>
      <c r="E4315" s="294" t="s">
        <v>964</v>
      </c>
    </row>
    <row r="4316" spans="2:5" x14ac:dyDescent="0.25">
      <c r="B4316" s="294" t="s">
        <v>6613</v>
      </c>
      <c r="C4316" s="294">
        <v>514484</v>
      </c>
      <c r="D4316" s="294" t="s">
        <v>422</v>
      </c>
      <c r="E4316" s="294" t="s">
        <v>437</v>
      </c>
    </row>
    <row r="4317" spans="2:5" x14ac:dyDescent="0.25">
      <c r="B4317" s="294" t="s">
        <v>6614</v>
      </c>
      <c r="C4317" s="294">
        <v>533158</v>
      </c>
      <c r="D4317" s="294" t="s">
        <v>6615</v>
      </c>
      <c r="E4317" s="294" t="s">
        <v>536</v>
      </c>
    </row>
    <row r="4318" spans="2:5" x14ac:dyDescent="0.25">
      <c r="B4318" s="294" t="s">
        <v>6616</v>
      </c>
      <c r="C4318" s="294">
        <v>590062</v>
      </c>
      <c r="D4318" s="294" t="s">
        <v>6617</v>
      </c>
      <c r="E4318" s="294" t="s">
        <v>470</v>
      </c>
    </row>
    <row r="4319" spans="2:5" x14ac:dyDescent="0.25">
      <c r="B4319" s="294" t="s">
        <v>6618</v>
      </c>
      <c r="C4319" s="294">
        <v>542460</v>
      </c>
      <c r="D4319" s="294" t="s">
        <v>6619</v>
      </c>
      <c r="E4319" s="294" t="s">
        <v>430</v>
      </c>
    </row>
    <row r="4320" spans="2:5" x14ac:dyDescent="0.25">
      <c r="B4320" s="294" t="s">
        <v>6620</v>
      </c>
      <c r="C4320" s="294">
        <v>531373</v>
      </c>
      <c r="D4320" s="294" t="s">
        <v>6621</v>
      </c>
      <c r="E4320" s="294" t="s">
        <v>623</v>
      </c>
    </row>
    <row r="4321" spans="2:5" x14ac:dyDescent="0.25">
      <c r="B4321" s="294" t="s">
        <v>6622</v>
      </c>
      <c r="C4321" s="294">
        <v>500469</v>
      </c>
      <c r="D4321" s="294" t="s">
        <v>6623</v>
      </c>
      <c r="E4321" s="294" t="s">
        <v>740</v>
      </c>
    </row>
    <row r="4322" spans="2:5" x14ac:dyDescent="0.25">
      <c r="B4322" s="294" t="s">
        <v>6624</v>
      </c>
      <c r="C4322" s="294">
        <v>500620</v>
      </c>
      <c r="D4322" s="294" t="s">
        <v>6625</v>
      </c>
      <c r="E4322" s="294" t="s">
        <v>1670</v>
      </c>
    </row>
    <row r="4323" spans="2:5" x14ac:dyDescent="0.25">
      <c r="B4323" s="294" t="s">
        <v>6626</v>
      </c>
      <c r="C4323" s="294" t="s">
        <v>422</v>
      </c>
      <c r="D4323" s="294" t="s">
        <v>6627</v>
      </c>
      <c r="E4323" s="294" t="s">
        <v>513</v>
      </c>
    </row>
    <row r="4324" spans="2:5" x14ac:dyDescent="0.25">
      <c r="B4324" s="294" t="s">
        <v>6628</v>
      </c>
      <c r="C4324" s="294">
        <v>522073</v>
      </c>
      <c r="D4324" s="294" t="s">
        <v>6629</v>
      </c>
      <c r="E4324" s="294" t="s">
        <v>777</v>
      </c>
    </row>
    <row r="4325" spans="2:5" x14ac:dyDescent="0.25">
      <c r="B4325" s="294" t="s">
        <v>6630</v>
      </c>
      <c r="C4325" s="294">
        <v>530005</v>
      </c>
      <c r="D4325" s="294" t="s">
        <v>6631</v>
      </c>
      <c r="E4325" s="294" t="s">
        <v>435</v>
      </c>
    </row>
    <row r="4326" spans="2:5" x14ac:dyDescent="0.25">
      <c r="B4326" s="294" t="s">
        <v>6632</v>
      </c>
      <c r="C4326" s="294">
        <v>500850</v>
      </c>
      <c r="D4326" s="294" t="s">
        <v>6633</v>
      </c>
      <c r="E4326" s="294" t="s">
        <v>623</v>
      </c>
    </row>
    <row r="4327" spans="2:5" x14ac:dyDescent="0.25">
      <c r="B4327" s="294" t="s">
        <v>6634</v>
      </c>
      <c r="C4327" s="294">
        <v>540954</v>
      </c>
      <c r="D4327" s="294" t="s">
        <v>422</v>
      </c>
      <c r="E4327" s="294" t="s">
        <v>917</v>
      </c>
    </row>
    <row r="4328" spans="2:5" x14ac:dyDescent="0.25">
      <c r="B4328" s="294" t="s">
        <v>6635</v>
      </c>
      <c r="C4328" s="294">
        <v>530023</v>
      </c>
      <c r="D4328" s="294" t="s">
        <v>6636</v>
      </c>
      <c r="E4328" s="294" t="s">
        <v>439</v>
      </c>
    </row>
    <row r="4329" spans="2:5" x14ac:dyDescent="0.25">
      <c r="B4329" s="294" t="s">
        <v>6637</v>
      </c>
      <c r="C4329" s="294">
        <v>530023</v>
      </c>
      <c r="D4329" s="294" t="s">
        <v>6636</v>
      </c>
      <c r="E4329" s="294" t="s">
        <v>439</v>
      </c>
    </row>
    <row r="4330" spans="2:5" x14ac:dyDescent="0.25">
      <c r="B4330" s="294" t="s">
        <v>6638</v>
      </c>
      <c r="C4330" s="294">
        <v>532209</v>
      </c>
      <c r="D4330" s="294" t="s">
        <v>6639</v>
      </c>
      <c r="E4330" s="294" t="s">
        <v>740</v>
      </c>
    </row>
    <row r="4331" spans="2:5" x14ac:dyDescent="0.25">
      <c r="B4331" s="294" t="s">
        <v>6640</v>
      </c>
      <c r="C4331" s="294">
        <v>532652</v>
      </c>
      <c r="D4331" s="294" t="s">
        <v>6641</v>
      </c>
      <c r="E4331" s="294" t="s">
        <v>740</v>
      </c>
    </row>
    <row r="4332" spans="2:5" x14ac:dyDescent="0.25">
      <c r="B4332" s="294" t="s">
        <v>6642</v>
      </c>
      <c r="C4332" s="294">
        <v>540210</v>
      </c>
      <c r="D4332" s="294" t="s">
        <v>6643</v>
      </c>
      <c r="E4332" s="294" t="s">
        <v>423</v>
      </c>
    </row>
    <row r="4333" spans="2:5" x14ac:dyDescent="0.25">
      <c r="B4333" s="294" t="s">
        <v>6644</v>
      </c>
      <c r="C4333" s="294">
        <v>501343</v>
      </c>
      <c r="D4333" s="294" t="s">
        <v>6645</v>
      </c>
      <c r="E4333" s="294" t="s">
        <v>439</v>
      </c>
    </row>
    <row r="4334" spans="2:5" x14ac:dyDescent="0.25">
      <c r="B4334" s="294" t="s">
        <v>6646</v>
      </c>
      <c r="C4334" s="294">
        <v>540769</v>
      </c>
      <c r="D4334" s="294" t="s">
        <v>6647</v>
      </c>
      <c r="E4334" s="294" t="s">
        <v>2505</v>
      </c>
    </row>
    <row r="4335" spans="2:5" x14ac:dyDescent="0.25">
      <c r="B4335" s="294" t="s">
        <v>6648</v>
      </c>
      <c r="C4335" s="294">
        <v>590086</v>
      </c>
      <c r="D4335" s="294" t="s">
        <v>6649</v>
      </c>
      <c r="E4335" s="294" t="s">
        <v>402</v>
      </c>
    </row>
    <row r="4336" spans="2:5" x14ac:dyDescent="0.25">
      <c r="B4336" s="294" t="s">
        <v>6650</v>
      </c>
      <c r="C4336" s="294" t="s">
        <v>422</v>
      </c>
      <c r="D4336" s="294" t="s">
        <v>6651</v>
      </c>
      <c r="E4336" s="294" t="s">
        <v>513</v>
      </c>
    </row>
    <row r="4337" spans="2:5" x14ac:dyDescent="0.25">
      <c r="B4337" s="294" t="s">
        <v>6652</v>
      </c>
      <c r="C4337" s="294">
        <v>503100</v>
      </c>
      <c r="D4337" s="294" t="s">
        <v>6653</v>
      </c>
      <c r="E4337" s="294" t="s">
        <v>508</v>
      </c>
    </row>
    <row r="4338" spans="2:5" x14ac:dyDescent="0.25">
      <c r="B4338" s="294" t="s">
        <v>6654</v>
      </c>
      <c r="C4338" s="294">
        <v>542123</v>
      </c>
      <c r="D4338" s="294" t="s">
        <v>422</v>
      </c>
      <c r="E4338" s="294" t="s">
        <v>930</v>
      </c>
    </row>
    <row r="4339" spans="2:5" x14ac:dyDescent="0.25">
      <c r="B4339" s="294" t="s">
        <v>6655</v>
      </c>
      <c r="C4339" s="294">
        <v>500260</v>
      </c>
      <c r="D4339" s="294" t="s">
        <v>6656</v>
      </c>
      <c r="E4339" s="294" t="s">
        <v>435</v>
      </c>
    </row>
    <row r="4340" spans="2:5" x14ac:dyDescent="0.25">
      <c r="B4340" s="294" t="s">
        <v>6657</v>
      </c>
      <c r="C4340" s="294">
        <v>503169</v>
      </c>
      <c r="D4340" s="294" t="s">
        <v>6658</v>
      </c>
      <c r="E4340" s="294" t="s">
        <v>437</v>
      </c>
    </row>
    <row r="4341" spans="2:5" x14ac:dyDescent="0.25">
      <c r="B4341" s="294" t="s">
        <v>6659</v>
      </c>
      <c r="C4341" s="294">
        <v>526725</v>
      </c>
      <c r="D4341" s="294" t="s">
        <v>6660</v>
      </c>
      <c r="E4341" s="294" t="s">
        <v>946</v>
      </c>
    </row>
    <row r="4342" spans="2:5" x14ac:dyDescent="0.25">
      <c r="B4342" s="294" t="s">
        <v>6661</v>
      </c>
      <c r="C4342" s="294">
        <v>532218</v>
      </c>
      <c r="D4342" s="294" t="s">
        <v>6662</v>
      </c>
      <c r="E4342" s="294" t="s">
        <v>740</v>
      </c>
    </row>
    <row r="4343" spans="2:5" x14ac:dyDescent="0.25">
      <c r="B4343" s="294" t="s">
        <v>6663</v>
      </c>
      <c r="C4343" s="294">
        <v>512531</v>
      </c>
      <c r="D4343" s="294" t="s">
        <v>6664</v>
      </c>
      <c r="E4343" s="294" t="s">
        <v>444</v>
      </c>
    </row>
    <row r="4344" spans="2:5" x14ac:dyDescent="0.25">
      <c r="B4344" s="294" t="s">
        <v>6665</v>
      </c>
      <c r="C4344" s="294">
        <v>512531</v>
      </c>
      <c r="D4344" s="294" t="s">
        <v>6666</v>
      </c>
      <c r="E4344" s="294" t="s">
        <v>444</v>
      </c>
    </row>
    <row r="4345" spans="2:5" x14ac:dyDescent="0.25">
      <c r="B4345" s="294" t="s">
        <v>6667</v>
      </c>
      <c r="C4345" s="294">
        <v>504966</v>
      </c>
      <c r="D4345" s="294" t="s">
        <v>6668</v>
      </c>
      <c r="E4345" s="294" t="s">
        <v>617</v>
      </c>
    </row>
    <row r="4346" spans="2:5" x14ac:dyDescent="0.25">
      <c r="B4346" s="294" t="s">
        <v>6669</v>
      </c>
      <c r="C4346" s="294">
        <v>504966</v>
      </c>
      <c r="D4346" s="294" t="s">
        <v>6668</v>
      </c>
      <c r="E4346" s="294" t="s">
        <v>617</v>
      </c>
    </row>
    <row r="4347" spans="2:5" x14ac:dyDescent="0.25">
      <c r="B4347" s="294" t="s">
        <v>6670</v>
      </c>
      <c r="C4347" s="294">
        <v>530363</v>
      </c>
      <c r="D4347" s="294" t="s">
        <v>6671</v>
      </c>
      <c r="E4347" s="294" t="s">
        <v>1121</v>
      </c>
    </row>
    <row r="4348" spans="2:5" x14ac:dyDescent="0.25">
      <c r="B4348" s="294" t="s">
        <v>6672</v>
      </c>
      <c r="C4348" s="294" t="s">
        <v>422</v>
      </c>
      <c r="D4348" s="294" t="s">
        <v>6673</v>
      </c>
      <c r="E4348" s="294" t="s">
        <v>513</v>
      </c>
    </row>
    <row r="4349" spans="2:5" x14ac:dyDescent="0.25">
      <c r="B4349" s="294" t="s">
        <v>6674</v>
      </c>
      <c r="C4349" s="294" t="s">
        <v>422</v>
      </c>
      <c r="D4349" s="294" t="s">
        <v>6675</v>
      </c>
      <c r="E4349" s="294" t="s">
        <v>513</v>
      </c>
    </row>
    <row r="4350" spans="2:5" x14ac:dyDescent="0.25">
      <c r="B4350" s="294" t="s">
        <v>6676</v>
      </c>
      <c r="C4350" s="294">
        <v>540980</v>
      </c>
      <c r="D4350" s="294" t="s">
        <v>422</v>
      </c>
      <c r="E4350" s="294" t="s">
        <v>444</v>
      </c>
    </row>
    <row r="4351" spans="2:5" x14ac:dyDescent="0.25">
      <c r="B4351" s="294" t="s">
        <v>6677</v>
      </c>
      <c r="C4351" s="294" t="s">
        <v>422</v>
      </c>
      <c r="D4351" s="294" t="s">
        <v>6678</v>
      </c>
      <c r="E4351" s="294" t="s">
        <v>433</v>
      </c>
    </row>
    <row r="4352" spans="2:5" x14ac:dyDescent="0.25">
      <c r="B4352" s="294" t="s">
        <v>6679</v>
      </c>
      <c r="C4352" s="294">
        <v>530199</v>
      </c>
      <c r="D4352" s="294" t="s">
        <v>6680</v>
      </c>
      <c r="E4352" s="294" t="s">
        <v>460</v>
      </c>
    </row>
    <row r="4353" spans="2:5" x14ac:dyDescent="0.25">
      <c r="B4353" s="294" t="s">
        <v>6681</v>
      </c>
      <c r="C4353" s="294">
        <v>500411</v>
      </c>
      <c r="D4353" s="294" t="s">
        <v>6682</v>
      </c>
      <c r="E4353" s="294" t="s">
        <v>465</v>
      </c>
    </row>
    <row r="4354" spans="2:5" x14ac:dyDescent="0.25">
      <c r="B4354" s="294" t="s">
        <v>6683</v>
      </c>
      <c r="C4354" s="294">
        <v>539310</v>
      </c>
      <c r="D4354" s="294" t="s">
        <v>422</v>
      </c>
      <c r="E4354" s="294" t="s">
        <v>2025</v>
      </c>
    </row>
    <row r="4355" spans="2:5" x14ac:dyDescent="0.25">
      <c r="B4355" s="294" t="s">
        <v>6684</v>
      </c>
      <c r="C4355" s="294">
        <v>538464</v>
      </c>
      <c r="D4355" s="294" t="s">
        <v>422</v>
      </c>
      <c r="E4355" s="294" t="s">
        <v>439</v>
      </c>
    </row>
    <row r="4356" spans="2:5" x14ac:dyDescent="0.25">
      <c r="B4356" s="294" t="s">
        <v>6685</v>
      </c>
      <c r="C4356" s="294">
        <v>531652</v>
      </c>
      <c r="D4356" s="294" t="s">
        <v>422</v>
      </c>
      <c r="E4356" s="294" t="s">
        <v>439</v>
      </c>
    </row>
    <row r="4357" spans="2:5" x14ac:dyDescent="0.25">
      <c r="B4357" s="294" t="s">
        <v>6686</v>
      </c>
      <c r="C4357" s="294">
        <v>507450</v>
      </c>
      <c r="D4357" s="294" t="s">
        <v>6687</v>
      </c>
      <c r="E4357" s="294" t="s">
        <v>1121</v>
      </c>
    </row>
    <row r="4358" spans="2:5" x14ac:dyDescent="0.25">
      <c r="B4358" s="294" t="s">
        <v>6688</v>
      </c>
      <c r="C4358" s="294">
        <v>500412</v>
      </c>
      <c r="D4358" s="294" t="s">
        <v>6689</v>
      </c>
      <c r="E4358" s="294" t="s">
        <v>470</v>
      </c>
    </row>
    <row r="4359" spans="2:5" x14ac:dyDescent="0.25">
      <c r="B4359" s="294" t="s">
        <v>6690</v>
      </c>
      <c r="C4359" s="294">
        <v>500413</v>
      </c>
      <c r="D4359" s="294" t="s">
        <v>6691</v>
      </c>
      <c r="E4359" s="294" t="s">
        <v>1425</v>
      </c>
    </row>
    <row r="4360" spans="2:5" x14ac:dyDescent="0.25">
      <c r="B4360" s="294" t="s">
        <v>6692</v>
      </c>
      <c r="C4360" s="294">
        <v>500413</v>
      </c>
      <c r="D4360" s="294" t="s">
        <v>6691</v>
      </c>
      <c r="E4360" s="294" t="s">
        <v>1425</v>
      </c>
    </row>
    <row r="4361" spans="2:5" x14ac:dyDescent="0.25">
      <c r="B4361" s="294" t="s">
        <v>6693</v>
      </c>
      <c r="C4361" s="294">
        <v>533941</v>
      </c>
      <c r="D4361" s="294" t="s">
        <v>6694</v>
      </c>
      <c r="E4361" s="294" t="s">
        <v>536</v>
      </c>
    </row>
    <row r="4362" spans="2:5" x14ac:dyDescent="0.25">
      <c r="B4362" s="294" t="s">
        <v>6695</v>
      </c>
      <c r="C4362" s="294">
        <v>533941</v>
      </c>
      <c r="D4362" s="294" t="s">
        <v>6694</v>
      </c>
      <c r="E4362" s="294" t="s">
        <v>536</v>
      </c>
    </row>
    <row r="4363" spans="2:5" x14ac:dyDescent="0.25">
      <c r="B4363" s="294" t="s">
        <v>6696</v>
      </c>
      <c r="C4363" s="294">
        <v>539871</v>
      </c>
      <c r="D4363" s="294" t="s">
        <v>6697</v>
      </c>
      <c r="E4363" s="294" t="s">
        <v>611</v>
      </c>
    </row>
    <row r="4364" spans="2:5" x14ac:dyDescent="0.25">
      <c r="B4364" s="294" t="s">
        <v>6698</v>
      </c>
      <c r="C4364" s="294">
        <v>504973</v>
      </c>
      <c r="D4364" s="294" t="s">
        <v>6699</v>
      </c>
      <c r="E4364" s="294" t="s">
        <v>777</v>
      </c>
    </row>
    <row r="4365" spans="2:5" x14ac:dyDescent="0.25">
      <c r="B4365" s="294" t="s">
        <v>6700</v>
      </c>
      <c r="C4365" s="294">
        <v>540108</v>
      </c>
      <c r="D4365" s="294" t="s">
        <v>422</v>
      </c>
      <c r="E4365" s="294" t="s">
        <v>405</v>
      </c>
    </row>
    <row r="4366" spans="2:5" x14ac:dyDescent="0.25">
      <c r="B4366" s="294" t="s">
        <v>6701</v>
      </c>
      <c r="C4366" s="294">
        <v>590005</v>
      </c>
      <c r="D4366" s="294" t="s">
        <v>6702</v>
      </c>
      <c r="E4366" s="294" t="s">
        <v>632</v>
      </c>
    </row>
    <row r="4367" spans="2:5" x14ac:dyDescent="0.25">
      <c r="B4367" s="294" t="s">
        <v>6703</v>
      </c>
      <c r="C4367" s="294">
        <v>590005</v>
      </c>
      <c r="D4367" s="294" t="s">
        <v>6702</v>
      </c>
      <c r="E4367" s="294" t="s">
        <v>632</v>
      </c>
    </row>
    <row r="4368" spans="2:5" x14ac:dyDescent="0.25">
      <c r="B4368" s="294" t="s">
        <v>6704</v>
      </c>
      <c r="C4368" s="294">
        <v>536264</v>
      </c>
      <c r="D4368" s="294" t="s">
        <v>422</v>
      </c>
      <c r="E4368" s="294" t="s">
        <v>743</v>
      </c>
    </row>
    <row r="4369" spans="2:5" x14ac:dyDescent="0.25">
      <c r="B4369" s="294" t="s">
        <v>6705</v>
      </c>
      <c r="C4369" s="294">
        <v>536264</v>
      </c>
      <c r="D4369" s="294" t="s">
        <v>422</v>
      </c>
      <c r="E4369" s="294" t="s">
        <v>743</v>
      </c>
    </row>
    <row r="4370" spans="2:5" x14ac:dyDescent="0.25">
      <c r="B4370" s="294" t="s">
        <v>6706</v>
      </c>
      <c r="C4370" s="294">
        <v>533629</v>
      </c>
      <c r="D4370" s="294" t="s">
        <v>6707</v>
      </c>
      <c r="E4370" s="294" t="s">
        <v>542</v>
      </c>
    </row>
    <row r="4371" spans="2:5" x14ac:dyDescent="0.25">
      <c r="B4371" s="294" t="s">
        <v>6708</v>
      </c>
      <c r="C4371" s="294">
        <v>505196</v>
      </c>
      <c r="D4371" s="294" t="s">
        <v>6709</v>
      </c>
      <c r="E4371" s="294" t="s">
        <v>545</v>
      </c>
    </row>
    <row r="4372" spans="2:5" x14ac:dyDescent="0.25">
      <c r="B4372" s="294" t="s">
        <v>6710</v>
      </c>
      <c r="C4372" s="294">
        <v>503663</v>
      </c>
      <c r="D4372" s="294" t="s">
        <v>6711</v>
      </c>
      <c r="E4372" s="294" t="s">
        <v>442</v>
      </c>
    </row>
    <row r="4373" spans="2:5" x14ac:dyDescent="0.25">
      <c r="B4373" s="294" t="s">
        <v>6712</v>
      </c>
      <c r="C4373" s="294">
        <v>507205</v>
      </c>
      <c r="D4373" s="294" t="s">
        <v>6713</v>
      </c>
      <c r="E4373" s="294" t="s">
        <v>1054</v>
      </c>
    </row>
    <row r="4374" spans="2:5" x14ac:dyDescent="0.25">
      <c r="B4374" s="294" t="s">
        <v>6714</v>
      </c>
      <c r="C4374" s="294">
        <v>532856</v>
      </c>
      <c r="D4374" s="294" t="s">
        <v>6715</v>
      </c>
      <c r="E4374" s="294" t="s">
        <v>542</v>
      </c>
    </row>
    <row r="4375" spans="2:5" x14ac:dyDescent="0.25">
      <c r="B4375" s="294" t="s">
        <v>6716</v>
      </c>
      <c r="C4375" s="294">
        <v>511559</v>
      </c>
      <c r="D4375" s="294" t="s">
        <v>6717</v>
      </c>
      <c r="E4375" s="294" t="s">
        <v>439</v>
      </c>
    </row>
    <row r="4376" spans="2:5" x14ac:dyDescent="0.25">
      <c r="B4376" s="294" t="s">
        <v>6718</v>
      </c>
      <c r="C4376" s="294">
        <v>500414</v>
      </c>
      <c r="D4376" s="294" t="s">
        <v>422</v>
      </c>
      <c r="E4376" s="294" t="s">
        <v>536</v>
      </c>
    </row>
    <row r="4377" spans="2:5" x14ac:dyDescent="0.25">
      <c r="B4377" s="294" t="s">
        <v>6719</v>
      </c>
      <c r="C4377" s="294">
        <v>500414</v>
      </c>
      <c r="D4377" s="294" t="s">
        <v>422</v>
      </c>
      <c r="E4377" s="294" t="s">
        <v>536</v>
      </c>
    </row>
    <row r="4378" spans="2:5" x14ac:dyDescent="0.25">
      <c r="B4378" s="294" t="s">
        <v>6720</v>
      </c>
      <c r="C4378" s="294">
        <v>522113</v>
      </c>
      <c r="D4378" s="294" t="s">
        <v>6721</v>
      </c>
      <c r="E4378" s="294" t="s">
        <v>430</v>
      </c>
    </row>
    <row r="4379" spans="2:5" x14ac:dyDescent="0.25">
      <c r="B4379" s="294" t="s">
        <v>6722</v>
      </c>
      <c r="C4379" s="294">
        <v>522113</v>
      </c>
      <c r="D4379" s="294" t="s">
        <v>6721</v>
      </c>
      <c r="E4379" s="294" t="s">
        <v>430</v>
      </c>
    </row>
    <row r="4380" spans="2:5" x14ac:dyDescent="0.25">
      <c r="B4380" s="294" t="s">
        <v>6723</v>
      </c>
      <c r="C4380" s="294">
        <v>530475</v>
      </c>
      <c r="D4380" s="294" t="s">
        <v>422</v>
      </c>
      <c r="E4380" s="294" t="s">
        <v>582</v>
      </c>
    </row>
    <row r="4381" spans="2:5" x14ac:dyDescent="0.25">
      <c r="B4381" s="294" t="s">
        <v>6724</v>
      </c>
      <c r="C4381" s="294">
        <v>541741</v>
      </c>
      <c r="D4381" s="294" t="s">
        <v>422</v>
      </c>
      <c r="E4381" s="294" t="s">
        <v>444</v>
      </c>
    </row>
    <row r="4382" spans="2:5" x14ac:dyDescent="0.25">
      <c r="B4382" s="294" t="s">
        <v>6725</v>
      </c>
      <c r="C4382" s="294">
        <v>532375</v>
      </c>
      <c r="D4382" s="294" t="s">
        <v>6726</v>
      </c>
      <c r="E4382" s="294" t="s">
        <v>425</v>
      </c>
    </row>
    <row r="4383" spans="2:5" x14ac:dyDescent="0.25">
      <c r="B4383" s="294" t="s">
        <v>6727</v>
      </c>
      <c r="C4383" s="294">
        <v>539488</v>
      </c>
      <c r="D4383" s="294" t="s">
        <v>422</v>
      </c>
      <c r="E4383" s="294" t="s">
        <v>442</v>
      </c>
    </row>
    <row r="4384" spans="2:5" x14ac:dyDescent="0.25">
      <c r="B4384" s="294" t="s">
        <v>6728</v>
      </c>
      <c r="C4384" s="294">
        <v>540904</v>
      </c>
      <c r="D4384" s="294" t="s">
        <v>422</v>
      </c>
      <c r="E4384" s="294" t="s">
        <v>699</v>
      </c>
    </row>
    <row r="4385" spans="2:5" x14ac:dyDescent="0.25">
      <c r="B4385" s="294" t="s">
        <v>6729</v>
      </c>
      <c r="C4385" s="294" t="s">
        <v>422</v>
      </c>
      <c r="D4385" s="294" t="s">
        <v>6730</v>
      </c>
      <c r="E4385" s="294" t="s">
        <v>433</v>
      </c>
    </row>
    <row r="4386" spans="2:5" x14ac:dyDescent="0.25">
      <c r="B4386" s="294" t="s">
        <v>6731</v>
      </c>
      <c r="C4386" s="294">
        <v>531547</v>
      </c>
      <c r="D4386" s="294" t="s">
        <v>422</v>
      </c>
      <c r="E4386" s="294" t="s">
        <v>620</v>
      </c>
    </row>
    <row r="4387" spans="2:5" x14ac:dyDescent="0.25">
      <c r="B4387" s="294" t="s">
        <v>6732</v>
      </c>
      <c r="C4387" s="294">
        <v>531547</v>
      </c>
      <c r="D4387" s="294" t="s">
        <v>422</v>
      </c>
      <c r="E4387" s="294" t="s">
        <v>620</v>
      </c>
    </row>
    <row r="4388" spans="2:5" x14ac:dyDescent="0.25">
      <c r="B4388" s="294" t="s">
        <v>6733</v>
      </c>
      <c r="C4388" s="294">
        <v>531814</v>
      </c>
      <c r="D4388" s="294" t="s">
        <v>422</v>
      </c>
      <c r="E4388" s="294" t="s">
        <v>508</v>
      </c>
    </row>
    <row r="4389" spans="2:5" x14ac:dyDescent="0.25">
      <c r="B4389" s="294" t="s">
        <v>6734</v>
      </c>
      <c r="C4389" s="294">
        <v>524582</v>
      </c>
      <c r="D4389" s="294" t="s">
        <v>422</v>
      </c>
      <c r="E4389" s="294" t="s">
        <v>502</v>
      </c>
    </row>
    <row r="4390" spans="2:5" x14ac:dyDescent="0.25">
      <c r="B4390" s="294" t="s">
        <v>6735</v>
      </c>
      <c r="C4390" s="294">
        <v>539040</v>
      </c>
      <c r="D4390" s="294" t="s">
        <v>422</v>
      </c>
      <c r="E4390" s="294" t="s">
        <v>902</v>
      </c>
    </row>
    <row r="4391" spans="2:5" x14ac:dyDescent="0.25">
      <c r="B4391" s="294" t="s">
        <v>6736</v>
      </c>
      <c r="C4391" s="294">
        <v>539985</v>
      </c>
      <c r="D4391" s="294" t="s">
        <v>422</v>
      </c>
      <c r="E4391" s="294" t="s">
        <v>437</v>
      </c>
    </row>
    <row r="4392" spans="2:5" x14ac:dyDescent="0.25">
      <c r="B4392" s="294" t="s">
        <v>6737</v>
      </c>
      <c r="C4392" s="294">
        <v>532966</v>
      </c>
      <c r="D4392" s="294" t="s">
        <v>6738</v>
      </c>
      <c r="E4392" s="294" t="s">
        <v>500</v>
      </c>
    </row>
    <row r="4393" spans="2:5" x14ac:dyDescent="0.25">
      <c r="B4393" s="294" t="s">
        <v>6739</v>
      </c>
      <c r="C4393" s="294">
        <v>524717</v>
      </c>
      <c r="D4393" s="294" t="s">
        <v>422</v>
      </c>
      <c r="E4393" s="294" t="s">
        <v>582</v>
      </c>
    </row>
    <row r="4394" spans="2:5" x14ac:dyDescent="0.25">
      <c r="B4394" s="294" t="s">
        <v>6740</v>
      </c>
      <c r="C4394" s="294">
        <v>500114</v>
      </c>
      <c r="D4394" s="294" t="s">
        <v>6741</v>
      </c>
      <c r="E4394" s="294" t="s">
        <v>536</v>
      </c>
    </row>
    <row r="4395" spans="2:5" x14ac:dyDescent="0.25">
      <c r="B4395" s="294" t="s">
        <v>6742</v>
      </c>
      <c r="C4395" s="294">
        <v>530045</v>
      </c>
      <c r="D4395" s="294" t="s">
        <v>422</v>
      </c>
      <c r="E4395" s="294" t="s">
        <v>439</v>
      </c>
    </row>
    <row r="4396" spans="2:5" x14ac:dyDescent="0.25">
      <c r="B4396" s="294" t="s">
        <v>6743</v>
      </c>
      <c r="C4396" s="294">
        <v>511096</v>
      </c>
      <c r="D4396" s="294" t="s">
        <v>422</v>
      </c>
      <c r="E4396" s="294" t="s">
        <v>508</v>
      </c>
    </row>
    <row r="4397" spans="2:5" x14ac:dyDescent="0.25">
      <c r="B4397" s="294" t="s">
        <v>6744</v>
      </c>
      <c r="C4397" s="294">
        <v>531830</v>
      </c>
      <c r="D4397" s="294" t="s">
        <v>6745</v>
      </c>
      <c r="E4397" s="294" t="s">
        <v>968</v>
      </c>
    </row>
    <row r="4398" spans="2:5" x14ac:dyDescent="0.25">
      <c r="B4398" s="294" t="s">
        <v>6746</v>
      </c>
      <c r="C4398" s="294">
        <v>531644</v>
      </c>
      <c r="D4398" s="294" t="s">
        <v>422</v>
      </c>
      <c r="E4398" s="294" t="s">
        <v>439</v>
      </c>
    </row>
    <row r="4399" spans="2:5" x14ac:dyDescent="0.25">
      <c r="B4399" s="294" t="s">
        <v>6747</v>
      </c>
      <c r="C4399" s="294">
        <v>500418</v>
      </c>
      <c r="D4399" s="294" t="s">
        <v>6748</v>
      </c>
      <c r="E4399" s="294" t="s">
        <v>542</v>
      </c>
    </row>
    <row r="4400" spans="2:5" x14ac:dyDescent="0.25">
      <c r="B4400" s="294" t="s">
        <v>6749</v>
      </c>
      <c r="C4400" s="294">
        <v>500420</v>
      </c>
      <c r="D4400" s="294" t="s">
        <v>6750</v>
      </c>
      <c r="E4400" s="294" t="s">
        <v>460</v>
      </c>
    </row>
    <row r="4401" spans="2:5" x14ac:dyDescent="0.25">
      <c r="B4401" s="294" t="s">
        <v>6751</v>
      </c>
      <c r="C4401" s="294">
        <v>532779</v>
      </c>
      <c r="D4401" s="294" t="s">
        <v>6752</v>
      </c>
      <c r="E4401" s="294" t="s">
        <v>561</v>
      </c>
    </row>
    <row r="4402" spans="2:5" x14ac:dyDescent="0.25">
      <c r="B4402" s="294" t="s">
        <v>6753</v>
      </c>
      <c r="C4402" s="294">
        <v>523878</v>
      </c>
      <c r="D4402" s="294" t="s">
        <v>422</v>
      </c>
      <c r="E4402" s="294" t="s">
        <v>747</v>
      </c>
    </row>
    <row r="4403" spans="2:5" x14ac:dyDescent="0.25">
      <c r="B4403" s="294" t="s">
        <v>6754</v>
      </c>
      <c r="C4403" s="294" t="s">
        <v>422</v>
      </c>
      <c r="D4403" s="294" t="s">
        <v>6755</v>
      </c>
      <c r="E4403" s="294" t="s">
        <v>433</v>
      </c>
    </row>
    <row r="4404" spans="2:5" x14ac:dyDescent="0.25">
      <c r="B4404" s="294" t="s">
        <v>6756</v>
      </c>
      <c r="C4404" s="294" t="s">
        <v>422</v>
      </c>
      <c r="D4404" s="294" t="s">
        <v>6757</v>
      </c>
      <c r="E4404" s="294" t="s">
        <v>433</v>
      </c>
    </row>
    <row r="4405" spans="2:5" x14ac:dyDescent="0.25">
      <c r="B4405" s="294" t="s">
        <v>6758</v>
      </c>
      <c r="C4405" s="294">
        <v>526650</v>
      </c>
      <c r="D4405" s="294" t="s">
        <v>6759</v>
      </c>
      <c r="E4405" s="294" t="s">
        <v>2755</v>
      </c>
    </row>
    <row r="4406" spans="2:5" x14ac:dyDescent="0.25">
      <c r="B4406" s="294" t="s">
        <v>6760</v>
      </c>
      <c r="C4406" s="294">
        <v>526650</v>
      </c>
      <c r="D4406" s="294" t="s">
        <v>6759</v>
      </c>
      <c r="E4406" s="294" t="s">
        <v>2755</v>
      </c>
    </row>
    <row r="4407" spans="2:5" x14ac:dyDescent="0.25">
      <c r="B4407" s="294" t="s">
        <v>6761</v>
      </c>
      <c r="C4407" s="294">
        <v>531771</v>
      </c>
      <c r="D4407" s="294" t="s">
        <v>422</v>
      </c>
      <c r="E4407" s="294" t="s">
        <v>720</v>
      </c>
    </row>
    <row r="4408" spans="2:5" x14ac:dyDescent="0.25">
      <c r="B4408" s="294" t="s">
        <v>6762</v>
      </c>
      <c r="C4408" s="294">
        <v>538607</v>
      </c>
      <c r="D4408" s="294" t="s">
        <v>422</v>
      </c>
      <c r="E4408" s="294" t="s">
        <v>405</v>
      </c>
    </row>
    <row r="4409" spans="2:5" x14ac:dyDescent="0.25">
      <c r="B4409" s="294" t="s">
        <v>6763</v>
      </c>
      <c r="C4409" s="294">
        <v>500421</v>
      </c>
      <c r="D4409" s="294" t="s">
        <v>422</v>
      </c>
      <c r="E4409" s="294" t="s">
        <v>617</v>
      </c>
    </row>
    <row r="4410" spans="2:5" x14ac:dyDescent="0.25">
      <c r="B4410" s="294" t="s">
        <v>6764</v>
      </c>
      <c r="C4410" s="294">
        <v>500421</v>
      </c>
      <c r="D4410" s="294" t="s">
        <v>422</v>
      </c>
      <c r="E4410" s="294" t="s">
        <v>617</v>
      </c>
    </row>
    <row r="4411" spans="2:5" x14ac:dyDescent="0.25">
      <c r="B4411" s="294" t="s">
        <v>6765</v>
      </c>
      <c r="C4411" s="294">
        <v>526582</v>
      </c>
      <c r="D4411" s="294" t="s">
        <v>6766</v>
      </c>
      <c r="E4411" s="294" t="s">
        <v>542</v>
      </c>
    </row>
    <row r="4412" spans="2:5" x14ac:dyDescent="0.25">
      <c r="B4412" s="294" t="s">
        <v>6767</v>
      </c>
      <c r="C4412" s="294">
        <v>509953</v>
      </c>
      <c r="D4412" s="294" t="s">
        <v>422</v>
      </c>
      <c r="E4412" s="294" t="s">
        <v>1425</v>
      </c>
    </row>
    <row r="4413" spans="2:5" x14ac:dyDescent="0.25">
      <c r="B4413" s="294" t="s">
        <v>6768</v>
      </c>
      <c r="C4413" s="294">
        <v>530783</v>
      </c>
      <c r="D4413" s="294" t="s">
        <v>422</v>
      </c>
      <c r="E4413" s="294" t="s">
        <v>460</v>
      </c>
    </row>
    <row r="4414" spans="2:5" x14ac:dyDescent="0.25">
      <c r="B4414" s="294" t="s">
        <v>6769</v>
      </c>
      <c r="C4414" s="294">
        <v>526961</v>
      </c>
      <c r="D4414" s="294" t="s">
        <v>6770</v>
      </c>
      <c r="E4414" s="294" t="s">
        <v>439</v>
      </c>
    </row>
    <row r="4415" spans="2:5" x14ac:dyDescent="0.25">
      <c r="B4415" s="294" t="s">
        <v>6771</v>
      </c>
      <c r="C4415" s="294">
        <v>500422</v>
      </c>
      <c r="D4415" s="294" t="s">
        <v>422</v>
      </c>
      <c r="E4415" s="294" t="s">
        <v>460</v>
      </c>
    </row>
    <row r="4416" spans="2:5" x14ac:dyDescent="0.25">
      <c r="B4416" s="294" t="s">
        <v>6772</v>
      </c>
      <c r="C4416" s="294">
        <v>532410</v>
      </c>
      <c r="D4416" s="294" t="s">
        <v>422</v>
      </c>
      <c r="E4416" s="294" t="s">
        <v>405</v>
      </c>
    </row>
    <row r="4417" spans="2:5" x14ac:dyDescent="0.25">
      <c r="B4417" s="294" t="s">
        <v>6773</v>
      </c>
      <c r="C4417" s="294">
        <v>532928</v>
      </c>
      <c r="D4417" s="294" t="s">
        <v>6774</v>
      </c>
      <c r="E4417" s="294" t="s">
        <v>465</v>
      </c>
    </row>
    <row r="4418" spans="2:5" x14ac:dyDescent="0.25">
      <c r="B4418" s="294" t="s">
        <v>6775</v>
      </c>
      <c r="C4418" s="294">
        <v>532928</v>
      </c>
      <c r="D4418" s="294" t="s">
        <v>6774</v>
      </c>
      <c r="E4418" s="294" t="s">
        <v>465</v>
      </c>
    </row>
    <row r="4419" spans="2:5" x14ac:dyDescent="0.25">
      <c r="B4419" s="294" t="s">
        <v>6776</v>
      </c>
      <c r="C4419" s="294">
        <v>513063</v>
      </c>
      <c r="D4419" s="294" t="s">
        <v>422</v>
      </c>
      <c r="E4419" s="294" t="s">
        <v>745</v>
      </c>
    </row>
    <row r="4420" spans="2:5" x14ac:dyDescent="0.25">
      <c r="B4420" s="294" t="s">
        <v>6777</v>
      </c>
      <c r="C4420" s="294">
        <v>526139</v>
      </c>
      <c r="D4420" s="294" t="s">
        <v>422</v>
      </c>
      <c r="E4420" s="294" t="s">
        <v>611</v>
      </c>
    </row>
    <row r="4421" spans="2:5" x14ac:dyDescent="0.25">
      <c r="B4421" s="294" t="s">
        <v>6778</v>
      </c>
      <c r="C4421" s="294">
        <v>519367</v>
      </c>
      <c r="D4421" s="294" t="s">
        <v>422</v>
      </c>
      <c r="E4421" s="294" t="s">
        <v>857</v>
      </c>
    </row>
    <row r="4422" spans="2:5" x14ac:dyDescent="0.25">
      <c r="B4422" s="294" t="s">
        <v>6779</v>
      </c>
      <c r="C4422" s="294">
        <v>509003</v>
      </c>
      <c r="D4422" s="294" t="s">
        <v>422</v>
      </c>
      <c r="E4422" s="294" t="s">
        <v>843</v>
      </c>
    </row>
    <row r="4423" spans="2:5" x14ac:dyDescent="0.25">
      <c r="B4423" s="294" t="s">
        <v>6780</v>
      </c>
      <c r="C4423" s="294">
        <v>506687</v>
      </c>
      <c r="D4423" s="294" t="s">
        <v>422</v>
      </c>
      <c r="E4423" s="294" t="s">
        <v>470</v>
      </c>
    </row>
    <row r="4424" spans="2:5" x14ac:dyDescent="0.25">
      <c r="B4424" s="294" t="s">
        <v>6781</v>
      </c>
      <c r="C4424" s="294">
        <v>532349</v>
      </c>
      <c r="D4424" s="294" t="s">
        <v>6782</v>
      </c>
      <c r="E4424" s="294" t="s">
        <v>494</v>
      </c>
    </row>
    <row r="4425" spans="2:5" x14ac:dyDescent="0.25">
      <c r="B4425" s="294" t="s">
        <v>6783</v>
      </c>
      <c r="C4425" s="294">
        <v>532349</v>
      </c>
      <c r="D4425" s="294" t="s">
        <v>6782</v>
      </c>
      <c r="E4425" s="294" t="s">
        <v>494</v>
      </c>
    </row>
    <row r="4426" spans="2:5" x14ac:dyDescent="0.25">
      <c r="B4426" s="294" t="s">
        <v>6784</v>
      </c>
      <c r="C4426" s="294">
        <v>532812</v>
      </c>
      <c r="D4426" s="294" t="s">
        <v>6785</v>
      </c>
      <c r="E4426" s="294" t="s">
        <v>439</v>
      </c>
    </row>
    <row r="4427" spans="2:5" x14ac:dyDescent="0.25">
      <c r="B4427" s="294" t="s">
        <v>6786</v>
      </c>
      <c r="C4427" s="294" t="s">
        <v>422</v>
      </c>
      <c r="D4427" s="294" t="s">
        <v>6787</v>
      </c>
      <c r="E4427" s="294" t="s">
        <v>433</v>
      </c>
    </row>
    <row r="4428" spans="2:5" x14ac:dyDescent="0.25">
      <c r="B4428" s="294" t="s">
        <v>6788</v>
      </c>
      <c r="C4428" s="294">
        <v>533540</v>
      </c>
      <c r="D4428" s="294" t="s">
        <v>6789</v>
      </c>
      <c r="E4428" s="294" t="s">
        <v>527</v>
      </c>
    </row>
    <row r="4429" spans="2:5" x14ac:dyDescent="0.25">
      <c r="B4429" s="294" t="s">
        <v>6790</v>
      </c>
      <c r="C4429" s="294">
        <v>542233</v>
      </c>
      <c r="D4429" s="294" t="s">
        <v>6791</v>
      </c>
      <c r="E4429" s="294" t="s">
        <v>1619</v>
      </c>
    </row>
    <row r="4430" spans="2:5" x14ac:dyDescent="0.25">
      <c r="B4430" s="294" t="s">
        <v>6792</v>
      </c>
      <c r="C4430" s="294">
        <v>500251</v>
      </c>
      <c r="D4430" s="294" t="s">
        <v>6793</v>
      </c>
      <c r="E4430" s="294" t="s">
        <v>423</v>
      </c>
    </row>
    <row r="4431" spans="2:5" x14ac:dyDescent="0.25">
      <c r="B4431" s="294" t="s">
        <v>6794</v>
      </c>
      <c r="C4431" s="294">
        <v>532159</v>
      </c>
      <c r="D4431" s="294" t="s">
        <v>422</v>
      </c>
      <c r="E4431" s="294" t="s">
        <v>405</v>
      </c>
    </row>
    <row r="4432" spans="2:5" x14ac:dyDescent="0.25">
      <c r="B4432" s="294" t="s">
        <v>6795</v>
      </c>
      <c r="C4432" s="294">
        <v>505854</v>
      </c>
      <c r="D4432" s="294" t="s">
        <v>6796</v>
      </c>
      <c r="E4432" s="294" t="s">
        <v>430</v>
      </c>
    </row>
    <row r="4433" spans="2:5" x14ac:dyDescent="0.25">
      <c r="B4433" s="294" t="s">
        <v>6797</v>
      </c>
      <c r="C4433" s="294">
        <v>534369</v>
      </c>
      <c r="D4433" s="294" t="s">
        <v>6798</v>
      </c>
      <c r="E4433" s="294" t="s">
        <v>536</v>
      </c>
    </row>
    <row r="4434" spans="2:5" x14ac:dyDescent="0.25">
      <c r="B4434" s="294" t="s">
        <v>6799</v>
      </c>
      <c r="C4434" s="294">
        <v>531716</v>
      </c>
      <c r="D4434" s="294" t="s">
        <v>422</v>
      </c>
      <c r="E4434" s="294" t="s">
        <v>502</v>
      </c>
    </row>
    <row r="4435" spans="2:5" x14ac:dyDescent="0.25">
      <c r="B4435" s="294" t="s">
        <v>6800</v>
      </c>
      <c r="C4435" s="294">
        <v>521064</v>
      </c>
      <c r="D4435" s="294" t="s">
        <v>6801</v>
      </c>
      <c r="E4435" s="294" t="s">
        <v>437</v>
      </c>
    </row>
    <row r="4436" spans="2:5" x14ac:dyDescent="0.25">
      <c r="B4436" s="294" t="s">
        <v>6802</v>
      </c>
      <c r="C4436" s="294">
        <v>540726</v>
      </c>
      <c r="D4436" s="294" t="s">
        <v>422</v>
      </c>
      <c r="E4436" s="294" t="s">
        <v>444</v>
      </c>
    </row>
    <row r="4437" spans="2:5" x14ac:dyDescent="0.25">
      <c r="B4437" s="294" t="s">
        <v>6803</v>
      </c>
      <c r="C4437" s="294">
        <v>531972</v>
      </c>
      <c r="D4437" s="294" t="s">
        <v>422</v>
      </c>
      <c r="E4437" s="294" t="s">
        <v>607</v>
      </c>
    </row>
    <row r="4438" spans="2:5" x14ac:dyDescent="0.25">
      <c r="B4438" s="294" t="s">
        <v>6804</v>
      </c>
      <c r="C4438" s="294">
        <v>517562</v>
      </c>
      <c r="D4438" s="294" t="s">
        <v>6805</v>
      </c>
      <c r="E4438" s="294" t="s">
        <v>408</v>
      </c>
    </row>
    <row r="4439" spans="2:5" x14ac:dyDescent="0.25">
      <c r="B4439" s="294" t="s">
        <v>6806</v>
      </c>
      <c r="C4439" s="294">
        <v>531658</v>
      </c>
      <c r="D4439" s="294" t="s">
        <v>422</v>
      </c>
      <c r="E4439" s="294" t="s">
        <v>439</v>
      </c>
    </row>
    <row r="4440" spans="2:5" x14ac:dyDescent="0.25">
      <c r="B4440" s="294" t="s">
        <v>6807</v>
      </c>
      <c r="C4440" s="294">
        <v>536565</v>
      </c>
      <c r="D4440" s="294" t="s">
        <v>422</v>
      </c>
      <c r="E4440" s="294" t="s">
        <v>6808</v>
      </c>
    </row>
    <row r="4441" spans="2:5" x14ac:dyDescent="0.25">
      <c r="B4441" s="294" t="s">
        <v>6809</v>
      </c>
      <c r="C4441" s="294">
        <v>531846</v>
      </c>
      <c r="D4441" s="294" t="s">
        <v>422</v>
      </c>
      <c r="E4441" s="294" t="s">
        <v>405</v>
      </c>
    </row>
    <row r="4442" spans="2:5" x14ac:dyDescent="0.25">
      <c r="B4442" s="294" t="s">
        <v>6810</v>
      </c>
      <c r="C4442" s="294">
        <v>531846</v>
      </c>
      <c r="D4442" s="294" t="s">
        <v>422</v>
      </c>
      <c r="E4442" s="294" t="s">
        <v>405</v>
      </c>
    </row>
    <row r="4443" spans="2:5" x14ac:dyDescent="0.25">
      <c r="B4443" s="294" t="s">
        <v>6811</v>
      </c>
      <c r="C4443" s="294">
        <v>534755</v>
      </c>
      <c r="D4443" s="294" t="s">
        <v>6812</v>
      </c>
      <c r="E4443" s="294" t="s">
        <v>405</v>
      </c>
    </row>
    <row r="4444" spans="2:5" x14ac:dyDescent="0.25">
      <c r="B4444" s="294" t="s">
        <v>6813</v>
      </c>
      <c r="C4444" s="294">
        <v>512101</v>
      </c>
      <c r="D4444" s="294" t="s">
        <v>422</v>
      </c>
      <c r="E4444" s="294" t="s">
        <v>460</v>
      </c>
    </row>
    <row r="4445" spans="2:5" x14ac:dyDescent="0.25">
      <c r="B4445" s="294" t="s">
        <v>6814</v>
      </c>
      <c r="C4445" s="294">
        <v>531279</v>
      </c>
      <c r="D4445" s="294" t="s">
        <v>422</v>
      </c>
      <c r="E4445" s="294" t="s">
        <v>439</v>
      </c>
    </row>
    <row r="4446" spans="2:5" x14ac:dyDescent="0.25">
      <c r="B4446" s="294" t="s">
        <v>6815</v>
      </c>
      <c r="C4446" s="294">
        <v>523387</v>
      </c>
      <c r="D4446" s="294" t="s">
        <v>422</v>
      </c>
      <c r="E4446" s="294" t="s">
        <v>536</v>
      </c>
    </row>
    <row r="4447" spans="2:5" x14ac:dyDescent="0.25">
      <c r="B4447" s="294" t="s">
        <v>6816</v>
      </c>
      <c r="C4447" s="294">
        <v>505978</v>
      </c>
      <c r="D4447" s="294" t="s">
        <v>422</v>
      </c>
      <c r="E4447" s="294" t="s">
        <v>777</v>
      </c>
    </row>
    <row r="4448" spans="2:5" x14ac:dyDescent="0.25">
      <c r="B4448" s="294" t="s">
        <v>6817</v>
      </c>
      <c r="C4448" s="294">
        <v>532356</v>
      </c>
      <c r="D4448" s="294" t="s">
        <v>6818</v>
      </c>
      <c r="E4448" s="294" t="s">
        <v>1121</v>
      </c>
    </row>
    <row r="4449" spans="2:5" x14ac:dyDescent="0.25">
      <c r="B4449" s="294" t="s">
        <v>6819</v>
      </c>
      <c r="C4449" s="294">
        <v>538569</v>
      </c>
      <c r="D4449" s="294" t="s">
        <v>6820</v>
      </c>
      <c r="E4449" s="294" t="s">
        <v>788</v>
      </c>
    </row>
    <row r="4450" spans="2:5" x14ac:dyDescent="0.25">
      <c r="B4450" s="294" t="s">
        <v>6821</v>
      </c>
      <c r="C4450" s="294">
        <v>502281</v>
      </c>
      <c r="D4450" s="294" t="s">
        <v>422</v>
      </c>
      <c r="E4450" s="294" t="s">
        <v>950</v>
      </c>
    </row>
    <row r="4451" spans="2:5" x14ac:dyDescent="0.25">
      <c r="B4451" s="294" t="s">
        <v>6822</v>
      </c>
      <c r="C4451" s="294">
        <v>533655</v>
      </c>
      <c r="D4451" s="294" t="s">
        <v>6823</v>
      </c>
      <c r="E4451" s="294" t="s">
        <v>465</v>
      </c>
    </row>
    <row r="4452" spans="2:5" x14ac:dyDescent="0.25">
      <c r="B4452" s="294" t="s">
        <v>6824</v>
      </c>
      <c r="C4452" s="294">
        <v>538579</v>
      </c>
      <c r="D4452" s="294" t="s">
        <v>422</v>
      </c>
      <c r="E4452" s="294" t="s">
        <v>444</v>
      </c>
    </row>
    <row r="4453" spans="2:5" x14ac:dyDescent="0.25">
      <c r="B4453" s="294" t="s">
        <v>6825</v>
      </c>
      <c r="C4453" s="294">
        <v>519303</v>
      </c>
      <c r="D4453" s="294" t="s">
        <v>422</v>
      </c>
      <c r="E4453" s="294" t="s">
        <v>671</v>
      </c>
    </row>
    <row r="4454" spans="2:5" x14ac:dyDescent="0.25">
      <c r="B4454" s="294" t="s">
        <v>6826</v>
      </c>
      <c r="C4454" s="294">
        <v>538597</v>
      </c>
      <c r="D4454" s="294" t="s">
        <v>422</v>
      </c>
      <c r="E4454" s="294" t="s">
        <v>439</v>
      </c>
    </row>
    <row r="4455" spans="2:5" x14ac:dyDescent="0.25">
      <c r="B4455" s="294" t="s">
        <v>6827</v>
      </c>
      <c r="C4455" s="294">
        <v>507747</v>
      </c>
      <c r="D4455" s="294" t="s">
        <v>6828</v>
      </c>
      <c r="E4455" s="294" t="s">
        <v>460</v>
      </c>
    </row>
    <row r="4456" spans="2:5" x14ac:dyDescent="0.25">
      <c r="B4456" s="294" t="s">
        <v>6829</v>
      </c>
      <c r="C4456" s="294">
        <v>517506</v>
      </c>
      <c r="D4456" s="294" t="s">
        <v>6830</v>
      </c>
      <c r="E4456" s="294" t="s">
        <v>1468</v>
      </c>
    </row>
    <row r="4457" spans="2:5" x14ac:dyDescent="0.25">
      <c r="B4457" s="294" t="s">
        <v>6831</v>
      </c>
      <c r="C4457" s="294">
        <v>514236</v>
      </c>
      <c r="D4457" s="294" t="s">
        <v>6832</v>
      </c>
      <c r="E4457" s="294" t="s">
        <v>788</v>
      </c>
    </row>
    <row r="4458" spans="2:5" x14ac:dyDescent="0.25">
      <c r="B4458" s="294" t="s">
        <v>6833</v>
      </c>
      <c r="C4458" s="294">
        <v>540762</v>
      </c>
      <c r="D4458" s="294" t="s">
        <v>6834</v>
      </c>
      <c r="E4458" s="294" t="s">
        <v>777</v>
      </c>
    </row>
    <row r="4459" spans="2:5" x14ac:dyDescent="0.25">
      <c r="B4459" s="294" t="s">
        <v>6835</v>
      </c>
      <c r="C4459" s="294">
        <v>540762</v>
      </c>
      <c r="D4459" s="294" t="s">
        <v>6836</v>
      </c>
      <c r="E4459" s="294" t="s">
        <v>777</v>
      </c>
    </row>
    <row r="4460" spans="2:5" x14ac:dyDescent="0.25">
      <c r="B4460" s="294" t="s">
        <v>6837</v>
      </c>
      <c r="C4460" s="294">
        <v>524514</v>
      </c>
      <c r="D4460" s="294" t="s">
        <v>422</v>
      </c>
      <c r="E4460" s="294" t="s">
        <v>470</v>
      </c>
    </row>
    <row r="4461" spans="2:5" x14ac:dyDescent="0.25">
      <c r="B4461" s="294" t="s">
        <v>6838</v>
      </c>
      <c r="C4461" s="294">
        <v>531088</v>
      </c>
      <c r="D4461" s="294" t="s">
        <v>422</v>
      </c>
      <c r="E4461" s="294" t="s">
        <v>439</v>
      </c>
    </row>
    <row r="4462" spans="2:5" x14ac:dyDescent="0.25">
      <c r="B4462" s="294" t="s">
        <v>6839</v>
      </c>
      <c r="C4462" s="294">
        <v>505285</v>
      </c>
      <c r="D4462" s="294" t="s">
        <v>422</v>
      </c>
      <c r="E4462" s="294" t="s">
        <v>607</v>
      </c>
    </row>
    <row r="4463" spans="2:5" x14ac:dyDescent="0.25">
      <c r="B4463" s="294" t="s">
        <v>6840</v>
      </c>
      <c r="C4463" s="294">
        <v>532948</v>
      </c>
      <c r="D4463" s="294" t="s">
        <v>6841</v>
      </c>
      <c r="E4463" s="294" t="s">
        <v>542</v>
      </c>
    </row>
    <row r="4464" spans="2:5" x14ac:dyDescent="0.25">
      <c r="B4464" s="294" t="s">
        <v>6842</v>
      </c>
      <c r="C4464" s="294">
        <v>504273</v>
      </c>
      <c r="D4464" s="294" t="s">
        <v>422</v>
      </c>
      <c r="E4464" s="294" t="s">
        <v>720</v>
      </c>
    </row>
    <row r="4465" spans="2:5" x14ac:dyDescent="0.25">
      <c r="B4465" s="294" t="s">
        <v>6843</v>
      </c>
      <c r="C4465" s="294">
        <v>531411</v>
      </c>
      <c r="D4465" s="294" t="s">
        <v>422</v>
      </c>
      <c r="E4465" s="294" t="s">
        <v>437</v>
      </c>
    </row>
    <row r="4466" spans="2:5" x14ac:dyDescent="0.25">
      <c r="B4466" s="294" t="s">
        <v>6844</v>
      </c>
      <c r="C4466" s="294">
        <v>506808</v>
      </c>
      <c r="D4466" s="294" t="s">
        <v>422</v>
      </c>
      <c r="E4466" s="294" t="s">
        <v>470</v>
      </c>
    </row>
    <row r="4467" spans="2:5" x14ac:dyDescent="0.25">
      <c r="B4467" s="294" t="s">
        <v>6845</v>
      </c>
      <c r="C4467" s="294">
        <v>532515</v>
      </c>
      <c r="D4467" s="294" t="s">
        <v>6846</v>
      </c>
      <c r="E4467" s="294" t="s">
        <v>1161</v>
      </c>
    </row>
    <row r="4468" spans="2:5" x14ac:dyDescent="0.25">
      <c r="B4468" s="294" t="s">
        <v>6847</v>
      </c>
      <c r="C4468" s="294">
        <v>540083</v>
      </c>
      <c r="D4468" s="294" t="s">
        <v>6848</v>
      </c>
      <c r="E4468" s="294" t="s">
        <v>1161</v>
      </c>
    </row>
    <row r="4469" spans="2:5" x14ac:dyDescent="0.25">
      <c r="B4469" s="294" t="s">
        <v>6849</v>
      </c>
      <c r="C4469" s="294">
        <v>532800</v>
      </c>
      <c r="D4469" s="294" t="s">
        <v>6850</v>
      </c>
      <c r="E4469" s="294" t="s">
        <v>1161</v>
      </c>
    </row>
    <row r="4470" spans="2:5" x14ac:dyDescent="0.25">
      <c r="B4470" s="294" t="s">
        <v>6851</v>
      </c>
      <c r="C4470" s="294">
        <v>532513</v>
      </c>
      <c r="D4470" s="294" t="s">
        <v>6852</v>
      </c>
      <c r="E4470" s="294" t="s">
        <v>519</v>
      </c>
    </row>
    <row r="4471" spans="2:5" x14ac:dyDescent="0.25">
      <c r="B4471" s="294" t="s">
        <v>6853</v>
      </c>
      <c r="C4471" s="294">
        <v>532343</v>
      </c>
      <c r="D4471" s="294" t="s">
        <v>6854</v>
      </c>
      <c r="E4471" s="294" t="s">
        <v>1080</v>
      </c>
    </row>
    <row r="4472" spans="2:5" x14ac:dyDescent="0.25">
      <c r="B4472" s="294" t="s">
        <v>6855</v>
      </c>
      <c r="C4472" s="294">
        <v>509243</v>
      </c>
      <c r="D4472" s="294" t="s">
        <v>6856</v>
      </c>
      <c r="E4472" s="294" t="s">
        <v>902</v>
      </c>
    </row>
    <row r="4473" spans="2:5" x14ac:dyDescent="0.25">
      <c r="B4473" s="294" t="s">
        <v>6857</v>
      </c>
      <c r="C4473" s="294">
        <v>512117</v>
      </c>
      <c r="D4473" s="294" t="s">
        <v>422</v>
      </c>
      <c r="E4473" s="294" t="s">
        <v>843</v>
      </c>
    </row>
    <row r="4474" spans="2:5" x14ac:dyDescent="0.25">
      <c r="B4474" s="294" t="s">
        <v>6858</v>
      </c>
      <c r="C4474" s="294">
        <v>531917</v>
      </c>
      <c r="D4474" s="294" t="s">
        <v>422</v>
      </c>
      <c r="E4474" s="294" t="s">
        <v>515</v>
      </c>
    </row>
    <row r="4475" spans="2:5" x14ac:dyDescent="0.25">
      <c r="B4475" s="294" t="s">
        <v>6859</v>
      </c>
      <c r="C4475" s="294">
        <v>532384</v>
      </c>
      <c r="D4475" s="294" t="s">
        <v>422</v>
      </c>
      <c r="E4475" s="294" t="s">
        <v>460</v>
      </c>
    </row>
    <row r="4476" spans="2:5" x14ac:dyDescent="0.25">
      <c r="B4476" s="294" t="s">
        <v>6860</v>
      </c>
      <c r="C4476" s="294">
        <v>539468</v>
      </c>
      <c r="D4476" s="294" t="s">
        <v>422</v>
      </c>
      <c r="E4476" s="294" t="s">
        <v>439</v>
      </c>
    </row>
    <row r="4477" spans="2:5" x14ac:dyDescent="0.25">
      <c r="B4477" s="294" t="s">
        <v>6861</v>
      </c>
      <c r="C4477" s="294">
        <v>512307</v>
      </c>
      <c r="D4477" s="294" t="s">
        <v>422</v>
      </c>
      <c r="E4477" s="294" t="s">
        <v>437</v>
      </c>
    </row>
    <row r="4478" spans="2:5" x14ac:dyDescent="0.25">
      <c r="B4478" s="294" t="s">
        <v>6862</v>
      </c>
      <c r="C4478" s="294">
        <v>526945</v>
      </c>
      <c r="D4478" s="294" t="s">
        <v>422</v>
      </c>
      <c r="E4478" s="294" t="s">
        <v>829</v>
      </c>
    </row>
    <row r="4479" spans="2:5" x14ac:dyDescent="0.25">
      <c r="B4479" s="294" t="s">
        <v>6863</v>
      </c>
      <c r="C4479" s="294">
        <v>541338</v>
      </c>
      <c r="D4479" s="294" t="s">
        <v>422</v>
      </c>
      <c r="E4479" s="294" t="s">
        <v>536</v>
      </c>
    </row>
    <row r="4480" spans="2:5" x14ac:dyDescent="0.25">
      <c r="B4480" s="294" t="s">
        <v>6864</v>
      </c>
      <c r="C4480" s="294">
        <v>500464</v>
      </c>
      <c r="D4480" s="294" t="s">
        <v>6865</v>
      </c>
      <c r="E4480" s="294" t="s">
        <v>777</v>
      </c>
    </row>
    <row r="4481" spans="2:5" x14ac:dyDescent="0.25">
      <c r="B4481" s="294" t="s">
        <v>6866</v>
      </c>
      <c r="C4481" s="294">
        <v>532505</v>
      </c>
      <c r="D4481" s="294" t="s">
        <v>6867</v>
      </c>
      <c r="E4481" s="294" t="s">
        <v>740</v>
      </c>
    </row>
    <row r="4482" spans="2:5" x14ac:dyDescent="0.25">
      <c r="B4482" s="294" t="s">
        <v>6868</v>
      </c>
      <c r="C4482" s="294">
        <v>530131</v>
      </c>
      <c r="D4482" s="294" t="s">
        <v>422</v>
      </c>
      <c r="E4482" s="294" t="s">
        <v>435</v>
      </c>
    </row>
    <row r="4483" spans="2:5" x14ac:dyDescent="0.25">
      <c r="B4483" s="294" t="s">
        <v>6869</v>
      </c>
      <c r="C4483" s="294">
        <v>539518</v>
      </c>
      <c r="D4483" s="294" t="s">
        <v>422</v>
      </c>
      <c r="E4483" s="294" t="s">
        <v>456</v>
      </c>
    </row>
    <row r="4484" spans="2:5" x14ac:dyDescent="0.25">
      <c r="B4484" s="294" t="s">
        <v>6870</v>
      </c>
      <c r="C4484" s="294">
        <v>500148</v>
      </c>
      <c r="D4484" s="294" t="s">
        <v>6871</v>
      </c>
      <c r="E4484" s="294" t="s">
        <v>617</v>
      </c>
    </row>
    <row r="4485" spans="2:5" x14ac:dyDescent="0.25">
      <c r="B4485" s="294" t="s">
        <v>6872</v>
      </c>
      <c r="C4485" s="294">
        <v>539141</v>
      </c>
      <c r="D4485" s="294" t="s">
        <v>6873</v>
      </c>
      <c r="E4485" s="294" t="s">
        <v>1161</v>
      </c>
    </row>
    <row r="4486" spans="2:5" x14ac:dyDescent="0.25">
      <c r="B4486" s="294" t="s">
        <v>6874</v>
      </c>
      <c r="C4486" s="294">
        <v>539141</v>
      </c>
      <c r="D4486" s="294" t="s">
        <v>6873</v>
      </c>
      <c r="E4486" s="294" t="s">
        <v>1161</v>
      </c>
    </row>
    <row r="4487" spans="2:5" x14ac:dyDescent="0.25">
      <c r="B4487" s="294" t="s">
        <v>6875</v>
      </c>
      <c r="C4487" s="294">
        <v>511742</v>
      </c>
      <c r="D4487" s="294" t="s">
        <v>422</v>
      </c>
      <c r="E4487" s="294" t="s">
        <v>439</v>
      </c>
    </row>
    <row r="4488" spans="2:5" x14ac:dyDescent="0.25">
      <c r="B4488" s="294" t="s">
        <v>6876</v>
      </c>
      <c r="C4488" s="294">
        <v>533644</v>
      </c>
      <c r="D4488" s="294" t="s">
        <v>6877</v>
      </c>
      <c r="E4488" s="294" t="s">
        <v>465</v>
      </c>
    </row>
    <row r="4489" spans="2:5" x14ac:dyDescent="0.25">
      <c r="B4489" s="294" t="s">
        <v>6878</v>
      </c>
      <c r="C4489" s="294">
        <v>539874</v>
      </c>
      <c r="D4489" s="294" t="s">
        <v>6879</v>
      </c>
      <c r="E4489" s="294" t="s">
        <v>439</v>
      </c>
    </row>
    <row r="4490" spans="2:5" x14ac:dyDescent="0.25">
      <c r="B4490" s="294" t="s">
        <v>6880</v>
      </c>
      <c r="C4490" s="294" t="s">
        <v>422</v>
      </c>
      <c r="D4490" s="294" t="s">
        <v>6881</v>
      </c>
      <c r="E4490" s="294" t="s">
        <v>433</v>
      </c>
    </row>
    <row r="4491" spans="2:5" x14ac:dyDescent="0.25">
      <c r="B4491" s="294" t="s">
        <v>6882</v>
      </c>
      <c r="C4491" s="294">
        <v>538706</v>
      </c>
      <c r="D4491" s="294" t="s">
        <v>422</v>
      </c>
      <c r="E4491" s="294" t="s">
        <v>720</v>
      </c>
    </row>
    <row r="4492" spans="2:5" x14ac:dyDescent="0.25">
      <c r="B4492" s="294" t="s">
        <v>6883</v>
      </c>
      <c r="C4492" s="294">
        <v>538706</v>
      </c>
      <c r="D4492" s="294" t="s">
        <v>422</v>
      </c>
      <c r="E4492" s="294" t="s">
        <v>720</v>
      </c>
    </row>
    <row r="4493" spans="2:5" x14ac:dyDescent="0.25">
      <c r="B4493" s="294" t="s">
        <v>6884</v>
      </c>
      <c r="C4493" s="294">
        <v>506685</v>
      </c>
      <c r="D4493" s="294" t="s">
        <v>422</v>
      </c>
      <c r="E4493" s="294" t="s">
        <v>582</v>
      </c>
    </row>
    <row r="4494" spans="2:5" x14ac:dyDescent="0.25">
      <c r="B4494" s="294" t="s">
        <v>6885</v>
      </c>
      <c r="C4494" s="294">
        <v>532538</v>
      </c>
      <c r="D4494" s="294" t="s">
        <v>6886</v>
      </c>
      <c r="E4494" s="294" t="s">
        <v>435</v>
      </c>
    </row>
    <row r="4495" spans="2:5" x14ac:dyDescent="0.25">
      <c r="B4495" s="294" t="s">
        <v>6887</v>
      </c>
      <c r="C4495" s="294">
        <v>500231</v>
      </c>
      <c r="D4495" s="294" t="s">
        <v>6888</v>
      </c>
      <c r="E4495" s="294" t="s">
        <v>482</v>
      </c>
    </row>
    <row r="4496" spans="2:5" x14ac:dyDescent="0.25">
      <c r="B4496" s="294" t="s">
        <v>6889</v>
      </c>
      <c r="C4496" s="294">
        <v>539798</v>
      </c>
      <c r="D4496" s="294" t="s">
        <v>422</v>
      </c>
      <c r="E4496" s="294" t="s">
        <v>745</v>
      </c>
    </row>
    <row r="4497" spans="2:5" x14ac:dyDescent="0.25">
      <c r="B4497" s="294" t="s">
        <v>6890</v>
      </c>
      <c r="C4497" s="294">
        <v>504605</v>
      </c>
      <c r="D4497" s="294" t="s">
        <v>422</v>
      </c>
      <c r="E4497" s="294" t="s">
        <v>745</v>
      </c>
    </row>
    <row r="4498" spans="2:5" x14ac:dyDescent="0.25">
      <c r="B4498" s="294" t="s">
        <v>6891</v>
      </c>
      <c r="C4498" s="294">
        <v>506690</v>
      </c>
      <c r="D4498" s="294" t="s">
        <v>6892</v>
      </c>
      <c r="E4498" s="294" t="s">
        <v>460</v>
      </c>
    </row>
    <row r="4499" spans="2:5" x14ac:dyDescent="0.25">
      <c r="B4499" s="294" t="s">
        <v>6893</v>
      </c>
      <c r="C4499" s="294">
        <v>541503</v>
      </c>
      <c r="D4499" s="294" t="s">
        <v>422</v>
      </c>
      <c r="E4499" s="294" t="s">
        <v>2415</v>
      </c>
    </row>
    <row r="4500" spans="2:5" x14ac:dyDescent="0.25">
      <c r="B4500" s="294" t="s">
        <v>6894</v>
      </c>
      <c r="C4500" s="294" t="s">
        <v>422</v>
      </c>
      <c r="D4500" s="294" t="s">
        <v>6895</v>
      </c>
      <c r="E4500" s="294" t="s">
        <v>433</v>
      </c>
    </row>
    <row r="4501" spans="2:5" x14ac:dyDescent="0.25">
      <c r="B4501" s="294" t="s">
        <v>6896</v>
      </c>
      <c r="C4501" s="294">
        <v>503671</v>
      </c>
      <c r="D4501" s="294" t="s">
        <v>422</v>
      </c>
      <c r="E4501" s="294" t="s">
        <v>405</v>
      </c>
    </row>
    <row r="4502" spans="2:5" x14ac:dyDescent="0.25">
      <c r="B4502" s="294" t="s">
        <v>6897</v>
      </c>
      <c r="C4502" s="294">
        <v>512595</v>
      </c>
      <c r="D4502" s="294" t="s">
        <v>6898</v>
      </c>
      <c r="E4502" s="294" t="s">
        <v>978</v>
      </c>
    </row>
    <row r="4503" spans="2:5" x14ac:dyDescent="0.25">
      <c r="B4503" s="294" t="s">
        <v>6899</v>
      </c>
      <c r="C4503" s="294">
        <v>532477</v>
      </c>
      <c r="D4503" s="294" t="s">
        <v>6900</v>
      </c>
      <c r="E4503" s="294" t="s">
        <v>740</v>
      </c>
    </row>
    <row r="4504" spans="2:5" x14ac:dyDescent="0.25">
      <c r="B4504" s="294" t="s">
        <v>6901</v>
      </c>
      <c r="C4504" s="294">
        <v>526799</v>
      </c>
      <c r="D4504" s="294" t="s">
        <v>422</v>
      </c>
      <c r="E4504" s="294" t="s">
        <v>617</v>
      </c>
    </row>
    <row r="4505" spans="2:5" x14ac:dyDescent="0.25">
      <c r="B4505" s="294" t="s">
        <v>6902</v>
      </c>
      <c r="C4505" s="294">
        <v>500429</v>
      </c>
      <c r="D4505" s="294" t="s">
        <v>6903</v>
      </c>
      <c r="E4505" s="294" t="s">
        <v>444</v>
      </c>
    </row>
    <row r="4506" spans="2:5" x14ac:dyDescent="0.25">
      <c r="B4506" s="294" t="s">
        <v>6904</v>
      </c>
      <c r="C4506" s="294">
        <v>526957</v>
      </c>
      <c r="D4506" s="294" t="s">
        <v>422</v>
      </c>
      <c r="E4506" s="294" t="s">
        <v>917</v>
      </c>
    </row>
    <row r="4507" spans="2:5" x14ac:dyDescent="0.25">
      <c r="B4507" s="294" t="s">
        <v>6905</v>
      </c>
      <c r="C4507" s="294">
        <v>532646</v>
      </c>
      <c r="D4507" s="294" t="s">
        <v>6906</v>
      </c>
      <c r="E4507" s="294" t="s">
        <v>917</v>
      </c>
    </row>
    <row r="4508" spans="2:5" x14ac:dyDescent="0.25">
      <c r="B4508" s="294" t="s">
        <v>6907</v>
      </c>
      <c r="C4508" s="294">
        <v>530997</v>
      </c>
      <c r="D4508" s="294" t="s">
        <v>422</v>
      </c>
      <c r="E4508" s="294" t="s">
        <v>620</v>
      </c>
    </row>
    <row r="4509" spans="2:5" x14ac:dyDescent="0.25">
      <c r="B4509" s="294" t="s">
        <v>6908</v>
      </c>
      <c r="C4509" s="294">
        <v>521226</v>
      </c>
      <c r="D4509" s="294" t="s">
        <v>422</v>
      </c>
      <c r="E4509" s="294" t="s">
        <v>437</v>
      </c>
    </row>
    <row r="4510" spans="2:5" x14ac:dyDescent="0.25">
      <c r="B4510" s="294" t="s">
        <v>6909</v>
      </c>
      <c r="C4510" s="294">
        <v>526113</v>
      </c>
      <c r="D4510" s="294" t="s">
        <v>422</v>
      </c>
      <c r="E4510" s="294" t="s">
        <v>482</v>
      </c>
    </row>
    <row r="4511" spans="2:5" x14ac:dyDescent="0.25">
      <c r="B4511" s="294" t="s">
        <v>6910</v>
      </c>
      <c r="C4511" s="294">
        <v>537582</v>
      </c>
      <c r="D4511" s="294" t="s">
        <v>422</v>
      </c>
      <c r="E4511" s="294" t="s">
        <v>508</v>
      </c>
    </row>
    <row r="4512" spans="2:5" x14ac:dyDescent="0.25">
      <c r="B4512" s="294" t="s">
        <v>6911</v>
      </c>
      <c r="C4512" s="294">
        <v>538610</v>
      </c>
      <c r="D4512" s="294" t="s">
        <v>422</v>
      </c>
      <c r="E4512" s="294" t="s">
        <v>745</v>
      </c>
    </row>
    <row r="4513" spans="2:5" x14ac:dyDescent="0.25">
      <c r="B4513" s="294" t="s">
        <v>6912</v>
      </c>
      <c r="C4513" s="294">
        <v>532035</v>
      </c>
      <c r="D4513" s="294" t="s">
        <v>422</v>
      </c>
      <c r="E4513" s="294" t="s">
        <v>439</v>
      </c>
    </row>
    <row r="4514" spans="2:5" x14ac:dyDescent="0.25">
      <c r="B4514" s="294" t="s">
        <v>6913</v>
      </c>
      <c r="C4514" s="294">
        <v>531831</v>
      </c>
      <c r="D4514" s="294" t="s">
        <v>422</v>
      </c>
      <c r="E4514" s="294" t="s">
        <v>480</v>
      </c>
    </row>
    <row r="4515" spans="2:5" x14ac:dyDescent="0.25">
      <c r="B4515" s="294" t="s">
        <v>6914</v>
      </c>
      <c r="C4515" s="294">
        <v>531867</v>
      </c>
      <c r="D4515" s="294" t="s">
        <v>422</v>
      </c>
      <c r="E4515" s="294" t="s">
        <v>444</v>
      </c>
    </row>
    <row r="4516" spans="2:5" x14ac:dyDescent="0.25">
      <c r="B4516" s="294" t="s">
        <v>6915</v>
      </c>
      <c r="C4516" s="294">
        <v>507878</v>
      </c>
      <c r="D4516" s="294" t="s">
        <v>6916</v>
      </c>
      <c r="E4516" s="294" t="s">
        <v>508</v>
      </c>
    </row>
    <row r="4517" spans="2:5" x14ac:dyDescent="0.25">
      <c r="B4517" s="294" t="s">
        <v>6917</v>
      </c>
      <c r="C4517" s="294">
        <v>533171</v>
      </c>
      <c r="D4517" s="294" t="s">
        <v>6918</v>
      </c>
      <c r="E4517" s="294" t="s">
        <v>740</v>
      </c>
    </row>
    <row r="4518" spans="2:5" x14ac:dyDescent="0.25">
      <c r="B4518" s="294" t="s">
        <v>6919</v>
      </c>
      <c r="C4518" s="294">
        <v>532478</v>
      </c>
      <c r="D4518" s="294" t="s">
        <v>6920</v>
      </c>
      <c r="E4518" s="294" t="s">
        <v>1054</v>
      </c>
    </row>
    <row r="4519" spans="2:5" x14ac:dyDescent="0.25">
      <c r="B4519" s="294" t="s">
        <v>6921</v>
      </c>
      <c r="C4519" s="294">
        <v>531091</v>
      </c>
      <c r="D4519" s="294" t="s">
        <v>422</v>
      </c>
      <c r="E4519" s="294" t="s">
        <v>439</v>
      </c>
    </row>
    <row r="4520" spans="2:5" x14ac:dyDescent="0.25">
      <c r="B4520" s="294" t="s">
        <v>6922</v>
      </c>
      <c r="C4520" s="294">
        <v>522014</v>
      </c>
      <c r="D4520" s="294" t="s">
        <v>422</v>
      </c>
      <c r="E4520" s="294" t="s">
        <v>607</v>
      </c>
    </row>
    <row r="4521" spans="2:5" x14ac:dyDescent="0.25">
      <c r="B4521" s="294" t="s">
        <v>6923</v>
      </c>
      <c r="C4521" s="294">
        <v>502893</v>
      </c>
      <c r="D4521" s="294" t="s">
        <v>422</v>
      </c>
      <c r="E4521" s="294" t="s">
        <v>428</v>
      </c>
    </row>
    <row r="4522" spans="2:5" x14ac:dyDescent="0.25">
      <c r="B4522" s="294" t="s">
        <v>6924</v>
      </c>
      <c r="C4522" s="294">
        <v>507808</v>
      </c>
      <c r="D4522" s="294" t="s">
        <v>422</v>
      </c>
      <c r="E4522" s="294" t="s">
        <v>439</v>
      </c>
    </row>
    <row r="4523" spans="2:5" x14ac:dyDescent="0.25">
      <c r="B4523" s="294" t="s">
        <v>6925</v>
      </c>
      <c r="C4523" s="294" t="s">
        <v>422</v>
      </c>
      <c r="D4523" s="294" t="s">
        <v>6926</v>
      </c>
      <c r="E4523" s="294" t="s">
        <v>433</v>
      </c>
    </row>
    <row r="4524" spans="2:5" x14ac:dyDescent="0.25">
      <c r="B4524" s="294" t="s">
        <v>6927</v>
      </c>
      <c r="C4524" s="294">
        <v>532432</v>
      </c>
      <c r="D4524" s="294" t="s">
        <v>6928</v>
      </c>
      <c r="E4524" s="294" t="s">
        <v>1054</v>
      </c>
    </row>
    <row r="4525" spans="2:5" x14ac:dyDescent="0.25">
      <c r="B4525" s="294" t="s">
        <v>6929</v>
      </c>
      <c r="C4525" s="294">
        <v>521188</v>
      </c>
      <c r="D4525" s="294" t="s">
        <v>422</v>
      </c>
      <c r="E4525" s="294" t="s">
        <v>437</v>
      </c>
    </row>
    <row r="4526" spans="2:5" x14ac:dyDescent="0.25">
      <c r="B4526" s="294" t="s">
        <v>6930</v>
      </c>
      <c r="C4526" s="294">
        <v>522091</v>
      </c>
      <c r="D4526" s="294" t="s">
        <v>422</v>
      </c>
      <c r="E4526" s="294" t="s">
        <v>465</v>
      </c>
    </row>
    <row r="4527" spans="2:5" x14ac:dyDescent="0.25">
      <c r="B4527" s="294" t="s">
        <v>6931</v>
      </c>
      <c r="C4527" s="294">
        <v>532746</v>
      </c>
      <c r="D4527" s="294" t="s">
        <v>6932</v>
      </c>
      <c r="E4527" s="294" t="s">
        <v>820</v>
      </c>
    </row>
    <row r="4528" spans="2:5" x14ac:dyDescent="0.25">
      <c r="B4528" s="294" t="s">
        <v>6933</v>
      </c>
      <c r="C4528" s="294" t="s">
        <v>422</v>
      </c>
      <c r="D4528" s="294" t="s">
        <v>6934</v>
      </c>
      <c r="E4528" s="294" t="s">
        <v>433</v>
      </c>
    </row>
    <row r="4529" spans="2:5" x14ac:dyDescent="0.25">
      <c r="B4529" s="294" t="s">
        <v>6935</v>
      </c>
      <c r="C4529" s="294" t="s">
        <v>422</v>
      </c>
      <c r="D4529" s="294" t="s">
        <v>6934</v>
      </c>
      <c r="E4529" s="294" t="s">
        <v>433</v>
      </c>
    </row>
    <row r="4530" spans="2:5" x14ac:dyDescent="0.25">
      <c r="B4530" s="294" t="s">
        <v>6936</v>
      </c>
      <c r="C4530" s="294">
        <v>532378</v>
      </c>
      <c r="D4530" s="294" t="s">
        <v>422</v>
      </c>
      <c r="E4530" s="294" t="s">
        <v>425</v>
      </c>
    </row>
    <row r="4531" spans="2:5" x14ac:dyDescent="0.25">
      <c r="B4531" s="294" t="s">
        <v>6937</v>
      </c>
      <c r="C4531" s="294">
        <v>539314</v>
      </c>
      <c r="D4531" s="294" t="s">
        <v>422</v>
      </c>
      <c r="E4531" s="294" t="s">
        <v>777</v>
      </c>
    </row>
    <row r="4532" spans="2:5" x14ac:dyDescent="0.25">
      <c r="B4532" s="294" t="s">
        <v>6938</v>
      </c>
      <c r="C4532" s="294">
        <v>504212</v>
      </c>
      <c r="D4532" s="294" t="s">
        <v>6939</v>
      </c>
      <c r="E4532" s="294" t="s">
        <v>720</v>
      </c>
    </row>
    <row r="4533" spans="2:5" x14ac:dyDescent="0.25">
      <c r="B4533" s="294" t="s">
        <v>6940</v>
      </c>
      <c r="C4533" s="294">
        <v>531963</v>
      </c>
      <c r="D4533" s="294" t="s">
        <v>422</v>
      </c>
      <c r="E4533" s="294" t="s">
        <v>843</v>
      </c>
    </row>
    <row r="4534" spans="2:5" x14ac:dyDescent="0.25">
      <c r="B4534" s="294" t="s">
        <v>6941</v>
      </c>
      <c r="C4534" s="294">
        <v>523519</v>
      </c>
      <c r="D4534" s="294" t="s">
        <v>422</v>
      </c>
      <c r="E4534" s="294" t="s">
        <v>444</v>
      </c>
    </row>
    <row r="4535" spans="2:5" x14ac:dyDescent="0.25">
      <c r="B4535" s="294" t="s">
        <v>6942</v>
      </c>
      <c r="C4535" s="294">
        <v>504673</v>
      </c>
      <c r="D4535" s="294" t="s">
        <v>422</v>
      </c>
      <c r="E4535" s="294" t="s">
        <v>727</v>
      </c>
    </row>
    <row r="4536" spans="2:5" x14ac:dyDescent="0.25">
      <c r="B4536" s="294" t="s">
        <v>6943</v>
      </c>
      <c r="C4536" s="294">
        <v>524408</v>
      </c>
      <c r="D4536" s="294" t="s">
        <v>422</v>
      </c>
      <c r="E4536" s="294" t="s">
        <v>470</v>
      </c>
    </row>
    <row r="4537" spans="2:5" x14ac:dyDescent="0.25">
      <c r="B4537" s="294" t="s">
        <v>6944</v>
      </c>
      <c r="C4537" s="294">
        <v>514144</v>
      </c>
      <c r="D4537" s="294" t="s">
        <v>422</v>
      </c>
      <c r="E4537" s="294" t="s">
        <v>437</v>
      </c>
    </row>
    <row r="4538" spans="2:5" x14ac:dyDescent="0.25">
      <c r="B4538" s="294" t="s">
        <v>6945</v>
      </c>
      <c r="C4538" s="294">
        <v>512408</v>
      </c>
      <c r="D4538" s="294" t="s">
        <v>422</v>
      </c>
      <c r="E4538" s="294" t="s">
        <v>437</v>
      </c>
    </row>
    <row r="4539" spans="2:5" x14ac:dyDescent="0.25">
      <c r="B4539" s="294" t="s">
        <v>6946</v>
      </c>
      <c r="C4539" s="294">
        <v>531762</v>
      </c>
      <c r="D4539" s="294" t="s">
        <v>422</v>
      </c>
      <c r="E4539" s="294" t="s">
        <v>460</v>
      </c>
    </row>
    <row r="4540" spans="2:5" x14ac:dyDescent="0.25">
      <c r="B4540" s="294" t="s">
        <v>6947</v>
      </c>
      <c r="C4540" s="294">
        <v>511764</v>
      </c>
      <c r="D4540" s="294" t="s">
        <v>422</v>
      </c>
      <c r="E4540" s="294" t="s">
        <v>439</v>
      </c>
    </row>
    <row r="4541" spans="2:5" x14ac:dyDescent="0.25">
      <c r="B4541" s="294" t="s">
        <v>6948</v>
      </c>
      <c r="C4541" s="294">
        <v>512070</v>
      </c>
      <c r="D4541" s="294" t="s">
        <v>6949</v>
      </c>
      <c r="E4541" s="294" t="s">
        <v>566</v>
      </c>
    </row>
    <row r="4542" spans="2:5" x14ac:dyDescent="0.25">
      <c r="B4542" s="294" t="s">
        <v>6950</v>
      </c>
      <c r="C4542" s="294">
        <v>531390</v>
      </c>
      <c r="D4542" s="294" t="s">
        <v>422</v>
      </c>
      <c r="E4542" s="294" t="s">
        <v>439</v>
      </c>
    </row>
    <row r="4543" spans="2:5" x14ac:dyDescent="0.25">
      <c r="B4543" s="294" t="s">
        <v>6951</v>
      </c>
      <c r="C4543" s="294" t="s">
        <v>422</v>
      </c>
      <c r="D4543" s="294" t="s">
        <v>6952</v>
      </c>
      <c r="E4543" s="294" t="s">
        <v>433</v>
      </c>
    </row>
    <row r="4544" spans="2:5" x14ac:dyDescent="0.25">
      <c r="B4544" s="294" t="s">
        <v>6953</v>
      </c>
      <c r="C4544" s="294">
        <v>526987</v>
      </c>
      <c r="D4544" s="294" t="s">
        <v>6954</v>
      </c>
      <c r="E4544" s="294" t="s">
        <v>444</v>
      </c>
    </row>
    <row r="4545" spans="2:5" x14ac:dyDescent="0.25">
      <c r="B4545" s="294" t="s">
        <v>6955</v>
      </c>
      <c r="C4545" s="294">
        <v>532402</v>
      </c>
      <c r="D4545" s="294" t="s">
        <v>422</v>
      </c>
      <c r="E4545" s="294" t="s">
        <v>515</v>
      </c>
    </row>
    <row r="4546" spans="2:5" x14ac:dyDescent="0.25">
      <c r="B4546" s="294" t="s">
        <v>6956</v>
      </c>
      <c r="C4546" s="294">
        <v>532398</v>
      </c>
      <c r="D4546" s="294" t="s">
        <v>6957</v>
      </c>
      <c r="E4546" s="294" t="s">
        <v>515</v>
      </c>
    </row>
    <row r="4547" spans="2:5" x14ac:dyDescent="0.25">
      <c r="B4547" s="294" t="s">
        <v>6958</v>
      </c>
      <c r="C4547" s="294">
        <v>517146</v>
      </c>
      <c r="D4547" s="294" t="s">
        <v>6959</v>
      </c>
      <c r="E4547" s="294" t="s">
        <v>745</v>
      </c>
    </row>
    <row r="4548" spans="2:5" x14ac:dyDescent="0.25">
      <c r="B4548" s="294" t="s">
        <v>6960</v>
      </c>
      <c r="C4548" s="294">
        <v>511507</v>
      </c>
      <c r="D4548" s="294" t="s">
        <v>422</v>
      </c>
      <c r="E4548" s="294" t="s">
        <v>439</v>
      </c>
    </row>
    <row r="4549" spans="2:5" x14ac:dyDescent="0.25">
      <c r="B4549" s="294" t="s">
        <v>6961</v>
      </c>
      <c r="C4549" s="294" t="s">
        <v>422</v>
      </c>
      <c r="D4549" s="294" t="s">
        <v>6962</v>
      </c>
      <c r="E4549" s="294" t="s">
        <v>433</v>
      </c>
    </row>
    <row r="4550" spans="2:5" x14ac:dyDescent="0.25">
      <c r="B4550" s="294" t="s">
        <v>6963</v>
      </c>
      <c r="C4550" s="294">
        <v>511736</v>
      </c>
      <c r="D4550" s="294" t="s">
        <v>422</v>
      </c>
      <c r="E4550" s="294" t="s">
        <v>444</v>
      </c>
    </row>
    <row r="4551" spans="2:5" x14ac:dyDescent="0.25">
      <c r="B4551" s="294" t="s">
        <v>6964</v>
      </c>
      <c r="C4551" s="294">
        <v>532765</v>
      </c>
      <c r="D4551" s="294" t="s">
        <v>6965</v>
      </c>
      <c r="E4551" s="294" t="s">
        <v>620</v>
      </c>
    </row>
    <row r="4552" spans="2:5" x14ac:dyDescent="0.25">
      <c r="B4552" s="294" t="s">
        <v>6966</v>
      </c>
      <c r="C4552" s="294">
        <v>590101</v>
      </c>
      <c r="D4552" s="294" t="s">
        <v>6967</v>
      </c>
      <c r="E4552" s="294" t="s">
        <v>405</v>
      </c>
    </row>
    <row r="4553" spans="2:5" x14ac:dyDescent="0.25">
      <c r="B4553" s="294" t="s">
        <v>6968</v>
      </c>
      <c r="C4553" s="294">
        <v>500426</v>
      </c>
      <c r="D4553" s="294" t="s">
        <v>422</v>
      </c>
      <c r="E4553" s="294" t="s">
        <v>508</v>
      </c>
    </row>
    <row r="4554" spans="2:5" x14ac:dyDescent="0.25">
      <c r="B4554" s="294" t="s">
        <v>6969</v>
      </c>
      <c r="C4554" s="294">
        <v>513216</v>
      </c>
      <c r="D4554" s="294" t="s">
        <v>6970</v>
      </c>
      <c r="E4554" s="294" t="s">
        <v>454</v>
      </c>
    </row>
    <row r="4555" spans="2:5" x14ac:dyDescent="0.25">
      <c r="B4555" s="294" t="s">
        <v>6971</v>
      </c>
      <c r="C4555" s="294">
        <v>532729</v>
      </c>
      <c r="D4555" s="294" t="s">
        <v>6972</v>
      </c>
      <c r="E4555" s="294" t="s">
        <v>1121</v>
      </c>
    </row>
    <row r="4556" spans="2:5" x14ac:dyDescent="0.25">
      <c r="B4556" s="294" t="s">
        <v>6973</v>
      </c>
      <c r="C4556" s="294">
        <v>500254</v>
      </c>
      <c r="D4556" s="294" t="s">
        <v>6974</v>
      </c>
      <c r="E4556" s="294" t="s">
        <v>454</v>
      </c>
    </row>
    <row r="4557" spans="2:5" x14ac:dyDescent="0.25">
      <c r="B4557" s="294" t="s">
        <v>6975</v>
      </c>
      <c r="C4557" s="294">
        <v>511110</v>
      </c>
      <c r="D4557" s="294" t="s">
        <v>422</v>
      </c>
      <c r="E4557" s="294" t="s">
        <v>405</v>
      </c>
    </row>
    <row r="4558" spans="2:5" x14ac:dyDescent="0.25">
      <c r="B4558" s="294" t="s">
        <v>6976</v>
      </c>
      <c r="C4558" s="294">
        <v>539123</v>
      </c>
      <c r="D4558" s="294" t="s">
        <v>422</v>
      </c>
      <c r="E4558" s="294" t="s">
        <v>442</v>
      </c>
    </row>
    <row r="4559" spans="2:5" x14ac:dyDescent="0.25">
      <c r="B4559" s="294" t="s">
        <v>6977</v>
      </c>
      <c r="C4559" s="294">
        <v>542654</v>
      </c>
      <c r="D4559" s="294" t="s">
        <v>6978</v>
      </c>
      <c r="E4559" s="294" t="s">
        <v>423</v>
      </c>
    </row>
    <row r="4560" spans="2:5" x14ac:dyDescent="0.25">
      <c r="B4560" s="294" t="s">
        <v>6979</v>
      </c>
      <c r="C4560" s="294">
        <v>523888</v>
      </c>
      <c r="D4560" s="294" t="s">
        <v>422</v>
      </c>
      <c r="E4560" s="294" t="s">
        <v>902</v>
      </c>
    </row>
    <row r="4561" spans="2:5" x14ac:dyDescent="0.25">
      <c r="B4561" s="294" t="s">
        <v>6980</v>
      </c>
      <c r="C4561" s="294">
        <v>531266</v>
      </c>
      <c r="D4561" s="294" t="s">
        <v>6981</v>
      </c>
      <c r="E4561" s="294" t="s">
        <v>500</v>
      </c>
    </row>
    <row r="4562" spans="2:5" x14ac:dyDescent="0.25">
      <c r="B4562" s="294" t="s">
        <v>6982</v>
      </c>
      <c r="C4562" s="294">
        <v>532867</v>
      </c>
      <c r="D4562" s="294" t="s">
        <v>6983</v>
      </c>
      <c r="E4562" s="294" t="s">
        <v>591</v>
      </c>
    </row>
    <row r="4563" spans="2:5" x14ac:dyDescent="0.25">
      <c r="B4563" s="294" t="s">
        <v>6984</v>
      </c>
      <c r="C4563" s="294">
        <v>533269</v>
      </c>
      <c r="D4563" s="294" t="s">
        <v>6985</v>
      </c>
      <c r="E4563" s="294" t="s">
        <v>447</v>
      </c>
    </row>
    <row r="4564" spans="2:5" x14ac:dyDescent="0.25">
      <c r="B4564" s="294" t="s">
        <v>6986</v>
      </c>
      <c r="C4564" s="294">
        <v>532320</v>
      </c>
      <c r="D4564" s="294" t="s">
        <v>422</v>
      </c>
      <c r="E4564" s="294" t="s">
        <v>439</v>
      </c>
    </row>
    <row r="4565" spans="2:5" x14ac:dyDescent="0.25">
      <c r="B4565" s="294" t="s">
        <v>6987</v>
      </c>
      <c r="C4565" s="294">
        <v>519152</v>
      </c>
      <c r="D4565" s="294" t="s">
        <v>422</v>
      </c>
      <c r="E4565" s="294" t="s">
        <v>444</v>
      </c>
    </row>
    <row r="4566" spans="2:5" x14ac:dyDescent="0.25">
      <c r="B4566" s="294" t="s">
        <v>6988</v>
      </c>
      <c r="C4566" s="294">
        <v>519156</v>
      </c>
      <c r="D4566" s="294" t="s">
        <v>6989</v>
      </c>
      <c r="E4566" s="294" t="s">
        <v>482</v>
      </c>
    </row>
    <row r="4567" spans="2:5" x14ac:dyDescent="0.25">
      <c r="B4567" s="294" t="s">
        <v>6990</v>
      </c>
      <c r="C4567" s="294" t="s">
        <v>422</v>
      </c>
      <c r="D4567" s="294" t="s">
        <v>6991</v>
      </c>
      <c r="E4567" s="294" t="s">
        <v>433</v>
      </c>
    </row>
    <row r="4568" spans="2:5" x14ac:dyDescent="0.25">
      <c r="B4568" s="294" t="s">
        <v>6992</v>
      </c>
      <c r="C4568" s="294">
        <v>531676</v>
      </c>
      <c r="D4568" s="294" t="s">
        <v>422</v>
      </c>
      <c r="E4568" s="294" t="s">
        <v>482</v>
      </c>
    </row>
    <row r="4569" spans="2:5" x14ac:dyDescent="0.25">
      <c r="B4569" s="294" t="s">
        <v>6993</v>
      </c>
      <c r="C4569" s="294">
        <v>532156</v>
      </c>
      <c r="D4569" s="294" t="s">
        <v>6994</v>
      </c>
      <c r="E4569" s="294" t="s">
        <v>536</v>
      </c>
    </row>
    <row r="4570" spans="2:5" x14ac:dyDescent="0.25">
      <c r="B4570" s="294" t="s">
        <v>6995</v>
      </c>
      <c r="C4570" s="294" t="s">
        <v>422</v>
      </c>
      <c r="D4570" s="294" t="s">
        <v>6996</v>
      </c>
      <c r="E4570" s="294" t="s">
        <v>433</v>
      </c>
    </row>
    <row r="4571" spans="2:5" x14ac:dyDescent="0.25">
      <c r="B4571" s="294" t="s">
        <v>6997</v>
      </c>
      <c r="C4571" s="294">
        <v>511431</v>
      </c>
      <c r="D4571" s="294" t="s">
        <v>6998</v>
      </c>
      <c r="E4571" s="294" t="s">
        <v>423</v>
      </c>
    </row>
    <row r="4572" spans="2:5" x14ac:dyDescent="0.25">
      <c r="B4572" s="294" t="s">
        <v>6999</v>
      </c>
      <c r="C4572" s="294">
        <v>539402</v>
      </c>
      <c r="D4572" s="294" t="s">
        <v>422</v>
      </c>
      <c r="E4572" s="294" t="s">
        <v>620</v>
      </c>
    </row>
    <row r="4573" spans="2:5" x14ac:dyDescent="0.25">
      <c r="B4573" s="294" t="s">
        <v>7000</v>
      </c>
      <c r="C4573" s="294">
        <v>526775</v>
      </c>
      <c r="D4573" s="294" t="s">
        <v>422</v>
      </c>
      <c r="E4573" s="294" t="s">
        <v>568</v>
      </c>
    </row>
    <row r="4574" spans="2:5" x14ac:dyDescent="0.25">
      <c r="B4574" s="294" t="s">
        <v>7001</v>
      </c>
      <c r="C4574" s="294">
        <v>540145</v>
      </c>
      <c r="D4574" s="294" t="s">
        <v>422</v>
      </c>
      <c r="E4574" s="294" t="s">
        <v>460</v>
      </c>
    </row>
    <row r="4575" spans="2:5" x14ac:dyDescent="0.25">
      <c r="B4575" s="294" t="s">
        <v>7002</v>
      </c>
      <c r="C4575" s="294">
        <v>530403</v>
      </c>
      <c r="D4575" s="294" t="s">
        <v>422</v>
      </c>
      <c r="E4575" s="294" t="s">
        <v>617</v>
      </c>
    </row>
    <row r="4576" spans="2:5" x14ac:dyDescent="0.25">
      <c r="B4576" s="294" t="s">
        <v>7003</v>
      </c>
      <c r="C4576" s="294">
        <v>513397</v>
      </c>
      <c r="D4576" s="294" t="s">
        <v>422</v>
      </c>
      <c r="E4576" s="294" t="s">
        <v>745</v>
      </c>
    </row>
    <row r="4577" spans="2:5" x14ac:dyDescent="0.25">
      <c r="B4577" s="294" t="s">
        <v>7004</v>
      </c>
      <c r="C4577" s="294">
        <v>539543</v>
      </c>
      <c r="D4577" s="294" t="s">
        <v>422</v>
      </c>
      <c r="E4577" s="294" t="s">
        <v>442</v>
      </c>
    </row>
    <row r="4578" spans="2:5" x14ac:dyDescent="0.25">
      <c r="B4578" s="294" t="s">
        <v>7005</v>
      </c>
      <c r="C4578" s="294">
        <v>530459</v>
      </c>
      <c r="D4578" s="294" t="s">
        <v>422</v>
      </c>
      <c r="E4578" s="294" t="s">
        <v>437</v>
      </c>
    </row>
    <row r="4579" spans="2:5" x14ac:dyDescent="0.25">
      <c r="B4579" s="294" t="s">
        <v>7006</v>
      </c>
      <c r="C4579" s="294">
        <v>512175</v>
      </c>
      <c r="D4579" s="294" t="s">
        <v>422</v>
      </c>
      <c r="E4579" s="294" t="s">
        <v>408</v>
      </c>
    </row>
    <row r="4580" spans="2:5" x14ac:dyDescent="0.25">
      <c r="B4580" s="294" t="s">
        <v>7007</v>
      </c>
      <c r="C4580" s="294">
        <v>530369</v>
      </c>
      <c r="D4580" s="294" t="s">
        <v>422</v>
      </c>
      <c r="E4580" s="294" t="s">
        <v>902</v>
      </c>
    </row>
    <row r="4581" spans="2:5" x14ac:dyDescent="0.25">
      <c r="B4581" s="294" t="s">
        <v>7008</v>
      </c>
      <c r="C4581" s="294">
        <v>532090</v>
      </c>
      <c r="D4581" s="294" t="s">
        <v>422</v>
      </c>
      <c r="E4581" s="294" t="s">
        <v>437</v>
      </c>
    </row>
    <row r="4582" spans="2:5" x14ac:dyDescent="0.25">
      <c r="B4582" s="294" t="s">
        <v>7009</v>
      </c>
      <c r="C4582" s="294">
        <v>538918</v>
      </c>
      <c r="D4582" s="294" t="s">
        <v>422</v>
      </c>
      <c r="E4582" s="294" t="s">
        <v>439</v>
      </c>
    </row>
    <row r="4583" spans="2:5" x14ac:dyDescent="0.25">
      <c r="B4583" s="294" t="s">
        <v>7010</v>
      </c>
      <c r="C4583" s="294">
        <v>540729</v>
      </c>
      <c r="D4583" s="294" t="s">
        <v>422</v>
      </c>
      <c r="E4583" s="294" t="s">
        <v>460</v>
      </c>
    </row>
    <row r="4584" spans="2:5" x14ac:dyDescent="0.25">
      <c r="B4584" s="294" t="s">
        <v>7011</v>
      </c>
      <c r="C4584" s="294">
        <v>539761</v>
      </c>
      <c r="D4584" s="294" t="s">
        <v>422</v>
      </c>
      <c r="E4584" s="294" t="s">
        <v>527</v>
      </c>
    </row>
    <row r="4585" spans="2:5" x14ac:dyDescent="0.25">
      <c r="B4585" s="294" t="s">
        <v>7012</v>
      </c>
      <c r="C4585" s="294">
        <v>502589</v>
      </c>
      <c r="D4585" s="294" t="s">
        <v>422</v>
      </c>
      <c r="E4585" s="294" t="s">
        <v>416</v>
      </c>
    </row>
    <row r="4586" spans="2:5" x14ac:dyDescent="0.25">
      <c r="B4586" s="294" t="s">
        <v>7013</v>
      </c>
      <c r="C4586" s="294">
        <v>524796</v>
      </c>
      <c r="D4586" s="294" t="s">
        <v>422</v>
      </c>
      <c r="E4586" s="294" t="s">
        <v>460</v>
      </c>
    </row>
    <row r="4587" spans="2:5" x14ac:dyDescent="0.25">
      <c r="B4587" s="294" t="s">
        <v>7014</v>
      </c>
      <c r="C4587" s="294" t="s">
        <v>422</v>
      </c>
      <c r="D4587" s="294" t="s">
        <v>7015</v>
      </c>
      <c r="E4587" s="294" t="s">
        <v>513</v>
      </c>
    </row>
    <row r="4588" spans="2:5" x14ac:dyDescent="0.25">
      <c r="B4588" s="294" t="s">
        <v>7016</v>
      </c>
      <c r="C4588" s="294">
        <v>531444</v>
      </c>
      <c r="D4588" s="294" t="s">
        <v>422</v>
      </c>
      <c r="E4588" s="294" t="s">
        <v>435</v>
      </c>
    </row>
    <row r="4589" spans="2:5" x14ac:dyDescent="0.25">
      <c r="B4589" s="294" t="s">
        <v>7017</v>
      </c>
      <c r="C4589" s="294">
        <v>500439</v>
      </c>
      <c r="D4589" s="294" t="s">
        <v>7018</v>
      </c>
      <c r="E4589" s="294" t="s">
        <v>439</v>
      </c>
    </row>
    <row r="4590" spans="2:5" x14ac:dyDescent="0.25">
      <c r="B4590" s="294" t="s">
        <v>7019</v>
      </c>
      <c r="C4590" s="294">
        <v>513534</v>
      </c>
      <c r="D4590" s="294" t="s">
        <v>422</v>
      </c>
      <c r="E4590" s="294" t="s">
        <v>454</v>
      </c>
    </row>
    <row r="4591" spans="2:5" x14ac:dyDescent="0.25">
      <c r="B4591" s="294" t="s">
        <v>7020</v>
      </c>
      <c r="C4591" s="294">
        <v>514175</v>
      </c>
      <c r="D4591" s="294" t="s">
        <v>7021</v>
      </c>
      <c r="E4591" s="294" t="s">
        <v>437</v>
      </c>
    </row>
    <row r="4592" spans="2:5" x14ac:dyDescent="0.25">
      <c r="B4592" s="294" t="s">
        <v>7022</v>
      </c>
      <c r="C4592" s="294">
        <v>534392</v>
      </c>
      <c r="D4592" s="294" t="s">
        <v>7023</v>
      </c>
      <c r="E4592" s="294" t="s">
        <v>745</v>
      </c>
    </row>
    <row r="4593" spans="2:5" x14ac:dyDescent="0.25">
      <c r="B4593" s="294" t="s">
        <v>7024</v>
      </c>
      <c r="C4593" s="294">
        <v>502986</v>
      </c>
      <c r="D4593" s="294" t="s">
        <v>7025</v>
      </c>
      <c r="E4593" s="294" t="s">
        <v>437</v>
      </c>
    </row>
    <row r="4594" spans="2:5" x14ac:dyDescent="0.25">
      <c r="B4594" s="294" t="s">
        <v>7026</v>
      </c>
      <c r="C4594" s="294">
        <v>541578</v>
      </c>
      <c r="D4594" s="294" t="s">
        <v>7027</v>
      </c>
      <c r="E4594" s="294" t="s">
        <v>777</v>
      </c>
    </row>
    <row r="4595" spans="2:5" x14ac:dyDescent="0.25">
      <c r="B4595" s="294" t="s">
        <v>7028</v>
      </c>
      <c r="C4595" s="294">
        <v>540180</v>
      </c>
      <c r="D4595" s="294" t="s">
        <v>7029</v>
      </c>
      <c r="E4595" s="294" t="s">
        <v>617</v>
      </c>
    </row>
    <row r="4596" spans="2:5" x14ac:dyDescent="0.25">
      <c r="B4596" s="294" t="s">
        <v>7030</v>
      </c>
      <c r="C4596" s="294">
        <v>512511</v>
      </c>
      <c r="D4596" s="294" t="s">
        <v>422</v>
      </c>
      <c r="E4596" s="294" t="s">
        <v>843</v>
      </c>
    </row>
    <row r="4597" spans="2:5" x14ac:dyDescent="0.25">
      <c r="B4597" s="294" t="s">
        <v>7031</v>
      </c>
      <c r="C4597" s="294">
        <v>531574</v>
      </c>
      <c r="D4597" s="294" t="s">
        <v>422</v>
      </c>
      <c r="E4597" s="294" t="s">
        <v>508</v>
      </c>
    </row>
    <row r="4598" spans="2:5" x14ac:dyDescent="0.25">
      <c r="B4598" s="294" t="s">
        <v>7032</v>
      </c>
      <c r="C4598" s="294" t="s">
        <v>422</v>
      </c>
      <c r="D4598" s="294" t="s">
        <v>7033</v>
      </c>
      <c r="E4598" s="294" t="s">
        <v>433</v>
      </c>
    </row>
    <row r="4599" spans="2:5" x14ac:dyDescent="0.25">
      <c r="B4599" s="294" t="s">
        <v>7034</v>
      </c>
      <c r="C4599" s="294">
        <v>533156</v>
      </c>
      <c r="D4599" s="294" t="s">
        <v>7035</v>
      </c>
      <c r="E4599" s="294" t="s">
        <v>508</v>
      </c>
    </row>
    <row r="4600" spans="2:5" x14ac:dyDescent="0.25">
      <c r="B4600" s="294" t="s">
        <v>7036</v>
      </c>
      <c r="C4600" s="294">
        <v>538634</v>
      </c>
      <c r="D4600" s="294" t="s">
        <v>422</v>
      </c>
      <c r="E4600" s="294" t="s">
        <v>460</v>
      </c>
    </row>
    <row r="4601" spans="2:5" x14ac:dyDescent="0.25">
      <c r="B4601" s="294" t="s">
        <v>7037</v>
      </c>
      <c r="C4601" s="294">
        <v>533576</v>
      </c>
      <c r="D4601" s="294" t="s">
        <v>7038</v>
      </c>
      <c r="E4601" s="294" t="s">
        <v>454</v>
      </c>
    </row>
    <row r="4602" spans="2:5" x14ac:dyDescent="0.25">
      <c r="B4602" s="294" t="s">
        <v>7039</v>
      </c>
      <c r="C4602" s="294">
        <v>531650</v>
      </c>
      <c r="D4602" s="294" t="s">
        <v>422</v>
      </c>
      <c r="E4602" s="294" t="s">
        <v>843</v>
      </c>
    </row>
    <row r="4603" spans="2:5" x14ac:dyDescent="0.25">
      <c r="B4603" s="294" t="s">
        <v>7040</v>
      </c>
      <c r="C4603" s="294">
        <v>513005</v>
      </c>
      <c r="D4603" s="294" t="s">
        <v>422</v>
      </c>
      <c r="E4603" s="294" t="s">
        <v>454</v>
      </c>
    </row>
    <row r="4604" spans="2:5" x14ac:dyDescent="0.25">
      <c r="B4604" s="294" t="s">
        <v>7041</v>
      </c>
      <c r="C4604" s="294">
        <v>511493</v>
      </c>
      <c r="D4604" s="294" t="s">
        <v>422</v>
      </c>
      <c r="E4604" s="294" t="s">
        <v>439</v>
      </c>
    </row>
    <row r="4605" spans="2:5" x14ac:dyDescent="0.25">
      <c r="B4605" s="294" t="s">
        <v>7042</v>
      </c>
      <c r="C4605" s="294">
        <v>536672</v>
      </c>
      <c r="D4605" s="294" t="s">
        <v>422</v>
      </c>
      <c r="E4605" s="294" t="s">
        <v>2049</v>
      </c>
    </row>
    <row r="4606" spans="2:5" x14ac:dyDescent="0.25">
      <c r="B4606" s="294" t="s">
        <v>7043</v>
      </c>
      <c r="C4606" s="294">
        <v>500295</v>
      </c>
      <c r="D4606" s="294" t="s">
        <v>7044</v>
      </c>
      <c r="E4606" s="294" t="s">
        <v>2938</v>
      </c>
    </row>
    <row r="4607" spans="2:5" x14ac:dyDescent="0.25">
      <c r="B4607" s="294" t="s">
        <v>7045</v>
      </c>
      <c r="C4607" s="294">
        <v>533056</v>
      </c>
      <c r="D4607" s="294" t="s">
        <v>422</v>
      </c>
      <c r="E4607" s="294" t="s">
        <v>428</v>
      </c>
    </row>
    <row r="4608" spans="2:5" x14ac:dyDescent="0.25">
      <c r="B4608" s="294" t="s">
        <v>7046</v>
      </c>
      <c r="C4608" s="294">
        <v>522267</v>
      </c>
      <c r="D4608" s="294" t="s">
        <v>422</v>
      </c>
      <c r="E4608" s="294" t="s">
        <v>430</v>
      </c>
    </row>
    <row r="4609" spans="2:5" x14ac:dyDescent="0.25">
      <c r="B4609" s="294" t="s">
        <v>7047</v>
      </c>
      <c r="C4609" s="294">
        <v>503657</v>
      </c>
      <c r="D4609" s="294" t="s">
        <v>422</v>
      </c>
      <c r="E4609" s="294" t="s">
        <v>561</v>
      </c>
    </row>
    <row r="4610" spans="2:5" x14ac:dyDescent="0.25">
      <c r="B4610" s="294" t="s">
        <v>7048</v>
      </c>
      <c r="C4610" s="294">
        <v>542046</v>
      </c>
      <c r="D4610" s="294" t="s">
        <v>422</v>
      </c>
      <c r="E4610" s="294" t="s">
        <v>508</v>
      </c>
    </row>
    <row r="4611" spans="2:5" x14ac:dyDescent="0.25">
      <c r="B4611" s="294" t="s">
        <v>7049</v>
      </c>
      <c r="C4611" s="294">
        <v>540252</v>
      </c>
      <c r="D4611" s="294" t="s">
        <v>422</v>
      </c>
      <c r="E4611" s="294" t="s">
        <v>536</v>
      </c>
    </row>
    <row r="4612" spans="2:5" x14ac:dyDescent="0.25">
      <c r="B4612" s="294" t="s">
        <v>7050</v>
      </c>
      <c r="C4612" s="294">
        <v>511523</v>
      </c>
      <c r="D4612" s="294" t="s">
        <v>422</v>
      </c>
      <c r="E4612" s="294" t="s">
        <v>460</v>
      </c>
    </row>
    <row r="4613" spans="2:5" x14ac:dyDescent="0.25">
      <c r="B4613" s="294" t="s">
        <v>7051</v>
      </c>
      <c r="C4613" s="294">
        <v>539132</v>
      </c>
      <c r="D4613" s="294" t="s">
        <v>422</v>
      </c>
      <c r="E4613" s="294" t="s">
        <v>671</v>
      </c>
    </row>
    <row r="4614" spans="2:5" x14ac:dyDescent="0.25">
      <c r="B4614" s="294" t="s">
        <v>7052</v>
      </c>
      <c r="C4614" s="294">
        <v>526755</v>
      </c>
      <c r="D4614" s="294" t="s">
        <v>422</v>
      </c>
      <c r="E4614" s="294" t="s">
        <v>623</v>
      </c>
    </row>
    <row r="4615" spans="2:5" x14ac:dyDescent="0.25">
      <c r="B4615" s="294" t="s">
        <v>7053</v>
      </c>
      <c r="C4615" s="294">
        <v>505232</v>
      </c>
      <c r="D4615" s="294" t="s">
        <v>422</v>
      </c>
      <c r="E4615" s="294" t="s">
        <v>777</v>
      </c>
    </row>
    <row r="4616" spans="2:5" x14ac:dyDescent="0.25">
      <c r="B4616" s="294" t="s">
        <v>7054</v>
      </c>
      <c r="C4616" s="294">
        <v>523261</v>
      </c>
      <c r="D4616" s="294" t="s">
        <v>7055</v>
      </c>
      <c r="E4616" s="294" t="s">
        <v>482</v>
      </c>
    </row>
    <row r="4617" spans="2:5" x14ac:dyDescent="0.25">
      <c r="B4617" s="294" t="s">
        <v>7056</v>
      </c>
      <c r="C4617" s="294">
        <v>523261</v>
      </c>
      <c r="D4617" s="294" t="s">
        <v>7055</v>
      </c>
      <c r="E4617" s="294" t="s">
        <v>482</v>
      </c>
    </row>
    <row r="4618" spans="2:5" x14ac:dyDescent="0.25">
      <c r="B4618" s="294" t="s">
        <v>7057</v>
      </c>
      <c r="C4618" s="294">
        <v>524038</v>
      </c>
      <c r="D4618" s="294" t="s">
        <v>422</v>
      </c>
      <c r="E4618" s="294" t="s">
        <v>470</v>
      </c>
    </row>
    <row r="4619" spans="2:5" x14ac:dyDescent="0.25">
      <c r="B4619" s="294" t="s">
        <v>7058</v>
      </c>
      <c r="C4619" s="294">
        <v>512060</v>
      </c>
      <c r="D4619" s="294" t="s">
        <v>7059</v>
      </c>
      <c r="E4619" s="294" t="s">
        <v>843</v>
      </c>
    </row>
    <row r="4620" spans="2:5" x14ac:dyDescent="0.25">
      <c r="B4620" s="294" t="s">
        <v>7060</v>
      </c>
      <c r="C4620" s="294">
        <v>516098</v>
      </c>
      <c r="D4620" s="294" t="s">
        <v>422</v>
      </c>
      <c r="E4620" s="294" t="s">
        <v>437</v>
      </c>
    </row>
    <row r="4621" spans="2:5" x14ac:dyDescent="0.25">
      <c r="B4621" s="294" t="s">
        <v>7061</v>
      </c>
      <c r="C4621" s="294">
        <v>526953</v>
      </c>
      <c r="D4621" s="294" t="s">
        <v>7062</v>
      </c>
      <c r="E4621" s="294" t="s">
        <v>460</v>
      </c>
    </row>
    <row r="4622" spans="2:5" x14ac:dyDescent="0.25">
      <c r="B4622" s="294" t="s">
        <v>7063</v>
      </c>
      <c r="C4622" s="294" t="s">
        <v>422</v>
      </c>
      <c r="D4622" s="294" t="s">
        <v>7064</v>
      </c>
      <c r="E4622" s="294" t="s">
        <v>433</v>
      </c>
    </row>
    <row r="4623" spans="2:5" x14ac:dyDescent="0.25">
      <c r="B4623" s="294" t="s">
        <v>7065</v>
      </c>
      <c r="C4623" s="294">
        <v>512229</v>
      </c>
      <c r="D4623" s="294" t="s">
        <v>422</v>
      </c>
      <c r="E4623" s="294" t="s">
        <v>444</v>
      </c>
    </row>
    <row r="4624" spans="2:5" x14ac:dyDescent="0.25">
      <c r="B4624" s="294" t="s">
        <v>7066</v>
      </c>
      <c r="C4624" s="294">
        <v>512229</v>
      </c>
      <c r="D4624" s="294" t="s">
        <v>422</v>
      </c>
      <c r="E4624" s="294" t="s">
        <v>444</v>
      </c>
    </row>
    <row r="4625" spans="2:5" x14ac:dyDescent="0.25">
      <c r="B4625" s="294" t="s">
        <v>7067</v>
      </c>
      <c r="C4625" s="294">
        <v>531695</v>
      </c>
      <c r="D4625" s="294" t="s">
        <v>422</v>
      </c>
      <c r="E4625" s="294" t="s">
        <v>425</v>
      </c>
    </row>
    <row r="4626" spans="2:5" x14ac:dyDescent="0.25">
      <c r="B4626" s="294" t="s">
        <v>7068</v>
      </c>
      <c r="C4626" s="294">
        <v>531950</v>
      </c>
      <c r="D4626" s="294" t="s">
        <v>422</v>
      </c>
      <c r="E4626" s="294" t="s">
        <v>405</v>
      </c>
    </row>
    <row r="4627" spans="2:5" x14ac:dyDescent="0.25">
      <c r="B4627" s="294" t="s">
        <v>7069</v>
      </c>
      <c r="C4627" s="294">
        <v>515099</v>
      </c>
      <c r="D4627" s="294" t="s">
        <v>422</v>
      </c>
      <c r="E4627" s="294" t="s">
        <v>950</v>
      </c>
    </row>
    <row r="4628" spans="2:5" x14ac:dyDescent="0.25">
      <c r="B4628" s="294" t="s">
        <v>7070</v>
      </c>
      <c r="C4628" s="294" t="s">
        <v>422</v>
      </c>
      <c r="D4628" s="294" t="s">
        <v>7071</v>
      </c>
      <c r="E4628" s="294" t="s">
        <v>433</v>
      </c>
    </row>
    <row r="4629" spans="2:5" x14ac:dyDescent="0.25">
      <c r="B4629" s="294" t="s">
        <v>7072</v>
      </c>
      <c r="C4629" s="294">
        <v>520113</v>
      </c>
      <c r="D4629" s="294" t="s">
        <v>7073</v>
      </c>
      <c r="E4629" s="294" t="s">
        <v>607</v>
      </c>
    </row>
    <row r="4630" spans="2:5" x14ac:dyDescent="0.25">
      <c r="B4630" s="294" t="s">
        <v>7074</v>
      </c>
      <c r="C4630" s="294">
        <v>520113</v>
      </c>
      <c r="D4630" s="294" t="s">
        <v>7073</v>
      </c>
      <c r="E4630" s="294" t="s">
        <v>607</v>
      </c>
    </row>
    <row r="4631" spans="2:5" x14ac:dyDescent="0.25">
      <c r="B4631" s="294" t="s">
        <v>7075</v>
      </c>
      <c r="C4631" s="294">
        <v>539331</v>
      </c>
      <c r="D4631" s="294" t="s">
        <v>7076</v>
      </c>
      <c r="E4631" s="294" t="s">
        <v>720</v>
      </c>
    </row>
    <row r="4632" spans="2:5" x14ac:dyDescent="0.25">
      <c r="B4632" s="294" t="s">
        <v>7077</v>
      </c>
      <c r="C4632" s="294">
        <v>532953</v>
      </c>
      <c r="D4632" s="294" t="s">
        <v>7078</v>
      </c>
      <c r="E4632" s="294" t="s">
        <v>720</v>
      </c>
    </row>
    <row r="4633" spans="2:5" x14ac:dyDescent="0.25">
      <c r="B4633" s="294" t="s">
        <v>7079</v>
      </c>
      <c r="C4633" s="294">
        <v>537524</v>
      </c>
      <c r="D4633" s="294" t="s">
        <v>422</v>
      </c>
      <c r="E4633" s="294" t="s">
        <v>1468</v>
      </c>
    </row>
    <row r="4634" spans="2:5" x14ac:dyDescent="0.25">
      <c r="B4634" s="294" t="s">
        <v>7080</v>
      </c>
      <c r="C4634" s="294">
        <v>538732</v>
      </c>
      <c r="D4634" s="294" t="s">
        <v>422</v>
      </c>
      <c r="E4634" s="294" t="s">
        <v>439</v>
      </c>
    </row>
    <row r="4635" spans="2:5" x14ac:dyDescent="0.25">
      <c r="B4635" s="294" t="s">
        <v>7081</v>
      </c>
      <c r="C4635" s="294">
        <v>523796</v>
      </c>
      <c r="D4635" s="294" t="s">
        <v>7082</v>
      </c>
      <c r="E4635" s="294" t="s">
        <v>623</v>
      </c>
    </row>
    <row r="4636" spans="2:5" x14ac:dyDescent="0.25">
      <c r="B4636" s="294" t="s">
        <v>7083</v>
      </c>
      <c r="C4636" s="294">
        <v>503349</v>
      </c>
      <c r="D4636" s="294" t="s">
        <v>422</v>
      </c>
      <c r="E4636" s="294" t="s">
        <v>437</v>
      </c>
    </row>
    <row r="4637" spans="2:5" x14ac:dyDescent="0.25">
      <c r="B4637" s="294" t="s">
        <v>7084</v>
      </c>
      <c r="C4637" s="294">
        <v>531234</v>
      </c>
      <c r="D4637" s="294" t="s">
        <v>422</v>
      </c>
      <c r="E4637" s="294" t="s">
        <v>416</v>
      </c>
    </row>
    <row r="4638" spans="2:5" x14ac:dyDescent="0.25">
      <c r="B4638" s="294" t="s">
        <v>7085</v>
      </c>
      <c r="C4638" s="294">
        <v>531234</v>
      </c>
      <c r="D4638" s="294" t="s">
        <v>422</v>
      </c>
      <c r="E4638" s="294" t="s">
        <v>416</v>
      </c>
    </row>
    <row r="4639" spans="2:5" x14ac:dyDescent="0.25">
      <c r="B4639" s="294" t="s">
        <v>7086</v>
      </c>
      <c r="C4639" s="294">
        <v>511389</v>
      </c>
      <c r="D4639" s="294" t="s">
        <v>7087</v>
      </c>
      <c r="E4639" s="294" t="s">
        <v>791</v>
      </c>
    </row>
    <row r="4640" spans="2:5" x14ac:dyDescent="0.25">
      <c r="B4640" s="294" t="s">
        <v>7088</v>
      </c>
      <c r="C4640" s="294">
        <v>531717</v>
      </c>
      <c r="D4640" s="294" t="s">
        <v>7089</v>
      </c>
      <c r="E4640" s="294" t="s">
        <v>582</v>
      </c>
    </row>
    <row r="4641" spans="2:5" x14ac:dyDescent="0.25">
      <c r="B4641" s="294" t="s">
        <v>7090</v>
      </c>
      <c r="C4641" s="294">
        <v>539659</v>
      </c>
      <c r="D4641" s="294" t="s">
        <v>422</v>
      </c>
      <c r="E4641" s="294" t="s">
        <v>911</v>
      </c>
    </row>
    <row r="4642" spans="2:5" x14ac:dyDescent="0.25">
      <c r="B4642" s="294" t="s">
        <v>7091</v>
      </c>
      <c r="C4642" s="294">
        <v>523724</v>
      </c>
      <c r="D4642" s="294" t="s">
        <v>7092</v>
      </c>
      <c r="E4642" s="294" t="s">
        <v>508</v>
      </c>
    </row>
    <row r="4643" spans="2:5" x14ac:dyDescent="0.25">
      <c r="B4643" s="294" t="s">
        <v>7093</v>
      </c>
      <c r="C4643" s="294">
        <v>531069</v>
      </c>
      <c r="D4643" s="294" t="s">
        <v>422</v>
      </c>
      <c r="E4643" s="294" t="s">
        <v>671</v>
      </c>
    </row>
    <row r="4644" spans="2:5" x14ac:dyDescent="0.25">
      <c r="B4644" s="294" t="s">
        <v>7094</v>
      </c>
      <c r="C4644" s="294">
        <v>530151</v>
      </c>
      <c r="D4644" s="294" t="s">
        <v>422</v>
      </c>
      <c r="E4644" s="294" t="s">
        <v>444</v>
      </c>
    </row>
    <row r="4645" spans="2:5" x14ac:dyDescent="0.25">
      <c r="B4645" s="294" t="s">
        <v>7095</v>
      </c>
      <c r="C4645" s="294">
        <v>532401</v>
      </c>
      <c r="D4645" s="294" t="s">
        <v>7096</v>
      </c>
      <c r="E4645" s="294" t="s">
        <v>740</v>
      </c>
    </row>
    <row r="4646" spans="2:5" x14ac:dyDescent="0.25">
      <c r="B4646" s="294" t="s">
        <v>7097</v>
      </c>
      <c r="C4646" s="294">
        <v>537820</v>
      </c>
      <c r="D4646" s="294" t="s">
        <v>7098</v>
      </c>
      <c r="E4646" s="294" t="s">
        <v>439</v>
      </c>
    </row>
    <row r="4647" spans="2:5" x14ac:dyDescent="0.25">
      <c r="B4647" s="294" t="s">
        <v>7099</v>
      </c>
      <c r="C4647" s="294">
        <v>531334</v>
      </c>
      <c r="D4647" s="294" t="s">
        <v>422</v>
      </c>
      <c r="E4647" s="294" t="s">
        <v>843</v>
      </c>
    </row>
    <row r="4648" spans="2:5" x14ac:dyDescent="0.25">
      <c r="B4648" s="294" t="s">
        <v>7100</v>
      </c>
      <c r="C4648" s="294">
        <v>530961</v>
      </c>
      <c r="D4648" s="294" t="s">
        <v>7101</v>
      </c>
      <c r="E4648" s="294" t="s">
        <v>582</v>
      </c>
    </row>
    <row r="4649" spans="2:5" x14ac:dyDescent="0.25">
      <c r="B4649" s="294" t="s">
        <v>7102</v>
      </c>
      <c r="C4649" s="294">
        <v>542655</v>
      </c>
      <c r="D4649" s="294" t="s">
        <v>7103</v>
      </c>
      <c r="E4649" s="294" t="s">
        <v>788</v>
      </c>
    </row>
    <row r="4650" spans="2:5" x14ac:dyDescent="0.25">
      <c r="B4650" s="294" t="s">
        <v>7104</v>
      </c>
      <c r="C4650" s="294">
        <v>531518</v>
      </c>
      <c r="D4650" s="294" t="s">
        <v>422</v>
      </c>
      <c r="E4650" s="294" t="s">
        <v>620</v>
      </c>
    </row>
    <row r="4651" spans="2:5" x14ac:dyDescent="0.25">
      <c r="B4651" s="294" t="s">
        <v>7105</v>
      </c>
      <c r="C4651" s="294">
        <v>519307</v>
      </c>
      <c r="D4651" s="294" t="s">
        <v>422</v>
      </c>
      <c r="E4651" s="294" t="s">
        <v>582</v>
      </c>
    </row>
    <row r="4652" spans="2:5" x14ac:dyDescent="0.25">
      <c r="B4652" s="294" t="s">
        <v>7106</v>
      </c>
      <c r="C4652" s="294">
        <v>530477</v>
      </c>
      <c r="D4652" s="294" t="s">
        <v>422</v>
      </c>
      <c r="E4652" s="294" t="s">
        <v>460</v>
      </c>
    </row>
    <row r="4653" spans="2:5" x14ac:dyDescent="0.25">
      <c r="B4653" s="294" t="s">
        <v>7107</v>
      </c>
      <c r="C4653" s="294">
        <v>530477</v>
      </c>
      <c r="D4653" s="294" t="s">
        <v>422</v>
      </c>
      <c r="E4653" s="294" t="s">
        <v>460</v>
      </c>
    </row>
    <row r="4654" spans="2:5" x14ac:dyDescent="0.25">
      <c r="B4654" s="294" t="s">
        <v>7108</v>
      </c>
      <c r="C4654" s="294">
        <v>506196</v>
      </c>
      <c r="D4654" s="294" t="s">
        <v>422</v>
      </c>
      <c r="E4654" s="294" t="s">
        <v>444</v>
      </c>
    </row>
    <row r="4655" spans="2:5" x14ac:dyDescent="0.25">
      <c r="B4655" s="294" t="s">
        <v>7109</v>
      </c>
      <c r="C4655" s="294">
        <v>519373</v>
      </c>
      <c r="D4655" s="294" t="s">
        <v>7110</v>
      </c>
      <c r="E4655" s="294" t="s">
        <v>671</v>
      </c>
    </row>
    <row r="4656" spans="2:5" x14ac:dyDescent="0.25">
      <c r="B4656" s="294" t="s">
        <v>7111</v>
      </c>
      <c r="C4656" s="294">
        <v>524394</v>
      </c>
      <c r="D4656" s="294" t="s">
        <v>7112</v>
      </c>
      <c r="E4656" s="294" t="s">
        <v>611</v>
      </c>
    </row>
    <row r="4657" spans="2:5" x14ac:dyDescent="0.25">
      <c r="B4657" s="294" t="s">
        <v>7113</v>
      </c>
      <c r="C4657" s="294">
        <v>504380</v>
      </c>
      <c r="D4657" s="294" t="s">
        <v>422</v>
      </c>
      <c r="E4657" s="294" t="s">
        <v>444</v>
      </c>
    </row>
    <row r="4658" spans="2:5" x14ac:dyDescent="0.25">
      <c r="B4658" s="294" t="s">
        <v>7114</v>
      </c>
      <c r="C4658" s="294">
        <v>524200</v>
      </c>
      <c r="D4658" s="294" t="s">
        <v>7115</v>
      </c>
      <c r="E4658" s="294" t="s">
        <v>470</v>
      </c>
    </row>
    <row r="4659" spans="2:5" x14ac:dyDescent="0.25">
      <c r="B4659" s="294" t="s">
        <v>7116</v>
      </c>
      <c r="C4659" s="294">
        <v>534639</v>
      </c>
      <c r="D4659" s="294" t="s">
        <v>422</v>
      </c>
      <c r="E4659" s="294" t="s">
        <v>617</v>
      </c>
    </row>
    <row r="4660" spans="2:5" x14ac:dyDescent="0.25">
      <c r="B4660" s="294" t="s">
        <v>7117</v>
      </c>
      <c r="C4660" s="294">
        <v>517015</v>
      </c>
      <c r="D4660" s="294" t="s">
        <v>7118</v>
      </c>
      <c r="E4660" s="294" t="s">
        <v>692</v>
      </c>
    </row>
    <row r="4661" spans="2:5" x14ac:dyDescent="0.25">
      <c r="B4661" s="294" t="s">
        <v>7119</v>
      </c>
      <c r="C4661" s="294" t="s">
        <v>422</v>
      </c>
      <c r="D4661" s="294" t="s">
        <v>7120</v>
      </c>
      <c r="E4661" s="294" t="s">
        <v>433</v>
      </c>
    </row>
    <row r="4662" spans="2:5" x14ac:dyDescent="0.25">
      <c r="B4662" s="294" t="s">
        <v>7121</v>
      </c>
      <c r="C4662" s="294">
        <v>531051</v>
      </c>
      <c r="D4662" s="294" t="s">
        <v>422</v>
      </c>
      <c r="E4662" s="294" t="s">
        <v>439</v>
      </c>
    </row>
    <row r="4663" spans="2:5" x14ac:dyDescent="0.25">
      <c r="B4663" s="294" t="s">
        <v>7122</v>
      </c>
      <c r="C4663" s="294">
        <v>524129</v>
      </c>
      <c r="D4663" s="294" t="s">
        <v>7123</v>
      </c>
      <c r="E4663" s="294" t="s">
        <v>799</v>
      </c>
    </row>
    <row r="4664" spans="2:5" x14ac:dyDescent="0.25">
      <c r="B4664" s="294" t="s">
        <v>7124</v>
      </c>
      <c r="C4664" s="294">
        <v>524129</v>
      </c>
      <c r="D4664" s="294" t="s">
        <v>7125</v>
      </c>
      <c r="E4664" s="294" t="s">
        <v>799</v>
      </c>
    </row>
    <row r="4665" spans="2:5" x14ac:dyDescent="0.25">
      <c r="B4665" s="294" t="s">
        <v>7126</v>
      </c>
      <c r="C4665" s="294">
        <v>530401</v>
      </c>
      <c r="D4665" s="294" t="s">
        <v>422</v>
      </c>
      <c r="E4665" s="294" t="s">
        <v>470</v>
      </c>
    </row>
    <row r="4666" spans="2:5" x14ac:dyDescent="0.25">
      <c r="B4666" s="294" t="s">
        <v>7127</v>
      </c>
      <c r="C4666" s="294">
        <v>532613</v>
      </c>
      <c r="D4666" s="294" t="s">
        <v>7128</v>
      </c>
      <c r="E4666" s="294" t="s">
        <v>444</v>
      </c>
    </row>
    <row r="4667" spans="2:5" x14ac:dyDescent="0.25">
      <c r="B4667" s="294" t="s">
        <v>7129</v>
      </c>
      <c r="C4667" s="294">
        <v>507880</v>
      </c>
      <c r="D4667" s="294" t="s">
        <v>7130</v>
      </c>
      <c r="E4667" s="294" t="s">
        <v>536</v>
      </c>
    </row>
    <row r="4668" spans="2:5" x14ac:dyDescent="0.25">
      <c r="B4668" s="294" t="s">
        <v>7131</v>
      </c>
      <c r="C4668" s="294">
        <v>514302</v>
      </c>
      <c r="D4668" s="294" t="s">
        <v>422</v>
      </c>
      <c r="E4668" s="294" t="s">
        <v>437</v>
      </c>
    </row>
    <row r="4669" spans="2:5" x14ac:dyDescent="0.25">
      <c r="B4669" s="294" t="s">
        <v>7132</v>
      </c>
      <c r="C4669" s="294">
        <v>511726</v>
      </c>
      <c r="D4669" s="294" t="s">
        <v>7133</v>
      </c>
      <c r="E4669" s="294" t="s">
        <v>508</v>
      </c>
    </row>
    <row r="4670" spans="2:5" x14ac:dyDescent="0.25">
      <c r="B4670" s="294" t="s">
        <v>7134</v>
      </c>
      <c r="C4670" s="294">
        <v>530627</v>
      </c>
      <c r="D4670" s="294" t="s">
        <v>422</v>
      </c>
      <c r="E4670" s="294" t="s">
        <v>582</v>
      </c>
    </row>
    <row r="4671" spans="2:5" x14ac:dyDescent="0.25">
      <c r="B4671" s="294" t="s">
        <v>7135</v>
      </c>
      <c r="C4671" s="294">
        <v>519457</v>
      </c>
      <c r="D4671" s="294" t="s">
        <v>422</v>
      </c>
      <c r="E4671" s="294" t="s">
        <v>482</v>
      </c>
    </row>
    <row r="4672" spans="2:5" x14ac:dyDescent="0.25">
      <c r="B4672" s="294" t="s">
        <v>7136</v>
      </c>
      <c r="C4672" s="294">
        <v>530521</v>
      </c>
      <c r="D4672" s="294" t="s">
        <v>422</v>
      </c>
      <c r="E4672" s="294" t="s">
        <v>536</v>
      </c>
    </row>
    <row r="4673" spans="2:5" x14ac:dyDescent="0.25">
      <c r="B4673" s="294" t="s">
        <v>7137</v>
      </c>
      <c r="C4673" s="294">
        <v>539167</v>
      </c>
      <c r="D4673" s="294" t="s">
        <v>422</v>
      </c>
      <c r="E4673" s="294" t="s">
        <v>439</v>
      </c>
    </row>
    <row r="4674" spans="2:5" x14ac:dyDescent="0.25">
      <c r="B4674" s="294" t="s">
        <v>7138</v>
      </c>
      <c r="C4674" s="294">
        <v>532354</v>
      </c>
      <c r="D4674" s="294" t="s">
        <v>422</v>
      </c>
      <c r="E4674" s="294" t="s">
        <v>515</v>
      </c>
    </row>
    <row r="4675" spans="2:5" x14ac:dyDescent="0.25">
      <c r="B4675" s="294" t="s">
        <v>7139</v>
      </c>
      <c r="C4675" s="294">
        <v>532372</v>
      </c>
      <c r="D4675" s="294" t="s">
        <v>422</v>
      </c>
      <c r="E4675" s="294" t="s">
        <v>515</v>
      </c>
    </row>
    <row r="4676" spans="2:5" x14ac:dyDescent="0.25">
      <c r="B4676" s="294" t="s">
        <v>7140</v>
      </c>
      <c r="C4676" s="294">
        <v>534741</v>
      </c>
      <c r="D4676" s="294" t="s">
        <v>422</v>
      </c>
      <c r="E4676" s="294" t="s">
        <v>527</v>
      </c>
    </row>
    <row r="4677" spans="2:5" x14ac:dyDescent="0.25">
      <c r="B4677" s="294" t="s">
        <v>7141</v>
      </c>
      <c r="C4677" s="294">
        <v>531126</v>
      </c>
      <c r="D4677" s="294" t="s">
        <v>422</v>
      </c>
      <c r="E4677" s="294" t="s">
        <v>515</v>
      </c>
    </row>
    <row r="4678" spans="2:5" x14ac:dyDescent="0.25">
      <c r="B4678" s="294" t="s">
        <v>7142</v>
      </c>
      <c r="C4678" s="294">
        <v>532721</v>
      </c>
      <c r="D4678" s="294" t="s">
        <v>7143</v>
      </c>
      <c r="E4678" s="294" t="s">
        <v>454</v>
      </c>
    </row>
    <row r="4679" spans="2:5" x14ac:dyDescent="0.25">
      <c r="B4679" s="294" t="s">
        <v>7144</v>
      </c>
      <c r="C4679" s="294">
        <v>531025</v>
      </c>
      <c r="D4679" s="294" t="s">
        <v>422</v>
      </c>
      <c r="E4679" s="294" t="s">
        <v>405</v>
      </c>
    </row>
    <row r="4680" spans="2:5" x14ac:dyDescent="0.25">
      <c r="B4680" s="294" t="s">
        <v>7145</v>
      </c>
      <c r="C4680" s="294">
        <v>506146</v>
      </c>
      <c r="D4680" s="294" t="s">
        <v>7146</v>
      </c>
      <c r="E4680" s="294" t="s">
        <v>437</v>
      </c>
    </row>
    <row r="4681" spans="2:5" x14ac:dyDescent="0.25">
      <c r="B4681" s="294" t="s">
        <v>7147</v>
      </c>
      <c r="C4681" s="294">
        <v>509055</v>
      </c>
      <c r="D4681" s="294" t="s">
        <v>7148</v>
      </c>
      <c r="E4681" s="294" t="s">
        <v>435</v>
      </c>
    </row>
    <row r="4682" spans="2:5" x14ac:dyDescent="0.25">
      <c r="B4682" s="294" t="s">
        <v>7149</v>
      </c>
      <c r="C4682" s="294">
        <v>540097</v>
      </c>
      <c r="D4682" s="294" t="s">
        <v>422</v>
      </c>
      <c r="E4682" s="294" t="s">
        <v>405</v>
      </c>
    </row>
    <row r="4683" spans="2:5" x14ac:dyDescent="0.25">
      <c r="B4683" s="294" t="s">
        <v>7150</v>
      </c>
      <c r="C4683" s="294">
        <v>532411</v>
      </c>
      <c r="D4683" s="294" t="s">
        <v>7151</v>
      </c>
      <c r="E4683" s="294" t="s">
        <v>515</v>
      </c>
    </row>
    <row r="4684" spans="2:5" x14ac:dyDescent="0.25">
      <c r="B4684" s="294" t="s">
        <v>7152</v>
      </c>
      <c r="C4684" s="294">
        <v>539398</v>
      </c>
      <c r="D4684" s="294" t="s">
        <v>422</v>
      </c>
      <c r="E4684" s="294" t="s">
        <v>430</v>
      </c>
    </row>
    <row r="4685" spans="2:5" x14ac:dyDescent="0.25">
      <c r="B4685" s="294" t="s">
        <v>7153</v>
      </c>
      <c r="C4685" s="294">
        <v>538598</v>
      </c>
      <c r="D4685" s="294" t="s">
        <v>422</v>
      </c>
      <c r="E4685" s="294" t="s">
        <v>437</v>
      </c>
    </row>
    <row r="4686" spans="2:5" x14ac:dyDescent="0.25">
      <c r="B4686" s="294" t="s">
        <v>7154</v>
      </c>
      <c r="C4686" s="294">
        <v>516072</v>
      </c>
      <c r="D4686" s="294" t="s">
        <v>7155</v>
      </c>
      <c r="E4686" s="294" t="s">
        <v>470</v>
      </c>
    </row>
    <row r="4687" spans="2:5" x14ac:dyDescent="0.25">
      <c r="B4687" s="294" t="s">
        <v>7156</v>
      </c>
      <c r="C4687" s="294">
        <v>512064</v>
      </c>
      <c r="D4687" s="294" t="s">
        <v>7157</v>
      </c>
      <c r="E4687" s="294" t="s">
        <v>843</v>
      </c>
    </row>
    <row r="4688" spans="2:5" x14ac:dyDescent="0.25">
      <c r="B4688" s="294" t="s">
        <v>7158</v>
      </c>
      <c r="C4688" s="294">
        <v>526441</v>
      </c>
      <c r="D4688" s="294" t="s">
        <v>422</v>
      </c>
      <c r="E4688" s="294" t="s">
        <v>2025</v>
      </c>
    </row>
    <row r="4689" spans="2:5" x14ac:dyDescent="0.25">
      <c r="B4689" s="294" t="s">
        <v>7159</v>
      </c>
      <c r="C4689" s="294">
        <v>531668</v>
      </c>
      <c r="D4689" s="294" t="s">
        <v>422</v>
      </c>
      <c r="E4689" s="294" t="s">
        <v>425</v>
      </c>
    </row>
    <row r="4690" spans="2:5" x14ac:dyDescent="0.25">
      <c r="B4690" s="294" t="s">
        <v>7160</v>
      </c>
      <c r="C4690" s="294">
        <v>524711</v>
      </c>
      <c r="D4690" s="294" t="s">
        <v>422</v>
      </c>
      <c r="E4690" s="294" t="s">
        <v>460</v>
      </c>
    </row>
    <row r="4691" spans="2:5" x14ac:dyDescent="0.25">
      <c r="B4691" s="294" t="s">
        <v>7161</v>
      </c>
      <c r="C4691" s="294">
        <v>538565</v>
      </c>
      <c r="D4691" s="294" t="s">
        <v>422</v>
      </c>
      <c r="E4691" s="294" t="s">
        <v>439</v>
      </c>
    </row>
    <row r="4692" spans="2:5" x14ac:dyDescent="0.25">
      <c r="B4692" s="294" t="s">
        <v>7162</v>
      </c>
      <c r="C4692" s="294">
        <v>540823</v>
      </c>
      <c r="D4692" s="294" t="s">
        <v>422</v>
      </c>
      <c r="E4692" s="294" t="s">
        <v>444</v>
      </c>
    </row>
    <row r="4693" spans="2:5" x14ac:dyDescent="0.25">
      <c r="B4693" s="294" t="s">
        <v>7163</v>
      </c>
      <c r="C4693" s="294">
        <v>541735</v>
      </c>
      <c r="D4693" s="294" t="s">
        <v>422</v>
      </c>
      <c r="E4693" s="294" t="s">
        <v>820</v>
      </c>
    </row>
    <row r="4694" spans="2:5" x14ac:dyDescent="0.25">
      <c r="B4694" s="294" t="s">
        <v>7164</v>
      </c>
      <c r="C4694" s="294">
        <v>530057</v>
      </c>
      <c r="D4694" s="294" t="s">
        <v>422</v>
      </c>
      <c r="E4694" s="294" t="s">
        <v>460</v>
      </c>
    </row>
    <row r="4695" spans="2:5" x14ac:dyDescent="0.25">
      <c r="B4695" s="294" t="s">
        <v>7165</v>
      </c>
      <c r="C4695" s="294">
        <v>524576</v>
      </c>
      <c r="D4695" s="294" t="s">
        <v>422</v>
      </c>
      <c r="E4695" s="294" t="s">
        <v>470</v>
      </c>
    </row>
    <row r="4696" spans="2:5" x14ac:dyDescent="0.25">
      <c r="B4696" s="294" t="s">
        <v>7166</v>
      </c>
      <c r="C4696" s="294">
        <v>532660</v>
      </c>
      <c r="D4696" s="294" t="s">
        <v>7167</v>
      </c>
      <c r="E4696" s="294" t="s">
        <v>460</v>
      </c>
    </row>
    <row r="4697" spans="2:5" x14ac:dyDescent="0.25">
      <c r="B4697" s="294" t="s">
        <v>7168</v>
      </c>
      <c r="C4697" s="294">
        <v>511509</v>
      </c>
      <c r="D4697" s="294" t="s">
        <v>422</v>
      </c>
      <c r="E4697" s="294" t="s">
        <v>760</v>
      </c>
    </row>
    <row r="4698" spans="2:5" x14ac:dyDescent="0.25">
      <c r="B4698" s="294" t="s">
        <v>7169</v>
      </c>
      <c r="C4698" s="294">
        <v>509026</v>
      </c>
      <c r="D4698" s="294" t="s">
        <v>422</v>
      </c>
      <c r="E4698" s="294" t="s">
        <v>527</v>
      </c>
    </row>
    <row r="4699" spans="2:5" x14ac:dyDescent="0.25">
      <c r="B4699" s="294" t="s">
        <v>7170</v>
      </c>
      <c r="C4699" s="294">
        <v>536128</v>
      </c>
      <c r="D4699" s="294" t="s">
        <v>422</v>
      </c>
      <c r="E4699" s="294" t="s">
        <v>820</v>
      </c>
    </row>
    <row r="4700" spans="2:5" x14ac:dyDescent="0.25">
      <c r="B4700" s="294" t="s">
        <v>7171</v>
      </c>
      <c r="C4700" s="294">
        <v>511333</v>
      </c>
      <c r="D4700" s="294" t="s">
        <v>7172</v>
      </c>
      <c r="E4700" s="294" t="s">
        <v>405</v>
      </c>
    </row>
    <row r="4701" spans="2:5" x14ac:dyDescent="0.25">
      <c r="B4701" s="294" t="s">
        <v>7173</v>
      </c>
      <c r="C4701" s="294">
        <v>534976</v>
      </c>
      <c r="D4701" s="294" t="s">
        <v>7174</v>
      </c>
      <c r="E4701" s="294" t="s">
        <v>591</v>
      </c>
    </row>
    <row r="4702" spans="2:5" x14ac:dyDescent="0.25">
      <c r="B4702" s="294" t="s">
        <v>7175</v>
      </c>
      <c r="C4702" s="294">
        <v>533427</v>
      </c>
      <c r="D4702" s="294" t="s">
        <v>422</v>
      </c>
      <c r="E4702" s="294" t="s">
        <v>558</v>
      </c>
    </row>
    <row r="4703" spans="2:5" x14ac:dyDescent="0.25">
      <c r="B4703" s="294" t="s">
        <v>7176</v>
      </c>
      <c r="C4703" s="294">
        <v>539222</v>
      </c>
      <c r="D4703" s="294" t="s">
        <v>422</v>
      </c>
      <c r="E4703" s="294" t="s">
        <v>1425</v>
      </c>
    </row>
    <row r="4704" spans="2:5" x14ac:dyDescent="0.25">
      <c r="B4704" s="294" t="s">
        <v>7177</v>
      </c>
      <c r="C4704" s="294">
        <v>532822</v>
      </c>
      <c r="D4704" s="294" t="s">
        <v>7178</v>
      </c>
      <c r="E4704" s="294" t="s">
        <v>1366</v>
      </c>
    </row>
    <row r="4705" spans="2:5" x14ac:dyDescent="0.25">
      <c r="B4705" s="294" t="s">
        <v>7179</v>
      </c>
      <c r="C4705" s="294">
        <v>522122</v>
      </c>
      <c r="D4705" s="294" t="s">
        <v>422</v>
      </c>
      <c r="E4705" s="294" t="s">
        <v>437</v>
      </c>
    </row>
    <row r="4706" spans="2:5" x14ac:dyDescent="0.25">
      <c r="B4706" s="294" t="s">
        <v>7180</v>
      </c>
      <c r="C4706" s="294">
        <v>522122</v>
      </c>
      <c r="D4706" s="294" t="s">
        <v>422</v>
      </c>
      <c r="E4706" s="294" t="s">
        <v>437</v>
      </c>
    </row>
    <row r="4707" spans="2:5" x14ac:dyDescent="0.25">
      <c r="B4707" s="294" t="s">
        <v>7181</v>
      </c>
      <c r="C4707" s="294">
        <v>509038</v>
      </c>
      <c r="D4707" s="294" t="s">
        <v>422</v>
      </c>
      <c r="E4707" s="294" t="s">
        <v>439</v>
      </c>
    </row>
    <row r="4708" spans="2:5" x14ac:dyDescent="0.25">
      <c r="B4708" s="294" t="s">
        <v>7182</v>
      </c>
      <c r="C4708" s="294">
        <v>532757</v>
      </c>
      <c r="D4708" s="294" t="s">
        <v>7183</v>
      </c>
      <c r="E4708" s="294" t="s">
        <v>465</v>
      </c>
    </row>
    <row r="4709" spans="2:5" x14ac:dyDescent="0.25">
      <c r="B4709" s="294" t="s">
        <v>7184</v>
      </c>
      <c r="C4709" s="294">
        <v>500575</v>
      </c>
      <c r="D4709" s="294" t="s">
        <v>7185</v>
      </c>
      <c r="E4709" s="294" t="s">
        <v>791</v>
      </c>
    </row>
    <row r="4710" spans="2:5" x14ac:dyDescent="0.25">
      <c r="B4710" s="294" t="s">
        <v>7186</v>
      </c>
      <c r="C4710" s="294">
        <v>512215</v>
      </c>
      <c r="D4710" s="294" t="s">
        <v>422</v>
      </c>
      <c r="E4710" s="294" t="s">
        <v>405</v>
      </c>
    </row>
    <row r="4711" spans="2:5" x14ac:dyDescent="0.25">
      <c r="B4711" s="294" t="s">
        <v>7187</v>
      </c>
      <c r="C4711" s="294">
        <v>539118</v>
      </c>
      <c r="D4711" s="294" t="s">
        <v>7188</v>
      </c>
      <c r="E4711" s="294" t="s">
        <v>743</v>
      </c>
    </row>
    <row r="4712" spans="2:5" x14ac:dyDescent="0.25">
      <c r="B4712" s="294" t="s">
        <v>7189</v>
      </c>
      <c r="C4712" s="294">
        <v>519331</v>
      </c>
      <c r="D4712" s="294" t="s">
        <v>422</v>
      </c>
      <c r="E4712" s="294" t="s">
        <v>820</v>
      </c>
    </row>
    <row r="4713" spans="2:5" x14ac:dyDescent="0.25">
      <c r="B4713" s="294" t="s">
        <v>7190</v>
      </c>
      <c r="C4713" s="294">
        <v>509966</v>
      </c>
      <c r="D4713" s="294" t="s">
        <v>7191</v>
      </c>
      <c r="E4713" s="294" t="s">
        <v>2593</v>
      </c>
    </row>
    <row r="4714" spans="2:5" x14ac:dyDescent="0.25">
      <c r="B4714" s="294" t="s">
        <v>7192</v>
      </c>
      <c r="C4714" s="294">
        <v>532893</v>
      </c>
      <c r="D4714" s="294" t="s">
        <v>422</v>
      </c>
      <c r="E4714" s="294" t="s">
        <v>437</v>
      </c>
    </row>
    <row r="4715" spans="2:5" x14ac:dyDescent="0.25">
      <c r="B4715" s="294" t="s">
        <v>7193</v>
      </c>
      <c r="C4715" s="294">
        <v>517399</v>
      </c>
      <c r="D4715" s="294" t="s">
        <v>7194</v>
      </c>
      <c r="E4715" s="294" t="s">
        <v>791</v>
      </c>
    </row>
    <row r="4716" spans="2:5" x14ac:dyDescent="0.25">
      <c r="B4716" s="294" t="s">
        <v>7195</v>
      </c>
      <c r="C4716" s="294">
        <v>506142</v>
      </c>
      <c r="D4716" s="294" t="s">
        <v>422</v>
      </c>
      <c r="E4716" s="294" t="s">
        <v>405</v>
      </c>
    </row>
    <row r="4717" spans="2:5" x14ac:dyDescent="0.25">
      <c r="B4717" s="294" t="s">
        <v>7196</v>
      </c>
      <c r="C4717" s="294">
        <v>501391</v>
      </c>
      <c r="D4717" s="294" t="s">
        <v>422</v>
      </c>
      <c r="E4717" s="294" t="s">
        <v>444</v>
      </c>
    </row>
    <row r="4718" spans="2:5" x14ac:dyDescent="0.25">
      <c r="B4718" s="294" t="s">
        <v>7197</v>
      </c>
      <c r="C4718" s="294">
        <v>504220</v>
      </c>
      <c r="D4718" s="294" t="s">
        <v>422</v>
      </c>
      <c r="E4718" s="294" t="s">
        <v>430</v>
      </c>
    </row>
    <row r="4719" spans="2:5" x14ac:dyDescent="0.25">
      <c r="B4719" s="294" t="s">
        <v>7198</v>
      </c>
      <c r="C4719" s="294" t="s">
        <v>422</v>
      </c>
      <c r="D4719" s="294" t="s">
        <v>7199</v>
      </c>
      <c r="E4719" s="294" t="s">
        <v>513</v>
      </c>
    </row>
    <row r="4720" spans="2:5" x14ac:dyDescent="0.25">
      <c r="B4720" s="294" t="s">
        <v>7200</v>
      </c>
      <c r="C4720" s="294">
        <v>504220</v>
      </c>
      <c r="D4720" s="294" t="s">
        <v>422</v>
      </c>
      <c r="E4720" s="294" t="s">
        <v>430</v>
      </c>
    </row>
    <row r="4721" spans="2:5" x14ac:dyDescent="0.25">
      <c r="B4721" s="294" t="s">
        <v>7201</v>
      </c>
      <c r="C4721" s="294">
        <v>505583</v>
      </c>
      <c r="D4721" s="294" t="s">
        <v>422</v>
      </c>
      <c r="E4721" s="294" t="s">
        <v>508</v>
      </c>
    </row>
    <row r="4722" spans="2:5" x14ac:dyDescent="0.25">
      <c r="B4722" s="294" t="s">
        <v>7202</v>
      </c>
      <c r="C4722" s="294">
        <v>541445</v>
      </c>
      <c r="D4722" s="294" t="s">
        <v>422</v>
      </c>
      <c r="E4722" s="294" t="s">
        <v>720</v>
      </c>
    </row>
    <row r="4723" spans="2:5" x14ac:dyDescent="0.25">
      <c r="B4723" s="294" t="s">
        <v>7203</v>
      </c>
      <c r="C4723" s="294">
        <v>533023</v>
      </c>
      <c r="D4723" s="294" t="s">
        <v>7204</v>
      </c>
      <c r="E4723" s="294" t="s">
        <v>777</v>
      </c>
    </row>
    <row r="4724" spans="2:5" x14ac:dyDescent="0.25">
      <c r="B4724" s="294" t="s">
        <v>7205</v>
      </c>
      <c r="C4724" s="294">
        <v>533023</v>
      </c>
      <c r="D4724" s="294" t="s">
        <v>7206</v>
      </c>
      <c r="E4724" s="294" t="s">
        <v>777</v>
      </c>
    </row>
    <row r="4725" spans="2:5" x14ac:dyDescent="0.25">
      <c r="B4725" s="294" t="s">
        <v>7207</v>
      </c>
      <c r="C4725" s="294">
        <v>503675</v>
      </c>
      <c r="D4725" s="294" t="s">
        <v>422</v>
      </c>
      <c r="E4725" s="294" t="s">
        <v>843</v>
      </c>
    </row>
    <row r="4726" spans="2:5" x14ac:dyDescent="0.25">
      <c r="B4726" s="294" t="s">
        <v>7208</v>
      </c>
      <c r="C4726" s="294">
        <v>501370</v>
      </c>
      <c r="D4726" s="294" t="s">
        <v>422</v>
      </c>
      <c r="E4726" s="294" t="s">
        <v>506</v>
      </c>
    </row>
    <row r="4727" spans="2:5" x14ac:dyDescent="0.25">
      <c r="B4727" s="294" t="s">
        <v>7209</v>
      </c>
      <c r="C4727" s="294">
        <v>507410</v>
      </c>
      <c r="D4727" s="294" t="s">
        <v>7210</v>
      </c>
      <c r="E4727" s="294" t="s">
        <v>411</v>
      </c>
    </row>
    <row r="4728" spans="2:5" x14ac:dyDescent="0.25">
      <c r="B4728" s="294" t="s">
        <v>7211</v>
      </c>
      <c r="C4728" s="294">
        <v>511147</v>
      </c>
      <c r="D4728" s="294" t="s">
        <v>422</v>
      </c>
      <c r="E4728" s="294" t="s">
        <v>439</v>
      </c>
    </row>
    <row r="4729" spans="2:5" x14ac:dyDescent="0.25">
      <c r="B4729" s="294" t="s">
        <v>7212</v>
      </c>
      <c r="C4729" s="294">
        <v>532053</v>
      </c>
      <c r="D4729" s="294" t="s">
        <v>422</v>
      </c>
      <c r="E4729" s="294" t="s">
        <v>405</v>
      </c>
    </row>
    <row r="4730" spans="2:5" x14ac:dyDescent="0.25">
      <c r="B4730" s="294" t="s">
        <v>7213</v>
      </c>
      <c r="C4730" s="294">
        <v>524212</v>
      </c>
      <c r="D4730" s="294" t="s">
        <v>7214</v>
      </c>
      <c r="E4730" s="294" t="s">
        <v>460</v>
      </c>
    </row>
    <row r="4731" spans="2:5" x14ac:dyDescent="0.25">
      <c r="B4731" s="294" t="s">
        <v>7215</v>
      </c>
      <c r="C4731" s="294">
        <v>511690</v>
      </c>
      <c r="D4731" s="294" t="s">
        <v>422</v>
      </c>
      <c r="E4731" s="294" t="s">
        <v>439</v>
      </c>
    </row>
    <row r="4732" spans="2:5" x14ac:dyDescent="0.25">
      <c r="B4732" s="294" t="s">
        <v>7216</v>
      </c>
      <c r="C4732" s="294">
        <v>508494</v>
      </c>
      <c r="D4732" s="294" t="s">
        <v>422</v>
      </c>
      <c r="E4732" s="294" t="s">
        <v>829</v>
      </c>
    </row>
    <row r="4733" spans="2:5" x14ac:dyDescent="0.25">
      <c r="B4733" s="294" t="s">
        <v>7217</v>
      </c>
      <c r="C4733" s="294">
        <v>523660</v>
      </c>
      <c r="D4733" s="294" t="s">
        <v>422</v>
      </c>
      <c r="E4733" s="294" t="s">
        <v>502</v>
      </c>
    </row>
    <row r="4734" spans="2:5" x14ac:dyDescent="0.25">
      <c r="B4734" s="294" t="s">
        <v>7218</v>
      </c>
      <c r="C4734" s="294" t="s">
        <v>422</v>
      </c>
      <c r="D4734" s="294" t="s">
        <v>7219</v>
      </c>
      <c r="E4734" s="294" t="s">
        <v>433</v>
      </c>
    </row>
    <row r="4735" spans="2:5" x14ac:dyDescent="0.25">
      <c r="B4735" s="294" t="s">
        <v>7220</v>
      </c>
      <c r="C4735" s="294">
        <v>780016</v>
      </c>
      <c r="D4735" s="294" t="s">
        <v>422</v>
      </c>
      <c r="E4735" s="294" t="s">
        <v>513</v>
      </c>
    </row>
    <row r="4736" spans="2:5" x14ac:dyDescent="0.25">
      <c r="B4736" s="294" t="s">
        <v>7221</v>
      </c>
      <c r="C4736" s="294">
        <v>517498</v>
      </c>
      <c r="D4736" s="294" t="s">
        <v>7222</v>
      </c>
      <c r="E4736" s="294" t="s">
        <v>720</v>
      </c>
    </row>
    <row r="4737" spans="2:5" x14ac:dyDescent="0.25">
      <c r="B4737" s="294" t="s">
        <v>7223</v>
      </c>
      <c r="C4737" s="294">
        <v>511074</v>
      </c>
      <c r="D4737" s="294" t="s">
        <v>422</v>
      </c>
      <c r="E4737" s="294" t="s">
        <v>439</v>
      </c>
    </row>
    <row r="4738" spans="2:5" x14ac:dyDescent="0.25">
      <c r="B4738" s="294" t="s">
        <v>7224</v>
      </c>
      <c r="C4738" s="294">
        <v>533452</v>
      </c>
      <c r="D4738" s="294" t="s">
        <v>7225</v>
      </c>
      <c r="E4738" s="294" t="s">
        <v>405</v>
      </c>
    </row>
    <row r="4739" spans="2:5" x14ac:dyDescent="0.25">
      <c r="B4739" s="294" t="s">
        <v>7226</v>
      </c>
      <c r="C4739" s="294">
        <v>523011</v>
      </c>
      <c r="D4739" s="294" t="s">
        <v>7227</v>
      </c>
      <c r="E4739" s="294" t="s">
        <v>444</v>
      </c>
    </row>
    <row r="4740" spans="2:5" x14ac:dyDescent="0.25">
      <c r="B4740" s="294" t="s">
        <v>7228</v>
      </c>
      <c r="C4740" s="294">
        <v>504988</v>
      </c>
      <c r="D4740" s="294" t="s">
        <v>422</v>
      </c>
      <c r="E4740" s="294" t="s">
        <v>1342</v>
      </c>
    </row>
    <row r="4741" spans="2:5" x14ac:dyDescent="0.25">
      <c r="B4741" s="294" t="s">
        <v>7229</v>
      </c>
      <c r="C4741" s="294">
        <v>524661</v>
      </c>
      <c r="D4741" s="294" t="s">
        <v>422</v>
      </c>
      <c r="E4741" s="294" t="s">
        <v>460</v>
      </c>
    </row>
    <row r="4742" spans="2:5" x14ac:dyDescent="0.25">
      <c r="B4742" s="294" t="s">
        <v>7230</v>
      </c>
      <c r="C4742" s="294">
        <v>532016</v>
      </c>
      <c r="D4742" s="294" t="s">
        <v>422</v>
      </c>
      <c r="E4742" s="294" t="s">
        <v>508</v>
      </c>
    </row>
    <row r="4743" spans="2:5" x14ac:dyDescent="0.25">
      <c r="B4743" s="294" t="s">
        <v>7231</v>
      </c>
      <c r="C4743" s="294">
        <v>531211</v>
      </c>
      <c r="D4743" s="294" t="s">
        <v>422</v>
      </c>
      <c r="E4743" s="294" t="s">
        <v>405</v>
      </c>
    </row>
    <row r="4744" spans="2:5" x14ac:dyDescent="0.25">
      <c r="B4744" s="294" t="s">
        <v>7232</v>
      </c>
      <c r="C4744" s="294">
        <v>514162</v>
      </c>
      <c r="D4744" s="294" t="s">
        <v>7233</v>
      </c>
      <c r="E4744" s="294" t="s">
        <v>437</v>
      </c>
    </row>
    <row r="4745" spans="2:5" x14ac:dyDescent="0.25">
      <c r="B4745" s="294" t="s">
        <v>7234</v>
      </c>
      <c r="C4745" s="294">
        <v>532144</v>
      </c>
      <c r="D4745" s="294" t="s">
        <v>7235</v>
      </c>
      <c r="E4745" s="294" t="s">
        <v>820</v>
      </c>
    </row>
    <row r="4746" spans="2:5" x14ac:dyDescent="0.25">
      <c r="B4746" s="294" t="s">
        <v>7236</v>
      </c>
      <c r="C4746" s="294">
        <v>532553</v>
      </c>
      <c r="D4746" s="294" t="s">
        <v>7237</v>
      </c>
      <c r="E4746" s="294" t="s">
        <v>820</v>
      </c>
    </row>
    <row r="4747" spans="2:5" x14ac:dyDescent="0.25">
      <c r="B4747" s="294" t="s">
        <v>7238</v>
      </c>
      <c r="C4747" s="294">
        <v>514162</v>
      </c>
      <c r="D4747" s="294" t="s">
        <v>7233</v>
      </c>
      <c r="E4747" s="294" t="s">
        <v>437</v>
      </c>
    </row>
    <row r="4748" spans="2:5" x14ac:dyDescent="0.25">
      <c r="B4748" s="294" t="s">
        <v>7239</v>
      </c>
      <c r="C4748" s="294">
        <v>533252</v>
      </c>
      <c r="D4748" s="294" t="s">
        <v>7240</v>
      </c>
      <c r="E4748" s="294" t="s">
        <v>405</v>
      </c>
    </row>
    <row r="4749" spans="2:5" x14ac:dyDescent="0.25">
      <c r="B4749" s="294" t="s">
        <v>7241</v>
      </c>
      <c r="C4749" s="294">
        <v>526431</v>
      </c>
      <c r="D4749" s="294" t="s">
        <v>422</v>
      </c>
      <c r="E4749" s="294" t="s">
        <v>848</v>
      </c>
    </row>
    <row r="4750" spans="2:5" x14ac:dyDescent="0.25">
      <c r="B4750" s="294" t="s">
        <v>7242</v>
      </c>
      <c r="C4750" s="294">
        <v>505412</v>
      </c>
      <c r="D4750" s="294" t="s">
        <v>7243</v>
      </c>
      <c r="E4750" s="294" t="s">
        <v>430</v>
      </c>
    </row>
    <row r="4751" spans="2:5" x14ac:dyDescent="0.25">
      <c r="B4751" s="294" t="s">
        <v>7244</v>
      </c>
      <c r="C4751" s="294">
        <v>505412</v>
      </c>
      <c r="D4751" s="294" t="s">
        <v>7243</v>
      </c>
      <c r="E4751" s="294" t="s">
        <v>430</v>
      </c>
    </row>
    <row r="4752" spans="2:5" x14ac:dyDescent="0.25">
      <c r="B4752" s="294" t="s">
        <v>7245</v>
      </c>
      <c r="C4752" s="294">
        <v>532373</v>
      </c>
      <c r="D4752" s="294" t="s">
        <v>422</v>
      </c>
      <c r="E4752" s="294" t="s">
        <v>444</v>
      </c>
    </row>
    <row r="4753" spans="2:5" x14ac:dyDescent="0.25">
      <c r="B4753" s="294" t="s">
        <v>7246</v>
      </c>
      <c r="C4753" s="294">
        <v>500444</v>
      </c>
      <c r="D4753" s="294" t="s">
        <v>7247</v>
      </c>
      <c r="E4753" s="294" t="s">
        <v>416</v>
      </c>
    </row>
    <row r="4754" spans="2:5" x14ac:dyDescent="0.25">
      <c r="B4754" s="294" t="s">
        <v>7248</v>
      </c>
      <c r="C4754" s="294">
        <v>538382</v>
      </c>
      <c r="D4754" s="294" t="s">
        <v>422</v>
      </c>
      <c r="E4754" s="294" t="s">
        <v>444</v>
      </c>
    </row>
    <row r="4755" spans="2:5" x14ac:dyDescent="0.25">
      <c r="B4755" s="294" t="s">
        <v>7249</v>
      </c>
      <c r="C4755" s="294">
        <v>504998</v>
      </c>
      <c r="D4755" s="294" t="s">
        <v>422</v>
      </c>
      <c r="E4755" s="294" t="s">
        <v>454</v>
      </c>
    </row>
    <row r="4756" spans="2:5" x14ac:dyDescent="0.25">
      <c r="B4756" s="294" t="s">
        <v>7250</v>
      </c>
      <c r="C4756" s="294">
        <v>505533</v>
      </c>
      <c r="D4756" s="294" t="s">
        <v>422</v>
      </c>
      <c r="E4756" s="294" t="s">
        <v>911</v>
      </c>
    </row>
    <row r="4757" spans="2:5" x14ac:dyDescent="0.25">
      <c r="B4757" s="294" t="s">
        <v>7251</v>
      </c>
      <c r="C4757" s="294">
        <v>590073</v>
      </c>
      <c r="D4757" s="294" t="s">
        <v>7252</v>
      </c>
      <c r="E4757" s="294" t="s">
        <v>777</v>
      </c>
    </row>
    <row r="4758" spans="2:5" x14ac:dyDescent="0.25">
      <c r="B4758" s="294" t="s">
        <v>7253</v>
      </c>
      <c r="C4758" s="294">
        <v>590073</v>
      </c>
      <c r="D4758" s="294" t="s">
        <v>7252</v>
      </c>
      <c r="E4758" s="294" t="s">
        <v>777</v>
      </c>
    </row>
    <row r="4759" spans="2:5" x14ac:dyDescent="0.25">
      <c r="B4759" s="294" t="s">
        <v>7254</v>
      </c>
      <c r="C4759" s="294">
        <v>500238</v>
      </c>
      <c r="D4759" s="294" t="s">
        <v>7255</v>
      </c>
      <c r="E4759" s="294" t="s">
        <v>791</v>
      </c>
    </row>
    <row r="4760" spans="2:5" x14ac:dyDescent="0.25">
      <c r="B4760" s="294" t="s">
        <v>7256</v>
      </c>
      <c r="C4760" s="294">
        <v>500238</v>
      </c>
      <c r="D4760" s="294" t="s">
        <v>7255</v>
      </c>
      <c r="E4760" s="294" t="s">
        <v>791</v>
      </c>
    </row>
    <row r="4761" spans="2:5" x14ac:dyDescent="0.25">
      <c r="B4761" s="294" t="s">
        <v>7257</v>
      </c>
      <c r="C4761" s="294">
        <v>513713</v>
      </c>
      <c r="D4761" s="294" t="s">
        <v>422</v>
      </c>
      <c r="E4761" s="294" t="s">
        <v>536</v>
      </c>
    </row>
    <row r="4762" spans="2:5" x14ac:dyDescent="0.25">
      <c r="B4762" s="294" t="s">
        <v>7258</v>
      </c>
      <c r="C4762" s="294">
        <v>542667</v>
      </c>
      <c r="D4762" s="294" t="s">
        <v>7259</v>
      </c>
      <c r="E4762" s="294" t="s">
        <v>788</v>
      </c>
    </row>
    <row r="4763" spans="2:5" x14ac:dyDescent="0.25">
      <c r="B4763" s="294" t="s">
        <v>7260</v>
      </c>
      <c r="C4763" s="294">
        <v>519214</v>
      </c>
      <c r="D4763" s="294" t="s">
        <v>422</v>
      </c>
      <c r="E4763" s="294" t="s">
        <v>439</v>
      </c>
    </row>
    <row r="4764" spans="2:5" x14ac:dyDescent="0.25">
      <c r="B4764" s="294" t="s">
        <v>7261</v>
      </c>
      <c r="C4764" s="294">
        <v>519224</v>
      </c>
      <c r="D4764" s="294" t="s">
        <v>7262</v>
      </c>
      <c r="E4764" s="294" t="s">
        <v>444</v>
      </c>
    </row>
    <row r="4765" spans="2:5" x14ac:dyDescent="0.25">
      <c r="B4765" s="294" t="s">
        <v>7263</v>
      </c>
      <c r="C4765" s="294">
        <v>526586</v>
      </c>
      <c r="D4765" s="294" t="s">
        <v>422</v>
      </c>
      <c r="E4765" s="294" t="s">
        <v>542</v>
      </c>
    </row>
    <row r="4766" spans="2:5" x14ac:dyDescent="0.25">
      <c r="B4766" s="294" t="s">
        <v>7264</v>
      </c>
      <c r="C4766" s="294">
        <v>522029</v>
      </c>
      <c r="D4766" s="294" t="s">
        <v>7265</v>
      </c>
      <c r="E4766" s="294" t="s">
        <v>430</v>
      </c>
    </row>
    <row r="4767" spans="2:5" x14ac:dyDescent="0.25">
      <c r="B4767" s="294" t="s">
        <v>7266</v>
      </c>
      <c r="C4767" s="294">
        <v>512022</v>
      </c>
      <c r="D4767" s="294" t="s">
        <v>422</v>
      </c>
      <c r="E4767" s="294" t="s">
        <v>405</v>
      </c>
    </row>
    <row r="4768" spans="2:5" x14ac:dyDescent="0.25">
      <c r="B4768" s="294" t="s">
        <v>7267</v>
      </c>
      <c r="C4768" s="294">
        <v>512022</v>
      </c>
      <c r="D4768" s="294" t="s">
        <v>422</v>
      </c>
      <c r="E4768" s="294" t="s">
        <v>405</v>
      </c>
    </row>
    <row r="4769" spans="2:5" x14ac:dyDescent="0.25">
      <c r="B4769" s="294" t="s">
        <v>7268</v>
      </c>
      <c r="C4769" s="294">
        <v>526471</v>
      </c>
      <c r="D4769" s="294" t="s">
        <v>422</v>
      </c>
      <c r="E4769" s="294" t="s">
        <v>1054</v>
      </c>
    </row>
    <row r="4770" spans="2:5" x14ac:dyDescent="0.25">
      <c r="B4770" s="294" t="s">
        <v>7269</v>
      </c>
      <c r="C4770" s="294">
        <v>514470</v>
      </c>
      <c r="D4770" s="294" t="s">
        <v>422</v>
      </c>
      <c r="E4770" s="294" t="s">
        <v>437</v>
      </c>
    </row>
    <row r="4771" spans="2:5" x14ac:dyDescent="0.25">
      <c r="B4771" s="294" t="s">
        <v>7270</v>
      </c>
      <c r="C4771" s="294">
        <v>514348</v>
      </c>
      <c r="D4771" s="294" t="s">
        <v>7271</v>
      </c>
      <c r="E4771" s="294" t="s">
        <v>437</v>
      </c>
    </row>
    <row r="4772" spans="2:5" x14ac:dyDescent="0.25">
      <c r="B4772" s="294" t="s">
        <v>7272</v>
      </c>
      <c r="C4772" s="294">
        <v>524758</v>
      </c>
      <c r="D4772" s="294" t="s">
        <v>422</v>
      </c>
      <c r="E4772" s="294" t="s">
        <v>460</v>
      </c>
    </row>
    <row r="4773" spans="2:5" x14ac:dyDescent="0.25">
      <c r="B4773" s="294" t="s">
        <v>7273</v>
      </c>
      <c r="C4773" s="294">
        <v>538873</v>
      </c>
      <c r="D4773" s="294" t="s">
        <v>422</v>
      </c>
      <c r="E4773" s="294" t="s">
        <v>439</v>
      </c>
    </row>
    <row r="4774" spans="2:5" x14ac:dyDescent="0.25">
      <c r="B4774" s="294" t="s">
        <v>7274</v>
      </c>
      <c r="C4774" s="294">
        <v>507685</v>
      </c>
      <c r="D4774" s="294" t="s">
        <v>7275</v>
      </c>
      <c r="E4774" s="294" t="s">
        <v>408</v>
      </c>
    </row>
    <row r="4775" spans="2:5" x14ac:dyDescent="0.25">
      <c r="B4775" s="294" t="s">
        <v>7276</v>
      </c>
      <c r="C4775" s="294">
        <v>507817</v>
      </c>
      <c r="D4775" s="294" t="s">
        <v>422</v>
      </c>
      <c r="E4775" s="294" t="s">
        <v>437</v>
      </c>
    </row>
    <row r="4776" spans="2:5" x14ac:dyDescent="0.25">
      <c r="B4776" s="294" t="s">
        <v>7277</v>
      </c>
      <c r="C4776" s="294">
        <v>511642</v>
      </c>
      <c r="D4776" s="294" t="s">
        <v>422</v>
      </c>
      <c r="E4776" s="294" t="s">
        <v>439</v>
      </c>
    </row>
    <row r="4777" spans="2:5" x14ac:dyDescent="0.25">
      <c r="B4777" s="294" t="s">
        <v>7278</v>
      </c>
      <c r="C4777" s="294">
        <v>532300</v>
      </c>
      <c r="D4777" s="294" t="s">
        <v>7279</v>
      </c>
      <c r="E4777" s="294" t="s">
        <v>460</v>
      </c>
    </row>
    <row r="4778" spans="2:5" x14ac:dyDescent="0.25">
      <c r="B4778" s="294" t="s">
        <v>7280</v>
      </c>
      <c r="C4778" s="294">
        <v>531396</v>
      </c>
      <c r="D4778" s="294" t="s">
        <v>422</v>
      </c>
      <c r="E4778" s="294" t="s">
        <v>515</v>
      </c>
    </row>
    <row r="4779" spans="2:5" x14ac:dyDescent="0.25">
      <c r="B4779" s="294" t="s">
        <v>7281</v>
      </c>
      <c r="C4779" s="294">
        <v>538128</v>
      </c>
      <c r="D4779" s="294" t="s">
        <v>422</v>
      </c>
      <c r="E4779" s="294" t="s">
        <v>536</v>
      </c>
    </row>
    <row r="4780" spans="2:5" x14ac:dyDescent="0.25">
      <c r="B4780" s="294" t="s">
        <v>7282</v>
      </c>
      <c r="C4780" s="294">
        <v>538268</v>
      </c>
      <c r="D4780" s="294" t="s">
        <v>7283</v>
      </c>
      <c r="E4780" s="294" t="s">
        <v>600</v>
      </c>
    </row>
    <row r="4781" spans="2:5" x14ac:dyDescent="0.25">
      <c r="B4781" s="294" t="s">
        <v>7284</v>
      </c>
      <c r="C4781" s="294">
        <v>526959</v>
      </c>
      <c r="D4781" s="294" t="s">
        <v>422</v>
      </c>
      <c r="E4781" s="294" t="s">
        <v>623</v>
      </c>
    </row>
    <row r="4782" spans="2:5" x14ac:dyDescent="0.25">
      <c r="B4782" s="294" t="s">
        <v>7285</v>
      </c>
      <c r="C4782" s="294">
        <v>526525</v>
      </c>
      <c r="D4782" s="294" t="s">
        <v>422</v>
      </c>
      <c r="E4782" s="294" t="s">
        <v>536</v>
      </c>
    </row>
    <row r="4783" spans="2:5" x14ac:dyDescent="0.25">
      <c r="B4783" s="294" t="s">
        <v>7286</v>
      </c>
      <c r="C4783" s="294">
        <v>538451</v>
      </c>
      <c r="D4783" s="294" t="s">
        <v>422</v>
      </c>
      <c r="E4783" s="294" t="s">
        <v>442</v>
      </c>
    </row>
    <row r="4784" spans="2:5" x14ac:dyDescent="0.25">
      <c r="B4784" s="294" t="s">
        <v>7287</v>
      </c>
      <c r="C4784" s="294" t="s">
        <v>422</v>
      </c>
      <c r="D4784" s="294" t="s">
        <v>7288</v>
      </c>
      <c r="E4784" s="294" t="s">
        <v>433</v>
      </c>
    </row>
    <row r="4785" spans="2:5" x14ac:dyDescent="0.25">
      <c r="B4785" s="294" t="s">
        <v>7289</v>
      </c>
      <c r="C4785" s="294">
        <v>505872</v>
      </c>
      <c r="D4785" s="294" t="s">
        <v>422</v>
      </c>
      <c r="E4785" s="294" t="s">
        <v>430</v>
      </c>
    </row>
    <row r="4786" spans="2:5" x14ac:dyDescent="0.25">
      <c r="B4786" s="294" t="s">
        <v>7290</v>
      </c>
      <c r="C4786" s="294">
        <v>532616</v>
      </c>
      <c r="D4786" s="294" t="s">
        <v>7291</v>
      </c>
      <c r="E4786" s="294" t="s">
        <v>752</v>
      </c>
    </row>
    <row r="4787" spans="2:5" x14ac:dyDescent="0.25">
      <c r="B4787" s="294" t="s">
        <v>7292</v>
      </c>
      <c r="C4787" s="294">
        <v>542367</v>
      </c>
      <c r="D4787" s="294" t="s">
        <v>7293</v>
      </c>
      <c r="E4787" s="294" t="s">
        <v>5545</v>
      </c>
    </row>
    <row r="4788" spans="2:5" x14ac:dyDescent="0.25">
      <c r="B4788" s="294" t="s">
        <v>7294</v>
      </c>
      <c r="C4788" s="294">
        <v>532788</v>
      </c>
      <c r="D4788" s="294" t="s">
        <v>7295</v>
      </c>
      <c r="E4788" s="294" t="s">
        <v>568</v>
      </c>
    </row>
    <row r="4789" spans="2:5" x14ac:dyDescent="0.25">
      <c r="B4789" s="294" t="s">
        <v>7296</v>
      </c>
      <c r="C4789" s="294">
        <v>590013</v>
      </c>
      <c r="D4789" s="294" t="s">
        <v>7297</v>
      </c>
      <c r="E4789" s="294" t="s">
        <v>470</v>
      </c>
    </row>
    <row r="4790" spans="2:5" x14ac:dyDescent="0.25">
      <c r="B4790" s="294" t="s">
        <v>7298</v>
      </c>
      <c r="C4790" s="294">
        <v>590013</v>
      </c>
      <c r="D4790" s="294" t="s">
        <v>7299</v>
      </c>
      <c r="E4790" s="294" t="s">
        <v>470</v>
      </c>
    </row>
    <row r="4791" spans="2:5" x14ac:dyDescent="0.25">
      <c r="B4791" s="294" t="s">
        <v>7300</v>
      </c>
      <c r="C4791" s="294">
        <v>511012</v>
      </c>
      <c r="D4791" s="294" t="s">
        <v>422</v>
      </c>
      <c r="E4791" s="294" t="s">
        <v>442</v>
      </c>
    </row>
    <row r="4792" spans="2:5" x14ac:dyDescent="0.25">
      <c r="B4792" s="294" t="s">
        <v>7301</v>
      </c>
      <c r="C4792" s="294">
        <v>514378</v>
      </c>
      <c r="D4792" s="294" t="s">
        <v>422</v>
      </c>
      <c r="E4792" s="294" t="s">
        <v>444</v>
      </c>
    </row>
    <row r="4793" spans="2:5" x14ac:dyDescent="0.25">
      <c r="B4793" s="294" t="s">
        <v>7302</v>
      </c>
      <c r="C4793" s="294">
        <v>539939</v>
      </c>
      <c r="D4793" s="294" t="s">
        <v>422</v>
      </c>
      <c r="E4793" s="294" t="s">
        <v>582</v>
      </c>
    </row>
    <row r="4794" spans="2:5" x14ac:dyDescent="0.25">
      <c r="B4794" s="294" t="s">
        <v>7303</v>
      </c>
      <c r="C4794" s="294">
        <v>511601</v>
      </c>
      <c r="D4794" s="294" t="s">
        <v>422</v>
      </c>
      <c r="E4794" s="294" t="s">
        <v>444</v>
      </c>
    </row>
    <row r="4795" spans="2:5" x14ac:dyDescent="0.25">
      <c r="B4795" s="294" t="s">
        <v>7304</v>
      </c>
      <c r="C4795" s="294">
        <v>516030</v>
      </c>
      <c r="D4795" s="294" t="s">
        <v>422</v>
      </c>
      <c r="E4795" s="294" t="s">
        <v>416</v>
      </c>
    </row>
    <row r="4796" spans="2:5" x14ac:dyDescent="0.25">
      <c r="B4796" s="294" t="s">
        <v>7305</v>
      </c>
      <c r="C4796" s="294">
        <v>541167</v>
      </c>
      <c r="D4796" s="294" t="s">
        <v>422</v>
      </c>
      <c r="E4796" s="294" t="s">
        <v>582</v>
      </c>
    </row>
    <row r="4797" spans="2:5" x14ac:dyDescent="0.25">
      <c r="B4797" s="294" t="s">
        <v>7306</v>
      </c>
      <c r="C4797" s="294">
        <v>530063</v>
      </c>
      <c r="D4797" s="294" t="s">
        <v>422</v>
      </c>
      <c r="E4797" s="294" t="s">
        <v>617</v>
      </c>
    </row>
    <row r="4798" spans="2:5" x14ac:dyDescent="0.25">
      <c r="B4798" s="294" t="s">
        <v>7307</v>
      </c>
      <c r="C4798" s="294">
        <v>532648</v>
      </c>
      <c r="D4798" s="294" t="s">
        <v>7308</v>
      </c>
      <c r="E4798" s="294" t="s">
        <v>740</v>
      </c>
    </row>
    <row r="4799" spans="2:5" x14ac:dyDescent="0.25">
      <c r="B4799" s="294" t="s">
        <v>7309</v>
      </c>
      <c r="C4799" s="294">
        <v>531260</v>
      </c>
      <c r="D4799" s="294" t="s">
        <v>422</v>
      </c>
      <c r="E4799" s="294" t="s">
        <v>482</v>
      </c>
    </row>
    <row r="4800" spans="2:5" x14ac:dyDescent="0.25">
      <c r="B4800" s="294" t="s">
        <v>7310</v>
      </c>
      <c r="C4800" s="294">
        <v>522209</v>
      </c>
      <c r="D4800" s="294" t="s">
        <v>422</v>
      </c>
      <c r="E4800" s="294" t="s">
        <v>405</v>
      </c>
    </row>
    <row r="4801" spans="2:5" x14ac:dyDescent="0.25">
      <c r="B4801" s="294" t="s">
        <v>7311</v>
      </c>
      <c r="C4801" s="294">
        <v>522209</v>
      </c>
      <c r="D4801" s="294" t="s">
        <v>422</v>
      </c>
      <c r="E4801" s="294" t="s">
        <v>405</v>
      </c>
    </row>
    <row r="4802" spans="2:5" x14ac:dyDescent="0.25">
      <c r="B4802" s="294" t="s">
        <v>7312</v>
      </c>
      <c r="C4802" s="294">
        <v>539097</v>
      </c>
      <c r="D4802" s="294" t="s">
        <v>422</v>
      </c>
      <c r="E4802" s="294" t="s">
        <v>444</v>
      </c>
    </row>
    <row r="4803" spans="2:5" x14ac:dyDescent="0.25">
      <c r="B4803" s="294" t="s">
        <v>7313</v>
      </c>
      <c r="C4803" s="294">
        <v>530675</v>
      </c>
      <c r="D4803" s="294" t="s">
        <v>422</v>
      </c>
      <c r="E4803" s="294" t="s">
        <v>536</v>
      </c>
    </row>
    <row r="4804" spans="2:5" x14ac:dyDescent="0.25">
      <c r="B4804" s="294" t="s">
        <v>7314</v>
      </c>
      <c r="C4804" s="294">
        <v>540550</v>
      </c>
      <c r="D4804" s="294" t="s">
        <v>422</v>
      </c>
      <c r="E4804" s="294" t="s">
        <v>582</v>
      </c>
    </row>
    <row r="4805" spans="2:5" x14ac:dyDescent="0.25">
      <c r="B4805" s="294" t="s">
        <v>7315</v>
      </c>
      <c r="C4805" s="294">
        <v>522108</v>
      </c>
      <c r="D4805" s="294" t="s">
        <v>422</v>
      </c>
      <c r="E4805" s="294" t="s">
        <v>777</v>
      </c>
    </row>
    <row r="4806" spans="2:5" x14ac:dyDescent="0.25">
      <c r="B4806" s="294" t="s">
        <v>7316</v>
      </c>
      <c r="C4806" s="294">
        <v>522108</v>
      </c>
      <c r="D4806" s="294" t="s">
        <v>422</v>
      </c>
      <c r="E4806" s="294" t="s">
        <v>777</v>
      </c>
    </row>
    <row r="4807" spans="2:5" x14ac:dyDescent="0.25">
      <c r="B4807" s="294" t="s">
        <v>7317</v>
      </c>
      <c r="C4807" s="294">
        <v>536846</v>
      </c>
      <c r="D4807" s="294" t="s">
        <v>422</v>
      </c>
      <c r="E4807" s="294" t="s">
        <v>820</v>
      </c>
    </row>
    <row r="4808" spans="2:5" x14ac:dyDescent="0.25">
      <c r="B4808" s="294" t="s">
        <v>7318</v>
      </c>
      <c r="C4808" s="294">
        <v>531663</v>
      </c>
      <c r="D4808" s="294" t="s">
        <v>7319</v>
      </c>
      <c r="E4808" s="294" t="s">
        <v>2241</v>
      </c>
    </row>
    <row r="4809" spans="2:5" x14ac:dyDescent="0.25">
      <c r="B4809" s="294" t="s">
        <v>7320</v>
      </c>
      <c r="C4809" s="294">
        <v>505163</v>
      </c>
      <c r="D4809" s="294" t="s">
        <v>422</v>
      </c>
      <c r="E4809" s="294" t="s">
        <v>777</v>
      </c>
    </row>
    <row r="4810" spans="2:5" x14ac:dyDescent="0.25">
      <c r="B4810" s="294" t="s">
        <v>7321</v>
      </c>
      <c r="C4810" s="294">
        <v>505163</v>
      </c>
      <c r="D4810" s="294" t="s">
        <v>422</v>
      </c>
      <c r="E4810" s="294" t="s">
        <v>777</v>
      </c>
    </row>
    <row r="4811" spans="2:5" x14ac:dyDescent="0.25">
      <c r="B4811" s="294" t="s">
        <v>7322</v>
      </c>
      <c r="C4811" s="294">
        <v>539963</v>
      </c>
      <c r="D4811" s="294" t="s">
        <v>422</v>
      </c>
      <c r="E4811" s="294" t="s">
        <v>502</v>
      </c>
    </row>
    <row r="4812" spans="2:5" x14ac:dyDescent="0.25">
      <c r="B4812" s="294" t="s">
        <v>7323</v>
      </c>
      <c r="C4812" s="294">
        <v>505537</v>
      </c>
      <c r="D4812" s="294" t="s">
        <v>7324</v>
      </c>
      <c r="E4812" s="294" t="s">
        <v>1161</v>
      </c>
    </row>
    <row r="4813" spans="2:5" x14ac:dyDescent="0.25">
      <c r="B4813" s="294" t="s">
        <v>7325</v>
      </c>
      <c r="C4813" s="294">
        <v>533287</v>
      </c>
      <c r="D4813" s="294" t="s">
        <v>7326</v>
      </c>
      <c r="E4813" s="294" t="s">
        <v>527</v>
      </c>
    </row>
    <row r="4814" spans="2:5" x14ac:dyDescent="0.25">
      <c r="B4814" s="294" t="s">
        <v>7327</v>
      </c>
      <c r="C4814" s="294">
        <v>532794</v>
      </c>
      <c r="D4814" s="294" t="s">
        <v>7328</v>
      </c>
      <c r="E4814" s="294" t="s">
        <v>1161</v>
      </c>
    </row>
    <row r="4815" spans="2:5" x14ac:dyDescent="0.25">
      <c r="B4815" s="294" t="s">
        <v>7329</v>
      </c>
      <c r="C4815" s="294">
        <v>533339</v>
      </c>
      <c r="D4815" s="294" t="s">
        <v>7330</v>
      </c>
      <c r="E4815" s="294" t="s">
        <v>515</v>
      </c>
    </row>
    <row r="4816" spans="2:5" x14ac:dyDescent="0.25">
      <c r="B4816" s="294" t="s">
        <v>7331</v>
      </c>
      <c r="C4816" s="294">
        <v>531845</v>
      </c>
      <c r="D4816" s="294" t="s">
        <v>7332</v>
      </c>
      <c r="E4816" s="294" t="s">
        <v>820</v>
      </c>
    </row>
    <row r="4817" spans="2:5" x14ac:dyDescent="0.25">
      <c r="B4817" s="294" t="s">
        <v>7333</v>
      </c>
      <c r="C4817" s="294">
        <v>531845</v>
      </c>
      <c r="D4817" s="294" t="s">
        <v>7332</v>
      </c>
      <c r="E4817" s="294" t="s">
        <v>820</v>
      </c>
    </row>
    <row r="4818" spans="2:5" x14ac:dyDescent="0.25">
      <c r="B4818" s="294" t="s">
        <v>7334</v>
      </c>
      <c r="C4818" s="294">
        <v>512553</v>
      </c>
      <c r="D4818" s="294" t="s">
        <v>7335</v>
      </c>
      <c r="E4818" s="294" t="s">
        <v>437</v>
      </c>
    </row>
    <row r="4819" spans="2:5" x14ac:dyDescent="0.25">
      <c r="B4819" s="294" t="s">
        <v>7336</v>
      </c>
      <c r="C4819" s="294">
        <v>514266</v>
      </c>
      <c r="D4819" s="294" t="s">
        <v>422</v>
      </c>
      <c r="E4819" s="294" t="s">
        <v>437</v>
      </c>
    </row>
    <row r="4820" spans="2:5" x14ac:dyDescent="0.25">
      <c r="B4820" s="294" t="s">
        <v>7337</v>
      </c>
      <c r="C4820" s="294">
        <v>530665</v>
      </c>
      <c r="D4820" s="294" t="s">
        <v>422</v>
      </c>
      <c r="E4820" s="294" t="s">
        <v>460</v>
      </c>
    </row>
    <row r="4821" spans="2:5" x14ac:dyDescent="0.25">
      <c r="B4821" s="294" t="s">
        <v>7338</v>
      </c>
      <c r="C4821" s="294">
        <v>530697</v>
      </c>
      <c r="D4821" s="294" t="s">
        <v>422</v>
      </c>
      <c r="E4821" s="294" t="s">
        <v>843</v>
      </c>
    </row>
    <row r="4822" spans="2:5" x14ac:dyDescent="0.25">
      <c r="B4822" s="294" t="s">
        <v>7339</v>
      </c>
      <c r="C4822" s="294">
        <v>532039</v>
      </c>
      <c r="D4822" s="294" t="s">
        <v>422</v>
      </c>
      <c r="E4822" s="294" t="s">
        <v>460</v>
      </c>
    </row>
    <row r="4823" spans="2:5" x14ac:dyDescent="0.25">
      <c r="B4823" s="294" t="s">
        <v>7340</v>
      </c>
      <c r="C4823" s="294">
        <v>504067</v>
      </c>
      <c r="D4823" s="294" t="s">
        <v>7341</v>
      </c>
      <c r="E4823" s="294" t="s">
        <v>408</v>
      </c>
    </row>
    <row r="4824" spans="2:5" x14ac:dyDescent="0.25">
      <c r="B4824" s="294" t="s">
        <v>7342</v>
      </c>
      <c r="C4824" s="294">
        <v>531404</v>
      </c>
      <c r="D4824" s="294" t="s">
        <v>7343</v>
      </c>
      <c r="E4824" s="294" t="s">
        <v>964</v>
      </c>
    </row>
    <row r="4825" spans="2:5" x14ac:dyDescent="0.25">
      <c r="B4825" s="294" t="s">
        <v>7344</v>
      </c>
      <c r="C4825" s="294">
        <v>541400</v>
      </c>
      <c r="D4825" s="294" t="s">
        <v>422</v>
      </c>
      <c r="E4825" s="294" t="s">
        <v>460</v>
      </c>
    </row>
    <row r="4826" spans="2:5" x14ac:dyDescent="0.25">
      <c r="B4826" s="294" t="s">
        <v>7345</v>
      </c>
      <c r="C4826" s="294">
        <v>521163</v>
      </c>
      <c r="D4826" s="294" t="s">
        <v>7346</v>
      </c>
      <c r="E4826" s="294" t="s">
        <v>536</v>
      </c>
    </row>
    <row r="4827" spans="2:5" x14ac:dyDescent="0.25">
      <c r="B4827" s="294" t="s">
        <v>7347</v>
      </c>
      <c r="C4827" s="294" t="s">
        <v>422</v>
      </c>
      <c r="D4827" s="294" t="s">
        <v>7348</v>
      </c>
      <c r="E4827" s="294" t="s">
        <v>433</v>
      </c>
    </row>
    <row r="4828" spans="2:5" x14ac:dyDescent="0.25">
      <c r="B4828" s="294" t="s">
        <v>7349</v>
      </c>
      <c r="C4828" s="294">
        <v>512587</v>
      </c>
      <c r="D4828" s="294" t="s">
        <v>7350</v>
      </c>
      <c r="E4828" s="294" t="s">
        <v>536</v>
      </c>
    </row>
    <row r="4829" spans="2:5" x14ac:dyDescent="0.25">
      <c r="B4829" s="294" t="s">
        <v>7351</v>
      </c>
      <c r="C4829" s="294">
        <v>503641</v>
      </c>
      <c r="D4829" s="294" t="s">
        <v>7352</v>
      </c>
      <c r="E4829" s="294" t="s">
        <v>506</v>
      </c>
    </row>
    <row r="4830" spans="2:5" x14ac:dyDescent="0.25">
      <c r="B4830" s="294" t="s">
        <v>7353</v>
      </c>
      <c r="C4830" s="294" t="s">
        <v>422</v>
      </c>
      <c r="D4830" s="294" t="s">
        <v>7354</v>
      </c>
      <c r="E4830" s="294" t="s">
        <v>433</v>
      </c>
    </row>
    <row r="4831" spans="2:5" x14ac:dyDescent="0.25">
      <c r="B4831" s="294" t="s">
        <v>7355</v>
      </c>
      <c r="C4831" s="294">
        <v>534742</v>
      </c>
      <c r="D4831" s="294" t="s">
        <v>7356</v>
      </c>
      <c r="E4831" s="294" t="s">
        <v>930</v>
      </c>
    </row>
    <row r="4832" spans="2:5" x14ac:dyDescent="0.25">
      <c r="B4832" s="294" t="s">
        <v>7357</v>
      </c>
      <c r="C4832" s="294">
        <v>500780</v>
      </c>
      <c r="D4832" s="294" t="s">
        <v>7358</v>
      </c>
      <c r="E4832" s="294" t="s">
        <v>930</v>
      </c>
    </row>
    <row r="4833" spans="2:5" x14ac:dyDescent="0.25">
      <c r="B4833" s="294" t="s">
        <v>7359</v>
      </c>
      <c r="C4833" s="294">
        <v>531335</v>
      </c>
      <c r="D4833" s="294" t="s">
        <v>7360</v>
      </c>
      <c r="E4833" s="294" t="s">
        <v>482</v>
      </c>
    </row>
    <row r="4834" spans="2:5" x14ac:dyDescent="0.25">
      <c r="B4834" s="294" t="s">
        <v>7361</v>
      </c>
      <c r="C4834" s="294">
        <v>532883</v>
      </c>
      <c r="D4834" s="294" t="s">
        <v>7362</v>
      </c>
      <c r="E4834" s="294" t="s">
        <v>515</v>
      </c>
    </row>
    <row r="4835" spans="2:5" x14ac:dyDescent="0.25">
      <c r="B4835" s="294" t="s">
        <v>7363</v>
      </c>
      <c r="C4835" s="294">
        <v>500202</v>
      </c>
      <c r="D4835" s="294" t="s">
        <v>7364</v>
      </c>
      <c r="E4835" s="294" t="s">
        <v>439</v>
      </c>
    </row>
    <row r="4836" spans="2:5" x14ac:dyDescent="0.25">
      <c r="B4836" s="294" t="s">
        <v>7365</v>
      </c>
      <c r="C4836" s="294">
        <v>500458</v>
      </c>
      <c r="D4836" s="294" t="s">
        <v>7366</v>
      </c>
      <c r="E4836" s="294" t="s">
        <v>502</v>
      </c>
    </row>
    <row r="4837" spans="2:5" x14ac:dyDescent="0.25">
      <c r="B4837" s="294" t="s">
        <v>7367</v>
      </c>
      <c r="C4837" s="294">
        <v>501111</v>
      </c>
      <c r="D4837" s="294" t="s">
        <v>7368</v>
      </c>
      <c r="E4837" s="294" t="s">
        <v>444</v>
      </c>
    </row>
    <row r="4838" spans="2:5" x14ac:dyDescent="0.25">
      <c r="B4838" s="294" t="s">
        <v>7369</v>
      </c>
      <c r="C4838" s="294">
        <v>501151</v>
      </c>
      <c r="D4838" s="294" t="s">
        <v>7370</v>
      </c>
      <c r="E4838" s="294" t="s">
        <v>405</v>
      </c>
    </row>
    <row r="4839" spans="2:5" x14ac:dyDescent="0.25">
      <c r="B4839" s="294" t="s">
        <v>7371</v>
      </c>
      <c r="C4839" s="294">
        <v>501311</v>
      </c>
      <c r="D4839" s="294" t="s">
        <v>7372</v>
      </c>
      <c r="E4839" s="294" t="s">
        <v>439</v>
      </c>
    </row>
    <row r="4840" spans="2:5" x14ac:dyDescent="0.25">
      <c r="B4840" s="294" t="s">
        <v>7373</v>
      </c>
      <c r="C4840" s="294">
        <v>501622</v>
      </c>
      <c r="D4840" s="294" t="s">
        <v>7374</v>
      </c>
      <c r="E4840" s="294" t="s">
        <v>7375</v>
      </c>
    </row>
    <row r="4841" spans="2:5" x14ac:dyDescent="0.25">
      <c r="B4841" s="294" t="s">
        <v>7376</v>
      </c>
      <c r="C4841" s="294">
        <v>502850</v>
      </c>
      <c r="D4841" s="294" t="s">
        <v>7377</v>
      </c>
      <c r="E4841" s="294" t="s">
        <v>437</v>
      </c>
    </row>
    <row r="4842" spans="2:5" x14ac:dyDescent="0.25">
      <c r="B4842" s="294" t="s">
        <v>7378</v>
      </c>
      <c r="C4842" s="294">
        <v>503669</v>
      </c>
      <c r="D4842" s="294" t="s">
        <v>7379</v>
      </c>
      <c r="E4842" s="294" t="s">
        <v>7375</v>
      </c>
    </row>
    <row r="4843" spans="2:5" x14ac:dyDescent="0.25">
      <c r="B4843" s="294" t="s">
        <v>7380</v>
      </c>
      <c r="C4843" s="294">
        <v>506975</v>
      </c>
      <c r="D4843" s="294" t="s">
        <v>7381</v>
      </c>
      <c r="E4843" s="294" t="s">
        <v>437</v>
      </c>
    </row>
    <row r="4844" spans="2:5" x14ac:dyDescent="0.25">
      <c r="B4844" s="294" t="s">
        <v>7382</v>
      </c>
      <c r="C4844" s="294">
        <v>508924</v>
      </c>
      <c r="D4844" s="294" t="s">
        <v>7383</v>
      </c>
      <c r="E4844" s="294" t="s">
        <v>7375</v>
      </c>
    </row>
    <row r="4845" spans="2:5" x14ac:dyDescent="0.25">
      <c r="B4845" s="294" t="s">
        <v>7384</v>
      </c>
      <c r="C4845" s="294">
        <v>511260</v>
      </c>
      <c r="D4845" s="294" t="s">
        <v>7385</v>
      </c>
      <c r="E4845" s="294" t="s">
        <v>405</v>
      </c>
    </row>
    <row r="4846" spans="2:5" x14ac:dyDescent="0.25">
      <c r="B4846" s="294" t="s">
        <v>7386</v>
      </c>
      <c r="C4846" s="294">
        <v>511730</v>
      </c>
      <c r="D4846" s="294" t="s">
        <v>7387</v>
      </c>
      <c r="E4846" s="294" t="s">
        <v>439</v>
      </c>
    </row>
    <row r="4847" spans="2:5" x14ac:dyDescent="0.25">
      <c r="B4847" s="294" t="s">
        <v>7388</v>
      </c>
      <c r="C4847" s="294">
        <v>512221</v>
      </c>
      <c r="D4847" s="294" t="s">
        <v>7389</v>
      </c>
      <c r="E4847" s="294" t="s">
        <v>439</v>
      </c>
    </row>
    <row r="4848" spans="2:5" x14ac:dyDescent="0.25">
      <c r="B4848" s="294" t="s">
        <v>7390</v>
      </c>
      <c r="C4848" s="294">
        <v>512344</v>
      </c>
      <c r="D4848" s="294" t="s">
        <v>7391</v>
      </c>
      <c r="E4848" s="294" t="s">
        <v>444</v>
      </c>
    </row>
    <row r="4849" spans="2:5" x14ac:dyDescent="0.25">
      <c r="B4849" s="294" t="s">
        <v>7392</v>
      </c>
      <c r="C4849" s="294">
        <v>512345</v>
      </c>
      <c r="D4849" s="294" t="s">
        <v>7393</v>
      </c>
      <c r="E4849" s="294" t="s">
        <v>405</v>
      </c>
    </row>
    <row r="4850" spans="2:5" x14ac:dyDescent="0.25">
      <c r="B4850" s="294" t="s">
        <v>7394</v>
      </c>
      <c r="C4850" s="294">
        <v>512479</v>
      </c>
      <c r="D4850" s="294" t="s">
        <v>7395</v>
      </c>
      <c r="E4850" s="294" t="s">
        <v>508</v>
      </c>
    </row>
    <row r="4851" spans="2:5" x14ac:dyDescent="0.25">
      <c r="B4851" s="294" t="s">
        <v>7396</v>
      </c>
      <c r="C4851" s="294">
        <v>513343</v>
      </c>
      <c r="D4851" s="294" t="s">
        <v>7397</v>
      </c>
      <c r="E4851" s="294" t="s">
        <v>745</v>
      </c>
    </row>
    <row r="4852" spans="2:5" x14ac:dyDescent="0.25">
      <c r="B4852" s="294" t="s">
        <v>7398</v>
      </c>
      <c r="C4852" s="294">
        <v>513418</v>
      </c>
      <c r="D4852" s="294" t="s">
        <v>7399</v>
      </c>
      <c r="E4852" s="294" t="s">
        <v>1342</v>
      </c>
    </row>
    <row r="4853" spans="2:5" x14ac:dyDescent="0.25">
      <c r="B4853" s="294" t="s">
        <v>7400</v>
      </c>
      <c r="C4853" s="294">
        <v>515008</v>
      </c>
      <c r="D4853" s="294" t="s">
        <v>7401</v>
      </c>
      <c r="E4853" s="294" t="s">
        <v>720</v>
      </c>
    </row>
    <row r="4854" spans="2:5" x14ac:dyDescent="0.25">
      <c r="B4854" s="294" t="s">
        <v>7402</v>
      </c>
      <c r="C4854" s="294">
        <v>517273</v>
      </c>
      <c r="D4854" s="294" t="s">
        <v>7403</v>
      </c>
      <c r="E4854" s="294" t="s">
        <v>720</v>
      </c>
    </row>
    <row r="4855" spans="2:5" x14ac:dyDescent="0.25">
      <c r="B4855" s="294" t="s">
        <v>7404</v>
      </c>
      <c r="C4855" s="294">
        <v>517360</v>
      </c>
      <c r="D4855" s="294" t="s">
        <v>7405</v>
      </c>
      <c r="E4855" s="294" t="s">
        <v>444</v>
      </c>
    </row>
    <row r="4856" spans="2:5" x14ac:dyDescent="0.25">
      <c r="B4856" s="294" t="s">
        <v>7406</v>
      </c>
      <c r="C4856" s="294">
        <v>517393</v>
      </c>
      <c r="D4856" s="294" t="s">
        <v>7407</v>
      </c>
      <c r="E4856" s="294" t="s">
        <v>747</v>
      </c>
    </row>
    <row r="4857" spans="2:5" x14ac:dyDescent="0.25">
      <c r="B4857" s="294" t="s">
        <v>7408</v>
      </c>
      <c r="C4857" s="294">
        <v>519397</v>
      </c>
      <c r="D4857" s="294" t="s">
        <v>7409</v>
      </c>
      <c r="E4857" s="294" t="s">
        <v>482</v>
      </c>
    </row>
    <row r="4858" spans="2:5" x14ac:dyDescent="0.25">
      <c r="B4858" s="294" t="s">
        <v>7410</v>
      </c>
      <c r="C4858" s="294">
        <v>519500</v>
      </c>
      <c r="D4858" s="294" t="s">
        <v>7411</v>
      </c>
      <c r="E4858" s="294" t="s">
        <v>482</v>
      </c>
    </row>
    <row r="4859" spans="2:5" x14ac:dyDescent="0.25">
      <c r="B4859" s="294" t="s">
        <v>7412</v>
      </c>
      <c r="C4859" s="294">
        <v>522171</v>
      </c>
      <c r="D4859" s="294" t="s">
        <v>7413</v>
      </c>
      <c r="E4859" s="294" t="s">
        <v>430</v>
      </c>
    </row>
    <row r="4860" spans="2:5" x14ac:dyDescent="0.25">
      <c r="B4860" s="294" t="s">
        <v>7414</v>
      </c>
      <c r="C4860" s="294">
        <v>524572</v>
      </c>
      <c r="D4860" s="294" t="s">
        <v>7415</v>
      </c>
      <c r="E4860" s="294" t="s">
        <v>460</v>
      </c>
    </row>
    <row r="4861" spans="2:5" x14ac:dyDescent="0.25">
      <c r="B4861" s="294" t="s">
        <v>7416</v>
      </c>
      <c r="C4861" s="294">
        <v>526211</v>
      </c>
      <c r="D4861" s="294" t="s">
        <v>7417</v>
      </c>
      <c r="E4861" s="294" t="s">
        <v>671</v>
      </c>
    </row>
    <row r="4862" spans="2:5" x14ac:dyDescent="0.25">
      <c r="B4862" s="294" t="s">
        <v>7418</v>
      </c>
      <c r="C4862" s="294">
        <v>526638</v>
      </c>
      <c r="D4862" s="294" t="s">
        <v>7419</v>
      </c>
      <c r="E4862" s="294" t="s">
        <v>542</v>
      </c>
    </row>
    <row r="4863" spans="2:5" x14ac:dyDescent="0.25">
      <c r="B4863" s="294" t="s">
        <v>7420</v>
      </c>
      <c r="C4863" s="294">
        <v>530291</v>
      </c>
      <c r="D4863" s="294" t="s">
        <v>7421</v>
      </c>
      <c r="E4863" s="294" t="s">
        <v>671</v>
      </c>
    </row>
    <row r="4864" spans="2:5" x14ac:dyDescent="0.25">
      <c r="B4864" s="294" t="s">
        <v>7422</v>
      </c>
      <c r="C4864" s="294">
        <v>530439</v>
      </c>
      <c r="D4864" s="294" t="s">
        <v>7423</v>
      </c>
      <c r="E4864" s="294" t="s">
        <v>439</v>
      </c>
    </row>
    <row r="4865" spans="2:5" x14ac:dyDescent="0.25">
      <c r="B4865" s="294" t="s">
        <v>7424</v>
      </c>
      <c r="C4865" s="294">
        <v>530443</v>
      </c>
      <c r="D4865" s="294" t="s">
        <v>7425</v>
      </c>
      <c r="E4865" s="294" t="s">
        <v>437</v>
      </c>
    </row>
    <row r="4866" spans="2:5" x14ac:dyDescent="0.25">
      <c r="B4866" s="294" t="s">
        <v>7426</v>
      </c>
      <c r="C4866" s="294">
        <v>531205</v>
      </c>
      <c r="D4866" s="294" t="s">
        <v>7427</v>
      </c>
      <c r="E4866" s="294" t="s">
        <v>444</v>
      </c>
    </row>
    <row r="4867" spans="2:5" x14ac:dyDescent="0.25">
      <c r="B4867" s="294" t="s">
        <v>7428</v>
      </c>
      <c r="C4867" s="294">
        <v>531225</v>
      </c>
      <c r="D4867" s="294" t="s">
        <v>7429</v>
      </c>
      <c r="E4867" s="294" t="s">
        <v>515</v>
      </c>
    </row>
    <row r="4868" spans="2:5" x14ac:dyDescent="0.25">
      <c r="B4868" s="294" t="s">
        <v>7430</v>
      </c>
      <c r="C4868" s="294">
        <v>531436</v>
      </c>
      <c r="D4868" s="294" t="s">
        <v>7431</v>
      </c>
      <c r="E4868" s="294" t="s">
        <v>416</v>
      </c>
    </row>
    <row r="4869" spans="2:5" x14ac:dyDescent="0.25">
      <c r="B4869" s="294" t="s">
        <v>7432</v>
      </c>
      <c r="C4869" s="294">
        <v>531621</v>
      </c>
      <c r="D4869" s="294" t="s">
        <v>7433</v>
      </c>
      <c r="E4869" s="294" t="s">
        <v>428</v>
      </c>
    </row>
    <row r="4870" spans="2:5" x14ac:dyDescent="0.25">
      <c r="B4870" s="294" t="s">
        <v>7434</v>
      </c>
      <c r="C4870" s="294">
        <v>531944</v>
      </c>
      <c r="D4870" s="294" t="s">
        <v>7435</v>
      </c>
      <c r="E4870" s="294" t="s">
        <v>430</v>
      </c>
    </row>
    <row r="4871" spans="2:5" x14ac:dyDescent="0.25">
      <c r="B4871" s="294" t="s">
        <v>7436</v>
      </c>
      <c r="C4871" s="294">
        <v>532138</v>
      </c>
      <c r="D4871" s="294" t="s">
        <v>7437</v>
      </c>
      <c r="E4871" s="294" t="s">
        <v>439</v>
      </c>
    </row>
    <row r="4872" spans="2:5" x14ac:dyDescent="0.25">
      <c r="B4872" s="294" t="s">
        <v>7438</v>
      </c>
      <c r="C4872" s="294">
        <v>533093</v>
      </c>
      <c r="D4872" s="294" t="s">
        <v>7439</v>
      </c>
      <c r="E4872" s="294" t="s">
        <v>671</v>
      </c>
    </row>
    <row r="4873" spans="2:5" x14ac:dyDescent="0.25">
      <c r="B4873" s="294" t="s">
        <v>7440</v>
      </c>
      <c r="C4873" s="294">
        <v>533570</v>
      </c>
      <c r="D4873" s="294" t="s">
        <v>7441</v>
      </c>
      <c r="E4873" s="294" t="s">
        <v>185</v>
      </c>
    </row>
    <row r="4874" spans="2:5" x14ac:dyDescent="0.25">
      <c r="B4874" s="294" t="s">
        <v>7442</v>
      </c>
      <c r="C4874" s="294">
        <v>533719</v>
      </c>
      <c r="D4874" s="294" t="s">
        <v>7443</v>
      </c>
      <c r="E4874" s="294" t="s">
        <v>185</v>
      </c>
    </row>
    <row r="4875" spans="2:5" x14ac:dyDescent="0.25">
      <c r="B4875" s="294" t="s">
        <v>7444</v>
      </c>
      <c r="C4875" s="294">
        <v>535276</v>
      </c>
      <c r="D4875" s="294" t="s">
        <v>7445</v>
      </c>
      <c r="E4875" s="294" t="s">
        <v>185</v>
      </c>
    </row>
    <row r="4876" spans="2:5" x14ac:dyDescent="0.25">
      <c r="B4876" s="294" t="s">
        <v>7446</v>
      </c>
      <c r="C4876" s="294">
        <v>536960</v>
      </c>
      <c r="D4876" s="294" t="s">
        <v>7447</v>
      </c>
      <c r="E4876" s="294" t="s">
        <v>185</v>
      </c>
    </row>
    <row r="4877" spans="2:5" x14ac:dyDescent="0.25">
      <c r="B4877" s="294" t="s">
        <v>7448</v>
      </c>
      <c r="C4877" s="294">
        <v>537007</v>
      </c>
      <c r="D4877" s="294" t="s">
        <v>7449</v>
      </c>
      <c r="E4877" s="294" t="s">
        <v>185</v>
      </c>
    </row>
    <row r="4878" spans="2:5" x14ac:dyDescent="0.25">
      <c r="B4878" s="294" t="s">
        <v>7450</v>
      </c>
      <c r="C4878" s="294">
        <v>537008</v>
      </c>
      <c r="D4878" s="294" t="s">
        <v>7451</v>
      </c>
      <c r="E4878" s="294" t="s">
        <v>185</v>
      </c>
    </row>
    <row r="4879" spans="2:5" x14ac:dyDescent="0.25">
      <c r="B4879" s="294" t="s">
        <v>7452</v>
      </c>
      <c r="C4879" s="294">
        <v>537483</v>
      </c>
      <c r="D4879" s="294" t="s">
        <v>7453</v>
      </c>
      <c r="E4879" s="294" t="s">
        <v>185</v>
      </c>
    </row>
    <row r="4880" spans="2:5" x14ac:dyDescent="0.25">
      <c r="B4880" s="294" t="s">
        <v>7454</v>
      </c>
      <c r="C4880" s="294">
        <v>537708</v>
      </c>
      <c r="D4880" s="294" t="s">
        <v>7455</v>
      </c>
      <c r="E4880" s="294" t="s">
        <v>185</v>
      </c>
    </row>
    <row r="4881" spans="2:5" x14ac:dyDescent="0.25">
      <c r="B4881" s="294" t="s">
        <v>7456</v>
      </c>
      <c r="C4881" s="294">
        <v>538057</v>
      </c>
      <c r="D4881" s="294" t="s">
        <v>7457</v>
      </c>
      <c r="E4881" s="294" t="s">
        <v>185</v>
      </c>
    </row>
    <row r="4882" spans="2:5" x14ac:dyDescent="0.25">
      <c r="B4882" s="294" t="s">
        <v>7458</v>
      </c>
      <c r="C4882" s="294">
        <v>538273</v>
      </c>
      <c r="D4882" s="294" t="s">
        <v>7459</v>
      </c>
      <c r="E4882" s="294" t="s">
        <v>515</v>
      </c>
    </row>
    <row r="4883" spans="2:5" x14ac:dyDescent="0.25">
      <c r="B4883" s="294" t="s">
        <v>7460</v>
      </c>
      <c r="C4883" s="294">
        <v>538452</v>
      </c>
      <c r="D4883" s="294" t="s">
        <v>7461</v>
      </c>
      <c r="E4883" s="294" t="s">
        <v>444</v>
      </c>
    </row>
    <row r="4884" spans="2:5" x14ac:dyDescent="0.25">
      <c r="B4884" s="294" t="s">
        <v>7462</v>
      </c>
      <c r="C4884" s="294">
        <v>538501</v>
      </c>
      <c r="D4884" s="294" t="s">
        <v>7463</v>
      </c>
      <c r="E4884" s="294" t="s">
        <v>185</v>
      </c>
    </row>
    <row r="4885" spans="2:5" x14ac:dyDescent="0.25">
      <c r="B4885" s="294" t="s">
        <v>7464</v>
      </c>
      <c r="C4885" s="294">
        <v>538502</v>
      </c>
      <c r="D4885" s="294" t="s">
        <v>7465</v>
      </c>
      <c r="E4885" s="294" t="s">
        <v>185</v>
      </c>
    </row>
    <row r="4886" spans="2:5" x14ac:dyDescent="0.25">
      <c r="B4886" s="294" t="s">
        <v>7466</v>
      </c>
      <c r="C4886" s="294">
        <v>538577</v>
      </c>
      <c r="D4886" s="294" t="s">
        <v>7467</v>
      </c>
      <c r="E4886" s="294" t="s">
        <v>185</v>
      </c>
    </row>
    <row r="4887" spans="2:5" x14ac:dyDescent="0.25">
      <c r="B4887" s="294" t="s">
        <v>7468</v>
      </c>
      <c r="C4887" s="294">
        <v>538578</v>
      </c>
      <c r="D4887" s="294" t="s">
        <v>7469</v>
      </c>
      <c r="E4887" s="294" t="s">
        <v>185</v>
      </c>
    </row>
    <row r="4888" spans="2:5" x14ac:dyDescent="0.25">
      <c r="B4888" s="294" t="s">
        <v>7470</v>
      </c>
      <c r="C4888" s="294">
        <v>538646</v>
      </c>
      <c r="D4888" s="294" t="s">
        <v>7471</v>
      </c>
      <c r="E4888" s="294" t="s">
        <v>439</v>
      </c>
    </row>
    <row r="4889" spans="2:5" x14ac:dyDescent="0.25">
      <c r="B4889" s="294" t="s">
        <v>7472</v>
      </c>
      <c r="C4889" s="294">
        <v>538683</v>
      </c>
      <c r="D4889" s="294" t="s">
        <v>7473</v>
      </c>
      <c r="E4889" s="294" t="s">
        <v>185</v>
      </c>
    </row>
    <row r="4890" spans="2:5" x14ac:dyDescent="0.25">
      <c r="B4890" s="294" t="s">
        <v>7474</v>
      </c>
      <c r="C4890" s="294">
        <v>538728</v>
      </c>
      <c r="D4890" s="294" t="s">
        <v>7475</v>
      </c>
      <c r="E4890" s="294" t="s">
        <v>185</v>
      </c>
    </row>
    <row r="4891" spans="2:5" x14ac:dyDescent="0.25">
      <c r="B4891" s="294" t="s">
        <v>7476</v>
      </c>
      <c r="C4891" s="294">
        <v>538729</v>
      </c>
      <c r="D4891" s="294" t="s">
        <v>7477</v>
      </c>
      <c r="E4891" s="294" t="s">
        <v>185</v>
      </c>
    </row>
    <row r="4892" spans="2:5" x14ac:dyDescent="0.25">
      <c r="B4892" s="294" t="s">
        <v>7478</v>
      </c>
      <c r="C4892" s="294">
        <v>538808</v>
      </c>
      <c r="D4892" s="294" t="s">
        <v>7479</v>
      </c>
      <c r="E4892" s="294" t="s">
        <v>185</v>
      </c>
    </row>
    <row r="4893" spans="2:5" x14ac:dyDescent="0.25">
      <c r="B4893" s="294" t="s">
        <v>7480</v>
      </c>
      <c r="C4893" s="294">
        <v>538809</v>
      </c>
      <c r="D4893" s="294" t="s">
        <v>7481</v>
      </c>
      <c r="E4893" s="294" t="s">
        <v>185</v>
      </c>
    </row>
    <row r="4894" spans="2:5" x14ac:dyDescent="0.25">
      <c r="B4894" s="294" t="s">
        <v>7482</v>
      </c>
      <c r="C4894" s="294">
        <v>538810</v>
      </c>
      <c r="D4894" s="294" t="s">
        <v>7483</v>
      </c>
      <c r="E4894" s="294" t="s">
        <v>185</v>
      </c>
    </row>
    <row r="4895" spans="2:5" x14ac:dyDescent="0.25">
      <c r="B4895" s="294" t="s">
        <v>7484</v>
      </c>
      <c r="C4895" s="294">
        <v>538811</v>
      </c>
      <c r="D4895" s="294" t="s">
        <v>7485</v>
      </c>
      <c r="E4895" s="294" t="s">
        <v>185</v>
      </c>
    </row>
    <row r="4896" spans="2:5" x14ac:dyDescent="0.25">
      <c r="B4896" s="294" t="s">
        <v>7486</v>
      </c>
      <c r="C4896" s="294">
        <v>539031</v>
      </c>
      <c r="D4896" s="294" t="s">
        <v>7487</v>
      </c>
      <c r="E4896" s="294" t="s">
        <v>185</v>
      </c>
    </row>
    <row r="4897" spans="2:5" x14ac:dyDescent="0.25">
      <c r="B4897" s="294" t="s">
        <v>7488</v>
      </c>
      <c r="C4897" s="294">
        <v>539090</v>
      </c>
      <c r="D4897" s="294" t="s">
        <v>7489</v>
      </c>
      <c r="E4897" s="294" t="s">
        <v>439</v>
      </c>
    </row>
    <row r="4898" spans="2:5" x14ac:dyDescent="0.25">
      <c r="B4898" s="294" t="s">
        <v>7490</v>
      </c>
      <c r="C4898" s="294">
        <v>539142</v>
      </c>
      <c r="D4898" s="294" t="s">
        <v>7491</v>
      </c>
      <c r="E4898" s="294" t="s">
        <v>185</v>
      </c>
    </row>
    <row r="4899" spans="2:5" x14ac:dyDescent="0.25">
      <c r="B4899" s="294" t="s">
        <v>7492</v>
      </c>
      <c r="C4899" s="294">
        <v>539274</v>
      </c>
      <c r="D4899" s="294" t="s">
        <v>7493</v>
      </c>
      <c r="E4899" s="294" t="s">
        <v>439</v>
      </c>
    </row>
    <row r="4900" spans="2:5" x14ac:dyDescent="0.25">
      <c r="B4900" s="294" t="s">
        <v>7494</v>
      </c>
      <c r="C4900" s="294">
        <v>539312</v>
      </c>
      <c r="D4900" s="294" t="s">
        <v>7495</v>
      </c>
      <c r="E4900" s="294" t="s">
        <v>185</v>
      </c>
    </row>
    <row r="4901" spans="2:5" x14ac:dyDescent="0.25">
      <c r="B4901" s="294" t="s">
        <v>7496</v>
      </c>
      <c r="C4901" s="294">
        <v>539313</v>
      </c>
      <c r="D4901" s="294" t="s">
        <v>7497</v>
      </c>
      <c r="E4901" s="294" t="s">
        <v>185</v>
      </c>
    </row>
    <row r="4902" spans="2:5" x14ac:dyDescent="0.25">
      <c r="B4902" s="294" t="s">
        <v>7498</v>
      </c>
      <c r="C4902" s="294">
        <v>539480</v>
      </c>
      <c r="D4902" s="294" t="s">
        <v>7499</v>
      </c>
      <c r="E4902" s="294" t="s">
        <v>185</v>
      </c>
    </row>
    <row r="4903" spans="2:5" x14ac:dyDescent="0.25">
      <c r="B4903" s="294" t="s">
        <v>7500</v>
      </c>
      <c r="C4903" s="294">
        <v>539487</v>
      </c>
      <c r="D4903" s="294" t="s">
        <v>7501</v>
      </c>
      <c r="E4903" s="294" t="s">
        <v>185</v>
      </c>
    </row>
    <row r="4904" spans="2:5" x14ac:dyDescent="0.25">
      <c r="B4904" s="294" t="s">
        <v>7502</v>
      </c>
      <c r="C4904" s="294">
        <v>539516</v>
      </c>
      <c r="D4904" s="294" t="s">
        <v>7503</v>
      </c>
      <c r="E4904" s="294" t="s">
        <v>185</v>
      </c>
    </row>
    <row r="4905" spans="2:5" x14ac:dyDescent="0.25">
      <c r="B4905" s="294" t="s">
        <v>7504</v>
      </c>
      <c r="C4905" s="294">
        <v>539517</v>
      </c>
      <c r="D4905" s="294" t="s">
        <v>7505</v>
      </c>
      <c r="E4905" s="294" t="s">
        <v>185</v>
      </c>
    </row>
    <row r="4906" spans="2:5" x14ac:dyDescent="0.25">
      <c r="B4906" s="294" t="s">
        <v>7506</v>
      </c>
      <c r="C4906" s="294">
        <v>539561</v>
      </c>
      <c r="D4906" s="294" t="s">
        <v>7507</v>
      </c>
      <c r="E4906" s="294" t="s">
        <v>444</v>
      </c>
    </row>
    <row r="4907" spans="2:5" x14ac:dyDescent="0.25">
      <c r="B4907" s="294" t="s">
        <v>7508</v>
      </c>
      <c r="C4907" s="294">
        <v>539784</v>
      </c>
      <c r="D4907" s="294" t="s">
        <v>7509</v>
      </c>
      <c r="E4907" s="294" t="s">
        <v>185</v>
      </c>
    </row>
    <row r="4908" spans="2:5" x14ac:dyDescent="0.25">
      <c r="B4908" s="294" t="s">
        <v>7510</v>
      </c>
      <c r="C4908" s="294">
        <v>539945</v>
      </c>
      <c r="D4908" s="294" t="s">
        <v>7511</v>
      </c>
      <c r="E4908" s="294" t="s">
        <v>185</v>
      </c>
    </row>
    <row r="4909" spans="2:5" x14ac:dyDescent="0.25">
      <c r="B4909" s="294" t="s">
        <v>7512</v>
      </c>
      <c r="C4909" s="294">
        <v>539980</v>
      </c>
      <c r="D4909" s="294" t="s">
        <v>7513</v>
      </c>
      <c r="E4909" s="294" t="s">
        <v>185</v>
      </c>
    </row>
    <row r="4910" spans="2:5" x14ac:dyDescent="0.25">
      <c r="B4910" s="294" t="s">
        <v>7514</v>
      </c>
      <c r="C4910" s="294">
        <v>540008</v>
      </c>
      <c r="D4910" s="294" t="s">
        <v>7515</v>
      </c>
      <c r="E4910" s="294" t="s">
        <v>185</v>
      </c>
    </row>
    <row r="4911" spans="2:5" x14ac:dyDescent="0.25">
      <c r="B4911" s="294" t="s">
        <v>7516</v>
      </c>
      <c r="C4911" s="294">
        <v>540154</v>
      </c>
      <c r="D4911" s="294" t="s">
        <v>7517</v>
      </c>
      <c r="E4911" s="294" t="s">
        <v>185</v>
      </c>
    </row>
    <row r="4912" spans="2:5" x14ac:dyDescent="0.25">
      <c r="B4912" s="294" t="s">
        <v>7518</v>
      </c>
      <c r="C4912" s="294">
        <v>540333</v>
      </c>
      <c r="D4912" s="294" t="s">
        <v>7519</v>
      </c>
      <c r="E4912" s="294" t="s">
        <v>185</v>
      </c>
    </row>
    <row r="4913" spans="2:5" x14ac:dyDescent="0.25">
      <c r="B4913" s="294" t="s">
        <v>7520</v>
      </c>
      <c r="C4913" s="294">
        <v>540334</v>
      </c>
      <c r="D4913" s="294" t="s">
        <v>7521</v>
      </c>
      <c r="E4913" s="294" t="s">
        <v>185</v>
      </c>
    </row>
    <row r="4914" spans="2:5" x14ac:dyDescent="0.25">
      <c r="B4914" s="294" t="s">
        <v>7522</v>
      </c>
      <c r="C4914" s="294">
        <v>540335</v>
      </c>
      <c r="D4914" s="294" t="s">
        <v>7523</v>
      </c>
      <c r="E4914" s="294" t="s">
        <v>185</v>
      </c>
    </row>
    <row r="4915" spans="2:5" x14ac:dyDescent="0.25">
      <c r="B4915" s="294" t="s">
        <v>7524</v>
      </c>
      <c r="C4915" s="294">
        <v>540336</v>
      </c>
      <c r="D4915" s="294" t="s">
        <v>7525</v>
      </c>
      <c r="E4915" s="294" t="s">
        <v>185</v>
      </c>
    </row>
    <row r="4916" spans="2:5" x14ac:dyDescent="0.25">
      <c r="B4916" s="294" t="s">
        <v>7526</v>
      </c>
      <c r="C4916" s="294">
        <v>540469</v>
      </c>
      <c r="D4916" s="294" t="s">
        <v>7527</v>
      </c>
      <c r="E4916" s="294" t="s">
        <v>185</v>
      </c>
    </row>
    <row r="4917" spans="2:5" x14ac:dyDescent="0.25">
      <c r="B4917" s="294" t="s">
        <v>7528</v>
      </c>
      <c r="C4917" s="294">
        <v>540470</v>
      </c>
      <c r="D4917" s="294" t="s">
        <v>7529</v>
      </c>
      <c r="E4917" s="294" t="s">
        <v>185</v>
      </c>
    </row>
    <row r="4918" spans="2:5" x14ac:dyDescent="0.25">
      <c r="B4918" s="294" t="s">
        <v>7530</v>
      </c>
      <c r="C4918" s="294">
        <v>540538</v>
      </c>
      <c r="D4918" s="294" t="s">
        <v>7531</v>
      </c>
      <c r="E4918" s="294" t="s">
        <v>185</v>
      </c>
    </row>
    <row r="4919" spans="2:5" x14ac:dyDescent="0.25">
      <c r="B4919" s="294" t="s">
        <v>7532</v>
      </c>
      <c r="C4919" s="294">
        <v>540539</v>
      </c>
      <c r="D4919" s="294" t="s">
        <v>7533</v>
      </c>
      <c r="E4919" s="294" t="s">
        <v>185</v>
      </c>
    </row>
    <row r="4920" spans="2:5" x14ac:dyDescent="0.25">
      <c r="B4920" s="294" t="s">
        <v>7534</v>
      </c>
      <c r="C4920" s="294">
        <v>540551</v>
      </c>
      <c r="D4920" s="294" t="s">
        <v>7535</v>
      </c>
      <c r="E4920" s="294" t="s">
        <v>185</v>
      </c>
    </row>
    <row r="4921" spans="2:5" x14ac:dyDescent="0.25">
      <c r="B4921" s="294" t="s">
        <v>7536</v>
      </c>
      <c r="C4921" s="294">
        <v>540552</v>
      </c>
      <c r="D4921" s="294" t="s">
        <v>7537</v>
      </c>
      <c r="E4921" s="294" t="s">
        <v>185</v>
      </c>
    </row>
    <row r="4922" spans="2:5" x14ac:dyDescent="0.25">
      <c r="B4922" s="294" t="s">
        <v>7538</v>
      </c>
      <c r="C4922" s="294">
        <v>540586</v>
      </c>
      <c r="D4922" s="294" t="s">
        <v>7539</v>
      </c>
      <c r="E4922" s="294" t="s">
        <v>185</v>
      </c>
    </row>
    <row r="4923" spans="2:5" x14ac:dyDescent="0.25">
      <c r="B4923" s="294" t="s">
        <v>7540</v>
      </c>
      <c r="C4923" s="294">
        <v>540587</v>
      </c>
      <c r="D4923" s="294" t="s">
        <v>7541</v>
      </c>
      <c r="E4923" s="294" t="s">
        <v>185</v>
      </c>
    </row>
    <row r="4924" spans="2:5" x14ac:dyDescent="0.25">
      <c r="B4924" s="294" t="s">
        <v>7542</v>
      </c>
      <c r="C4924" s="294">
        <v>540588</v>
      </c>
      <c r="D4924" s="294" t="s">
        <v>7543</v>
      </c>
      <c r="E4924" s="294" t="s">
        <v>185</v>
      </c>
    </row>
    <row r="4925" spans="2:5" x14ac:dyDescent="0.25">
      <c r="B4925" s="294" t="s">
        <v>7544</v>
      </c>
      <c r="C4925" s="294">
        <v>540589</v>
      </c>
      <c r="D4925" s="294" t="s">
        <v>7545</v>
      </c>
      <c r="E4925" s="294" t="s">
        <v>185</v>
      </c>
    </row>
    <row r="4926" spans="2:5" x14ac:dyDescent="0.25">
      <c r="B4926" s="294" t="s">
        <v>7546</v>
      </c>
      <c r="C4926" s="294">
        <v>540591</v>
      </c>
      <c r="D4926" s="294" t="s">
        <v>7547</v>
      </c>
      <c r="E4926" s="294" t="s">
        <v>185</v>
      </c>
    </row>
    <row r="4927" spans="2:5" x14ac:dyDescent="0.25">
      <c r="B4927" s="294" t="s">
        <v>7548</v>
      </c>
      <c r="C4927" s="294">
        <v>540592</v>
      </c>
      <c r="D4927" s="294" t="s">
        <v>7549</v>
      </c>
      <c r="E4927" s="294" t="s">
        <v>185</v>
      </c>
    </row>
    <row r="4928" spans="2:5" x14ac:dyDescent="0.25">
      <c r="B4928" s="294" t="s">
        <v>7550</v>
      </c>
      <c r="C4928" s="294">
        <v>540593</v>
      </c>
      <c r="D4928" s="294" t="s">
        <v>7551</v>
      </c>
      <c r="E4928" s="294" t="s">
        <v>185</v>
      </c>
    </row>
    <row r="4929" spans="2:5" x14ac:dyDescent="0.25">
      <c r="B4929" s="294" t="s">
        <v>7552</v>
      </c>
      <c r="C4929" s="294">
        <v>540594</v>
      </c>
      <c r="D4929" s="294" t="s">
        <v>7553</v>
      </c>
      <c r="E4929" s="294" t="s">
        <v>185</v>
      </c>
    </row>
    <row r="4930" spans="2:5" x14ac:dyDescent="0.25">
      <c r="B4930" s="294" t="s">
        <v>7554</v>
      </c>
      <c r="C4930" s="294">
        <v>540612</v>
      </c>
      <c r="D4930" s="294" t="s">
        <v>7555</v>
      </c>
      <c r="E4930" s="294" t="s">
        <v>185</v>
      </c>
    </row>
    <row r="4931" spans="2:5" x14ac:dyDescent="0.25">
      <c r="B4931" s="294" t="s">
        <v>7556</v>
      </c>
      <c r="C4931" s="294">
        <v>540617</v>
      </c>
      <c r="D4931" s="294" t="s">
        <v>7557</v>
      </c>
      <c r="E4931" s="294" t="s">
        <v>185</v>
      </c>
    </row>
    <row r="4932" spans="2:5" x14ac:dyDescent="0.25">
      <c r="B4932" s="294" t="s">
        <v>7558</v>
      </c>
      <c r="C4932" s="294">
        <v>540618</v>
      </c>
      <c r="D4932" s="294" t="s">
        <v>7559</v>
      </c>
      <c r="E4932" s="294" t="s">
        <v>185</v>
      </c>
    </row>
    <row r="4933" spans="2:5" x14ac:dyDescent="0.25">
      <c r="B4933" s="294" t="s">
        <v>7560</v>
      </c>
      <c r="C4933" s="294">
        <v>540619</v>
      </c>
      <c r="D4933" s="294" t="s">
        <v>7561</v>
      </c>
      <c r="E4933" s="294" t="s">
        <v>185</v>
      </c>
    </row>
    <row r="4934" spans="2:5" x14ac:dyDescent="0.25">
      <c r="B4934" s="294" t="s">
        <v>7562</v>
      </c>
      <c r="C4934" s="294">
        <v>540620</v>
      </c>
      <c r="D4934" s="294" t="s">
        <v>7563</v>
      </c>
      <c r="E4934" s="294" t="s">
        <v>185</v>
      </c>
    </row>
    <row r="4935" spans="2:5" x14ac:dyDescent="0.25">
      <c r="B4935" s="294" t="s">
        <v>7564</v>
      </c>
      <c r="C4935" s="294">
        <v>540626</v>
      </c>
      <c r="D4935" s="294" t="s">
        <v>7565</v>
      </c>
      <c r="E4935" s="294" t="s">
        <v>185</v>
      </c>
    </row>
    <row r="4936" spans="2:5" x14ac:dyDescent="0.25">
      <c r="B4936" s="294" t="s">
        <v>7566</v>
      </c>
      <c r="C4936" s="294">
        <v>540627</v>
      </c>
      <c r="D4936" s="294" t="s">
        <v>7567</v>
      </c>
      <c r="E4936" s="294" t="s">
        <v>185</v>
      </c>
    </row>
    <row r="4937" spans="2:5" x14ac:dyDescent="0.25">
      <c r="B4937" s="294" t="s">
        <v>7568</v>
      </c>
      <c r="C4937" s="294">
        <v>540629</v>
      </c>
      <c r="D4937" s="294" t="s">
        <v>7569</v>
      </c>
      <c r="E4937" s="294" t="s">
        <v>185</v>
      </c>
    </row>
    <row r="4938" spans="2:5" x14ac:dyDescent="0.25">
      <c r="B4938" s="294" t="s">
        <v>7570</v>
      </c>
      <c r="C4938" s="294">
        <v>540631</v>
      </c>
      <c r="D4938" s="294" t="s">
        <v>7571</v>
      </c>
      <c r="E4938" s="294" t="s">
        <v>185</v>
      </c>
    </row>
    <row r="4939" spans="2:5" x14ac:dyDescent="0.25">
      <c r="B4939" s="294" t="s">
        <v>7572</v>
      </c>
      <c r="C4939" s="294">
        <v>540634</v>
      </c>
      <c r="D4939" s="294" t="s">
        <v>7573</v>
      </c>
      <c r="E4939" s="294" t="s">
        <v>185</v>
      </c>
    </row>
    <row r="4940" spans="2:5" x14ac:dyDescent="0.25">
      <c r="B4940" s="294" t="s">
        <v>7574</v>
      </c>
      <c r="C4940" s="294">
        <v>540635</v>
      </c>
      <c r="D4940" s="294" t="s">
        <v>7575</v>
      </c>
      <c r="E4940" s="294" t="s">
        <v>185</v>
      </c>
    </row>
    <row r="4941" spans="2:5" x14ac:dyDescent="0.25">
      <c r="B4941" s="294" t="s">
        <v>7576</v>
      </c>
      <c r="C4941" s="294">
        <v>540636</v>
      </c>
      <c r="D4941" s="294" t="s">
        <v>7577</v>
      </c>
      <c r="E4941" s="294" t="s">
        <v>185</v>
      </c>
    </row>
    <row r="4942" spans="2:5" x14ac:dyDescent="0.25">
      <c r="B4942" s="294" t="s">
        <v>7578</v>
      </c>
      <c r="C4942" s="294">
        <v>540637</v>
      </c>
      <c r="D4942" s="294" t="s">
        <v>7579</v>
      </c>
      <c r="E4942" s="294" t="s">
        <v>185</v>
      </c>
    </row>
    <row r="4943" spans="2:5" x14ac:dyDescent="0.25">
      <c r="B4943" s="294" t="s">
        <v>7580</v>
      </c>
      <c r="C4943" s="294">
        <v>540669</v>
      </c>
      <c r="D4943" s="294" t="s">
        <v>7581</v>
      </c>
      <c r="E4943" s="294" t="s">
        <v>185</v>
      </c>
    </row>
    <row r="4944" spans="2:5" x14ac:dyDescent="0.25">
      <c r="B4944" s="294" t="s">
        <v>7582</v>
      </c>
      <c r="C4944" s="294">
        <v>540671</v>
      </c>
      <c r="D4944" s="294" t="s">
        <v>7583</v>
      </c>
      <c r="E4944" s="294" t="s">
        <v>185</v>
      </c>
    </row>
    <row r="4945" spans="2:5" x14ac:dyDescent="0.25">
      <c r="B4945" s="294" t="s">
        <v>7584</v>
      </c>
      <c r="C4945" s="294">
        <v>540672</v>
      </c>
      <c r="D4945" s="294" t="s">
        <v>7585</v>
      </c>
      <c r="E4945" s="294" t="s">
        <v>185</v>
      </c>
    </row>
    <row r="4946" spans="2:5" x14ac:dyDescent="0.25">
      <c r="B4946" s="294" t="s">
        <v>7586</v>
      </c>
      <c r="C4946" s="294">
        <v>540682</v>
      </c>
      <c r="D4946" s="294" t="s">
        <v>7587</v>
      </c>
      <c r="E4946" s="294" t="s">
        <v>185</v>
      </c>
    </row>
    <row r="4947" spans="2:5" x14ac:dyDescent="0.25">
      <c r="B4947" s="294" t="s">
        <v>7588</v>
      </c>
      <c r="C4947" s="294">
        <v>540683</v>
      </c>
      <c r="D4947" s="294" t="s">
        <v>7589</v>
      </c>
      <c r="E4947" s="294" t="s">
        <v>185</v>
      </c>
    </row>
    <row r="4948" spans="2:5" x14ac:dyDescent="0.25">
      <c r="B4948" s="294" t="s">
        <v>7590</v>
      </c>
      <c r="C4948" s="294">
        <v>540684</v>
      </c>
      <c r="D4948" s="294" t="s">
        <v>7591</v>
      </c>
      <c r="E4948" s="294" t="s">
        <v>185</v>
      </c>
    </row>
    <row r="4949" spans="2:5" x14ac:dyDescent="0.25">
      <c r="B4949" s="294" t="s">
        <v>7592</v>
      </c>
      <c r="C4949" s="294">
        <v>540685</v>
      </c>
      <c r="D4949" s="294" t="s">
        <v>7593</v>
      </c>
      <c r="E4949" s="294" t="s">
        <v>185</v>
      </c>
    </row>
    <row r="4950" spans="2:5" x14ac:dyDescent="0.25">
      <c r="B4950" s="294" t="s">
        <v>7594</v>
      </c>
      <c r="C4950" s="294">
        <v>540711</v>
      </c>
      <c r="D4950" s="294" t="s">
        <v>7595</v>
      </c>
      <c r="E4950" s="294" t="s">
        <v>185</v>
      </c>
    </row>
    <row r="4951" spans="2:5" x14ac:dyDescent="0.25">
      <c r="B4951" s="294" t="s">
        <v>7596</v>
      </c>
      <c r="C4951" s="294">
        <v>540712</v>
      </c>
      <c r="D4951" s="294" t="s">
        <v>7597</v>
      </c>
      <c r="E4951" s="294" t="s">
        <v>185</v>
      </c>
    </row>
    <row r="4952" spans="2:5" x14ac:dyDescent="0.25">
      <c r="B4952" s="294" t="s">
        <v>7598</v>
      </c>
      <c r="C4952" s="294">
        <v>540713</v>
      </c>
      <c r="D4952" s="294" t="s">
        <v>7599</v>
      </c>
      <c r="E4952" s="294" t="s">
        <v>185</v>
      </c>
    </row>
    <row r="4953" spans="2:5" x14ac:dyDescent="0.25">
      <c r="B4953" s="294" t="s">
        <v>7600</v>
      </c>
      <c r="C4953" s="294">
        <v>540714</v>
      </c>
      <c r="D4953" s="294" t="s">
        <v>7601</v>
      </c>
      <c r="E4953" s="294" t="s">
        <v>185</v>
      </c>
    </row>
    <row r="4954" spans="2:5" x14ac:dyDescent="0.25">
      <c r="B4954" s="294" t="s">
        <v>7602</v>
      </c>
      <c r="C4954" s="294">
        <v>540739</v>
      </c>
      <c r="D4954" s="294" t="s">
        <v>7603</v>
      </c>
      <c r="E4954" s="294" t="s">
        <v>185</v>
      </c>
    </row>
    <row r="4955" spans="2:5" x14ac:dyDescent="0.25">
      <c r="B4955" s="294" t="s">
        <v>7604</v>
      </c>
      <c r="C4955" s="294">
        <v>540740</v>
      </c>
      <c r="D4955" s="294" t="s">
        <v>7605</v>
      </c>
      <c r="E4955" s="294" t="s">
        <v>185</v>
      </c>
    </row>
    <row r="4956" spans="2:5" x14ac:dyDescent="0.25">
      <c r="B4956" s="294" t="s">
        <v>7606</v>
      </c>
      <c r="C4956" s="294">
        <v>540741</v>
      </c>
      <c r="D4956" s="294" t="s">
        <v>7607</v>
      </c>
      <c r="E4956" s="294" t="s">
        <v>185</v>
      </c>
    </row>
    <row r="4957" spans="2:5" x14ac:dyDescent="0.25">
      <c r="B4957" s="294" t="s">
        <v>7608</v>
      </c>
      <c r="C4957" s="294">
        <v>540742</v>
      </c>
      <c r="D4957" s="294" t="s">
        <v>7609</v>
      </c>
      <c r="E4957" s="294" t="s">
        <v>185</v>
      </c>
    </row>
    <row r="4958" spans="2:5" x14ac:dyDescent="0.25">
      <c r="B4958" s="294" t="s">
        <v>7610</v>
      </c>
      <c r="C4958" s="294">
        <v>540763</v>
      </c>
      <c r="D4958" s="294" t="s">
        <v>7611</v>
      </c>
      <c r="E4958" s="294" t="s">
        <v>185</v>
      </c>
    </row>
    <row r="4959" spans="2:5" x14ac:dyDescent="0.25">
      <c r="B4959" s="294" t="s">
        <v>7612</v>
      </c>
      <c r="C4959" s="294">
        <v>540764</v>
      </c>
      <c r="D4959" s="294" t="s">
        <v>7613</v>
      </c>
      <c r="E4959" s="294" t="s">
        <v>185</v>
      </c>
    </row>
    <row r="4960" spans="2:5" x14ac:dyDescent="0.25">
      <c r="B4960" s="294" t="s">
        <v>7614</v>
      </c>
      <c r="C4960" s="294">
        <v>540765</v>
      </c>
      <c r="D4960" s="294" t="s">
        <v>7615</v>
      </c>
      <c r="E4960" s="294" t="s">
        <v>185</v>
      </c>
    </row>
    <row r="4961" spans="2:5" x14ac:dyDescent="0.25">
      <c r="B4961" s="294" t="s">
        <v>7616</v>
      </c>
      <c r="C4961" s="294">
        <v>540766</v>
      </c>
      <c r="D4961" s="294" t="s">
        <v>7617</v>
      </c>
      <c r="E4961" s="294" t="s">
        <v>185</v>
      </c>
    </row>
    <row r="4962" spans="2:5" x14ac:dyDescent="0.25">
      <c r="B4962" s="294" t="s">
        <v>7618</v>
      </c>
      <c r="C4962" s="294">
        <v>540778</v>
      </c>
      <c r="D4962" s="294" t="s">
        <v>7619</v>
      </c>
      <c r="E4962" s="294" t="s">
        <v>185</v>
      </c>
    </row>
    <row r="4963" spans="2:5" x14ac:dyDescent="0.25">
      <c r="B4963" s="294" t="s">
        <v>7620</v>
      </c>
      <c r="C4963" s="294">
        <v>540779</v>
      </c>
      <c r="D4963" s="294" t="s">
        <v>7621</v>
      </c>
      <c r="E4963" s="294" t="s">
        <v>185</v>
      </c>
    </row>
    <row r="4964" spans="2:5" x14ac:dyDescent="0.25">
      <c r="B4964" s="294" t="s">
        <v>7622</v>
      </c>
      <c r="C4964" s="294">
        <v>540780</v>
      </c>
      <c r="D4964" s="294" t="s">
        <v>7623</v>
      </c>
      <c r="E4964" s="294" t="s">
        <v>185</v>
      </c>
    </row>
    <row r="4965" spans="2:5" x14ac:dyDescent="0.25">
      <c r="B4965" s="294" t="s">
        <v>7624</v>
      </c>
      <c r="C4965" s="294">
        <v>540781</v>
      </c>
      <c r="D4965" s="294" t="s">
        <v>7625</v>
      </c>
      <c r="E4965" s="294" t="s">
        <v>185</v>
      </c>
    </row>
    <row r="4966" spans="2:5" x14ac:dyDescent="0.25">
      <c r="B4966" s="294" t="s">
        <v>7626</v>
      </c>
      <c r="C4966" s="294">
        <v>540787</v>
      </c>
      <c r="D4966" s="294" t="s">
        <v>7627</v>
      </c>
      <c r="E4966" s="294" t="s">
        <v>185</v>
      </c>
    </row>
    <row r="4967" spans="2:5" x14ac:dyDescent="0.25">
      <c r="B4967" s="294" t="s">
        <v>7628</v>
      </c>
      <c r="C4967" s="294">
        <v>540791</v>
      </c>
      <c r="D4967" s="294" t="s">
        <v>7629</v>
      </c>
      <c r="E4967" s="294" t="s">
        <v>185</v>
      </c>
    </row>
    <row r="4968" spans="2:5" x14ac:dyDescent="0.25">
      <c r="B4968" s="294" t="s">
        <v>7630</v>
      </c>
      <c r="C4968" s="294">
        <v>540792</v>
      </c>
      <c r="D4968" s="294" t="s">
        <v>7631</v>
      </c>
      <c r="E4968" s="294" t="s">
        <v>185</v>
      </c>
    </row>
    <row r="4969" spans="2:5" x14ac:dyDescent="0.25">
      <c r="B4969" s="294" t="s">
        <v>7632</v>
      </c>
      <c r="C4969" s="294">
        <v>540793</v>
      </c>
      <c r="D4969" s="294" t="s">
        <v>7633</v>
      </c>
      <c r="E4969" s="294" t="s">
        <v>185</v>
      </c>
    </row>
    <row r="4970" spans="2:5" x14ac:dyDescent="0.25">
      <c r="B4970" s="294" t="s">
        <v>7634</v>
      </c>
      <c r="C4970" s="294">
        <v>540794</v>
      </c>
      <c r="D4970" s="294" t="s">
        <v>7635</v>
      </c>
      <c r="E4970" s="294" t="s">
        <v>185</v>
      </c>
    </row>
    <row r="4971" spans="2:5" x14ac:dyDescent="0.25">
      <c r="B4971" s="294" t="s">
        <v>7636</v>
      </c>
      <c r="C4971" s="294">
        <v>540799</v>
      </c>
      <c r="D4971" s="294" t="s">
        <v>7637</v>
      </c>
      <c r="E4971" s="294" t="s">
        <v>185</v>
      </c>
    </row>
    <row r="4972" spans="2:5" x14ac:dyDescent="0.25">
      <c r="B4972" s="294" t="s">
        <v>7638</v>
      </c>
      <c r="C4972" s="294">
        <v>540800</v>
      </c>
      <c r="D4972" s="294" t="s">
        <v>7639</v>
      </c>
      <c r="E4972" s="294" t="s">
        <v>185</v>
      </c>
    </row>
    <row r="4973" spans="2:5" x14ac:dyDescent="0.25">
      <c r="B4973" s="294" t="s">
        <v>7640</v>
      </c>
      <c r="C4973" s="294">
        <v>540801</v>
      </c>
      <c r="D4973" s="294" t="s">
        <v>7641</v>
      </c>
      <c r="E4973" s="294" t="s">
        <v>185</v>
      </c>
    </row>
    <row r="4974" spans="2:5" x14ac:dyDescent="0.25">
      <c r="B4974" s="294" t="s">
        <v>7642</v>
      </c>
      <c r="C4974" s="294">
        <v>540802</v>
      </c>
      <c r="D4974" s="294" t="s">
        <v>7643</v>
      </c>
      <c r="E4974" s="294" t="s">
        <v>185</v>
      </c>
    </row>
    <row r="4975" spans="2:5" x14ac:dyDescent="0.25">
      <c r="B4975" s="294" t="s">
        <v>7644</v>
      </c>
      <c r="C4975" s="294">
        <v>540825</v>
      </c>
      <c r="D4975" s="294" t="s">
        <v>7645</v>
      </c>
      <c r="E4975" s="294" t="s">
        <v>185</v>
      </c>
    </row>
    <row r="4976" spans="2:5" x14ac:dyDescent="0.25">
      <c r="B4976" s="294" t="s">
        <v>7646</v>
      </c>
      <c r="C4976" s="294">
        <v>540826</v>
      </c>
      <c r="D4976" s="294" t="s">
        <v>7647</v>
      </c>
      <c r="E4976" s="294" t="s">
        <v>185</v>
      </c>
    </row>
    <row r="4977" spans="2:5" x14ac:dyDescent="0.25">
      <c r="B4977" s="294" t="s">
        <v>7648</v>
      </c>
      <c r="C4977" s="294">
        <v>540827</v>
      </c>
      <c r="D4977" s="294" t="s">
        <v>7649</v>
      </c>
      <c r="E4977" s="294" t="s">
        <v>185</v>
      </c>
    </row>
    <row r="4978" spans="2:5" x14ac:dyDescent="0.25">
      <c r="B4978" s="294" t="s">
        <v>7650</v>
      </c>
      <c r="C4978" s="294">
        <v>540828</v>
      </c>
      <c r="D4978" s="294" t="s">
        <v>7651</v>
      </c>
      <c r="E4978" s="294" t="s">
        <v>185</v>
      </c>
    </row>
    <row r="4979" spans="2:5" x14ac:dyDescent="0.25">
      <c r="B4979" s="294" t="s">
        <v>7652</v>
      </c>
      <c r="C4979" s="294">
        <v>540861</v>
      </c>
      <c r="D4979" s="294" t="s">
        <v>7653</v>
      </c>
      <c r="E4979" s="294" t="s">
        <v>185</v>
      </c>
    </row>
    <row r="4980" spans="2:5" x14ac:dyDescent="0.25">
      <c r="B4980" s="294" t="s">
        <v>7654</v>
      </c>
      <c r="C4980" s="294">
        <v>540862</v>
      </c>
      <c r="D4980" s="294" t="s">
        <v>7655</v>
      </c>
      <c r="E4980" s="294" t="s">
        <v>185</v>
      </c>
    </row>
    <row r="4981" spans="2:5" x14ac:dyDescent="0.25">
      <c r="B4981" s="294" t="s">
        <v>7656</v>
      </c>
      <c r="C4981" s="294">
        <v>540863</v>
      </c>
      <c r="D4981" s="294" t="s">
        <v>7657</v>
      </c>
      <c r="E4981" s="294" t="s">
        <v>185</v>
      </c>
    </row>
    <row r="4982" spans="2:5" x14ac:dyDescent="0.25">
      <c r="B4982" s="294" t="s">
        <v>7658</v>
      </c>
      <c r="C4982" s="294">
        <v>540864</v>
      </c>
      <c r="D4982" s="294" t="s">
        <v>7659</v>
      </c>
      <c r="E4982" s="294" t="s">
        <v>185</v>
      </c>
    </row>
    <row r="4983" spans="2:5" x14ac:dyDescent="0.25">
      <c r="B4983" s="294" t="s">
        <v>7660</v>
      </c>
      <c r="C4983" s="294">
        <v>540896</v>
      </c>
      <c r="D4983" s="294" t="s">
        <v>7661</v>
      </c>
      <c r="E4983" s="294" t="s">
        <v>185</v>
      </c>
    </row>
    <row r="4984" spans="2:5" x14ac:dyDescent="0.25">
      <c r="B4984" s="294" t="s">
        <v>7662</v>
      </c>
      <c r="C4984" s="294">
        <v>540897</v>
      </c>
      <c r="D4984" s="294" t="s">
        <v>7663</v>
      </c>
      <c r="E4984" s="294" t="s">
        <v>185</v>
      </c>
    </row>
    <row r="4985" spans="2:5" x14ac:dyDescent="0.25">
      <c r="B4985" s="294" t="s">
        <v>7664</v>
      </c>
      <c r="C4985" s="294">
        <v>540898</v>
      </c>
      <c r="D4985" s="294" t="s">
        <v>7665</v>
      </c>
      <c r="E4985" s="294" t="s">
        <v>185</v>
      </c>
    </row>
    <row r="4986" spans="2:5" x14ac:dyDescent="0.25">
      <c r="B4986" s="294" t="s">
        <v>7666</v>
      </c>
      <c r="C4986" s="294">
        <v>540899</v>
      </c>
      <c r="D4986" s="294" t="s">
        <v>7667</v>
      </c>
      <c r="E4986" s="294" t="s">
        <v>185</v>
      </c>
    </row>
    <row r="4987" spans="2:5" x14ac:dyDescent="0.25">
      <c r="B4987" s="294" t="s">
        <v>7668</v>
      </c>
      <c r="C4987" s="294">
        <v>540947</v>
      </c>
      <c r="D4987" s="294" t="s">
        <v>7669</v>
      </c>
      <c r="E4987" s="294" t="s">
        <v>185</v>
      </c>
    </row>
    <row r="4988" spans="2:5" x14ac:dyDescent="0.25">
      <c r="B4988" s="294" t="s">
        <v>7670</v>
      </c>
      <c r="C4988" s="294">
        <v>540949</v>
      </c>
      <c r="D4988" s="294" t="s">
        <v>7671</v>
      </c>
      <c r="E4988" s="294" t="s">
        <v>185</v>
      </c>
    </row>
    <row r="4989" spans="2:5" x14ac:dyDescent="0.25">
      <c r="B4989" s="294" t="s">
        <v>7672</v>
      </c>
      <c r="C4989" s="294">
        <v>540950</v>
      </c>
      <c r="D4989" s="294" t="s">
        <v>7673</v>
      </c>
      <c r="E4989" s="294" t="s">
        <v>185</v>
      </c>
    </row>
    <row r="4990" spans="2:5" x14ac:dyDescent="0.25">
      <c r="B4990" s="294" t="s">
        <v>7674</v>
      </c>
      <c r="C4990" s="294">
        <v>540951</v>
      </c>
      <c r="D4990" s="294" t="s">
        <v>7675</v>
      </c>
      <c r="E4990" s="294" t="s">
        <v>185</v>
      </c>
    </row>
    <row r="4991" spans="2:5" x14ac:dyDescent="0.25">
      <c r="B4991" s="294" t="s">
        <v>7676</v>
      </c>
      <c r="C4991" s="294">
        <v>540981</v>
      </c>
      <c r="D4991" s="294" t="s">
        <v>7677</v>
      </c>
      <c r="E4991" s="294" t="s">
        <v>185</v>
      </c>
    </row>
    <row r="4992" spans="2:5" x14ac:dyDescent="0.25">
      <c r="B4992" s="294" t="s">
        <v>7678</v>
      </c>
      <c r="C4992" s="294">
        <v>540982</v>
      </c>
      <c r="D4992" s="294" t="s">
        <v>7679</v>
      </c>
      <c r="E4992" s="294" t="s">
        <v>185</v>
      </c>
    </row>
    <row r="4993" spans="2:5" x14ac:dyDescent="0.25">
      <c r="B4993" s="294" t="s">
        <v>7680</v>
      </c>
      <c r="C4993" s="294">
        <v>540983</v>
      </c>
      <c r="D4993" s="294" t="s">
        <v>7681</v>
      </c>
      <c r="E4993" s="294" t="s">
        <v>185</v>
      </c>
    </row>
    <row r="4994" spans="2:5" x14ac:dyDescent="0.25">
      <c r="B4994" s="294" t="s">
        <v>7682</v>
      </c>
      <c r="C4994" s="294">
        <v>540984</v>
      </c>
      <c r="D4994" s="294" t="s">
        <v>7683</v>
      </c>
      <c r="E4994" s="294" t="s">
        <v>185</v>
      </c>
    </row>
    <row r="4995" spans="2:5" x14ac:dyDescent="0.25">
      <c r="B4995" s="294" t="s">
        <v>7684</v>
      </c>
      <c r="C4995" s="294">
        <v>541068</v>
      </c>
      <c r="D4995" s="294" t="s">
        <v>7685</v>
      </c>
      <c r="E4995" s="294" t="s">
        <v>185</v>
      </c>
    </row>
    <row r="4996" spans="2:5" x14ac:dyDescent="0.25">
      <c r="B4996" s="294" t="s">
        <v>7686</v>
      </c>
      <c r="C4996" s="294">
        <v>541069</v>
      </c>
      <c r="D4996" s="294" t="s">
        <v>7687</v>
      </c>
      <c r="E4996" s="294" t="s">
        <v>185</v>
      </c>
    </row>
    <row r="4997" spans="2:5" x14ac:dyDescent="0.25">
      <c r="B4997" s="294" t="s">
        <v>7688</v>
      </c>
      <c r="C4997" s="294">
        <v>541070</v>
      </c>
      <c r="D4997" s="294" t="s">
        <v>7689</v>
      </c>
      <c r="E4997" s="294" t="s">
        <v>185</v>
      </c>
    </row>
    <row r="4998" spans="2:5" x14ac:dyDescent="0.25">
      <c r="B4998" s="294" t="s">
        <v>7690</v>
      </c>
      <c r="C4998" s="294">
        <v>541071</v>
      </c>
      <c r="D4998" s="294" t="s">
        <v>7691</v>
      </c>
      <c r="E4998" s="294" t="s">
        <v>185</v>
      </c>
    </row>
    <row r="4999" spans="2:5" x14ac:dyDescent="0.25">
      <c r="B4999" s="294" t="s">
        <v>7692</v>
      </c>
      <c r="C4999" s="294">
        <v>541084</v>
      </c>
      <c r="D4999" s="294" t="s">
        <v>7693</v>
      </c>
      <c r="E4999" s="294" t="s">
        <v>185</v>
      </c>
    </row>
    <row r="5000" spans="2:5" x14ac:dyDescent="0.25">
      <c r="B5000" s="294" t="s">
        <v>7694</v>
      </c>
      <c r="C5000" s="294">
        <v>541085</v>
      </c>
      <c r="D5000" s="294" t="s">
        <v>7695</v>
      </c>
      <c r="E5000" s="294" t="s">
        <v>185</v>
      </c>
    </row>
    <row r="5001" spans="2:5" x14ac:dyDescent="0.25">
      <c r="B5001" s="294" t="s">
        <v>7696</v>
      </c>
      <c r="C5001" s="294">
        <v>541086</v>
      </c>
      <c r="D5001" s="294" t="s">
        <v>7697</v>
      </c>
      <c r="E5001" s="294" t="s">
        <v>185</v>
      </c>
    </row>
    <row r="5002" spans="2:5" x14ac:dyDescent="0.25">
      <c r="B5002" s="294" t="s">
        <v>7698</v>
      </c>
      <c r="C5002" s="294">
        <v>541087</v>
      </c>
      <c r="D5002" s="294" t="s">
        <v>7699</v>
      </c>
      <c r="E5002" s="294" t="s">
        <v>185</v>
      </c>
    </row>
    <row r="5003" spans="2:5" x14ac:dyDescent="0.25">
      <c r="B5003" s="294" t="s">
        <v>7700</v>
      </c>
      <c r="C5003" s="294">
        <v>541092</v>
      </c>
      <c r="D5003" s="294" t="s">
        <v>7701</v>
      </c>
      <c r="E5003" s="294" t="s">
        <v>185</v>
      </c>
    </row>
    <row r="5004" spans="2:5" x14ac:dyDescent="0.25">
      <c r="B5004" s="294" t="s">
        <v>7702</v>
      </c>
      <c r="C5004" s="294">
        <v>541093</v>
      </c>
      <c r="D5004" s="294" t="s">
        <v>7703</v>
      </c>
      <c r="E5004" s="294" t="s">
        <v>185</v>
      </c>
    </row>
    <row r="5005" spans="2:5" x14ac:dyDescent="0.25">
      <c r="B5005" s="294" t="s">
        <v>7704</v>
      </c>
      <c r="C5005" s="294">
        <v>541094</v>
      </c>
      <c r="D5005" s="294" t="s">
        <v>7705</v>
      </c>
      <c r="E5005" s="294" t="s">
        <v>185</v>
      </c>
    </row>
    <row r="5006" spans="2:5" x14ac:dyDescent="0.25">
      <c r="B5006" s="294" t="s">
        <v>7706</v>
      </c>
      <c r="C5006" s="294">
        <v>541095</v>
      </c>
      <c r="D5006" s="294" t="s">
        <v>7707</v>
      </c>
      <c r="E5006" s="294" t="s">
        <v>185</v>
      </c>
    </row>
    <row r="5007" spans="2:5" x14ac:dyDescent="0.25">
      <c r="B5007" s="294" t="s">
        <v>7708</v>
      </c>
      <c r="C5007" s="294">
        <v>541252</v>
      </c>
      <c r="D5007" s="294" t="s">
        <v>7709</v>
      </c>
      <c r="E5007" s="294" t="s">
        <v>185</v>
      </c>
    </row>
    <row r="5008" spans="2:5" x14ac:dyDescent="0.25">
      <c r="B5008" s="294" t="s">
        <v>7710</v>
      </c>
      <c r="C5008" s="294">
        <v>541253</v>
      </c>
      <c r="D5008" s="294" t="s">
        <v>7711</v>
      </c>
      <c r="E5008" s="294" t="s">
        <v>185</v>
      </c>
    </row>
    <row r="5009" spans="2:5" x14ac:dyDescent="0.25">
      <c r="B5009" s="294" t="s">
        <v>7712</v>
      </c>
      <c r="C5009" s="294">
        <v>541254</v>
      </c>
      <c r="D5009" s="294" t="s">
        <v>7713</v>
      </c>
      <c r="E5009" s="294" t="s">
        <v>185</v>
      </c>
    </row>
    <row r="5010" spans="2:5" x14ac:dyDescent="0.25">
      <c r="B5010" s="294" t="s">
        <v>7714</v>
      </c>
      <c r="C5010" s="294">
        <v>541255</v>
      </c>
      <c r="D5010" s="294" t="s">
        <v>7715</v>
      </c>
      <c r="E5010" s="294" t="s">
        <v>185</v>
      </c>
    </row>
    <row r="5011" spans="2:5" x14ac:dyDescent="0.25">
      <c r="B5011" s="294" t="s">
        <v>7716</v>
      </c>
      <c r="C5011" s="294">
        <v>541300</v>
      </c>
      <c r="D5011" s="294" t="s">
        <v>7717</v>
      </c>
      <c r="E5011" s="294" t="s">
        <v>185</v>
      </c>
    </row>
    <row r="5012" spans="2:5" x14ac:dyDescent="0.25">
      <c r="B5012" s="294" t="s">
        <v>7718</v>
      </c>
      <c r="C5012" s="294">
        <v>541309</v>
      </c>
      <c r="D5012" s="294" t="s">
        <v>7719</v>
      </c>
      <c r="E5012" s="294" t="s">
        <v>185</v>
      </c>
    </row>
    <row r="5013" spans="2:5" x14ac:dyDescent="0.25">
      <c r="B5013" s="294" t="s">
        <v>7720</v>
      </c>
      <c r="C5013" s="294">
        <v>541310</v>
      </c>
      <c r="D5013" s="294" t="s">
        <v>7721</v>
      </c>
      <c r="E5013" s="294" t="s">
        <v>185</v>
      </c>
    </row>
    <row r="5014" spans="2:5" x14ac:dyDescent="0.25">
      <c r="B5014" s="294" t="s">
        <v>7722</v>
      </c>
      <c r="C5014" s="294">
        <v>541311</v>
      </c>
      <c r="D5014" s="294" t="s">
        <v>7723</v>
      </c>
      <c r="E5014" s="294" t="s">
        <v>185</v>
      </c>
    </row>
    <row r="5015" spans="2:5" x14ac:dyDescent="0.25">
      <c r="B5015" s="294" t="s">
        <v>7724</v>
      </c>
      <c r="C5015" s="294">
        <v>541312</v>
      </c>
      <c r="D5015" s="294" t="s">
        <v>7725</v>
      </c>
      <c r="E5015" s="294" t="s">
        <v>185</v>
      </c>
    </row>
    <row r="5016" spans="2:5" x14ac:dyDescent="0.25">
      <c r="B5016" s="294" t="s">
        <v>7726</v>
      </c>
      <c r="C5016" s="294">
        <v>541313</v>
      </c>
      <c r="D5016" s="294" t="s">
        <v>7727</v>
      </c>
      <c r="E5016" s="294" t="s">
        <v>185</v>
      </c>
    </row>
    <row r="5017" spans="2:5" x14ac:dyDescent="0.25">
      <c r="B5017" s="294" t="s">
        <v>7728</v>
      </c>
      <c r="C5017" s="294">
        <v>541341</v>
      </c>
      <c r="D5017" s="294" t="s">
        <v>7729</v>
      </c>
      <c r="E5017" s="294" t="s">
        <v>185</v>
      </c>
    </row>
    <row r="5018" spans="2:5" x14ac:dyDescent="0.25">
      <c r="B5018" s="294" t="s">
        <v>7730</v>
      </c>
      <c r="C5018" s="294">
        <v>541343</v>
      </c>
      <c r="D5018" s="294" t="s">
        <v>7731</v>
      </c>
      <c r="E5018" s="294" t="s">
        <v>185</v>
      </c>
    </row>
    <row r="5019" spans="2:5" x14ac:dyDescent="0.25">
      <c r="B5019" s="294" t="s">
        <v>7732</v>
      </c>
      <c r="C5019" s="294">
        <v>541345</v>
      </c>
      <c r="D5019" s="294" t="s">
        <v>7733</v>
      </c>
      <c r="E5019" s="294" t="s">
        <v>185</v>
      </c>
    </row>
    <row r="5020" spans="2:5" x14ac:dyDescent="0.25">
      <c r="B5020" s="294" t="s">
        <v>7734</v>
      </c>
      <c r="C5020" s="294">
        <v>541346</v>
      </c>
      <c r="D5020" s="294" t="s">
        <v>7735</v>
      </c>
      <c r="E5020" s="294" t="s">
        <v>185</v>
      </c>
    </row>
    <row r="5021" spans="2:5" x14ac:dyDescent="0.25">
      <c r="B5021" s="294" t="s">
        <v>7736</v>
      </c>
      <c r="C5021" s="294">
        <v>541672</v>
      </c>
      <c r="D5021" s="294" t="s">
        <v>7737</v>
      </c>
      <c r="E5021" s="294" t="s">
        <v>185</v>
      </c>
    </row>
    <row r="5022" spans="2:5" x14ac:dyDescent="0.25">
      <c r="B5022" s="294" t="s">
        <v>7738</v>
      </c>
      <c r="C5022" s="294">
        <v>541673</v>
      </c>
      <c r="D5022" s="294" t="s">
        <v>7739</v>
      </c>
      <c r="E5022" s="294" t="s">
        <v>185</v>
      </c>
    </row>
    <row r="5023" spans="2:5" x14ac:dyDescent="0.25">
      <c r="B5023" s="294" t="s">
        <v>7740</v>
      </c>
      <c r="C5023" s="294">
        <v>541674</v>
      </c>
      <c r="D5023" s="294" t="s">
        <v>7741</v>
      </c>
      <c r="E5023" s="294" t="s">
        <v>185</v>
      </c>
    </row>
    <row r="5024" spans="2:5" x14ac:dyDescent="0.25">
      <c r="B5024" s="294" t="s">
        <v>7742</v>
      </c>
      <c r="C5024" s="294">
        <v>541675</v>
      </c>
      <c r="D5024" s="294" t="s">
        <v>7743</v>
      </c>
      <c r="E5024" s="294" t="s">
        <v>185</v>
      </c>
    </row>
    <row r="5025" spans="2:5" x14ac:dyDescent="0.25">
      <c r="B5025" s="294" t="s">
        <v>7744</v>
      </c>
      <c r="C5025" s="294">
        <v>541676</v>
      </c>
      <c r="D5025" s="294" t="s">
        <v>7745</v>
      </c>
      <c r="E5025" s="294" t="s">
        <v>185</v>
      </c>
    </row>
    <row r="5026" spans="2:5" x14ac:dyDescent="0.25">
      <c r="B5026" s="294" t="s">
        <v>7746</v>
      </c>
      <c r="C5026" s="294">
        <v>541677</v>
      </c>
      <c r="D5026" s="294" t="s">
        <v>7747</v>
      </c>
      <c r="E5026" s="294" t="s">
        <v>185</v>
      </c>
    </row>
    <row r="5027" spans="2:5" x14ac:dyDescent="0.25">
      <c r="B5027" s="294" t="s">
        <v>7748</v>
      </c>
      <c r="C5027" s="294">
        <v>541678</v>
      </c>
      <c r="D5027" s="294" t="s">
        <v>7749</v>
      </c>
      <c r="E5027" s="294" t="s">
        <v>185</v>
      </c>
    </row>
    <row r="5028" spans="2:5" x14ac:dyDescent="0.25">
      <c r="B5028" s="294" t="s">
        <v>7750</v>
      </c>
      <c r="C5028" s="294">
        <v>541679</v>
      </c>
      <c r="D5028" s="294" t="s">
        <v>7751</v>
      </c>
      <c r="E5028" s="294" t="s">
        <v>185</v>
      </c>
    </row>
    <row r="5029" spans="2:5" x14ac:dyDescent="0.25">
      <c r="B5029" s="294" t="s">
        <v>7752</v>
      </c>
      <c r="C5029" s="294">
        <v>541725</v>
      </c>
      <c r="D5029" s="294" t="s">
        <v>7753</v>
      </c>
      <c r="E5029" s="294" t="s">
        <v>185</v>
      </c>
    </row>
    <row r="5030" spans="2:5" x14ac:dyDescent="0.25">
      <c r="B5030" s="294" t="s">
        <v>7754</v>
      </c>
      <c r="C5030" s="294">
        <v>541726</v>
      </c>
      <c r="D5030" s="294" t="s">
        <v>7755</v>
      </c>
      <c r="E5030" s="294" t="s">
        <v>185</v>
      </c>
    </row>
    <row r="5031" spans="2:5" x14ac:dyDescent="0.25">
      <c r="B5031" s="294" t="s">
        <v>7756</v>
      </c>
      <c r="C5031" s="294">
        <v>541727</v>
      </c>
      <c r="D5031" s="294" t="s">
        <v>7757</v>
      </c>
      <c r="E5031" s="294" t="s">
        <v>185</v>
      </c>
    </row>
    <row r="5032" spans="2:5" x14ac:dyDescent="0.25">
      <c r="B5032" s="294" t="s">
        <v>7758</v>
      </c>
      <c r="C5032" s="294">
        <v>541728</v>
      </c>
      <c r="D5032" s="294" t="s">
        <v>7759</v>
      </c>
      <c r="E5032" s="294" t="s">
        <v>185</v>
      </c>
    </row>
    <row r="5033" spans="2:5" x14ac:dyDescent="0.25">
      <c r="B5033" s="294" t="s">
        <v>7760</v>
      </c>
      <c r="C5033" s="294">
        <v>541742</v>
      </c>
      <c r="D5033" s="294" t="s">
        <v>7761</v>
      </c>
      <c r="E5033" s="294" t="s">
        <v>185</v>
      </c>
    </row>
    <row r="5034" spans="2:5" x14ac:dyDescent="0.25">
      <c r="B5034" s="294" t="s">
        <v>7762</v>
      </c>
      <c r="C5034" s="294">
        <v>541743</v>
      </c>
      <c r="D5034" s="294" t="s">
        <v>7763</v>
      </c>
      <c r="E5034" s="294" t="s">
        <v>185</v>
      </c>
    </row>
    <row r="5035" spans="2:5" x14ac:dyDescent="0.25">
      <c r="B5035" s="294" t="s">
        <v>7764</v>
      </c>
      <c r="C5035" s="294">
        <v>541744</v>
      </c>
      <c r="D5035" s="294" t="s">
        <v>7765</v>
      </c>
      <c r="E5035" s="294" t="s">
        <v>185</v>
      </c>
    </row>
    <row r="5036" spans="2:5" x14ac:dyDescent="0.25">
      <c r="B5036" s="294" t="s">
        <v>7766</v>
      </c>
      <c r="C5036" s="294">
        <v>541745</v>
      </c>
      <c r="D5036" s="294" t="s">
        <v>7767</v>
      </c>
      <c r="E5036" s="294" t="s">
        <v>185</v>
      </c>
    </row>
    <row r="5037" spans="2:5" x14ac:dyDescent="0.25">
      <c r="B5037" s="294" t="s">
        <v>7768</v>
      </c>
      <c r="C5037" s="294">
        <v>541804</v>
      </c>
      <c r="D5037" s="294" t="s">
        <v>7769</v>
      </c>
      <c r="E5037" s="294" t="s">
        <v>185</v>
      </c>
    </row>
    <row r="5038" spans="2:5" x14ac:dyDescent="0.25">
      <c r="B5038" s="294" t="s">
        <v>7770</v>
      </c>
      <c r="C5038" s="294">
        <v>541805</v>
      </c>
      <c r="D5038" s="294" t="s">
        <v>7771</v>
      </c>
      <c r="E5038" s="294" t="s">
        <v>185</v>
      </c>
    </row>
    <row r="5039" spans="2:5" x14ac:dyDescent="0.25">
      <c r="B5039" s="294" t="s">
        <v>7772</v>
      </c>
      <c r="C5039" s="294">
        <v>541806</v>
      </c>
      <c r="D5039" s="294" t="s">
        <v>7773</v>
      </c>
      <c r="E5039" s="294" t="s">
        <v>185</v>
      </c>
    </row>
    <row r="5040" spans="2:5" x14ac:dyDescent="0.25">
      <c r="B5040" s="294" t="s">
        <v>7774</v>
      </c>
      <c r="C5040" s="294">
        <v>541807</v>
      </c>
      <c r="D5040" s="294" t="s">
        <v>7775</v>
      </c>
      <c r="E5040" s="294" t="s">
        <v>185</v>
      </c>
    </row>
    <row r="5041" spans="2:5" x14ac:dyDescent="0.25">
      <c r="B5041" s="294" t="s">
        <v>7776</v>
      </c>
      <c r="C5041" s="294">
        <v>541809</v>
      </c>
      <c r="D5041" s="294" t="s">
        <v>7777</v>
      </c>
      <c r="E5041" s="294" t="s">
        <v>185</v>
      </c>
    </row>
    <row r="5042" spans="2:5" x14ac:dyDescent="0.25">
      <c r="B5042" s="294" t="s">
        <v>7778</v>
      </c>
      <c r="C5042" s="294">
        <v>541879</v>
      </c>
      <c r="D5042" s="294" t="s">
        <v>7779</v>
      </c>
      <c r="E5042" s="294" t="s">
        <v>185</v>
      </c>
    </row>
    <row r="5043" spans="2:5" x14ac:dyDescent="0.25">
      <c r="B5043" s="294" t="s">
        <v>7780</v>
      </c>
      <c r="C5043" s="294">
        <v>541881</v>
      </c>
      <c r="D5043" s="294" t="s">
        <v>7781</v>
      </c>
      <c r="E5043" s="294" t="s">
        <v>185</v>
      </c>
    </row>
    <row r="5044" spans="2:5" x14ac:dyDescent="0.25">
      <c r="B5044" s="294" t="s">
        <v>7782</v>
      </c>
      <c r="C5044" s="294">
        <v>541882</v>
      </c>
      <c r="D5044" s="294" t="s">
        <v>7783</v>
      </c>
      <c r="E5044" s="294" t="s">
        <v>185</v>
      </c>
    </row>
    <row r="5045" spans="2:5" x14ac:dyDescent="0.25">
      <c r="B5045" s="294" t="s">
        <v>7784</v>
      </c>
      <c r="C5045" s="294">
        <v>541884</v>
      </c>
      <c r="D5045" s="294" t="s">
        <v>7785</v>
      </c>
      <c r="E5045" s="294" t="s">
        <v>185</v>
      </c>
    </row>
    <row r="5046" spans="2:5" x14ac:dyDescent="0.25">
      <c r="B5046" s="294" t="s">
        <v>7786</v>
      </c>
      <c r="C5046" s="294">
        <v>541972</v>
      </c>
      <c r="D5046" s="294" t="s">
        <v>7787</v>
      </c>
      <c r="E5046" s="294" t="s">
        <v>185</v>
      </c>
    </row>
    <row r="5047" spans="2:5" x14ac:dyDescent="0.25">
      <c r="B5047" s="294" t="s">
        <v>7788</v>
      </c>
      <c r="C5047" s="294">
        <v>541984</v>
      </c>
      <c r="D5047" s="294" t="s">
        <v>7789</v>
      </c>
      <c r="E5047" s="294" t="s">
        <v>185</v>
      </c>
    </row>
    <row r="5048" spans="2:5" x14ac:dyDescent="0.25">
      <c r="B5048" s="294" t="s">
        <v>7790</v>
      </c>
      <c r="C5048" s="294">
        <v>541985</v>
      </c>
      <c r="D5048" s="294" t="s">
        <v>7791</v>
      </c>
      <c r="E5048" s="294" t="s">
        <v>185</v>
      </c>
    </row>
    <row r="5049" spans="2:5" x14ac:dyDescent="0.25">
      <c r="B5049" s="294" t="s">
        <v>7792</v>
      </c>
      <c r="C5049" s="294">
        <v>541986</v>
      </c>
      <c r="D5049" s="294" t="s">
        <v>7793</v>
      </c>
      <c r="E5049" s="294" t="s">
        <v>185</v>
      </c>
    </row>
    <row r="5050" spans="2:5" x14ac:dyDescent="0.25">
      <c r="B5050" s="294" t="s">
        <v>7794</v>
      </c>
      <c r="C5050" s="294">
        <v>541987</v>
      </c>
      <c r="D5050" s="294" t="s">
        <v>7795</v>
      </c>
      <c r="E5050" s="294" t="s">
        <v>185</v>
      </c>
    </row>
    <row r="5051" spans="2:5" x14ac:dyDescent="0.25">
      <c r="B5051" s="294" t="s">
        <v>7796</v>
      </c>
      <c r="C5051" s="294">
        <v>542131</v>
      </c>
      <c r="D5051" s="294" t="s">
        <v>7797</v>
      </c>
      <c r="E5051" s="294" t="s">
        <v>185</v>
      </c>
    </row>
    <row r="5052" spans="2:5" x14ac:dyDescent="0.25">
      <c r="B5052" s="294" t="s">
        <v>7798</v>
      </c>
      <c r="C5052" s="294">
        <v>542156</v>
      </c>
      <c r="D5052" s="294" t="s">
        <v>7799</v>
      </c>
      <c r="E5052" s="294" t="s">
        <v>185</v>
      </c>
    </row>
    <row r="5053" spans="2:5" x14ac:dyDescent="0.25">
      <c r="B5053" s="294" t="s">
        <v>7800</v>
      </c>
      <c r="C5053" s="294">
        <v>542158</v>
      </c>
      <c r="D5053" s="294" t="s">
        <v>7801</v>
      </c>
      <c r="E5053" s="294" t="s">
        <v>185</v>
      </c>
    </row>
    <row r="5054" spans="2:5" x14ac:dyDescent="0.25">
      <c r="B5054" s="294" t="s">
        <v>7802</v>
      </c>
      <c r="C5054" s="294">
        <v>542160</v>
      </c>
      <c r="D5054" s="294" t="s">
        <v>7803</v>
      </c>
      <c r="E5054" s="294" t="s">
        <v>185</v>
      </c>
    </row>
    <row r="5055" spans="2:5" x14ac:dyDescent="0.25">
      <c r="B5055" s="294" t="s">
        <v>7804</v>
      </c>
      <c r="C5055" s="294">
        <v>542163</v>
      </c>
      <c r="D5055" s="294" t="s">
        <v>7805</v>
      </c>
      <c r="E5055" s="294" t="s">
        <v>185</v>
      </c>
    </row>
    <row r="5056" spans="2:5" x14ac:dyDescent="0.25">
      <c r="B5056" s="294" t="s">
        <v>7806</v>
      </c>
      <c r="C5056" s="294">
        <v>542230</v>
      </c>
      <c r="D5056" s="294" t="s">
        <v>7807</v>
      </c>
      <c r="E5056" s="294" t="s">
        <v>185</v>
      </c>
    </row>
    <row r="5057" spans="2:5" x14ac:dyDescent="0.25">
      <c r="B5057" s="294" t="s">
        <v>7808</v>
      </c>
      <c r="C5057" s="294">
        <v>542244</v>
      </c>
      <c r="D5057" s="294" t="s">
        <v>7809</v>
      </c>
      <c r="E5057" s="294" t="s">
        <v>185</v>
      </c>
    </row>
    <row r="5058" spans="2:5" x14ac:dyDescent="0.25">
      <c r="B5058" s="294" t="s">
        <v>7810</v>
      </c>
      <c r="C5058" s="294">
        <v>542245</v>
      </c>
      <c r="D5058" s="294" t="s">
        <v>7811</v>
      </c>
      <c r="E5058" s="294" t="s">
        <v>185</v>
      </c>
    </row>
    <row r="5059" spans="2:5" x14ac:dyDescent="0.25">
      <c r="B5059" s="294" t="s">
        <v>7812</v>
      </c>
      <c r="C5059" s="294">
        <v>542246</v>
      </c>
      <c r="D5059" s="294" t="s">
        <v>7813</v>
      </c>
      <c r="E5059" s="294" t="s">
        <v>185</v>
      </c>
    </row>
    <row r="5060" spans="2:5" x14ac:dyDescent="0.25">
      <c r="B5060" s="294" t="s">
        <v>7814</v>
      </c>
      <c r="C5060" s="294">
        <v>542247</v>
      </c>
      <c r="D5060" s="294" t="s">
        <v>7815</v>
      </c>
      <c r="E5060" s="294" t="s">
        <v>185</v>
      </c>
    </row>
    <row r="5061" spans="2:5" x14ac:dyDescent="0.25">
      <c r="B5061" s="294" t="s">
        <v>7816</v>
      </c>
      <c r="C5061" s="294">
        <v>542513</v>
      </c>
      <c r="D5061" s="294" t="s">
        <v>7817</v>
      </c>
      <c r="E5061" s="294" t="s">
        <v>185</v>
      </c>
    </row>
    <row r="5062" spans="2:5" x14ac:dyDescent="0.25">
      <c r="B5062" s="294" t="s">
        <v>7818</v>
      </c>
      <c r="C5062" s="294">
        <v>542543</v>
      </c>
      <c r="D5062" s="294" t="s">
        <v>7819</v>
      </c>
      <c r="E5062" s="294" t="s">
        <v>185</v>
      </c>
    </row>
    <row r="5063" spans="2:5" x14ac:dyDescent="0.25">
      <c r="B5063" s="294" t="s">
        <v>7820</v>
      </c>
      <c r="C5063" s="294">
        <v>542694</v>
      </c>
      <c r="D5063" s="294" t="s">
        <v>7821</v>
      </c>
      <c r="E5063" s="294" t="s">
        <v>444</v>
      </c>
    </row>
    <row r="5064" spans="2:5" x14ac:dyDescent="0.25">
      <c r="B5064" s="294" t="s">
        <v>7822</v>
      </c>
      <c r="C5064" s="294">
        <v>542721</v>
      </c>
      <c r="D5064" s="294" t="s">
        <v>7823</v>
      </c>
      <c r="E5064" s="294" t="s">
        <v>444</v>
      </c>
    </row>
    <row r="5065" spans="2:5" x14ac:dyDescent="0.25">
      <c r="B5065" s="294" t="s">
        <v>7824</v>
      </c>
      <c r="C5065" s="294">
        <v>542724</v>
      </c>
      <c r="D5065" s="294" t="s">
        <v>7825</v>
      </c>
      <c r="E5065" s="294" t="s">
        <v>460</v>
      </c>
    </row>
    <row r="5066" spans="2:5" x14ac:dyDescent="0.25">
      <c r="B5066" s="294" t="s">
        <v>7826</v>
      </c>
      <c r="C5066" s="294">
        <v>542725</v>
      </c>
      <c r="D5066" s="294" t="s">
        <v>7827</v>
      </c>
      <c r="E5066" s="294" t="s">
        <v>536</v>
      </c>
    </row>
    <row r="5067" spans="2:5" x14ac:dyDescent="0.25">
      <c r="B5067" s="294" t="s">
        <v>7828</v>
      </c>
      <c r="C5067" s="294">
        <v>542726</v>
      </c>
      <c r="D5067" s="294" t="s">
        <v>7829</v>
      </c>
      <c r="E5067" s="294" t="s">
        <v>428</v>
      </c>
    </row>
    <row r="5068" spans="2:5" x14ac:dyDescent="0.25">
      <c r="B5068" s="294" t="s">
        <v>7830</v>
      </c>
      <c r="C5068" s="294">
        <v>542727</v>
      </c>
      <c r="D5068" s="294" t="s">
        <v>7831</v>
      </c>
      <c r="E5068" s="294" t="s">
        <v>423</v>
      </c>
    </row>
    <row r="5069" spans="2:5" x14ac:dyDescent="0.25">
      <c r="B5069" s="294" t="s">
        <v>7832</v>
      </c>
      <c r="C5069" s="294">
        <v>542728</v>
      </c>
      <c r="D5069" s="294" t="s">
        <v>7833</v>
      </c>
      <c r="E5069" s="294" t="s">
        <v>536</v>
      </c>
    </row>
    <row r="5070" spans="2:5" x14ac:dyDescent="0.25">
      <c r="B5070" s="294" t="s">
        <v>7834</v>
      </c>
      <c r="C5070" s="294">
        <v>542729</v>
      </c>
      <c r="D5070" s="294" t="s">
        <v>7835</v>
      </c>
      <c r="E5070" s="294" t="s">
        <v>437</v>
      </c>
    </row>
    <row r="5071" spans="2:5" x14ac:dyDescent="0.25">
      <c r="B5071" s="294" t="s">
        <v>7836</v>
      </c>
      <c r="C5071" s="294">
        <v>542730</v>
      </c>
      <c r="D5071" s="294" t="s">
        <v>7837</v>
      </c>
      <c r="E5071" s="294" t="s">
        <v>185</v>
      </c>
    </row>
    <row r="5072" spans="2:5" x14ac:dyDescent="0.25">
      <c r="B5072" s="294" t="s">
        <v>7838</v>
      </c>
      <c r="C5072" s="294">
        <v>542747</v>
      </c>
      <c r="D5072" s="294" t="s">
        <v>7839</v>
      </c>
      <c r="E5072" s="294" t="s">
        <v>185</v>
      </c>
    </row>
    <row r="5073" spans="2:5" x14ac:dyDescent="0.25">
      <c r="B5073" s="294" t="s">
        <v>7840</v>
      </c>
      <c r="C5073" s="294">
        <v>542752</v>
      </c>
      <c r="D5073" s="294" t="s">
        <v>7841</v>
      </c>
      <c r="E5073" s="294" t="s">
        <v>2025</v>
      </c>
    </row>
    <row r="5074" spans="2:5" x14ac:dyDescent="0.25">
      <c r="B5074" s="294" t="s">
        <v>7842</v>
      </c>
      <c r="C5074" s="294">
        <v>542753</v>
      </c>
      <c r="D5074" s="294" t="s">
        <v>7843</v>
      </c>
      <c r="E5074" s="294" t="s">
        <v>456</v>
      </c>
    </row>
    <row r="5075" spans="2:5" x14ac:dyDescent="0.25">
      <c r="B5075" s="294" t="s">
        <v>7844</v>
      </c>
      <c r="C5075" s="294">
        <v>542758</v>
      </c>
      <c r="D5075" s="294" t="s">
        <v>7845</v>
      </c>
      <c r="E5075" s="294" t="s">
        <v>185</v>
      </c>
    </row>
    <row r="5076" spans="2:5" x14ac:dyDescent="0.25">
      <c r="B5076" s="294" t="s">
        <v>7846</v>
      </c>
      <c r="C5076" s="294">
        <v>542759</v>
      </c>
      <c r="D5076" s="294" t="s">
        <v>7847</v>
      </c>
      <c r="E5076" s="294" t="s">
        <v>439</v>
      </c>
    </row>
    <row r="5077" spans="2:5" x14ac:dyDescent="0.25">
      <c r="B5077" s="294" t="s">
        <v>7848</v>
      </c>
      <c r="C5077" s="294">
        <v>542760</v>
      </c>
      <c r="D5077" s="294" t="s">
        <v>7849</v>
      </c>
      <c r="E5077" s="294" t="s">
        <v>465</v>
      </c>
    </row>
    <row r="5078" spans="2:5" x14ac:dyDescent="0.25">
      <c r="B5078" s="294" t="s">
        <v>7850</v>
      </c>
      <c r="C5078" s="294">
        <v>542765</v>
      </c>
      <c r="D5078" s="294" t="s">
        <v>7851</v>
      </c>
      <c r="E5078" s="294" t="s">
        <v>1589</v>
      </c>
    </row>
    <row r="5079" spans="2:5" x14ac:dyDescent="0.25">
      <c r="B5079" s="294" t="s">
        <v>7852</v>
      </c>
      <c r="C5079" s="294">
        <v>542770</v>
      </c>
      <c r="D5079" s="294" t="s">
        <v>7853</v>
      </c>
      <c r="E5079" s="294" t="s">
        <v>408</v>
      </c>
    </row>
    <row r="5080" spans="2:5" x14ac:dyDescent="0.25">
      <c r="B5080" s="294" t="s">
        <v>7854</v>
      </c>
      <c r="C5080" s="294">
        <v>542771</v>
      </c>
      <c r="D5080" s="294" t="s">
        <v>7855</v>
      </c>
      <c r="E5080" s="294" t="s">
        <v>604</v>
      </c>
    </row>
    <row r="5081" spans="2:5" x14ac:dyDescent="0.25">
      <c r="B5081" s="294" t="s">
        <v>7856</v>
      </c>
      <c r="C5081" s="294">
        <v>542772</v>
      </c>
      <c r="D5081" s="294" t="s">
        <v>7857</v>
      </c>
      <c r="E5081" s="294" t="s">
        <v>405</v>
      </c>
    </row>
    <row r="5082" spans="2:5" x14ac:dyDescent="0.25">
      <c r="B5082" s="294" t="s">
        <v>7858</v>
      </c>
      <c r="C5082" s="294">
        <v>542773</v>
      </c>
      <c r="D5082" s="294" t="s">
        <v>7859</v>
      </c>
      <c r="E5082" s="294" t="s">
        <v>405</v>
      </c>
    </row>
    <row r="5083" spans="2:5" x14ac:dyDescent="0.25">
      <c r="B5083" s="294" t="s">
        <v>7860</v>
      </c>
      <c r="C5083" s="294">
        <v>542774</v>
      </c>
      <c r="D5083" s="294" t="s">
        <v>7861</v>
      </c>
      <c r="E5083" s="294" t="s">
        <v>439</v>
      </c>
    </row>
    <row r="5084" spans="2:5" x14ac:dyDescent="0.25">
      <c r="B5084" s="294" t="s">
        <v>7862</v>
      </c>
      <c r="C5084" s="294">
        <v>542801</v>
      </c>
      <c r="D5084" s="294" t="s">
        <v>7863</v>
      </c>
      <c r="E5084" s="294" t="s">
        <v>430</v>
      </c>
    </row>
    <row r="5085" spans="2:5" x14ac:dyDescent="0.25">
      <c r="B5085" s="294" t="s">
        <v>7864</v>
      </c>
      <c r="C5085" s="294">
        <v>542802</v>
      </c>
      <c r="D5085" s="294" t="s">
        <v>7865</v>
      </c>
      <c r="E5085" s="294" t="s">
        <v>405</v>
      </c>
    </row>
    <row r="5086" spans="2:5" x14ac:dyDescent="0.25">
      <c r="B5086" s="294" t="s">
        <v>7866</v>
      </c>
      <c r="C5086" s="294">
        <v>542803</v>
      </c>
      <c r="D5086" s="294" t="s">
        <v>7867</v>
      </c>
      <c r="E5086" s="294" t="s">
        <v>444</v>
      </c>
    </row>
    <row r="5087" spans="2:5" x14ac:dyDescent="0.25">
      <c r="B5087" s="294" t="s">
        <v>7868</v>
      </c>
      <c r="C5087" s="294">
        <v>542804</v>
      </c>
      <c r="D5087" s="294" t="s">
        <v>7869</v>
      </c>
      <c r="E5087" s="294" t="s">
        <v>185</v>
      </c>
    </row>
    <row r="5088" spans="2:5" x14ac:dyDescent="0.25">
      <c r="B5088" s="294" t="s">
        <v>7870</v>
      </c>
      <c r="C5088" s="294">
        <v>542805</v>
      </c>
      <c r="D5088" s="294" t="s">
        <v>7871</v>
      </c>
      <c r="E5088" s="294" t="s">
        <v>185</v>
      </c>
    </row>
    <row r="5089" spans="2:5" x14ac:dyDescent="0.25">
      <c r="B5089" s="294" t="s">
        <v>7872</v>
      </c>
      <c r="C5089" s="294">
        <v>542806</v>
      </c>
      <c r="D5089" s="294" t="s">
        <v>7873</v>
      </c>
      <c r="E5089" s="294" t="s">
        <v>185</v>
      </c>
    </row>
    <row r="5090" spans="2:5" x14ac:dyDescent="0.25">
      <c r="B5090" s="294" t="s">
        <v>7874</v>
      </c>
      <c r="C5090" s="294">
        <v>542807</v>
      </c>
      <c r="D5090" s="294" t="s">
        <v>7875</v>
      </c>
      <c r="E5090" s="294" t="s">
        <v>185</v>
      </c>
    </row>
    <row r="5091" spans="2:5" x14ac:dyDescent="0.25">
      <c r="B5091" s="294" t="s">
        <v>7876</v>
      </c>
      <c r="C5091" s="294">
        <v>542808</v>
      </c>
      <c r="D5091" s="294" t="s">
        <v>7877</v>
      </c>
      <c r="E5091" s="294" t="s">
        <v>185</v>
      </c>
    </row>
    <row r="5092" spans="2:5" x14ac:dyDescent="0.25">
      <c r="B5092" s="294" t="s">
        <v>7878</v>
      </c>
      <c r="C5092" s="294">
        <v>542809</v>
      </c>
      <c r="D5092" s="294" t="s">
        <v>7879</v>
      </c>
      <c r="E5092" s="294" t="s">
        <v>185</v>
      </c>
    </row>
    <row r="5093" spans="2:5" x14ac:dyDescent="0.25">
      <c r="B5093" s="294" t="s">
        <v>7880</v>
      </c>
      <c r="C5093" s="294">
        <v>542810</v>
      </c>
      <c r="D5093" s="294" t="s">
        <v>7881</v>
      </c>
      <c r="E5093" s="294" t="s">
        <v>185</v>
      </c>
    </row>
    <row r="5094" spans="2:5" x14ac:dyDescent="0.25">
      <c r="B5094" s="294" t="s">
        <v>7882</v>
      </c>
      <c r="C5094" s="294">
        <v>542811</v>
      </c>
      <c r="D5094" s="294" t="s">
        <v>7883</v>
      </c>
      <c r="E5094" s="294" t="s">
        <v>185</v>
      </c>
    </row>
    <row r="5095" spans="2:5" x14ac:dyDescent="0.25">
      <c r="B5095" s="294" t="s">
        <v>7884</v>
      </c>
      <c r="C5095" s="294">
        <v>542812</v>
      </c>
      <c r="D5095" s="294" t="s">
        <v>7885</v>
      </c>
      <c r="E5095" s="294" t="s">
        <v>582</v>
      </c>
    </row>
    <row r="5096" spans="2:5" x14ac:dyDescent="0.25">
      <c r="B5096" s="294" t="s">
        <v>7886</v>
      </c>
      <c r="C5096" s="294">
        <v>542813</v>
      </c>
      <c r="D5096" s="294" t="s">
        <v>7887</v>
      </c>
      <c r="E5096" s="294" t="s">
        <v>185</v>
      </c>
    </row>
    <row r="5097" spans="2:5" x14ac:dyDescent="0.25">
      <c r="B5097" s="294" t="s">
        <v>7888</v>
      </c>
      <c r="C5097" s="294">
        <v>542814</v>
      </c>
      <c r="D5097" s="294" t="s">
        <v>7889</v>
      </c>
      <c r="E5097" s="294" t="s">
        <v>185</v>
      </c>
    </row>
    <row r="5098" spans="2:5" x14ac:dyDescent="0.25">
      <c r="B5098" s="294" t="s">
        <v>7890</v>
      </c>
      <c r="C5098" s="294">
        <v>542815</v>
      </c>
      <c r="D5098" s="294" t="s">
        <v>7891</v>
      </c>
      <c r="E5098" s="294" t="s">
        <v>185</v>
      </c>
    </row>
    <row r="5099" spans="2:5" x14ac:dyDescent="0.25">
      <c r="B5099" s="294" t="s">
        <v>7892</v>
      </c>
      <c r="C5099" s="294">
        <v>542816</v>
      </c>
      <c r="D5099" s="294" t="s">
        <v>7893</v>
      </c>
      <c r="E5099" s="294" t="s">
        <v>185</v>
      </c>
    </row>
    <row r="5100" spans="2:5" x14ac:dyDescent="0.25">
      <c r="B5100" s="294" t="s">
        <v>7894</v>
      </c>
      <c r="C5100" s="294">
        <v>542817</v>
      </c>
      <c r="D5100" s="294" t="s">
        <v>7895</v>
      </c>
      <c r="E5100" s="294" t="s">
        <v>185</v>
      </c>
    </row>
    <row r="5101" spans="2:5" x14ac:dyDescent="0.25">
      <c r="B5101" s="294" t="s">
        <v>7896</v>
      </c>
      <c r="C5101" s="294">
        <v>542818</v>
      </c>
      <c r="D5101" s="294" t="s">
        <v>7897</v>
      </c>
      <c r="E5101" s="294" t="s">
        <v>185</v>
      </c>
    </row>
    <row r="5102" spans="2:5" x14ac:dyDescent="0.25">
      <c r="B5102" s="294" t="s">
        <v>7898</v>
      </c>
      <c r="C5102" s="294">
        <v>542819</v>
      </c>
      <c r="D5102" s="294" t="s">
        <v>7899</v>
      </c>
      <c r="E5102" s="294" t="s">
        <v>185</v>
      </c>
    </row>
    <row r="5103" spans="2:5" x14ac:dyDescent="0.25">
      <c r="B5103" s="294" t="s">
        <v>7900</v>
      </c>
      <c r="C5103" s="294">
        <v>542820</v>
      </c>
      <c r="D5103" s="294" t="s">
        <v>7901</v>
      </c>
      <c r="E5103" s="294" t="s">
        <v>185</v>
      </c>
    </row>
    <row r="5104" spans="2:5" x14ac:dyDescent="0.25">
      <c r="B5104" s="294" t="s">
        <v>7902</v>
      </c>
      <c r="C5104" s="294">
        <v>542830</v>
      </c>
      <c r="D5104" s="294" t="s">
        <v>7903</v>
      </c>
      <c r="E5104" s="294" t="s">
        <v>1425</v>
      </c>
    </row>
    <row r="5105" spans="2:5" x14ac:dyDescent="0.25">
      <c r="B5105" s="294" t="s">
        <v>7904</v>
      </c>
      <c r="C5105" s="294">
        <v>542836</v>
      </c>
      <c r="D5105" s="294" t="s">
        <v>7905</v>
      </c>
      <c r="E5105" s="294" t="s">
        <v>185</v>
      </c>
    </row>
    <row r="5106" spans="2:5" x14ac:dyDescent="0.25">
      <c r="B5106" s="294" t="s">
        <v>7906</v>
      </c>
      <c r="C5106" s="294">
        <v>542837</v>
      </c>
      <c r="D5106" s="294" t="s">
        <v>7907</v>
      </c>
      <c r="E5106" s="294" t="s">
        <v>185</v>
      </c>
    </row>
    <row r="5107" spans="2:5" x14ac:dyDescent="0.25">
      <c r="B5107" s="294" t="s">
        <v>7908</v>
      </c>
      <c r="C5107" s="294">
        <v>542838</v>
      </c>
      <c r="D5107" s="294" t="s">
        <v>7909</v>
      </c>
      <c r="E5107" s="294" t="s">
        <v>185</v>
      </c>
    </row>
    <row r="5108" spans="2:5" x14ac:dyDescent="0.25">
      <c r="B5108" s="294" t="s">
        <v>7910</v>
      </c>
      <c r="C5108" s="294">
        <v>542839</v>
      </c>
      <c r="D5108" s="294" t="s">
        <v>7911</v>
      </c>
      <c r="E5108" s="294" t="s">
        <v>185</v>
      </c>
    </row>
    <row r="5109" spans="2:5" x14ac:dyDescent="0.25">
      <c r="B5109" s="294" t="s">
        <v>7912</v>
      </c>
      <c r="C5109" s="294">
        <v>542840</v>
      </c>
      <c r="D5109" s="294" t="s">
        <v>7913</v>
      </c>
      <c r="E5109" s="294" t="s">
        <v>185</v>
      </c>
    </row>
    <row r="5110" spans="2:5" x14ac:dyDescent="0.25">
      <c r="B5110" s="294" t="s">
        <v>7914</v>
      </c>
      <c r="C5110" s="294">
        <v>542841</v>
      </c>
      <c r="D5110" s="294" t="s">
        <v>7915</v>
      </c>
      <c r="E5110" s="294" t="s">
        <v>185</v>
      </c>
    </row>
    <row r="5111" spans="2:5" x14ac:dyDescent="0.25">
      <c r="B5111" s="294" t="s">
        <v>7916</v>
      </c>
      <c r="C5111" s="294">
        <v>542842</v>
      </c>
      <c r="D5111" s="294" t="s">
        <v>7917</v>
      </c>
      <c r="E5111" s="294" t="s">
        <v>185</v>
      </c>
    </row>
    <row r="5112" spans="2:5" x14ac:dyDescent="0.25">
      <c r="B5112" s="294" t="s">
        <v>7918</v>
      </c>
      <c r="C5112" s="294">
        <v>542843</v>
      </c>
      <c r="D5112" s="294" t="s">
        <v>7919</v>
      </c>
      <c r="E5112" s="294" t="s">
        <v>185</v>
      </c>
    </row>
    <row r="5113" spans="2:5" x14ac:dyDescent="0.25">
      <c r="B5113" s="294" t="s">
        <v>7920</v>
      </c>
      <c r="C5113" s="294">
        <v>542844</v>
      </c>
      <c r="D5113" s="294" t="s">
        <v>7921</v>
      </c>
      <c r="E5113" s="294" t="s">
        <v>185</v>
      </c>
    </row>
    <row r="5114" spans="2:5" x14ac:dyDescent="0.25">
      <c r="B5114" s="294" t="s">
        <v>7922</v>
      </c>
      <c r="C5114" s="294">
        <v>542845</v>
      </c>
      <c r="D5114" s="294" t="s">
        <v>7923</v>
      </c>
      <c r="E5114" s="294" t="s">
        <v>185</v>
      </c>
    </row>
    <row r="5115" spans="2:5" x14ac:dyDescent="0.25">
      <c r="B5115" s="294" t="s">
        <v>7924</v>
      </c>
      <c r="C5115" s="294">
        <v>542846</v>
      </c>
      <c r="D5115" s="294" t="s">
        <v>7925</v>
      </c>
      <c r="E5115" s="294" t="s">
        <v>185</v>
      </c>
    </row>
    <row r="5116" spans="2:5" x14ac:dyDescent="0.25">
      <c r="B5116" s="294" t="s">
        <v>7926</v>
      </c>
      <c r="C5116" s="294">
        <v>542847</v>
      </c>
      <c r="D5116" s="294" t="s">
        <v>7927</v>
      </c>
      <c r="E5116" s="294" t="s">
        <v>185</v>
      </c>
    </row>
    <row r="5117" spans="2:5" x14ac:dyDescent="0.25">
      <c r="B5117" s="294" t="s">
        <v>7928</v>
      </c>
      <c r="C5117" s="294">
        <v>542848</v>
      </c>
      <c r="D5117" s="294" t="s">
        <v>7929</v>
      </c>
      <c r="E5117" s="294" t="s">
        <v>185</v>
      </c>
    </row>
    <row r="5118" spans="2:5" x14ac:dyDescent="0.25">
      <c r="B5118" s="294" t="s">
        <v>7930</v>
      </c>
      <c r="C5118" s="294">
        <v>542849</v>
      </c>
      <c r="D5118" s="294" t="s">
        <v>7931</v>
      </c>
      <c r="E5118" s="294" t="s">
        <v>185</v>
      </c>
    </row>
    <row r="5119" spans="2:5" x14ac:dyDescent="0.25">
      <c r="B5119" s="294" t="s">
        <v>7932</v>
      </c>
      <c r="C5119" s="294">
        <v>542850</v>
      </c>
      <c r="D5119" s="294" t="s">
        <v>7933</v>
      </c>
      <c r="E5119" s="294" t="s">
        <v>536</v>
      </c>
    </row>
    <row r="5120" spans="2:5" x14ac:dyDescent="0.25">
      <c r="B5120" s="294" t="s">
        <v>7934</v>
      </c>
      <c r="C5120" s="294">
        <v>542851</v>
      </c>
      <c r="D5120" s="294" t="s">
        <v>7935</v>
      </c>
      <c r="E5120" s="294" t="s">
        <v>506</v>
      </c>
    </row>
    <row r="5121" spans="2:5" x14ac:dyDescent="0.25">
      <c r="B5121" s="294" t="s">
        <v>7936</v>
      </c>
      <c r="C5121" s="294">
        <v>542852</v>
      </c>
      <c r="D5121" s="294" t="s">
        <v>7937</v>
      </c>
      <c r="E5121" s="294" t="s">
        <v>1121</v>
      </c>
    </row>
    <row r="5122" spans="2:5" x14ac:dyDescent="0.25">
      <c r="B5122" s="294" t="s">
        <v>7938</v>
      </c>
      <c r="C5122" s="294">
        <v>542857</v>
      </c>
      <c r="D5122" s="294" t="s">
        <v>7939</v>
      </c>
      <c r="E5122" s="294" t="s">
        <v>917</v>
      </c>
    </row>
    <row r="5123" spans="2:5" x14ac:dyDescent="0.25">
      <c r="B5123" s="294" t="s">
        <v>7940</v>
      </c>
      <c r="C5123" s="294">
        <v>542862</v>
      </c>
      <c r="D5123" s="294" t="s">
        <v>7941</v>
      </c>
      <c r="E5123" s="294" t="s">
        <v>437</v>
      </c>
    </row>
    <row r="5124" spans="2:5" x14ac:dyDescent="0.25">
      <c r="B5124" s="294" t="s">
        <v>7942</v>
      </c>
      <c r="C5124" s="294">
        <v>542863</v>
      </c>
      <c r="D5124" s="294" t="s">
        <v>7943</v>
      </c>
      <c r="E5124" s="294" t="s">
        <v>185</v>
      </c>
    </row>
    <row r="5125" spans="2:5" x14ac:dyDescent="0.25">
      <c r="B5125" s="294" t="s">
        <v>7944</v>
      </c>
      <c r="C5125" s="294">
        <v>542864</v>
      </c>
      <c r="D5125" s="294" t="s">
        <v>7945</v>
      </c>
      <c r="E5125" s="294" t="s">
        <v>508</v>
      </c>
    </row>
    <row r="5126" spans="2:5" x14ac:dyDescent="0.25">
      <c r="B5126" s="294" t="s">
        <v>7946</v>
      </c>
      <c r="C5126" s="294">
        <v>542865</v>
      </c>
      <c r="D5126" s="294" t="s">
        <v>7947</v>
      </c>
      <c r="E5126" s="294" t="s">
        <v>617</v>
      </c>
    </row>
    <row r="5127" spans="2:5" x14ac:dyDescent="0.25">
      <c r="B5127" s="294" t="s">
        <v>7948</v>
      </c>
      <c r="C5127" s="294">
        <v>542866</v>
      </c>
      <c r="D5127" s="294" t="s">
        <v>7949</v>
      </c>
      <c r="E5127" s="294" t="s">
        <v>405</v>
      </c>
    </row>
    <row r="5128" spans="2:5" x14ac:dyDescent="0.25">
      <c r="B5128" s="294" t="s">
        <v>7950</v>
      </c>
      <c r="C5128" s="294">
        <v>542867</v>
      </c>
      <c r="D5128" s="294" t="s">
        <v>7951</v>
      </c>
      <c r="E5128" s="294" t="s">
        <v>740</v>
      </c>
    </row>
    <row r="5129" spans="2:5" x14ac:dyDescent="0.25">
      <c r="B5129" s="294" t="s">
        <v>7952</v>
      </c>
      <c r="C5129" s="294">
        <v>542904</v>
      </c>
      <c r="D5129" s="294" t="s">
        <v>7953</v>
      </c>
      <c r="E5129" s="294" t="s">
        <v>740</v>
      </c>
    </row>
    <row r="5130" spans="2:5" x14ac:dyDescent="0.25">
      <c r="B5130" s="294" t="s">
        <v>7954</v>
      </c>
      <c r="C5130" s="294">
        <v>542905</v>
      </c>
      <c r="D5130" s="294" t="s">
        <v>7955</v>
      </c>
      <c r="E5130" s="294" t="s">
        <v>720</v>
      </c>
    </row>
    <row r="5131" spans="2:5" x14ac:dyDescent="0.25">
      <c r="B5131" s="294" t="s">
        <v>7956</v>
      </c>
      <c r="C5131" s="294">
        <v>542906</v>
      </c>
      <c r="D5131" s="294" t="s">
        <v>7957</v>
      </c>
      <c r="E5131" s="294" t="s">
        <v>439</v>
      </c>
    </row>
    <row r="5132" spans="2:5" x14ac:dyDescent="0.25">
      <c r="B5132" s="294" t="s">
        <v>7958</v>
      </c>
      <c r="C5132" s="294">
        <v>542907</v>
      </c>
      <c r="D5132" s="294" t="s">
        <v>7959</v>
      </c>
      <c r="E5132" s="294" t="s">
        <v>542</v>
      </c>
    </row>
    <row r="5133" spans="2:5" x14ac:dyDescent="0.25">
      <c r="B5133" s="294" t="s">
        <v>7960</v>
      </c>
      <c r="C5133" s="294">
        <v>542910</v>
      </c>
      <c r="D5133" s="294" t="s">
        <v>7961</v>
      </c>
      <c r="E5133" s="294" t="s">
        <v>857</v>
      </c>
    </row>
    <row r="5134" spans="2:5" x14ac:dyDescent="0.25">
      <c r="B5134" s="294" t="s">
        <v>7962</v>
      </c>
      <c r="C5134" s="294">
        <v>542911</v>
      </c>
      <c r="D5134" s="294" t="s">
        <v>7963</v>
      </c>
      <c r="E5134" s="294" t="s">
        <v>439</v>
      </c>
    </row>
    <row r="5135" spans="2:5" x14ac:dyDescent="0.25">
      <c r="B5135" s="294" t="s">
        <v>7964</v>
      </c>
      <c r="C5135" s="294">
        <v>542918</v>
      </c>
      <c r="D5135" s="294" t="s">
        <v>7965</v>
      </c>
      <c r="E5135" s="294" t="s">
        <v>611</v>
      </c>
    </row>
    <row r="5136" spans="2:5" x14ac:dyDescent="0.25">
      <c r="B5136" s="294" t="s">
        <v>7966</v>
      </c>
      <c r="C5136" s="294">
        <v>542919</v>
      </c>
      <c r="D5136" s="294" t="s">
        <v>7967</v>
      </c>
      <c r="E5136" s="294" t="s">
        <v>611</v>
      </c>
    </row>
    <row r="5137" spans="2:5" x14ac:dyDescent="0.25">
      <c r="B5137" s="294" t="s">
        <v>7968</v>
      </c>
      <c r="C5137" s="294">
        <v>542920</v>
      </c>
      <c r="D5137" s="294" t="s">
        <v>7969</v>
      </c>
      <c r="E5137" s="294" t="s">
        <v>566</v>
      </c>
    </row>
    <row r="5138" spans="2:5" x14ac:dyDescent="0.25">
      <c r="B5138" s="294" t="s">
        <v>7970</v>
      </c>
      <c r="C5138" s="294">
        <v>542921</v>
      </c>
      <c r="D5138" s="294" t="s">
        <v>7971</v>
      </c>
      <c r="E5138" s="294" t="s">
        <v>185</v>
      </c>
    </row>
    <row r="5139" spans="2:5" x14ac:dyDescent="0.25">
      <c r="B5139" s="294" t="s">
        <v>7972</v>
      </c>
      <c r="C5139" s="294">
        <v>542922</v>
      </c>
      <c r="D5139" s="294" t="s">
        <v>7973</v>
      </c>
      <c r="E5139" s="294" t="s">
        <v>185</v>
      </c>
    </row>
    <row r="5140" spans="2:5" x14ac:dyDescent="0.25">
      <c r="B5140" s="294" t="s">
        <v>7974</v>
      </c>
      <c r="C5140" s="294">
        <v>542923</v>
      </c>
      <c r="D5140" s="294" t="s">
        <v>7975</v>
      </c>
      <c r="E5140" s="294" t="s">
        <v>408</v>
      </c>
    </row>
    <row r="5141" spans="2:5" x14ac:dyDescent="0.25">
      <c r="B5141" s="294" t="s">
        <v>7976</v>
      </c>
      <c r="C5141" s="294">
        <v>542924</v>
      </c>
      <c r="D5141" s="294" t="s">
        <v>7977</v>
      </c>
      <c r="E5141" s="294" t="s">
        <v>411</v>
      </c>
    </row>
    <row r="5142" spans="2:5" x14ac:dyDescent="0.25">
      <c r="B5142" s="294" t="s">
        <v>7978</v>
      </c>
      <c r="C5142" s="294">
        <v>542931</v>
      </c>
      <c r="D5142" s="294" t="s">
        <v>7979</v>
      </c>
      <c r="E5142" s="294" t="s">
        <v>439</v>
      </c>
    </row>
    <row r="5143" spans="2:5" x14ac:dyDescent="0.25">
      <c r="B5143" s="294" t="s">
        <v>7980</v>
      </c>
      <c r="C5143" s="294">
        <v>542932</v>
      </c>
      <c r="D5143" s="294" t="s">
        <v>7981</v>
      </c>
      <c r="E5143" s="294" t="s">
        <v>902</v>
      </c>
    </row>
    <row r="5144" spans="2:5" x14ac:dyDescent="0.25">
      <c r="B5144" s="294" t="s">
        <v>7982</v>
      </c>
      <c r="C5144" s="294">
        <v>542933</v>
      </c>
      <c r="D5144" s="294" t="s">
        <v>7983</v>
      </c>
      <c r="E5144" s="294" t="s">
        <v>1661</v>
      </c>
    </row>
    <row r="5145" spans="2:5" x14ac:dyDescent="0.25">
      <c r="B5145" s="294" t="s">
        <v>7984</v>
      </c>
      <c r="C5145" s="294">
        <v>542934</v>
      </c>
      <c r="D5145" s="294" t="s">
        <v>7985</v>
      </c>
      <c r="E5145" s="294" t="s">
        <v>460</v>
      </c>
    </row>
    <row r="5146" spans="2:5" x14ac:dyDescent="0.25">
      <c r="B5146" s="294" t="s">
        <v>7986</v>
      </c>
      <c r="C5146" s="294">
        <v>542935</v>
      </c>
      <c r="D5146" s="294" t="s">
        <v>7987</v>
      </c>
      <c r="E5146" s="294" t="s">
        <v>482</v>
      </c>
    </row>
    <row r="5147" spans="2:5" x14ac:dyDescent="0.25">
      <c r="B5147" s="294" t="s">
        <v>7988</v>
      </c>
      <c r="C5147" s="294">
        <v>542938</v>
      </c>
      <c r="D5147" s="294" t="s">
        <v>7989</v>
      </c>
      <c r="E5147" s="294" t="s">
        <v>829</v>
      </c>
    </row>
    <row r="5148" spans="2:5" x14ac:dyDescent="0.25">
      <c r="B5148" s="294" t="s">
        <v>7990</v>
      </c>
      <c r="C5148" s="294">
        <v>543064</v>
      </c>
      <c r="D5148" s="294" t="s">
        <v>7991</v>
      </c>
      <c r="E5148" s="294" t="s">
        <v>460</v>
      </c>
    </row>
    <row r="5149" spans="2:5" x14ac:dyDescent="0.25">
      <c r="B5149" s="294" t="s">
        <v>7992</v>
      </c>
      <c r="C5149" s="294">
        <v>543065</v>
      </c>
      <c r="D5149" s="294" t="s">
        <v>7993</v>
      </c>
      <c r="E5149" s="294" t="s">
        <v>607</v>
      </c>
    </row>
    <row r="5150" spans="2:5" x14ac:dyDescent="0.25">
      <c r="B5150" s="294" t="s">
        <v>7994</v>
      </c>
      <c r="C5150" s="294">
        <v>543066</v>
      </c>
      <c r="D5150" s="294" t="s">
        <v>7995</v>
      </c>
      <c r="E5150" s="294" t="s">
        <v>439</v>
      </c>
    </row>
    <row r="5151" spans="2:5" x14ac:dyDescent="0.25">
      <c r="B5151" s="294" t="s">
        <v>7996</v>
      </c>
      <c r="C5151" s="294">
        <v>543144</v>
      </c>
      <c r="D5151" s="294" t="s">
        <v>7997</v>
      </c>
      <c r="E5151" s="294" t="s">
        <v>185</v>
      </c>
    </row>
    <row r="5152" spans="2:5" x14ac:dyDescent="0.25">
      <c r="B5152" s="294" t="s">
        <v>7998</v>
      </c>
      <c r="C5152" s="294">
        <v>543145</v>
      </c>
      <c r="D5152" s="294" t="s">
        <v>7999</v>
      </c>
      <c r="E5152" s="294" t="s">
        <v>185</v>
      </c>
    </row>
    <row r="5153" spans="2:5" x14ac:dyDescent="0.25">
      <c r="B5153" s="294" t="s">
        <v>7996</v>
      </c>
      <c r="C5153" s="294">
        <v>543146</v>
      </c>
      <c r="D5153" s="294" t="s">
        <v>8000</v>
      </c>
      <c r="E5153" s="294" t="s">
        <v>185</v>
      </c>
    </row>
    <row r="5154" spans="2:5" x14ac:dyDescent="0.25">
      <c r="B5154" s="294" t="s">
        <v>8001</v>
      </c>
      <c r="C5154" s="294">
        <v>543147</v>
      </c>
      <c r="D5154" s="294" t="s">
        <v>8002</v>
      </c>
      <c r="E5154" s="294" t="s">
        <v>185</v>
      </c>
    </row>
    <row r="5155" spans="2:5" x14ac:dyDescent="0.25">
      <c r="B5155" s="294" t="s">
        <v>8001</v>
      </c>
      <c r="C5155" s="294">
        <v>543148</v>
      </c>
      <c r="D5155" s="294" t="s">
        <v>8003</v>
      </c>
      <c r="E5155" s="294" t="s">
        <v>185</v>
      </c>
    </row>
    <row r="5156" spans="2:5" x14ac:dyDescent="0.25">
      <c r="B5156" s="294" t="s">
        <v>8004</v>
      </c>
      <c r="C5156" s="294">
        <v>543149</v>
      </c>
      <c r="D5156" s="294" t="s">
        <v>8005</v>
      </c>
      <c r="E5156" s="294" t="s">
        <v>185</v>
      </c>
    </row>
    <row r="5157" spans="2:5" x14ac:dyDescent="0.25">
      <c r="B5157" s="294" t="s">
        <v>8006</v>
      </c>
      <c r="C5157" s="294">
        <v>543150</v>
      </c>
      <c r="D5157" s="294" t="s">
        <v>8007</v>
      </c>
      <c r="E5157" s="294" t="s">
        <v>185</v>
      </c>
    </row>
    <row r="5158" spans="2:5" x14ac:dyDescent="0.25">
      <c r="B5158" s="294" t="s">
        <v>8008</v>
      </c>
      <c r="C5158" s="294">
        <v>543151</v>
      </c>
      <c r="D5158" s="294" t="s">
        <v>8009</v>
      </c>
      <c r="E5158" s="294" t="s">
        <v>185</v>
      </c>
    </row>
    <row r="5159" spans="2:5" x14ac:dyDescent="0.25">
      <c r="B5159" s="294" t="s">
        <v>8010</v>
      </c>
      <c r="C5159" s="294">
        <v>543152</v>
      </c>
      <c r="D5159" s="294" t="s">
        <v>8011</v>
      </c>
      <c r="E5159" s="294" t="s">
        <v>185</v>
      </c>
    </row>
    <row r="5160" spans="2:5" x14ac:dyDescent="0.25">
      <c r="B5160" s="294" t="s">
        <v>8012</v>
      </c>
      <c r="C5160" s="294">
        <v>543153</v>
      </c>
      <c r="D5160" s="294" t="s">
        <v>8013</v>
      </c>
      <c r="E5160" s="294" t="s">
        <v>185</v>
      </c>
    </row>
    <row r="5161" spans="2:5" x14ac:dyDescent="0.25">
      <c r="B5161" s="294" t="s">
        <v>8010</v>
      </c>
      <c r="C5161" s="294">
        <v>543154</v>
      </c>
      <c r="D5161" s="294" t="s">
        <v>8014</v>
      </c>
      <c r="E5161" s="294" t="s">
        <v>185</v>
      </c>
    </row>
    <row r="5162" spans="2:5" x14ac:dyDescent="0.25">
      <c r="B5162" s="294" t="s">
        <v>8015</v>
      </c>
      <c r="C5162" s="294">
        <v>543155</v>
      </c>
      <c r="D5162" s="294" t="s">
        <v>8016</v>
      </c>
      <c r="E5162" s="294" t="s">
        <v>185</v>
      </c>
    </row>
    <row r="5163" spans="2:5" x14ac:dyDescent="0.25">
      <c r="B5163" s="294" t="s">
        <v>8017</v>
      </c>
      <c r="C5163" s="294">
        <v>543156</v>
      </c>
      <c r="D5163" s="294" t="s">
        <v>8018</v>
      </c>
      <c r="E5163" s="294" t="s">
        <v>185</v>
      </c>
    </row>
    <row r="5164" spans="2:5" x14ac:dyDescent="0.25">
      <c r="B5164" s="294" t="s">
        <v>8015</v>
      </c>
      <c r="C5164" s="294">
        <v>543168</v>
      </c>
      <c r="D5164" s="294" t="s">
        <v>8019</v>
      </c>
      <c r="E5164" s="294" t="s">
        <v>185</v>
      </c>
    </row>
    <row r="5165" spans="2:5" x14ac:dyDescent="0.25">
      <c r="B5165" s="294" t="s">
        <v>8017</v>
      </c>
      <c r="C5165" s="294">
        <v>543169</v>
      </c>
      <c r="D5165" s="294" t="s">
        <v>8020</v>
      </c>
      <c r="E5165" s="294" t="s">
        <v>185</v>
      </c>
    </row>
    <row r="5166" spans="2:5" x14ac:dyDescent="0.25">
      <c r="B5166" s="294" t="s">
        <v>7998</v>
      </c>
      <c r="C5166" s="294">
        <v>543170</v>
      </c>
      <c r="D5166" s="294" t="s">
        <v>8021</v>
      </c>
      <c r="E5166" s="294" t="s">
        <v>185</v>
      </c>
    </row>
    <row r="5167" spans="2:5" x14ac:dyDescent="0.25">
      <c r="B5167" s="294" t="s">
        <v>8022</v>
      </c>
      <c r="C5167" s="294">
        <v>543171</v>
      </c>
      <c r="D5167" s="294" t="s">
        <v>8023</v>
      </c>
      <c r="E5167" s="294" t="s">
        <v>536</v>
      </c>
    </row>
    <row r="5168" spans="2:5" x14ac:dyDescent="0.25">
      <c r="B5168" s="294" t="s">
        <v>8024</v>
      </c>
      <c r="C5168" s="294">
        <v>543172</v>
      </c>
      <c r="D5168" s="294" t="s">
        <v>8025</v>
      </c>
      <c r="E5168" s="294" t="s">
        <v>430</v>
      </c>
    </row>
    <row r="5169" spans="2:5" x14ac:dyDescent="0.25">
      <c r="B5169" s="294" t="s">
        <v>8026</v>
      </c>
      <c r="C5169" s="294">
        <v>543173</v>
      </c>
      <c r="D5169" s="294" t="s">
        <v>8027</v>
      </c>
      <c r="E5169" s="294" t="s">
        <v>185</v>
      </c>
    </row>
    <row r="5170" spans="2:5" x14ac:dyDescent="0.25">
      <c r="B5170" s="294" t="s">
        <v>8028</v>
      </c>
      <c r="C5170" s="294">
        <v>543174</v>
      </c>
      <c r="D5170" s="294" t="s">
        <v>8029</v>
      </c>
      <c r="E5170" s="294" t="s">
        <v>185</v>
      </c>
    </row>
    <row r="5171" spans="2:5" x14ac:dyDescent="0.25">
      <c r="B5171" s="294" t="s">
        <v>8030</v>
      </c>
      <c r="C5171" s="294">
        <v>543175</v>
      </c>
      <c r="D5171" s="294" t="s">
        <v>8031</v>
      </c>
      <c r="E5171" s="294" t="s">
        <v>185</v>
      </c>
    </row>
    <row r="5172" spans="2:5" x14ac:dyDescent="0.25">
      <c r="B5172" s="294" t="s">
        <v>8032</v>
      </c>
      <c r="C5172" s="294">
        <v>543176</v>
      </c>
      <c r="D5172" s="294" t="s">
        <v>8033</v>
      </c>
      <c r="E5172" s="294" t="s">
        <v>185</v>
      </c>
    </row>
    <row r="5173" spans="2:5" x14ac:dyDescent="0.25">
      <c r="B5173" s="294" t="s">
        <v>8034</v>
      </c>
      <c r="C5173" s="294">
        <v>543177</v>
      </c>
      <c r="D5173" s="294" t="s">
        <v>8035</v>
      </c>
      <c r="E5173" s="294" t="s">
        <v>185</v>
      </c>
    </row>
    <row r="5174" spans="2:5" x14ac:dyDescent="0.25">
      <c r="B5174" s="294" t="s">
        <v>8036</v>
      </c>
      <c r="C5174" s="294">
        <v>543178</v>
      </c>
      <c r="D5174" s="294" t="s">
        <v>8037</v>
      </c>
      <c r="E5174" s="294" t="s">
        <v>185</v>
      </c>
    </row>
    <row r="5175" spans="2:5" x14ac:dyDescent="0.25">
      <c r="B5175" s="294" t="s">
        <v>8038</v>
      </c>
      <c r="C5175" s="294">
        <v>543179</v>
      </c>
      <c r="D5175" s="294" t="s">
        <v>8039</v>
      </c>
      <c r="E5175" s="294" t="s">
        <v>185</v>
      </c>
    </row>
    <row r="5176" spans="2:5" x14ac:dyDescent="0.25">
      <c r="B5176" s="294" t="s">
        <v>8040</v>
      </c>
      <c r="C5176" s="294">
        <v>543180</v>
      </c>
      <c r="D5176" s="294" t="s">
        <v>8041</v>
      </c>
      <c r="E5176" s="294" t="s">
        <v>185</v>
      </c>
    </row>
    <row r="5177" spans="2:5" x14ac:dyDescent="0.25">
      <c r="B5177" s="294" t="s">
        <v>8042</v>
      </c>
      <c r="C5177" s="294">
        <v>543181</v>
      </c>
      <c r="D5177" s="294" t="s">
        <v>8043</v>
      </c>
      <c r="E5177" s="294" t="s">
        <v>185</v>
      </c>
    </row>
    <row r="5178" spans="2:5" x14ac:dyDescent="0.25">
      <c r="B5178" s="294" t="s">
        <v>8044</v>
      </c>
      <c r="C5178" s="294">
        <v>543182</v>
      </c>
      <c r="D5178" s="294" t="s">
        <v>8045</v>
      </c>
      <c r="E5178" s="294" t="s">
        <v>185</v>
      </c>
    </row>
    <row r="5179" spans="2:5" x14ac:dyDescent="0.25">
      <c r="B5179" s="294" t="s">
        <v>8046</v>
      </c>
      <c r="C5179" s="294">
        <v>543183</v>
      </c>
      <c r="D5179" s="294" t="s">
        <v>8047</v>
      </c>
      <c r="E5179" s="294" t="s">
        <v>185</v>
      </c>
    </row>
    <row r="5180" spans="2:5" x14ac:dyDescent="0.25">
      <c r="B5180" s="294" t="s">
        <v>8048</v>
      </c>
      <c r="C5180" s="294">
        <v>543184</v>
      </c>
      <c r="D5180" s="294" t="s">
        <v>8049</v>
      </c>
      <c r="E5180" s="294" t="s">
        <v>185</v>
      </c>
    </row>
    <row r="5181" spans="2:5" x14ac:dyDescent="0.25">
      <c r="B5181" s="294" t="s">
        <v>8050</v>
      </c>
      <c r="C5181" s="294">
        <v>543185</v>
      </c>
      <c r="D5181" s="294" t="s">
        <v>8051</v>
      </c>
      <c r="E5181" s="294" t="s">
        <v>185</v>
      </c>
    </row>
    <row r="5182" spans="2:5" x14ac:dyDescent="0.25">
      <c r="B5182" s="294" t="s">
        <v>8052</v>
      </c>
      <c r="C5182" s="294">
        <v>543186</v>
      </c>
      <c r="D5182" s="294" t="s">
        <v>8053</v>
      </c>
      <c r="E5182" s="294" t="s">
        <v>185</v>
      </c>
    </row>
    <row r="5183" spans="2:5" x14ac:dyDescent="0.25">
      <c r="B5183" s="294" t="s">
        <v>8054</v>
      </c>
      <c r="C5183" s="294">
        <v>543187</v>
      </c>
      <c r="D5183" s="294" t="s">
        <v>8055</v>
      </c>
      <c r="E5183" s="294" t="s">
        <v>465</v>
      </c>
    </row>
    <row r="5184" spans="2:5" x14ac:dyDescent="0.25">
      <c r="B5184" s="294" t="s">
        <v>8056</v>
      </c>
      <c r="C5184" s="294">
        <v>543193</v>
      </c>
      <c r="D5184" s="294" t="s">
        <v>8057</v>
      </c>
      <c r="E5184" s="294" t="s">
        <v>743</v>
      </c>
    </row>
    <row r="5185" spans="2:5" x14ac:dyDescent="0.25">
      <c r="B5185" s="294" t="s">
        <v>8058</v>
      </c>
      <c r="C5185" s="294">
        <v>543194</v>
      </c>
      <c r="D5185" s="294" t="s">
        <v>8059</v>
      </c>
      <c r="E5185" s="294" t="s">
        <v>7375</v>
      </c>
    </row>
    <row r="5186" spans="2:5" x14ac:dyDescent="0.25">
      <c r="B5186" s="294" t="s">
        <v>8060</v>
      </c>
      <c r="C5186" s="294">
        <v>543207</v>
      </c>
      <c r="D5186" s="294" t="s">
        <v>8061</v>
      </c>
      <c r="E5186" s="294" t="s">
        <v>566</v>
      </c>
    </row>
    <row r="5187" spans="2:5" x14ac:dyDescent="0.25">
      <c r="B5187" s="294" t="s">
        <v>8062</v>
      </c>
      <c r="C5187" s="294">
        <v>543208</v>
      </c>
      <c r="D5187" s="294" t="s">
        <v>8063</v>
      </c>
      <c r="E5187" s="294" t="s">
        <v>439</v>
      </c>
    </row>
    <row r="5188" spans="2:5" x14ac:dyDescent="0.25">
      <c r="B5188" s="294" t="s">
        <v>8064</v>
      </c>
      <c r="C5188" s="294">
        <v>543209</v>
      </c>
      <c r="D5188" s="294" t="s">
        <v>8065</v>
      </c>
      <c r="E5188" s="294" t="s">
        <v>411</v>
      </c>
    </row>
    <row r="5189" spans="2:5" x14ac:dyDescent="0.25">
      <c r="B5189" s="294" t="s">
        <v>8066</v>
      </c>
      <c r="C5189" s="294">
        <v>543210</v>
      </c>
      <c r="D5189" s="294" t="s">
        <v>8067</v>
      </c>
      <c r="E5189" s="294" t="s">
        <v>582</v>
      </c>
    </row>
    <row r="5190" spans="2:5" x14ac:dyDescent="0.25">
      <c r="B5190" s="294" t="s">
        <v>8068</v>
      </c>
      <c r="C5190" s="294">
        <v>543211</v>
      </c>
      <c r="D5190" s="294" t="s">
        <v>8069</v>
      </c>
      <c r="E5190" s="294" t="s">
        <v>1342</v>
      </c>
    </row>
    <row r="5191" spans="2:5" x14ac:dyDescent="0.25">
      <c r="B5191" s="294" t="s">
        <v>8070</v>
      </c>
      <c r="C5191" s="294">
        <v>543212</v>
      </c>
      <c r="D5191" s="294" t="s">
        <v>8071</v>
      </c>
      <c r="E5191" s="294" t="s">
        <v>1468</v>
      </c>
    </row>
    <row r="5192" spans="2:5" x14ac:dyDescent="0.25">
      <c r="B5192" s="294" t="s">
        <v>8072</v>
      </c>
      <c r="C5192" s="294">
        <v>543213</v>
      </c>
      <c r="D5192" s="294" t="s">
        <v>8073</v>
      </c>
      <c r="E5192" s="294" t="s">
        <v>582</v>
      </c>
    </row>
    <row r="5193" spans="2:5" x14ac:dyDescent="0.25">
      <c r="B5193" s="294" t="s">
        <v>8074</v>
      </c>
      <c r="C5193" s="294">
        <v>543214</v>
      </c>
      <c r="D5193" s="294" t="s">
        <v>8075</v>
      </c>
      <c r="E5193" s="294" t="s">
        <v>777</v>
      </c>
    </row>
    <row r="5194" spans="2:5" x14ac:dyDescent="0.25">
      <c r="B5194" s="294" t="s">
        <v>8076</v>
      </c>
      <c r="C5194" s="294">
        <v>543217</v>
      </c>
      <c r="D5194" s="294" t="s">
        <v>8077</v>
      </c>
      <c r="E5194" s="294" t="s">
        <v>185</v>
      </c>
    </row>
    <row r="5195" spans="2:5" x14ac:dyDescent="0.25">
      <c r="B5195" s="294" t="s">
        <v>8078</v>
      </c>
      <c r="C5195" s="294">
        <v>543218</v>
      </c>
      <c r="D5195" s="294" t="s">
        <v>8079</v>
      </c>
      <c r="E5195" s="294" t="s">
        <v>508</v>
      </c>
    </row>
    <row r="5196" spans="2:5" x14ac:dyDescent="0.25">
      <c r="B5196" s="294" t="s">
        <v>8080</v>
      </c>
      <c r="C5196" s="294">
        <v>543219</v>
      </c>
      <c r="D5196" s="294" t="s">
        <v>8081</v>
      </c>
      <c r="E5196" s="294" t="s">
        <v>185</v>
      </c>
    </row>
    <row r="5197" spans="2:5" x14ac:dyDescent="0.25">
      <c r="B5197" s="294" t="s">
        <v>8082</v>
      </c>
      <c r="C5197" s="294">
        <v>543220</v>
      </c>
      <c r="D5197" s="294" t="s">
        <v>8083</v>
      </c>
      <c r="E5197" s="294" t="s">
        <v>892</v>
      </c>
    </row>
    <row r="5198" spans="2:5" x14ac:dyDescent="0.25">
      <c r="B5198" s="294" t="s">
        <v>8084</v>
      </c>
      <c r="C5198" s="294">
        <v>543221</v>
      </c>
      <c r="D5198" s="294" t="s">
        <v>8085</v>
      </c>
      <c r="E5198" s="294" t="s">
        <v>185</v>
      </c>
    </row>
    <row r="5199" spans="2:5" x14ac:dyDescent="0.25">
      <c r="B5199" s="294" t="s">
        <v>8086</v>
      </c>
      <c r="C5199" s="294">
        <v>543222</v>
      </c>
      <c r="D5199" s="294" t="s">
        <v>8087</v>
      </c>
      <c r="E5199" s="294" t="s">
        <v>545</v>
      </c>
    </row>
    <row r="5200" spans="2:5" x14ac:dyDescent="0.25">
      <c r="B5200" s="294" t="s">
        <v>8088</v>
      </c>
      <c r="C5200" s="294">
        <v>543223</v>
      </c>
      <c r="D5200" s="294" t="s">
        <v>4141</v>
      </c>
      <c r="E5200" s="294" t="s">
        <v>588</v>
      </c>
    </row>
    <row r="5201" spans="2:5" x14ac:dyDescent="0.25">
      <c r="B5201" s="294" t="s">
        <v>8089</v>
      </c>
      <c r="C5201" s="294">
        <v>543224</v>
      </c>
      <c r="D5201" s="294" t="s">
        <v>8090</v>
      </c>
      <c r="E5201" s="294" t="s">
        <v>185</v>
      </c>
    </row>
    <row r="5202" spans="2:5" x14ac:dyDescent="0.25">
      <c r="B5202" s="294" t="s">
        <v>8091</v>
      </c>
      <c r="C5202" s="294">
        <v>543225</v>
      </c>
      <c r="D5202" s="294" t="s">
        <v>8092</v>
      </c>
      <c r="E5202" s="294" t="s">
        <v>185</v>
      </c>
    </row>
    <row r="5203" spans="2:5" x14ac:dyDescent="0.25">
      <c r="B5203" s="294" t="s">
        <v>8093</v>
      </c>
      <c r="C5203" s="294">
        <v>543226</v>
      </c>
      <c r="D5203" s="294" t="s">
        <v>8094</v>
      </c>
      <c r="E5203" s="294" t="s">
        <v>185</v>
      </c>
    </row>
    <row r="5204" spans="2:5" x14ac:dyDescent="0.25">
      <c r="B5204" s="294" t="s">
        <v>8095</v>
      </c>
      <c r="C5204" s="294">
        <v>543227</v>
      </c>
      <c r="D5204" s="294" t="s">
        <v>8096</v>
      </c>
      <c r="E5204" s="294" t="s">
        <v>408</v>
      </c>
    </row>
    <row r="5205" spans="2:5" x14ac:dyDescent="0.25">
      <c r="B5205" s="294" t="s">
        <v>8097</v>
      </c>
      <c r="C5205" s="294">
        <v>543228</v>
      </c>
      <c r="D5205" s="294" t="s">
        <v>8098</v>
      </c>
      <c r="E5205" s="294" t="s">
        <v>428</v>
      </c>
    </row>
    <row r="5206" spans="2:5" x14ac:dyDescent="0.25">
      <c r="B5206" s="294" t="s">
        <v>8099</v>
      </c>
      <c r="C5206" s="294">
        <v>543230</v>
      </c>
      <c r="D5206" s="294" t="s">
        <v>8100</v>
      </c>
      <c r="E5206" s="294" t="s">
        <v>720</v>
      </c>
    </row>
    <row r="5207" spans="2:5" x14ac:dyDescent="0.25">
      <c r="B5207" s="294" t="s">
        <v>8101</v>
      </c>
      <c r="C5207" s="294">
        <v>543231</v>
      </c>
      <c r="D5207" s="294" t="s">
        <v>8102</v>
      </c>
      <c r="E5207" s="294" t="s">
        <v>917</v>
      </c>
    </row>
    <row r="5208" spans="2:5" x14ac:dyDescent="0.25">
      <c r="B5208" s="294" t="s">
        <v>8103</v>
      </c>
      <c r="C5208" s="294">
        <v>543232</v>
      </c>
      <c r="D5208" s="294" t="s">
        <v>8104</v>
      </c>
      <c r="E5208" s="294" t="s">
        <v>405</v>
      </c>
    </row>
    <row r="5209" spans="2:5" x14ac:dyDescent="0.25">
      <c r="B5209" s="294" t="s">
        <v>8105</v>
      </c>
      <c r="C5209" s="294">
        <v>543233</v>
      </c>
      <c r="D5209" s="294" t="s">
        <v>8106</v>
      </c>
      <c r="E5209" s="294" t="s">
        <v>582</v>
      </c>
    </row>
    <row r="5210" spans="2:5" x14ac:dyDescent="0.25">
      <c r="B5210" s="294" t="s">
        <v>8107</v>
      </c>
      <c r="C5210" s="294">
        <v>543234</v>
      </c>
      <c r="D5210" s="294" t="s">
        <v>8108</v>
      </c>
      <c r="E5210" s="294" t="s">
        <v>408</v>
      </c>
    </row>
    <row r="5211" spans="2:5" x14ac:dyDescent="0.25">
      <c r="B5211" s="294" t="s">
        <v>8109</v>
      </c>
      <c r="C5211" s="294">
        <v>543235</v>
      </c>
      <c r="D5211" s="294" t="s">
        <v>8110</v>
      </c>
      <c r="E5211" s="294" t="s">
        <v>405</v>
      </c>
    </row>
    <row r="5212" spans="2:5" x14ac:dyDescent="0.25">
      <c r="B5212" s="294" t="s">
        <v>8111</v>
      </c>
      <c r="C5212" s="294">
        <v>543236</v>
      </c>
      <c r="D5212" s="294" t="s">
        <v>8112</v>
      </c>
      <c r="E5212" s="294" t="s">
        <v>430</v>
      </c>
    </row>
    <row r="5213" spans="2:5" x14ac:dyDescent="0.25">
      <c r="B5213" s="294" t="s">
        <v>8113</v>
      </c>
      <c r="C5213" s="294">
        <v>543237</v>
      </c>
      <c r="D5213" s="294" t="s">
        <v>8114</v>
      </c>
      <c r="E5213" s="294" t="s">
        <v>895</v>
      </c>
    </row>
    <row r="5214" spans="2:5" x14ac:dyDescent="0.25">
      <c r="B5214" s="294" t="s">
        <v>8115</v>
      </c>
      <c r="C5214" s="294">
        <v>543238</v>
      </c>
      <c r="D5214" s="294" t="s">
        <v>8116</v>
      </c>
      <c r="E5214" s="294" t="s">
        <v>2828</v>
      </c>
    </row>
    <row r="5215" spans="2:5" x14ac:dyDescent="0.25">
      <c r="B5215" s="294" t="s">
        <v>8117</v>
      </c>
      <c r="C5215" s="294">
        <v>543239</v>
      </c>
      <c r="D5215" s="294" t="s">
        <v>8118</v>
      </c>
      <c r="E5215" s="294" t="s">
        <v>542</v>
      </c>
    </row>
    <row r="5216" spans="2:5" x14ac:dyDescent="0.25">
      <c r="B5216" s="294" t="s">
        <v>8119</v>
      </c>
      <c r="C5216" s="294">
        <v>543240</v>
      </c>
      <c r="D5216" s="294" t="s">
        <v>8120</v>
      </c>
      <c r="E5216" s="294" t="s">
        <v>820</v>
      </c>
    </row>
    <row r="5217" spans="2:5" x14ac:dyDescent="0.25">
      <c r="B5217" s="294" t="s">
        <v>8121</v>
      </c>
      <c r="C5217" s="294">
        <v>543241</v>
      </c>
      <c r="D5217" s="294" t="s">
        <v>8122</v>
      </c>
      <c r="E5217" s="294" t="s">
        <v>508</v>
      </c>
    </row>
    <row r="5218" spans="2:5" x14ac:dyDescent="0.25">
      <c r="B5218" s="294" t="s">
        <v>8123</v>
      </c>
      <c r="C5218" s="294">
        <v>543242</v>
      </c>
      <c r="D5218" s="294" t="s">
        <v>8124</v>
      </c>
      <c r="E5218" s="294" t="s">
        <v>508</v>
      </c>
    </row>
    <row r="5219" spans="2:5" x14ac:dyDescent="0.25">
      <c r="B5219" s="294" t="s">
        <v>8125</v>
      </c>
      <c r="C5219" s="294">
        <v>543243</v>
      </c>
      <c r="D5219" s="294" t="s">
        <v>8126</v>
      </c>
      <c r="E5219" s="294" t="s">
        <v>740</v>
      </c>
    </row>
    <row r="5220" spans="2:5" x14ac:dyDescent="0.25">
      <c r="B5220" s="294" t="s">
        <v>8127</v>
      </c>
      <c r="C5220" s="294">
        <v>543244</v>
      </c>
      <c r="D5220" s="294" t="s">
        <v>8128</v>
      </c>
      <c r="E5220" s="294" t="s">
        <v>437</v>
      </c>
    </row>
    <row r="5221" spans="2:5" x14ac:dyDescent="0.25">
      <c r="B5221" s="294" t="s">
        <v>8129</v>
      </c>
      <c r="C5221" s="294">
        <v>500270</v>
      </c>
      <c r="D5221" s="294" t="s">
        <v>8130</v>
      </c>
      <c r="E5221" s="294" t="s">
        <v>8131</v>
      </c>
    </row>
    <row r="5222" spans="2:5" x14ac:dyDescent="0.25">
      <c r="B5222" s="294" t="s">
        <v>8132</v>
      </c>
      <c r="C5222" s="294">
        <v>503685</v>
      </c>
      <c r="D5222" s="294" t="s">
        <v>8133</v>
      </c>
      <c r="E5222" s="294" t="s">
        <v>8134</v>
      </c>
    </row>
    <row r="5223" spans="2:5" x14ac:dyDescent="0.25">
      <c r="B5223" s="294" t="s">
        <v>8135</v>
      </c>
      <c r="C5223" s="294">
        <v>505100</v>
      </c>
      <c r="D5223" s="294" t="s">
        <v>8136</v>
      </c>
      <c r="E5223" s="294" t="s">
        <v>8137</v>
      </c>
    </row>
    <row r="5224" spans="2:5" x14ac:dyDescent="0.25">
      <c r="B5224" s="294" t="s">
        <v>8138</v>
      </c>
      <c r="C5224" s="294">
        <v>506580</v>
      </c>
      <c r="D5224" s="294" t="s">
        <v>8139</v>
      </c>
      <c r="E5224" s="294" t="s">
        <v>8140</v>
      </c>
    </row>
    <row r="5225" spans="2:5" x14ac:dyDescent="0.25">
      <c r="B5225" s="294" t="s">
        <v>8141</v>
      </c>
      <c r="C5225" s="294">
        <v>509069</v>
      </c>
      <c r="D5225" s="294" t="s">
        <v>8142</v>
      </c>
      <c r="E5225" s="294" t="s">
        <v>8143</v>
      </c>
    </row>
    <row r="5226" spans="2:5" x14ac:dyDescent="0.25">
      <c r="B5226" s="294" t="s">
        <v>8144</v>
      </c>
      <c r="C5226" s="294">
        <v>509960</v>
      </c>
      <c r="D5226" s="294" t="s">
        <v>8145</v>
      </c>
      <c r="E5226" s="294" t="s">
        <v>8146</v>
      </c>
    </row>
    <row r="5227" spans="2:5" x14ac:dyDescent="0.25">
      <c r="B5227" s="294" t="s">
        <v>8147</v>
      </c>
      <c r="C5227" s="294">
        <v>511016</v>
      </c>
      <c r="D5227" s="294" t="s">
        <v>8148</v>
      </c>
      <c r="E5227" s="294" t="s">
        <v>8149</v>
      </c>
    </row>
    <row r="5228" spans="2:5" x14ac:dyDescent="0.25">
      <c r="B5228" s="294" t="s">
        <v>8150</v>
      </c>
      <c r="C5228" s="294">
        <v>511194</v>
      </c>
      <c r="D5228" s="294" t="s">
        <v>8151</v>
      </c>
      <c r="E5228" s="294" t="s">
        <v>7375</v>
      </c>
    </row>
    <row r="5229" spans="2:5" x14ac:dyDescent="0.25">
      <c r="B5229" s="294" t="s">
        <v>8152</v>
      </c>
      <c r="C5229" s="294">
        <v>512097</v>
      </c>
      <c r="D5229" s="294" t="s">
        <v>8153</v>
      </c>
      <c r="E5229" s="294" t="s">
        <v>8154</v>
      </c>
    </row>
    <row r="5230" spans="2:5" x14ac:dyDescent="0.25">
      <c r="B5230" s="294" t="s">
        <v>8155</v>
      </c>
      <c r="C5230" s="294">
        <v>512115</v>
      </c>
      <c r="D5230" s="294" t="s">
        <v>8156</v>
      </c>
      <c r="E5230" s="294" t="s">
        <v>8154</v>
      </c>
    </row>
    <row r="5231" spans="2:5" x14ac:dyDescent="0.25">
      <c r="B5231" s="294" t="s">
        <v>8157</v>
      </c>
      <c r="C5231" s="294">
        <v>514260</v>
      </c>
      <c r="D5231" s="294" t="s">
        <v>8158</v>
      </c>
      <c r="E5231" s="294" t="s">
        <v>8131</v>
      </c>
    </row>
    <row r="5232" spans="2:5" x14ac:dyDescent="0.25">
      <c r="B5232" s="294" t="s">
        <v>8159</v>
      </c>
      <c r="C5232" s="294">
        <v>523309</v>
      </c>
      <c r="D5232" s="294" t="s">
        <v>8160</v>
      </c>
      <c r="E5232" s="294" t="s">
        <v>8161</v>
      </c>
    </row>
    <row r="5233" spans="2:5" x14ac:dyDescent="0.25">
      <c r="B5233" s="294" t="s">
        <v>8162</v>
      </c>
      <c r="C5233" s="294">
        <v>523868</v>
      </c>
      <c r="D5233" s="294" t="s">
        <v>8163</v>
      </c>
      <c r="E5233" s="294" t="s">
        <v>430</v>
      </c>
    </row>
    <row r="5234" spans="2:5" x14ac:dyDescent="0.25">
      <c r="B5234" s="294" t="s">
        <v>8164</v>
      </c>
      <c r="C5234" s="294">
        <v>524046</v>
      </c>
      <c r="D5234" s="294" t="s">
        <v>8165</v>
      </c>
      <c r="E5234" s="294" t="s">
        <v>8166</v>
      </c>
    </row>
    <row r="5235" spans="2:5" x14ac:dyDescent="0.25">
      <c r="B5235" s="294" t="s">
        <v>8167</v>
      </c>
      <c r="C5235" s="294">
        <v>526345</v>
      </c>
      <c r="D5235" s="294" t="s">
        <v>8168</v>
      </c>
      <c r="E5235" s="294" t="s">
        <v>482</v>
      </c>
    </row>
    <row r="5236" spans="2:5" x14ac:dyDescent="0.25">
      <c r="B5236" s="294" t="s">
        <v>8169</v>
      </c>
      <c r="C5236" s="294">
        <v>526468</v>
      </c>
      <c r="D5236" s="294" t="s">
        <v>8170</v>
      </c>
      <c r="E5236" s="294" t="s">
        <v>8171</v>
      </c>
    </row>
    <row r="5237" spans="2:5" x14ac:dyDescent="0.25">
      <c r="B5237" s="294" t="s">
        <v>8172</v>
      </c>
      <c r="C5237" s="294">
        <v>526677</v>
      </c>
      <c r="D5237" s="294" t="s">
        <v>8173</v>
      </c>
      <c r="E5237" s="294" t="s">
        <v>527</v>
      </c>
    </row>
    <row r="5238" spans="2:5" x14ac:dyDescent="0.25">
      <c r="B5238" s="294" t="s">
        <v>8174</v>
      </c>
      <c r="C5238" s="294">
        <v>526877</v>
      </c>
      <c r="D5238" s="294" t="s">
        <v>8175</v>
      </c>
      <c r="E5238" s="294" t="s">
        <v>8154</v>
      </c>
    </row>
    <row r="5239" spans="2:5" x14ac:dyDescent="0.25">
      <c r="B5239" s="294" t="s">
        <v>8176</v>
      </c>
      <c r="C5239" s="294">
        <v>530027</v>
      </c>
      <c r="D5239" s="294" t="s">
        <v>8177</v>
      </c>
      <c r="E5239" s="294" t="s">
        <v>636</v>
      </c>
    </row>
    <row r="5240" spans="2:5" x14ac:dyDescent="0.25">
      <c r="B5240" s="294" t="s">
        <v>8178</v>
      </c>
      <c r="C5240" s="294">
        <v>531240</v>
      </c>
      <c r="D5240" s="294" t="s">
        <v>8179</v>
      </c>
      <c r="E5240" s="294" t="s">
        <v>8154</v>
      </c>
    </row>
    <row r="5241" spans="2:5" x14ac:dyDescent="0.25">
      <c r="B5241" s="294" t="s">
        <v>8180</v>
      </c>
      <c r="C5241" s="294">
        <v>531399</v>
      </c>
      <c r="D5241" s="294" t="s">
        <v>8181</v>
      </c>
      <c r="E5241" s="294" t="s">
        <v>8137</v>
      </c>
    </row>
    <row r="5242" spans="2:5" x14ac:dyDescent="0.25">
      <c r="B5242" s="294" t="s">
        <v>8182</v>
      </c>
      <c r="C5242" s="294">
        <v>531812</v>
      </c>
      <c r="D5242" s="294" t="s">
        <v>8183</v>
      </c>
      <c r="E5242" s="294" t="s">
        <v>8149</v>
      </c>
    </row>
    <row r="5243" spans="2:5" x14ac:dyDescent="0.25">
      <c r="B5243" s="294" t="s">
        <v>8184</v>
      </c>
      <c r="C5243" s="294">
        <v>532019</v>
      </c>
      <c r="D5243" s="294" t="s">
        <v>8185</v>
      </c>
      <c r="E5243" s="294" t="s">
        <v>8186</v>
      </c>
    </row>
    <row r="5244" spans="2:5" x14ac:dyDescent="0.25">
      <c r="B5244" s="294" t="s">
        <v>8187</v>
      </c>
      <c r="C5244" s="294">
        <v>532335</v>
      </c>
      <c r="D5244" s="294" t="s">
        <v>8188</v>
      </c>
      <c r="E5244" s="294" t="s">
        <v>2241</v>
      </c>
    </row>
    <row r="5245" spans="2:5" x14ac:dyDescent="0.25">
      <c r="B5245" s="294" t="s">
        <v>8189</v>
      </c>
      <c r="C5245" s="294">
        <v>537709</v>
      </c>
      <c r="D5245" s="294" t="s">
        <v>8190</v>
      </c>
      <c r="E5245" s="294" t="s">
        <v>1121</v>
      </c>
    </row>
    <row r="5246" spans="2:5" x14ac:dyDescent="0.25">
      <c r="B5246" s="294" t="s">
        <v>8191</v>
      </c>
      <c r="C5246" s="294">
        <v>543229</v>
      </c>
      <c r="D5246" s="294" t="s">
        <v>8192</v>
      </c>
      <c r="E5246" s="294" t="s">
        <v>8193</v>
      </c>
    </row>
    <row r="5247" spans="2:5" x14ac:dyDescent="0.25">
      <c r="B5247" s="294" t="s">
        <v>8194</v>
      </c>
      <c r="C5247" s="294">
        <v>543245</v>
      </c>
      <c r="D5247" s="294" t="s">
        <v>8195</v>
      </c>
      <c r="E5247" s="294" t="s">
        <v>460</v>
      </c>
    </row>
    <row r="5248" spans="2:5" x14ac:dyDescent="0.25">
      <c r="B5248" s="294" t="s">
        <v>8196</v>
      </c>
      <c r="C5248" s="294">
        <v>543246</v>
      </c>
      <c r="D5248" s="294" t="s">
        <v>8197</v>
      </c>
      <c r="E5248" s="294" t="s">
        <v>185</v>
      </c>
    </row>
    <row r="5249" spans="2:5" x14ac:dyDescent="0.25">
      <c r="B5249" s="294" t="s">
        <v>8198</v>
      </c>
      <c r="C5249" s="294">
        <v>543247</v>
      </c>
      <c r="D5249" s="294" t="s">
        <v>8199</v>
      </c>
      <c r="E5249" s="294" t="s">
        <v>8134</v>
      </c>
    </row>
    <row r="5250" spans="2:5" x14ac:dyDescent="0.25">
      <c r="B5250" s="294" t="s">
        <v>8200</v>
      </c>
      <c r="C5250" s="294">
        <v>543248</v>
      </c>
      <c r="D5250" s="294" t="s">
        <v>8201</v>
      </c>
      <c r="E5250" s="294" t="s">
        <v>911</v>
      </c>
    </row>
    <row r="5251" spans="2:5" x14ac:dyDescent="0.25">
      <c r="B5251" s="294" t="s">
        <v>8202</v>
      </c>
      <c r="C5251" s="294">
        <v>543249</v>
      </c>
      <c r="D5251" s="294" t="s">
        <v>8203</v>
      </c>
      <c r="E5251" s="294" t="s">
        <v>8204</v>
      </c>
    </row>
    <row r="5252" spans="2:5" x14ac:dyDescent="0.25">
      <c r="B5252" s="294" t="s">
        <v>8205</v>
      </c>
      <c r="C5252" s="294">
        <v>543251</v>
      </c>
      <c r="D5252" s="294" t="s">
        <v>8206</v>
      </c>
      <c r="E5252" s="294" t="s">
        <v>8204</v>
      </c>
    </row>
    <row r="5253" spans="2:5" x14ac:dyDescent="0.25">
      <c r="B5253" s="294" t="s">
        <v>8207</v>
      </c>
      <c r="C5253" s="294">
        <v>543252</v>
      </c>
      <c r="D5253" s="294" t="s">
        <v>8208</v>
      </c>
      <c r="E5253" s="294" t="s">
        <v>582</v>
      </c>
    </row>
    <row r="5254" spans="2:5" x14ac:dyDescent="0.25">
      <c r="B5254" s="294" t="s">
        <v>8209</v>
      </c>
      <c r="C5254" s="294">
        <v>543253</v>
      </c>
      <c r="D5254" s="294" t="s">
        <v>8210</v>
      </c>
      <c r="E5254" s="294" t="s">
        <v>482</v>
      </c>
    </row>
    <row r="5255" spans="2:5" x14ac:dyDescent="0.25">
      <c r="B5255" s="294" t="s">
        <v>8211</v>
      </c>
      <c r="C5255" s="294">
        <v>543254</v>
      </c>
      <c r="D5255" s="294" t="s">
        <v>8212</v>
      </c>
      <c r="E5255" s="294" t="s">
        <v>8213</v>
      </c>
    </row>
    <row r="5256" spans="2:5" x14ac:dyDescent="0.25">
      <c r="B5256" s="294" t="s">
        <v>8214</v>
      </c>
      <c r="C5256" s="294">
        <v>543255</v>
      </c>
      <c r="D5256" s="294" t="s">
        <v>8215</v>
      </c>
      <c r="E5256" s="294" t="s">
        <v>185</v>
      </c>
    </row>
    <row r="5257" spans="2:5" x14ac:dyDescent="0.25">
      <c r="B5257" s="294" t="s">
        <v>8216</v>
      </c>
      <c r="C5257" s="294">
        <v>543256</v>
      </c>
      <c r="D5257" s="294" t="s">
        <v>8217</v>
      </c>
      <c r="E5257" s="294" t="s">
        <v>8218</v>
      </c>
    </row>
    <row r="5258" spans="2:5" x14ac:dyDescent="0.25">
      <c r="B5258" s="294" t="s">
        <v>8219</v>
      </c>
      <c r="C5258" s="294">
        <v>543257</v>
      </c>
      <c r="D5258" s="294" t="s">
        <v>8220</v>
      </c>
      <c r="E5258" s="294" t="s">
        <v>8221</v>
      </c>
    </row>
    <row r="5259" spans="2:5" x14ac:dyDescent="0.25">
      <c r="B5259" s="294" t="s">
        <v>8222</v>
      </c>
      <c r="C5259" s="294">
        <v>543258</v>
      </c>
      <c r="D5259" s="294" t="s">
        <v>8223</v>
      </c>
      <c r="E5259" s="294" t="s">
        <v>8224</v>
      </c>
    </row>
    <row r="5260" spans="2:5" x14ac:dyDescent="0.25">
      <c r="B5260" s="294" t="s">
        <v>8225</v>
      </c>
      <c r="C5260" s="294">
        <v>543259</v>
      </c>
      <c r="D5260" s="294" t="s">
        <v>8226</v>
      </c>
      <c r="E5260" s="294" t="s">
        <v>8227</v>
      </c>
    </row>
    <row r="5261" spans="2:5" x14ac:dyDescent="0.25">
      <c r="B5261" s="294" t="s">
        <v>8228</v>
      </c>
      <c r="C5261" s="294">
        <v>543260</v>
      </c>
      <c r="D5261" s="294" t="s">
        <v>8229</v>
      </c>
      <c r="E5261" s="294" t="s">
        <v>1187</v>
      </c>
    </row>
    <row r="5262" spans="2:5" x14ac:dyDescent="0.25">
      <c r="B5262" s="294" t="s">
        <v>8230</v>
      </c>
      <c r="C5262" s="294">
        <v>543261</v>
      </c>
      <c r="D5262" s="294" t="s">
        <v>8231</v>
      </c>
      <c r="E5262" s="294" t="s">
        <v>8232</v>
      </c>
    </row>
    <row r="5263" spans="2:5" x14ac:dyDescent="0.25">
      <c r="B5263" s="294" t="s">
        <v>8233</v>
      </c>
      <c r="C5263" s="294">
        <v>543262</v>
      </c>
      <c r="D5263" s="294" t="s">
        <v>8234</v>
      </c>
      <c r="E5263" s="294" t="s">
        <v>456</v>
      </c>
    </row>
    <row r="5264" spans="2:5" x14ac:dyDescent="0.25">
      <c r="B5264" s="294" t="s">
        <v>8235</v>
      </c>
      <c r="C5264" s="294">
        <v>543263</v>
      </c>
      <c r="D5264" s="294" t="s">
        <v>8236</v>
      </c>
      <c r="E5264" s="294" t="s">
        <v>8237</v>
      </c>
    </row>
    <row r="5265" spans="2:5" x14ac:dyDescent="0.25">
      <c r="B5265" s="294" t="s">
        <v>8238</v>
      </c>
      <c r="C5265" s="294">
        <v>543264</v>
      </c>
      <c r="D5265" s="294" t="s">
        <v>8239</v>
      </c>
      <c r="E5265" s="294" t="s">
        <v>8240</v>
      </c>
    </row>
    <row r="5266" spans="2:5" x14ac:dyDescent="0.25">
      <c r="B5266" s="294" t="s">
        <v>8241</v>
      </c>
      <c r="C5266" s="294">
        <v>543265</v>
      </c>
      <c r="D5266" s="294" t="s">
        <v>8242</v>
      </c>
      <c r="E5266" s="294" t="s">
        <v>1369</v>
      </c>
    </row>
    <row r="5267" spans="2:5" x14ac:dyDescent="0.25">
      <c r="B5267" s="294" t="s">
        <v>8243</v>
      </c>
      <c r="C5267" s="294">
        <v>543266</v>
      </c>
      <c r="D5267" s="294" t="s">
        <v>8244</v>
      </c>
      <c r="E5267" s="294" t="s">
        <v>8140</v>
      </c>
    </row>
    <row r="5268" spans="2:5" x14ac:dyDescent="0.25">
      <c r="B5268" s="294" t="s">
        <v>8245</v>
      </c>
      <c r="C5268" s="294">
        <v>543267</v>
      </c>
      <c r="D5268" s="294" t="s">
        <v>8246</v>
      </c>
      <c r="E5268" s="294" t="s">
        <v>1121</v>
      </c>
    </row>
    <row r="5269" spans="2:5" x14ac:dyDescent="0.25">
      <c r="B5269" s="294" t="s">
        <v>8247</v>
      </c>
      <c r="C5269" s="294">
        <v>543269</v>
      </c>
      <c r="D5269" s="294" t="s">
        <v>8248</v>
      </c>
      <c r="E5269" s="294" t="s">
        <v>8249</v>
      </c>
    </row>
    <row r="5270" spans="2:5" x14ac:dyDescent="0.25">
      <c r="B5270" s="294" t="s">
        <v>8250</v>
      </c>
      <c r="C5270" s="294">
        <v>543270</v>
      </c>
      <c r="D5270" s="294" t="s">
        <v>8251</v>
      </c>
      <c r="E5270" s="294" t="s">
        <v>8252</v>
      </c>
    </row>
    <row r="5271" spans="2:5" x14ac:dyDescent="0.25">
      <c r="B5271" s="294" t="s">
        <v>8253</v>
      </c>
      <c r="C5271" s="294">
        <v>543271</v>
      </c>
      <c r="D5271" s="294" t="s">
        <v>8254</v>
      </c>
      <c r="E5271" s="294" t="s">
        <v>582</v>
      </c>
    </row>
    <row r="5272" spans="2:5" x14ac:dyDescent="0.25">
      <c r="B5272" s="294" t="s">
        <v>8255</v>
      </c>
      <c r="C5272" s="294">
        <v>543272</v>
      </c>
      <c r="D5272" s="294" t="s">
        <v>8256</v>
      </c>
      <c r="E5272" s="294" t="s">
        <v>8257</v>
      </c>
    </row>
    <row r="5273" spans="2:5" x14ac:dyDescent="0.25">
      <c r="B5273" s="294" t="s">
        <v>8258</v>
      </c>
      <c r="C5273" s="294">
        <v>543273</v>
      </c>
      <c r="D5273" s="294" t="s">
        <v>8259</v>
      </c>
      <c r="E5273" s="294" t="s">
        <v>1670</v>
      </c>
    </row>
    <row r="5274" spans="2:5" x14ac:dyDescent="0.25">
      <c r="B5274" s="294" t="s">
        <v>8260</v>
      </c>
      <c r="C5274" s="294">
        <v>543274</v>
      </c>
      <c r="D5274" s="294" t="s">
        <v>8261</v>
      </c>
      <c r="E5274" s="294" t="s">
        <v>8131</v>
      </c>
    </row>
    <row r="5275" spans="2:5" x14ac:dyDescent="0.25">
      <c r="B5275" s="294" t="s">
        <v>8262</v>
      </c>
      <c r="C5275" s="294">
        <v>543275</v>
      </c>
      <c r="D5275" s="294" t="s">
        <v>8263</v>
      </c>
      <c r="E5275" s="294" t="s">
        <v>582</v>
      </c>
    </row>
    <row r="5276" spans="2:5" x14ac:dyDescent="0.25">
      <c r="B5276" s="294" t="s">
        <v>8264</v>
      </c>
      <c r="C5276" s="294">
        <v>543276</v>
      </c>
      <c r="D5276" s="294" t="s">
        <v>8265</v>
      </c>
      <c r="E5276" s="294" t="s">
        <v>8137</v>
      </c>
    </row>
    <row r="5277" spans="2:5" x14ac:dyDescent="0.25">
      <c r="B5277" s="294" t="s">
        <v>8266</v>
      </c>
      <c r="C5277" s="294">
        <v>543277</v>
      </c>
      <c r="D5277" s="294" t="s">
        <v>8267</v>
      </c>
      <c r="E5277" s="294" t="s">
        <v>582</v>
      </c>
    </row>
    <row r="5278" spans="2:5" x14ac:dyDescent="0.25">
      <c r="B5278" s="294" t="s">
        <v>8268</v>
      </c>
      <c r="C5278" s="294">
        <v>543278</v>
      </c>
      <c r="D5278" s="294" t="s">
        <v>8269</v>
      </c>
      <c r="E5278" s="294" t="s">
        <v>8171</v>
      </c>
    </row>
    <row r="5279" spans="2:5" x14ac:dyDescent="0.25">
      <c r="B5279" s="294" t="s">
        <v>8270</v>
      </c>
      <c r="C5279" s="294">
        <v>543279</v>
      </c>
      <c r="D5279" s="294" t="s">
        <v>8271</v>
      </c>
      <c r="E5279" s="294" t="s">
        <v>8272</v>
      </c>
    </row>
    <row r="5280" spans="2:5" x14ac:dyDescent="0.25">
      <c r="B5280" s="294" t="s">
        <v>8273</v>
      </c>
      <c r="C5280" s="294">
        <v>543280</v>
      </c>
      <c r="D5280" s="294" t="s">
        <v>8274</v>
      </c>
      <c r="E5280" s="294" t="s">
        <v>8275</v>
      </c>
    </row>
    <row r="5281" spans="2:5" x14ac:dyDescent="0.25">
      <c r="B5281" s="294" t="s">
        <v>8276</v>
      </c>
      <c r="C5281" s="294">
        <v>543281</v>
      </c>
      <c r="D5281" s="294" t="s">
        <v>8277</v>
      </c>
      <c r="E5281" s="294" t="s">
        <v>8278</v>
      </c>
    </row>
    <row r="5282" spans="2:5" x14ac:dyDescent="0.25">
      <c r="B5282" s="294" t="s">
        <v>8279</v>
      </c>
      <c r="C5282" s="294">
        <v>543282</v>
      </c>
      <c r="D5282" s="294" t="s">
        <v>8280</v>
      </c>
      <c r="E5282" s="294" t="s">
        <v>8249</v>
      </c>
    </row>
    <row r="5283" spans="2:5" x14ac:dyDescent="0.25">
      <c r="B5283" s="294" t="s">
        <v>8281</v>
      </c>
      <c r="C5283" s="294">
        <v>543283</v>
      </c>
      <c r="D5283" s="294" t="s">
        <v>8282</v>
      </c>
      <c r="E5283" s="294" t="s">
        <v>911</v>
      </c>
    </row>
    <row r="5284" spans="2:5" x14ac:dyDescent="0.25">
      <c r="B5284" s="294" t="s">
        <v>8283</v>
      </c>
      <c r="C5284" s="294">
        <v>543284</v>
      </c>
      <c r="D5284" s="294" t="s">
        <v>8284</v>
      </c>
      <c r="E5284" s="294" t="s">
        <v>506</v>
      </c>
    </row>
    <row r="5285" spans="2:5" x14ac:dyDescent="0.25">
      <c r="B5285" s="294" t="s">
        <v>8285</v>
      </c>
      <c r="C5285" s="294">
        <v>543285</v>
      </c>
      <c r="D5285" s="294" t="s">
        <v>8286</v>
      </c>
      <c r="E5285" s="294" t="s">
        <v>8287</v>
      </c>
    </row>
    <row r="5286" spans="2:5" x14ac:dyDescent="0.25">
      <c r="B5286" s="294" t="s">
        <v>8288</v>
      </c>
      <c r="C5286" s="294">
        <v>543286</v>
      </c>
      <c r="D5286" s="294" t="s">
        <v>8289</v>
      </c>
      <c r="E5286" s="294" t="s">
        <v>502</v>
      </c>
    </row>
    <row r="5287" spans="2:5" x14ac:dyDescent="0.25">
      <c r="B5287" s="294" t="s">
        <v>8290</v>
      </c>
      <c r="C5287" s="294">
        <v>543287</v>
      </c>
      <c r="D5287" s="294" t="s">
        <v>8291</v>
      </c>
      <c r="E5287" s="294" t="s">
        <v>8204</v>
      </c>
    </row>
    <row r="5288" spans="2:5" x14ac:dyDescent="0.25">
      <c r="B5288" s="294" t="s">
        <v>8292</v>
      </c>
      <c r="C5288" s="294">
        <v>543288</v>
      </c>
      <c r="D5288" s="294" t="s">
        <v>1931</v>
      </c>
      <c r="E5288" s="294" t="s">
        <v>8293</v>
      </c>
    </row>
    <row r="5289" spans="2:5" x14ac:dyDescent="0.25">
      <c r="B5289" s="294" t="s">
        <v>8294</v>
      </c>
      <c r="C5289" s="294">
        <v>543289</v>
      </c>
      <c r="D5289" s="294" t="s">
        <v>8295</v>
      </c>
      <c r="E5289" s="294" t="s">
        <v>527</v>
      </c>
    </row>
    <row r="5290" spans="2:5" x14ac:dyDescent="0.25">
      <c r="B5290" s="294" t="s">
        <v>8296</v>
      </c>
      <c r="C5290" s="294">
        <v>543290</v>
      </c>
      <c r="D5290" s="294" t="s">
        <v>8297</v>
      </c>
      <c r="E5290" s="294" t="s">
        <v>8298</v>
      </c>
    </row>
    <row r="5291" spans="2:5" x14ac:dyDescent="0.25">
      <c r="B5291" s="294" t="s">
        <v>8299</v>
      </c>
      <c r="C5291" s="294">
        <v>543291</v>
      </c>
      <c r="D5291" s="294" t="s">
        <v>8300</v>
      </c>
      <c r="E5291" s="294" t="s">
        <v>185</v>
      </c>
    </row>
    <row r="5292" spans="2:5" x14ac:dyDescent="0.25">
      <c r="B5292" s="294" t="s">
        <v>8301</v>
      </c>
      <c r="C5292" s="294">
        <v>543292</v>
      </c>
      <c r="D5292" s="294" t="s">
        <v>8302</v>
      </c>
      <c r="E5292" s="294" t="s">
        <v>185</v>
      </c>
    </row>
    <row r="5293" spans="2:5" x14ac:dyDescent="0.25">
      <c r="B5293" s="294" t="s">
        <v>8303</v>
      </c>
      <c r="C5293" s="294">
        <v>543297</v>
      </c>
      <c r="D5293" s="294" t="s">
        <v>8304</v>
      </c>
      <c r="E5293" s="294" t="s">
        <v>465</v>
      </c>
    </row>
    <row r="5294" spans="2:5" x14ac:dyDescent="0.25">
      <c r="B5294" s="294" t="s">
        <v>8305</v>
      </c>
      <c r="C5294" s="294">
        <v>543298</v>
      </c>
      <c r="D5294" s="294" t="s">
        <v>8306</v>
      </c>
      <c r="E5294" s="294" t="s">
        <v>460</v>
      </c>
    </row>
    <row r="5295" spans="2:5" x14ac:dyDescent="0.25">
      <c r="B5295" s="294" t="s">
        <v>8307</v>
      </c>
      <c r="C5295" s="294">
        <v>543299</v>
      </c>
      <c r="D5295" s="294" t="s">
        <v>8308</v>
      </c>
      <c r="E5295" s="294" t="s">
        <v>8309</v>
      </c>
    </row>
    <row r="5296" spans="2:5" x14ac:dyDescent="0.25">
      <c r="B5296" s="294" t="s">
        <v>8310</v>
      </c>
      <c r="C5296" s="294">
        <v>543300</v>
      </c>
      <c r="D5296" s="294" t="s">
        <v>8311</v>
      </c>
      <c r="E5296" s="294" t="s">
        <v>8137</v>
      </c>
    </row>
    <row r="5297" spans="2:5" x14ac:dyDescent="0.25">
      <c r="B5297" s="294" t="s">
        <v>8312</v>
      </c>
      <c r="C5297" s="294">
        <v>543305</v>
      </c>
      <c r="D5297" s="294" t="s">
        <v>8313</v>
      </c>
      <c r="E5297" s="294" t="s">
        <v>506</v>
      </c>
    </row>
    <row r="5298" spans="2:5" x14ac:dyDescent="0.25">
      <c r="B5298" s="294" t="s">
        <v>8314</v>
      </c>
      <c r="C5298" s="294">
        <v>543306</v>
      </c>
      <c r="D5298" s="294" t="s">
        <v>8315</v>
      </c>
      <c r="E5298" s="294" t="s">
        <v>8316</v>
      </c>
    </row>
    <row r="5299" spans="2:5" x14ac:dyDescent="0.25">
      <c r="B5299" s="294" t="s">
        <v>8317</v>
      </c>
      <c r="C5299" s="294">
        <v>543308</v>
      </c>
      <c r="D5299" s="294" t="s">
        <v>8318</v>
      </c>
      <c r="E5299" s="294" t="s">
        <v>8319</v>
      </c>
    </row>
    <row r="5300" spans="2:5" x14ac:dyDescent="0.25">
      <c r="B5300" s="294" t="s">
        <v>8320</v>
      </c>
      <c r="C5300" s="294">
        <v>543309</v>
      </c>
      <c r="D5300" s="294" t="s">
        <v>8321</v>
      </c>
      <c r="E5300" s="294" t="s">
        <v>8322</v>
      </c>
    </row>
    <row r="5301" spans="2:5" x14ac:dyDescent="0.25">
      <c r="B5301" s="294" t="s">
        <v>8323</v>
      </c>
      <c r="C5301" s="294">
        <v>543310</v>
      </c>
      <c r="D5301" s="294" t="s">
        <v>8324</v>
      </c>
      <c r="E5301" s="294" t="s">
        <v>620</v>
      </c>
    </row>
    <row r="5302" spans="2:5" x14ac:dyDescent="0.25">
      <c r="B5302" s="294" t="s">
        <v>8325</v>
      </c>
      <c r="C5302" s="294">
        <v>543311</v>
      </c>
      <c r="D5302" s="294" t="s">
        <v>8326</v>
      </c>
      <c r="E5302" s="294" t="s">
        <v>8140</v>
      </c>
    </row>
    <row r="5303" spans="2:5" x14ac:dyDescent="0.25">
      <c r="B5303" s="294" t="s">
        <v>8327</v>
      </c>
      <c r="C5303" s="294">
        <v>543312</v>
      </c>
      <c r="D5303" s="294" t="s">
        <v>2346</v>
      </c>
      <c r="E5303" s="294" t="s">
        <v>8249</v>
      </c>
    </row>
    <row r="5304" spans="2:5" x14ac:dyDescent="0.25">
      <c r="B5304" s="294" t="s">
        <v>8328</v>
      </c>
      <c r="C5304" s="294">
        <v>543317</v>
      </c>
      <c r="D5304" s="294" t="s">
        <v>8329</v>
      </c>
      <c r="E5304" s="294" t="s">
        <v>8330</v>
      </c>
    </row>
    <row r="5305" spans="2:5" x14ac:dyDescent="0.25">
      <c r="B5305" s="294" t="s">
        <v>8331</v>
      </c>
      <c r="C5305" s="294">
        <v>543318</v>
      </c>
      <c r="D5305" s="294" t="s">
        <v>8332</v>
      </c>
      <c r="E5305" s="294" t="s">
        <v>470</v>
      </c>
    </row>
    <row r="5306" spans="2:5" x14ac:dyDescent="0.25">
      <c r="B5306" s="294" t="s">
        <v>8333</v>
      </c>
      <c r="C5306" s="294">
        <v>543319</v>
      </c>
      <c r="D5306" s="294" t="s">
        <v>8334</v>
      </c>
      <c r="E5306" s="294" t="s">
        <v>8154</v>
      </c>
    </row>
    <row r="5307" spans="2:5" x14ac:dyDescent="0.25">
      <c r="B5307" s="294" t="s">
        <v>8335</v>
      </c>
      <c r="C5307" s="294">
        <v>543320</v>
      </c>
      <c r="D5307" s="294" t="s">
        <v>8336</v>
      </c>
      <c r="E5307" s="294" t="s">
        <v>8337</v>
      </c>
    </row>
    <row r="5308" spans="2:5" x14ac:dyDescent="0.25">
      <c r="B5308" s="294" t="s">
        <v>8338</v>
      </c>
      <c r="C5308" s="294">
        <v>543321</v>
      </c>
      <c r="D5308" s="294" t="s">
        <v>8339</v>
      </c>
      <c r="E5308" s="294" t="s">
        <v>582</v>
      </c>
    </row>
    <row r="5309" spans="2:5" x14ac:dyDescent="0.25">
      <c r="B5309" s="294" t="s">
        <v>8340</v>
      </c>
      <c r="C5309" s="294">
        <v>543322</v>
      </c>
      <c r="D5309" s="294" t="s">
        <v>8341</v>
      </c>
      <c r="E5309" s="294" t="s">
        <v>460</v>
      </c>
    </row>
    <row r="5310" spans="2:5" x14ac:dyDescent="0.25">
      <c r="B5310" s="294" t="s">
        <v>8342</v>
      </c>
      <c r="C5310" s="294">
        <v>543323</v>
      </c>
      <c r="D5310" s="294" t="s">
        <v>8343</v>
      </c>
      <c r="E5310" s="294" t="s">
        <v>185</v>
      </c>
    </row>
    <row r="5311" spans="2:5" x14ac:dyDescent="0.25">
      <c r="B5311" s="294" t="s">
        <v>8344</v>
      </c>
      <c r="C5311" s="294">
        <v>543324</v>
      </c>
      <c r="D5311" s="294" t="s">
        <v>8345</v>
      </c>
      <c r="E5311" s="294" t="s">
        <v>8346</v>
      </c>
    </row>
    <row r="5312" spans="2:5" x14ac:dyDescent="0.25">
      <c r="B5312" s="294" t="s">
        <v>8347</v>
      </c>
      <c r="C5312" s="294">
        <v>543325</v>
      </c>
      <c r="D5312" s="294" t="s">
        <v>8348</v>
      </c>
      <c r="E5312" s="294" t="s">
        <v>8137</v>
      </c>
    </row>
    <row r="5313" spans="2:5" x14ac:dyDescent="0.25">
      <c r="B5313" s="294" t="s">
        <v>8349</v>
      </c>
      <c r="C5313" s="294">
        <v>543326</v>
      </c>
      <c r="D5313" s="294" t="s">
        <v>8350</v>
      </c>
      <c r="E5313" s="294" t="s">
        <v>185</v>
      </c>
    </row>
    <row r="5314" spans="2:5" x14ac:dyDescent="0.25">
      <c r="B5314" s="294" t="s">
        <v>8351</v>
      </c>
      <c r="C5314" s="294">
        <v>543327</v>
      </c>
      <c r="D5314" s="294" t="s">
        <v>8352</v>
      </c>
      <c r="E5314" s="294" t="s">
        <v>8353</v>
      </c>
    </row>
    <row r="5315" spans="2:5" x14ac:dyDescent="0.25">
      <c r="B5315" s="294" t="s">
        <v>8354</v>
      </c>
      <c r="C5315" s="294">
        <v>543328</v>
      </c>
      <c r="D5315" s="294" t="s">
        <v>8355</v>
      </c>
      <c r="E5315" s="294" t="s">
        <v>8356</v>
      </c>
    </row>
    <row r="5316" spans="2:5" x14ac:dyDescent="0.25">
      <c r="B5316" s="294" t="s">
        <v>8357</v>
      </c>
      <c r="C5316" s="294">
        <v>543329</v>
      </c>
      <c r="D5316" s="294" t="s">
        <v>8358</v>
      </c>
      <c r="E5316" s="294" t="s">
        <v>460</v>
      </c>
    </row>
    <row r="5317" spans="2:5" x14ac:dyDescent="0.25">
      <c r="B5317" s="294" t="s">
        <v>8359</v>
      </c>
      <c r="C5317" s="294">
        <v>543330</v>
      </c>
      <c r="D5317" s="294" t="s">
        <v>8360</v>
      </c>
      <c r="E5317" s="294" t="s">
        <v>911</v>
      </c>
    </row>
    <row r="5318" spans="2:5" x14ac:dyDescent="0.25">
      <c r="B5318" s="294" t="s">
        <v>8361</v>
      </c>
      <c r="C5318" s="294">
        <v>543331</v>
      </c>
      <c r="D5318" s="294" t="s">
        <v>8362</v>
      </c>
      <c r="E5318" s="294" t="s">
        <v>8140</v>
      </c>
    </row>
    <row r="5319" spans="2:5" x14ac:dyDescent="0.25">
      <c r="B5319" s="294" t="s">
        <v>8363</v>
      </c>
      <c r="C5319" s="294">
        <v>543332</v>
      </c>
      <c r="D5319" s="294" t="s">
        <v>8364</v>
      </c>
      <c r="E5319" s="294" t="s">
        <v>582</v>
      </c>
    </row>
    <row r="5320" spans="2:5" x14ac:dyDescent="0.25">
      <c r="B5320" s="294" t="s">
        <v>8365</v>
      </c>
      <c r="C5320" s="294">
        <v>543333</v>
      </c>
      <c r="D5320" s="294" t="s">
        <v>8366</v>
      </c>
      <c r="E5320" s="294" t="s">
        <v>8337</v>
      </c>
    </row>
    <row r="5321" spans="2:5" x14ac:dyDescent="0.25">
      <c r="B5321" s="294" t="s">
        <v>8367</v>
      </c>
      <c r="C5321" s="294">
        <v>543334</v>
      </c>
      <c r="D5321" s="294" t="s">
        <v>8368</v>
      </c>
      <c r="E5321" s="294" t="s">
        <v>435</v>
      </c>
    </row>
    <row r="5322" spans="2:5" x14ac:dyDescent="0.25">
      <c r="B5322" s="294" t="s">
        <v>8369</v>
      </c>
      <c r="C5322" s="294">
        <v>543335</v>
      </c>
      <c r="D5322" s="294" t="s">
        <v>8370</v>
      </c>
      <c r="E5322" s="294" t="s">
        <v>8227</v>
      </c>
    </row>
    <row r="5323" spans="2:5" x14ac:dyDescent="0.25">
      <c r="B5323" s="294" t="s">
        <v>8371</v>
      </c>
      <c r="C5323" s="294">
        <v>543336</v>
      </c>
      <c r="D5323" s="294" t="s">
        <v>8372</v>
      </c>
      <c r="E5323" s="294" t="s">
        <v>470</v>
      </c>
    </row>
    <row r="5324" spans="2:5" x14ac:dyDescent="0.25">
      <c r="B5324" s="294" t="s">
        <v>8373</v>
      </c>
      <c r="C5324" s="294">
        <v>543341</v>
      </c>
      <c r="D5324" s="294" t="s">
        <v>8374</v>
      </c>
      <c r="E5324" s="294" t="s">
        <v>8375</v>
      </c>
    </row>
    <row r="5325" spans="2:5" x14ac:dyDescent="0.25">
      <c r="B5325" s="294" t="s">
        <v>8376</v>
      </c>
      <c r="C5325" s="294">
        <v>543346</v>
      </c>
      <c r="D5325" s="294" t="s">
        <v>8377</v>
      </c>
      <c r="E5325" s="294" t="s">
        <v>8319</v>
      </c>
    </row>
    <row r="5326" spans="2:5" x14ac:dyDescent="0.25">
      <c r="B5326" s="294" t="s">
        <v>8378</v>
      </c>
      <c r="C5326" s="294">
        <v>543347</v>
      </c>
      <c r="D5326" s="294" t="s">
        <v>8379</v>
      </c>
      <c r="E5326" s="294" t="s">
        <v>185</v>
      </c>
    </row>
    <row r="5327" spans="2:5" x14ac:dyDescent="0.25">
      <c r="B5327" s="294" t="s">
        <v>8380</v>
      </c>
      <c r="C5327" s="294">
        <v>543348</v>
      </c>
      <c r="D5327" s="294" t="s">
        <v>8381</v>
      </c>
      <c r="E5327" s="294" t="s">
        <v>185</v>
      </c>
    </row>
    <row r="5328" spans="2:5" x14ac:dyDescent="0.25">
      <c r="B5328" s="294" t="s">
        <v>8382</v>
      </c>
      <c r="C5328" s="294">
        <v>543349</v>
      </c>
      <c r="D5328" s="294" t="s">
        <v>8383</v>
      </c>
      <c r="E5328" s="294" t="s">
        <v>460</v>
      </c>
    </row>
    <row r="5329" spans="2:5" x14ac:dyDescent="0.25">
      <c r="B5329" s="294" t="s">
        <v>8384</v>
      </c>
      <c r="C5329" s="294">
        <v>543350</v>
      </c>
      <c r="D5329" s="294" t="s">
        <v>8385</v>
      </c>
      <c r="E5329" s="294" t="s">
        <v>8356</v>
      </c>
    </row>
    <row r="5330" spans="2:5" x14ac:dyDescent="0.25">
      <c r="B5330" s="294" t="s">
        <v>8386</v>
      </c>
      <c r="C5330" s="294">
        <v>543351</v>
      </c>
      <c r="D5330" s="294" t="s">
        <v>8387</v>
      </c>
      <c r="E5330" s="294" t="s">
        <v>8249</v>
      </c>
    </row>
    <row r="5331" spans="2:5" x14ac:dyDescent="0.25">
      <c r="B5331" s="294" t="s">
        <v>8388</v>
      </c>
      <c r="C5331" s="294">
        <v>543352</v>
      </c>
      <c r="D5331" s="294" t="s">
        <v>8389</v>
      </c>
      <c r="E5331" s="294" t="s">
        <v>8390</v>
      </c>
    </row>
    <row r="5332" spans="2:5" x14ac:dyDescent="0.25">
      <c r="B5332" s="294" t="s">
        <v>8391</v>
      </c>
      <c r="C5332" s="294">
        <v>543357</v>
      </c>
      <c r="D5332" s="294" t="s">
        <v>8392</v>
      </c>
      <c r="E5332" s="294" t="s">
        <v>185</v>
      </c>
    </row>
    <row r="5333" spans="2:5" x14ac:dyDescent="0.25">
      <c r="B5333" s="294" t="s">
        <v>8393</v>
      </c>
      <c r="C5333" s="294">
        <v>543358</v>
      </c>
      <c r="D5333" s="294" t="s">
        <v>8394</v>
      </c>
      <c r="E5333" s="294" t="s">
        <v>8137</v>
      </c>
    </row>
    <row r="5334" spans="2:5" x14ac:dyDescent="0.25">
      <c r="B5334" s="294" t="s">
        <v>8395</v>
      </c>
      <c r="C5334" s="294">
        <v>543363</v>
      </c>
      <c r="D5334" s="294" t="s">
        <v>8396</v>
      </c>
      <c r="E5334" s="294" t="s">
        <v>8240</v>
      </c>
    </row>
    <row r="5335" spans="2:5" x14ac:dyDescent="0.25">
      <c r="B5335" s="294" t="s">
        <v>8397</v>
      </c>
      <c r="C5335" s="294">
        <v>543364</v>
      </c>
      <c r="D5335" s="294" t="s">
        <v>8398</v>
      </c>
      <c r="E5335" s="294" t="s">
        <v>8330</v>
      </c>
    </row>
    <row r="5336" spans="2:5" x14ac:dyDescent="0.25">
      <c r="B5336" s="294" t="s">
        <v>8399</v>
      </c>
      <c r="C5336" s="294">
        <v>543365</v>
      </c>
      <c r="D5336" s="294" t="s">
        <v>8400</v>
      </c>
      <c r="E5336" s="294" t="s">
        <v>185</v>
      </c>
    </row>
    <row r="5337" spans="2:5" x14ac:dyDescent="0.25">
      <c r="B5337" s="294" t="s">
        <v>8401</v>
      </c>
      <c r="C5337" s="294">
        <v>543366</v>
      </c>
      <c r="D5337" s="294" t="s">
        <v>8402</v>
      </c>
      <c r="E5337" s="294" t="s">
        <v>8204</v>
      </c>
    </row>
    <row r="5338" spans="2:5" x14ac:dyDescent="0.25">
      <c r="B5338" s="294" t="s">
        <v>8403</v>
      </c>
      <c r="C5338" s="294">
        <v>543367</v>
      </c>
      <c r="D5338" s="294" t="s">
        <v>8404</v>
      </c>
      <c r="E5338" s="294" t="s">
        <v>8252</v>
      </c>
    </row>
    <row r="5339" spans="2:5" x14ac:dyDescent="0.25">
      <c r="B5339" s="294" t="s">
        <v>8405</v>
      </c>
      <c r="C5339" s="294">
        <v>543372</v>
      </c>
      <c r="D5339" s="294" t="s">
        <v>8406</v>
      </c>
      <c r="E5339" s="294" t="s">
        <v>8407</v>
      </c>
    </row>
    <row r="5340" spans="2:5" x14ac:dyDescent="0.25">
      <c r="B5340" s="294" t="s">
        <v>8408</v>
      </c>
      <c r="C5340" s="294">
        <v>543373</v>
      </c>
      <c r="D5340" s="294" t="s">
        <v>8409</v>
      </c>
      <c r="E5340" s="294" t="s">
        <v>8161</v>
      </c>
    </row>
    <row r="5341" spans="2:5" x14ac:dyDescent="0.25">
      <c r="B5341" s="294" t="s">
        <v>8410</v>
      </c>
      <c r="C5341" s="294">
        <v>543374</v>
      </c>
      <c r="D5341" s="294" t="s">
        <v>8411</v>
      </c>
      <c r="E5341" s="294" t="s">
        <v>8412</v>
      </c>
    </row>
    <row r="5342" spans="2:5" x14ac:dyDescent="0.25">
      <c r="B5342" s="294" t="s">
        <v>8413</v>
      </c>
      <c r="C5342" s="294">
        <v>543375</v>
      </c>
      <c r="D5342" s="294" t="s">
        <v>8414</v>
      </c>
      <c r="E5342" s="294" t="s">
        <v>8415</v>
      </c>
    </row>
    <row r="5343" spans="2:5" x14ac:dyDescent="0.25">
      <c r="B5343" s="294" t="s">
        <v>8416</v>
      </c>
      <c r="C5343" s="294">
        <v>543376</v>
      </c>
      <c r="D5343" s="294" t="s">
        <v>8417</v>
      </c>
      <c r="E5343" s="294" t="s">
        <v>8204</v>
      </c>
    </row>
    <row r="5344" spans="2:5" x14ac:dyDescent="0.25">
      <c r="B5344" s="294" t="s">
        <v>8418</v>
      </c>
      <c r="C5344" s="294">
        <v>543377</v>
      </c>
      <c r="D5344" s="294" t="s">
        <v>8419</v>
      </c>
      <c r="E5344" s="294" t="s">
        <v>745</v>
      </c>
    </row>
    <row r="5345" spans="2:5" x14ac:dyDescent="0.25">
      <c r="B5345" s="294" t="s">
        <v>8420</v>
      </c>
      <c r="C5345" s="294">
        <v>543378</v>
      </c>
      <c r="D5345" s="294" t="s">
        <v>8421</v>
      </c>
      <c r="E5345" s="294" t="s">
        <v>791</v>
      </c>
    </row>
    <row r="5346" spans="2:5" x14ac:dyDescent="0.25">
      <c r="B5346" s="294" t="s">
        <v>8422</v>
      </c>
      <c r="C5346" s="294">
        <v>543383</v>
      </c>
      <c r="D5346" s="294" t="s">
        <v>8423</v>
      </c>
      <c r="E5346" s="294" t="s">
        <v>185</v>
      </c>
    </row>
    <row r="5347" spans="2:5" x14ac:dyDescent="0.25">
      <c r="B5347" s="294" t="s">
        <v>8424</v>
      </c>
      <c r="C5347" s="294">
        <v>543384</v>
      </c>
      <c r="D5347" s="294" t="s">
        <v>8425</v>
      </c>
      <c r="E5347" s="294" t="s">
        <v>8337</v>
      </c>
    </row>
    <row r="5348" spans="2:5" x14ac:dyDescent="0.25">
      <c r="B5348" s="294" t="s">
        <v>8426</v>
      </c>
      <c r="C5348" s="294">
        <v>543385</v>
      </c>
      <c r="D5348" s="294" t="s">
        <v>8427</v>
      </c>
      <c r="E5348" s="294" t="s">
        <v>8330</v>
      </c>
    </row>
    <row r="5349" spans="2:5" x14ac:dyDescent="0.25">
      <c r="B5349" s="294" t="s">
        <v>8428</v>
      </c>
      <c r="C5349" s="294">
        <v>543386</v>
      </c>
      <c r="D5349" s="294" t="s">
        <v>8429</v>
      </c>
      <c r="E5349" s="294" t="s">
        <v>8272</v>
      </c>
    </row>
    <row r="5350" spans="2:5" x14ac:dyDescent="0.25">
      <c r="B5350" s="294" t="s">
        <v>8430</v>
      </c>
      <c r="C5350" s="294">
        <v>543387</v>
      </c>
      <c r="D5350" s="294" t="s">
        <v>8431</v>
      </c>
      <c r="E5350" s="294" t="s">
        <v>8137</v>
      </c>
    </row>
    <row r="5351" spans="2:5" x14ac:dyDescent="0.25">
      <c r="B5351" s="294" t="s">
        <v>8432</v>
      </c>
      <c r="C5351" s="294">
        <v>543388</v>
      </c>
      <c r="D5351" s="294" t="s">
        <v>8433</v>
      </c>
      <c r="E5351" s="294" t="s">
        <v>185</v>
      </c>
    </row>
    <row r="5352" spans="2:5" x14ac:dyDescent="0.25">
      <c r="B5352" s="294" t="s">
        <v>8434</v>
      </c>
      <c r="C5352" s="294">
        <v>543389</v>
      </c>
      <c r="D5352" s="294" t="s">
        <v>8435</v>
      </c>
      <c r="E5352" s="294" t="s">
        <v>460</v>
      </c>
    </row>
    <row r="5353" spans="2:5" x14ac:dyDescent="0.25">
      <c r="B5353" s="294" t="s">
        <v>8436</v>
      </c>
      <c r="C5353" s="294">
        <v>543390</v>
      </c>
      <c r="D5353" s="294" t="s">
        <v>8437</v>
      </c>
      <c r="E5353" s="294" t="s">
        <v>8278</v>
      </c>
    </row>
    <row r="5354" spans="2:5" x14ac:dyDescent="0.25">
      <c r="B5354" s="294" t="s">
        <v>8438</v>
      </c>
      <c r="C5354" s="294">
        <v>543391</v>
      </c>
      <c r="D5354" s="294" t="s">
        <v>8439</v>
      </c>
      <c r="E5354" s="294" t="s">
        <v>8330</v>
      </c>
    </row>
    <row r="5355" spans="2:5" x14ac:dyDescent="0.25">
      <c r="B5355" s="294" t="s">
        <v>8440</v>
      </c>
      <c r="C5355" s="294">
        <v>543396</v>
      </c>
      <c r="D5355" s="294" t="s">
        <v>8441</v>
      </c>
      <c r="E5355" s="294" t="s">
        <v>8278</v>
      </c>
    </row>
    <row r="5356" spans="2:5" x14ac:dyDescent="0.25">
      <c r="B5356" s="294" t="s">
        <v>8442</v>
      </c>
      <c r="C5356" s="294">
        <v>543397</v>
      </c>
      <c r="D5356" s="294" t="s">
        <v>8443</v>
      </c>
      <c r="E5356" s="294" t="s">
        <v>911</v>
      </c>
    </row>
    <row r="5357" spans="2:5" x14ac:dyDescent="0.25">
      <c r="B5357" s="294" t="s">
        <v>8444</v>
      </c>
      <c r="C5357" s="294">
        <v>543398</v>
      </c>
      <c r="D5357" s="294" t="s">
        <v>8445</v>
      </c>
      <c r="E5357" s="294" t="s">
        <v>8249</v>
      </c>
    </row>
    <row r="5358" spans="2:5" x14ac:dyDescent="0.25">
      <c r="B5358" s="294" t="s">
        <v>8446</v>
      </c>
      <c r="C5358" s="294">
        <v>543399</v>
      </c>
      <c r="D5358" s="294" t="s">
        <v>8447</v>
      </c>
      <c r="E5358" s="294" t="s">
        <v>8240</v>
      </c>
    </row>
    <row r="5359" spans="2:5" x14ac:dyDescent="0.25">
      <c r="B5359" s="294" t="s">
        <v>8448</v>
      </c>
      <c r="C5359" s="294">
        <v>543400</v>
      </c>
      <c r="D5359" s="294" t="s">
        <v>8449</v>
      </c>
      <c r="E5359" s="294" t="s">
        <v>8450</v>
      </c>
    </row>
    <row r="5360" spans="2:5" x14ac:dyDescent="0.25">
      <c r="B5360" s="294" t="s">
        <v>8451</v>
      </c>
      <c r="C5360" s="294">
        <v>543401</v>
      </c>
      <c r="D5360" s="294" t="s">
        <v>8452</v>
      </c>
      <c r="E5360" s="294" t="s">
        <v>8453</v>
      </c>
    </row>
    <row r="5361" spans="2:5" x14ac:dyDescent="0.25">
      <c r="B5361" s="294" t="s">
        <v>8454</v>
      </c>
      <c r="C5361" s="294">
        <v>543410</v>
      </c>
      <c r="D5361" s="294" t="s">
        <v>8455</v>
      </c>
      <c r="E5361" s="294" t="s">
        <v>506</v>
      </c>
    </row>
    <row r="5362" spans="2:5" x14ac:dyDescent="0.25">
      <c r="B5362" s="294" t="s">
        <v>8456</v>
      </c>
      <c r="C5362" s="294">
        <v>543411</v>
      </c>
      <c r="D5362" s="294" t="s">
        <v>2952</v>
      </c>
      <c r="E5362" s="294" t="s">
        <v>745</v>
      </c>
    </row>
    <row r="5363" spans="2:5" x14ac:dyDescent="0.25">
      <c r="B5363" s="294" t="s">
        <v>8457</v>
      </c>
      <c r="C5363" s="294">
        <v>543412</v>
      </c>
      <c r="D5363" s="294" t="s">
        <v>8458</v>
      </c>
      <c r="E5363" s="294" t="s">
        <v>2505</v>
      </c>
    </row>
    <row r="5364" spans="2:5" x14ac:dyDescent="0.25">
      <c r="B5364" s="294" t="s">
        <v>8459</v>
      </c>
      <c r="C5364" s="294">
        <v>543413</v>
      </c>
      <c r="D5364" s="294" t="s">
        <v>8460</v>
      </c>
      <c r="E5364" s="294" t="s">
        <v>8461</v>
      </c>
    </row>
    <row r="5365" spans="2:5" x14ac:dyDescent="0.25">
      <c r="B5365" s="294" t="s">
        <v>8462</v>
      </c>
      <c r="C5365" s="294">
        <v>543414</v>
      </c>
      <c r="D5365" s="294" t="s">
        <v>8463</v>
      </c>
      <c r="E5365" s="294" t="s">
        <v>185</v>
      </c>
    </row>
    <row r="5366" spans="2:5" x14ac:dyDescent="0.25">
      <c r="B5366" s="294" t="s">
        <v>8464</v>
      </c>
      <c r="C5366" s="294">
        <v>543415</v>
      </c>
      <c r="D5366" s="294" t="s">
        <v>8465</v>
      </c>
      <c r="E5366" s="294" t="s">
        <v>8466</v>
      </c>
    </row>
    <row r="5367" spans="2:5" x14ac:dyDescent="0.25">
      <c r="B5367" s="294" t="s">
        <v>8467</v>
      </c>
      <c r="C5367" s="294">
        <v>543416</v>
      </c>
      <c r="D5367" s="294" t="s">
        <v>7348</v>
      </c>
      <c r="E5367" s="294" t="s">
        <v>8415</v>
      </c>
    </row>
    <row r="5368" spans="2:5" x14ac:dyDescent="0.25">
      <c r="B5368" s="294" t="s">
        <v>8468</v>
      </c>
      <c r="C5368" s="294">
        <v>543417</v>
      </c>
      <c r="D5368" s="294" t="s">
        <v>8469</v>
      </c>
      <c r="E5368" s="294" t="s">
        <v>8249</v>
      </c>
    </row>
    <row r="5369" spans="2:5" x14ac:dyDescent="0.25">
      <c r="B5369" s="294" t="s">
        <v>8470</v>
      </c>
      <c r="C5369" s="294">
        <v>543419</v>
      </c>
      <c r="D5369" s="294" t="s">
        <v>8471</v>
      </c>
      <c r="E5369" s="294" t="s">
        <v>8204</v>
      </c>
    </row>
    <row r="5370" spans="2:5" x14ac:dyDescent="0.25">
      <c r="B5370" s="294" t="s">
        <v>8472</v>
      </c>
      <c r="C5370" s="294">
        <v>543420</v>
      </c>
      <c r="D5370" s="294" t="s">
        <v>3395</v>
      </c>
      <c r="E5370" s="294" t="s">
        <v>8473</v>
      </c>
    </row>
    <row r="5371" spans="2:5" x14ac:dyDescent="0.25">
      <c r="B5371" s="294" t="s">
        <v>8474</v>
      </c>
      <c r="C5371" s="294">
        <v>543425</v>
      </c>
      <c r="D5371" s="294" t="s">
        <v>8475</v>
      </c>
      <c r="E5371" s="294" t="s">
        <v>8476</v>
      </c>
    </row>
    <row r="5372" spans="2:5" x14ac:dyDescent="0.25">
      <c r="B5372" s="294" t="s">
        <v>8477</v>
      </c>
      <c r="C5372" s="294">
        <v>543426</v>
      </c>
      <c r="D5372" s="294" t="s">
        <v>8478</v>
      </c>
      <c r="E5372" s="294" t="s">
        <v>848</v>
      </c>
    </row>
    <row r="5373" spans="2:5" x14ac:dyDescent="0.25">
      <c r="B5373" s="294" t="s">
        <v>8479</v>
      </c>
      <c r="C5373" s="294">
        <v>543427</v>
      </c>
      <c r="D5373" s="294" t="s">
        <v>8480</v>
      </c>
      <c r="E5373" s="294" t="s">
        <v>8481</v>
      </c>
    </row>
    <row r="5374" spans="2:5" x14ac:dyDescent="0.25">
      <c r="B5374" s="294" t="s">
        <v>8482</v>
      </c>
      <c r="C5374" s="294">
        <v>543428</v>
      </c>
      <c r="D5374" s="294" t="s">
        <v>8483</v>
      </c>
      <c r="E5374" s="294" t="s">
        <v>8252</v>
      </c>
    </row>
    <row r="5375" spans="2:5" x14ac:dyDescent="0.25">
      <c r="B5375" s="294" t="s">
        <v>8484</v>
      </c>
      <c r="C5375" s="294">
        <v>543433</v>
      </c>
      <c r="D5375" s="294" t="s">
        <v>8485</v>
      </c>
      <c r="E5375" s="294" t="s">
        <v>582</v>
      </c>
    </row>
    <row r="5376" spans="2:5" x14ac:dyDescent="0.25">
      <c r="B5376" s="294" t="s">
        <v>8486</v>
      </c>
      <c r="C5376" s="294">
        <v>543434</v>
      </c>
      <c r="D5376" s="294" t="s">
        <v>8487</v>
      </c>
      <c r="E5376" s="294" t="s">
        <v>460</v>
      </c>
    </row>
    <row r="5377" spans="2:5" x14ac:dyDescent="0.25">
      <c r="B5377" s="294" t="s">
        <v>8488</v>
      </c>
      <c r="C5377" s="294">
        <v>543435</v>
      </c>
      <c r="D5377" s="294" t="s">
        <v>8489</v>
      </c>
      <c r="E5377" s="294" t="s">
        <v>8287</v>
      </c>
    </row>
    <row r="5378" spans="2:5" x14ac:dyDescent="0.25">
      <c r="B5378" s="294" t="s">
        <v>8490</v>
      </c>
      <c r="C5378" s="294">
        <v>543436</v>
      </c>
      <c r="D5378" s="294" t="s">
        <v>8491</v>
      </c>
      <c r="E5378" s="294" t="s">
        <v>8249</v>
      </c>
    </row>
    <row r="5379" spans="2:5" x14ac:dyDescent="0.25">
      <c r="B5379" s="294" t="s">
        <v>8492</v>
      </c>
      <c r="C5379" s="294">
        <v>543437</v>
      </c>
      <c r="D5379" s="294" t="s">
        <v>8493</v>
      </c>
      <c r="E5379" s="294" t="s">
        <v>185</v>
      </c>
    </row>
    <row r="5380" spans="2:5" x14ac:dyDescent="0.25">
      <c r="B5380" s="294" t="s">
        <v>8494</v>
      </c>
      <c r="C5380" s="294">
        <v>543438</v>
      </c>
      <c r="D5380" s="294" t="s">
        <v>8495</v>
      </c>
      <c r="E5380" s="294" t="s">
        <v>185</v>
      </c>
    </row>
    <row r="5381" spans="2:5" x14ac:dyDescent="0.25">
      <c r="B5381" s="294" t="s">
        <v>8496</v>
      </c>
      <c r="C5381" s="294">
        <v>543439</v>
      </c>
      <c r="D5381" s="294" t="s">
        <v>8497</v>
      </c>
      <c r="E5381" s="294" t="s">
        <v>8375</v>
      </c>
    </row>
    <row r="5382" spans="2:5" x14ac:dyDescent="0.25">
      <c r="B5382" s="294" t="s">
        <v>8498</v>
      </c>
      <c r="C5382" s="294">
        <v>543440</v>
      </c>
      <c r="D5382" s="294" t="s">
        <v>8499</v>
      </c>
      <c r="E5382" s="294" t="s">
        <v>185</v>
      </c>
    </row>
    <row r="5383" spans="2:5" x14ac:dyDescent="0.25">
      <c r="B5383" s="294" t="s">
        <v>8500</v>
      </c>
      <c r="C5383" s="294">
        <v>543441</v>
      </c>
      <c r="D5383" s="294" t="s">
        <v>8501</v>
      </c>
      <c r="E5383" s="294" t="s">
        <v>7375</v>
      </c>
    </row>
    <row r="5384" spans="2:5" x14ac:dyDescent="0.25">
      <c r="B5384" s="294" t="s">
        <v>8502</v>
      </c>
      <c r="C5384" s="294">
        <v>543442</v>
      </c>
      <c r="D5384" s="294" t="s">
        <v>1479</v>
      </c>
      <c r="E5384" s="294" t="s">
        <v>8453</v>
      </c>
    </row>
    <row r="5385" spans="2:5" x14ac:dyDescent="0.25">
      <c r="B5385" s="294" t="s">
        <v>8503</v>
      </c>
      <c r="C5385" s="294">
        <v>543443</v>
      </c>
      <c r="D5385" s="294" t="s">
        <v>8504</v>
      </c>
      <c r="E5385" s="294" t="s">
        <v>527</v>
      </c>
    </row>
    <row r="5386" spans="2:5" x14ac:dyDescent="0.25">
      <c r="B5386" s="294" t="s">
        <v>8505</v>
      </c>
      <c r="C5386" s="294">
        <v>543444</v>
      </c>
      <c r="D5386" s="294" t="s">
        <v>8506</v>
      </c>
      <c r="E5386" s="294" t="s">
        <v>460</v>
      </c>
    </row>
    <row r="5387" spans="2:5" x14ac:dyDescent="0.25">
      <c r="B5387" s="294" t="s">
        <v>8507</v>
      </c>
      <c r="C5387" s="294">
        <v>543449</v>
      </c>
      <c r="D5387" s="294" t="s">
        <v>8508</v>
      </c>
      <c r="E5387" s="294" t="s">
        <v>1187</v>
      </c>
    </row>
    <row r="5388" spans="2:5" x14ac:dyDescent="0.25">
      <c r="B5388" s="294" t="s">
        <v>8509</v>
      </c>
      <c r="C5388" s="294">
        <v>543450</v>
      </c>
      <c r="D5388" s="294" t="s">
        <v>8510</v>
      </c>
      <c r="E5388" s="294" t="s">
        <v>185</v>
      </c>
    </row>
    <row r="5389" spans="2:5" x14ac:dyDescent="0.25">
      <c r="B5389" s="294" t="s">
        <v>8511</v>
      </c>
      <c r="C5389" s="294">
        <v>543451</v>
      </c>
      <c r="D5389" s="294" t="s">
        <v>8512</v>
      </c>
      <c r="E5389" s="294" t="s">
        <v>7375</v>
      </c>
    </row>
    <row r="5390" spans="2:5" x14ac:dyDescent="0.25">
      <c r="B5390" s="294" t="s">
        <v>8513</v>
      </c>
      <c r="C5390" s="294">
        <v>543452</v>
      </c>
      <c r="D5390" s="294" t="s">
        <v>8514</v>
      </c>
      <c r="E5390" s="294" t="s">
        <v>185</v>
      </c>
    </row>
    <row r="5391" spans="2:5" x14ac:dyDescent="0.25">
      <c r="B5391" s="294" t="s">
        <v>8515</v>
      </c>
      <c r="C5391" s="294">
        <v>543453</v>
      </c>
      <c r="D5391" s="294" t="s">
        <v>8516</v>
      </c>
      <c r="E5391" s="294" t="s">
        <v>8517</v>
      </c>
    </row>
    <row r="5392" spans="2:5" x14ac:dyDescent="0.25">
      <c r="B5392" s="294" t="s">
        <v>8518</v>
      </c>
      <c r="C5392" s="294">
        <v>543454</v>
      </c>
      <c r="D5392" s="294" t="s">
        <v>8519</v>
      </c>
      <c r="E5392" s="294" t="s">
        <v>185</v>
      </c>
    </row>
    <row r="5393" spans="2:5" x14ac:dyDescent="0.25">
      <c r="B5393" s="294" t="s">
        <v>8520</v>
      </c>
      <c r="C5393" s="294">
        <v>543458</v>
      </c>
      <c r="D5393" s="294" t="s">
        <v>8521</v>
      </c>
      <c r="E5393" s="294" t="s">
        <v>8161</v>
      </c>
    </row>
    <row r="5394" spans="2:5" x14ac:dyDescent="0.25">
      <c r="B5394" s="294" t="s">
        <v>8522</v>
      </c>
      <c r="C5394" s="294">
        <v>543460</v>
      </c>
      <c r="D5394" s="294" t="s">
        <v>8523</v>
      </c>
      <c r="E5394" s="294" t="s">
        <v>430</v>
      </c>
    </row>
    <row r="5395" spans="2:5" x14ac:dyDescent="0.25">
      <c r="B5395" s="294" t="s">
        <v>8524</v>
      </c>
      <c r="C5395" s="294">
        <v>543461</v>
      </c>
      <c r="D5395" s="294" t="s">
        <v>8525</v>
      </c>
      <c r="E5395" s="294" t="s">
        <v>8154</v>
      </c>
    </row>
    <row r="5396" spans="2:5" x14ac:dyDescent="0.25">
      <c r="B5396" s="294" t="s">
        <v>8526</v>
      </c>
      <c r="C5396" s="294">
        <v>543462</v>
      </c>
      <c r="D5396" s="294" t="s">
        <v>1954</v>
      </c>
      <c r="E5396" s="294" t="s">
        <v>8527</v>
      </c>
    </row>
    <row r="5397" spans="2:5" x14ac:dyDescent="0.25">
      <c r="B5397" s="294" t="s">
        <v>8528</v>
      </c>
      <c r="C5397" s="294">
        <v>543463</v>
      </c>
      <c r="D5397" s="294" t="s">
        <v>8529</v>
      </c>
      <c r="E5397" s="294" t="s">
        <v>8453</v>
      </c>
    </row>
    <row r="5398" spans="2:5" x14ac:dyDescent="0.25">
      <c r="B5398" s="294" t="s">
        <v>8530</v>
      </c>
      <c r="C5398" s="294">
        <v>543464</v>
      </c>
      <c r="D5398" s="294" t="s">
        <v>8531</v>
      </c>
      <c r="E5398" s="294" t="s">
        <v>1468</v>
      </c>
    </row>
    <row r="5399" spans="2:5" x14ac:dyDescent="0.25">
      <c r="B5399" s="294" t="s">
        <v>8532</v>
      </c>
      <c r="C5399" s="294">
        <v>543465</v>
      </c>
      <c r="D5399" s="294" t="s">
        <v>8533</v>
      </c>
      <c r="E5399" s="294" t="s">
        <v>185</v>
      </c>
    </row>
    <row r="5400" spans="2:5" x14ac:dyDescent="0.25">
      <c r="B5400" s="294" t="s">
        <v>8534</v>
      </c>
      <c r="C5400" s="294">
        <v>543470</v>
      </c>
      <c r="D5400" s="294" t="s">
        <v>6077</v>
      </c>
      <c r="E5400" s="294" t="s">
        <v>8249</v>
      </c>
    </row>
    <row r="5401" spans="2:5" x14ac:dyDescent="0.25">
      <c r="B5401" s="294" t="s">
        <v>8535</v>
      </c>
      <c r="C5401" s="294">
        <v>543471</v>
      </c>
      <c r="D5401" s="294" t="s">
        <v>8536</v>
      </c>
      <c r="E5401" s="294" t="s">
        <v>185</v>
      </c>
    </row>
    <row r="5402" spans="2:5" x14ac:dyDescent="0.25">
      <c r="B5402" s="294" t="s">
        <v>8537</v>
      </c>
      <c r="C5402" s="294">
        <v>543472</v>
      </c>
      <c r="D5402" s="294" t="s">
        <v>8538</v>
      </c>
      <c r="E5402" s="294" t="s">
        <v>185</v>
      </c>
    </row>
    <row r="5403" spans="2:5" x14ac:dyDescent="0.25">
      <c r="B5403" s="294" t="s">
        <v>8539</v>
      </c>
      <c r="C5403" s="294">
        <v>543473</v>
      </c>
      <c r="D5403" s="294" t="s">
        <v>8540</v>
      </c>
      <c r="E5403" s="294" t="s">
        <v>185</v>
      </c>
    </row>
    <row r="5404" spans="2:5" x14ac:dyDescent="0.25">
      <c r="B5404" s="294" t="s">
        <v>8541</v>
      </c>
      <c r="C5404" s="294">
        <v>543474</v>
      </c>
      <c r="D5404" s="294" t="s">
        <v>8542</v>
      </c>
      <c r="E5404" s="294" t="s">
        <v>185</v>
      </c>
    </row>
    <row r="5405" spans="2:5" x14ac:dyDescent="0.25">
      <c r="B5405" s="294" t="s">
        <v>8543</v>
      </c>
      <c r="C5405" s="294">
        <v>543475</v>
      </c>
      <c r="D5405" s="294" t="s">
        <v>8544</v>
      </c>
      <c r="E5405" s="294" t="s">
        <v>8527</v>
      </c>
    </row>
    <row r="5406" spans="2:5" x14ac:dyDescent="0.25">
      <c r="B5406" s="294" t="s">
        <v>8545</v>
      </c>
      <c r="C5406" s="294">
        <v>543481</v>
      </c>
      <c r="D5406" s="294" t="s">
        <v>8546</v>
      </c>
      <c r="E5406" s="294" t="s">
        <v>185</v>
      </c>
    </row>
    <row r="5407" spans="2:5" x14ac:dyDescent="0.25">
      <c r="B5407" s="294" t="s">
        <v>8547</v>
      </c>
      <c r="C5407" s="294">
        <v>543482</v>
      </c>
      <c r="D5407" s="294" t="s">
        <v>8548</v>
      </c>
      <c r="E5407" s="294" t="s">
        <v>1187</v>
      </c>
    </row>
    <row r="5408" spans="2:5" x14ac:dyDescent="0.25">
      <c r="B5408" s="294" t="s">
        <v>8549</v>
      </c>
      <c r="C5408" s="294">
        <v>543489</v>
      </c>
      <c r="D5408" s="294" t="s">
        <v>8550</v>
      </c>
      <c r="E5408" s="294" t="s">
        <v>8473</v>
      </c>
    </row>
    <row r="5409" spans="2:5" x14ac:dyDescent="0.25">
      <c r="B5409" s="294" t="s">
        <v>8551</v>
      </c>
      <c r="C5409" s="294">
        <v>543490</v>
      </c>
      <c r="D5409" s="294" t="s">
        <v>8552</v>
      </c>
      <c r="E5409" s="294" t="s">
        <v>8415</v>
      </c>
    </row>
    <row r="5410" spans="2:5" x14ac:dyDescent="0.25">
      <c r="B5410" s="294" t="s">
        <v>8553</v>
      </c>
      <c r="C5410" s="294">
        <v>543497</v>
      </c>
      <c r="D5410" s="294" t="s">
        <v>8554</v>
      </c>
      <c r="E5410" s="294" t="s">
        <v>582</v>
      </c>
    </row>
    <row r="5411" spans="2:5" x14ac:dyDescent="0.25">
      <c r="B5411" s="294" t="s">
        <v>8555</v>
      </c>
      <c r="C5411" s="294">
        <v>543498</v>
      </c>
      <c r="D5411" s="294" t="s">
        <v>8556</v>
      </c>
      <c r="E5411" s="294" t="s">
        <v>8137</v>
      </c>
    </row>
    <row r="5412" spans="2:5" x14ac:dyDescent="0.25">
      <c r="B5412" s="294" t="s">
        <v>8557</v>
      </c>
      <c r="C5412" s="294">
        <v>543499</v>
      </c>
      <c r="D5412" s="294" t="s">
        <v>8558</v>
      </c>
      <c r="E5412" s="294" t="s">
        <v>460</v>
      </c>
    </row>
    <row r="5413" spans="2:5" x14ac:dyDescent="0.25">
      <c r="B5413" s="294" t="s">
        <v>8559</v>
      </c>
      <c r="C5413" s="294">
        <v>543500</v>
      </c>
      <c r="D5413" s="294" t="s">
        <v>8560</v>
      </c>
      <c r="E5413" s="294" t="s">
        <v>8154</v>
      </c>
    </row>
    <row r="5414" spans="2:5" x14ac:dyDescent="0.25">
      <c r="B5414" s="294" t="s">
        <v>8561</v>
      </c>
      <c r="C5414" s="294">
        <v>543501</v>
      </c>
      <c r="D5414" s="294" t="s">
        <v>8562</v>
      </c>
      <c r="E5414" s="294" t="s">
        <v>185</v>
      </c>
    </row>
    <row r="5415" spans="2:5" x14ac:dyDescent="0.25">
      <c r="B5415" s="294" t="s">
        <v>8563</v>
      </c>
      <c r="C5415" s="294">
        <v>543512</v>
      </c>
      <c r="D5415" s="294" t="s">
        <v>8564</v>
      </c>
      <c r="E5415" s="294" t="s">
        <v>8565</v>
      </c>
    </row>
    <row r="5416" spans="2:5" x14ac:dyDescent="0.25">
      <c r="B5416" s="294" t="s">
        <v>8566</v>
      </c>
      <c r="C5416" s="294">
        <v>543513</v>
      </c>
      <c r="D5416" s="294" t="s">
        <v>8567</v>
      </c>
      <c r="E5416" s="294" t="s">
        <v>8154</v>
      </c>
    </row>
    <row r="5417" spans="2:5" x14ac:dyDescent="0.25">
      <c r="B5417" s="294" t="s">
        <v>8568</v>
      </c>
      <c r="C5417" s="294">
        <v>543514</v>
      </c>
      <c r="D5417" s="294" t="s">
        <v>8569</v>
      </c>
      <c r="E5417" s="294" t="s">
        <v>8186</v>
      </c>
    </row>
    <row r="5418" spans="2:5" x14ac:dyDescent="0.25">
      <c r="B5418" s="294" t="s">
        <v>8570</v>
      </c>
      <c r="C5418" s="294">
        <v>543515</v>
      </c>
      <c r="D5418" s="294" t="s">
        <v>8571</v>
      </c>
      <c r="E5418" s="294" t="s">
        <v>8154</v>
      </c>
    </row>
    <row r="5419" spans="2:5" x14ac:dyDescent="0.25">
      <c r="B5419" s="294" t="s">
        <v>8572</v>
      </c>
      <c r="C5419" s="294">
        <v>543516</v>
      </c>
      <c r="D5419" s="294" t="s">
        <v>8573</v>
      </c>
      <c r="E5419" s="294" t="s">
        <v>8154</v>
      </c>
    </row>
    <row r="5420" spans="2:5" x14ac:dyDescent="0.25">
      <c r="B5420" s="294" t="s">
        <v>8574</v>
      </c>
      <c r="C5420" s="294">
        <v>543517</v>
      </c>
      <c r="D5420" s="294" t="s">
        <v>8575</v>
      </c>
      <c r="E5420" s="294" t="s">
        <v>745</v>
      </c>
    </row>
    <row r="5421" spans="2:5" x14ac:dyDescent="0.25">
      <c r="B5421" s="294" t="s">
        <v>8576</v>
      </c>
      <c r="C5421" s="294">
        <v>543518</v>
      </c>
      <c r="D5421" s="294" t="s">
        <v>8577</v>
      </c>
      <c r="E5421" s="294" t="s">
        <v>8171</v>
      </c>
    </row>
    <row r="5422" spans="2:5" x14ac:dyDescent="0.25">
      <c r="B5422" s="294" t="s">
        <v>8578</v>
      </c>
      <c r="C5422" s="294">
        <v>543519</v>
      </c>
      <c r="D5422" s="294" t="s">
        <v>8579</v>
      </c>
      <c r="E5422" s="294" t="s">
        <v>8353</v>
      </c>
    </row>
    <row r="5423" spans="2:5" x14ac:dyDescent="0.25">
      <c r="B5423" s="294" t="s">
        <v>8580</v>
      </c>
      <c r="C5423" s="294">
        <v>543520</v>
      </c>
      <c r="D5423" s="294" t="s">
        <v>8581</v>
      </c>
      <c r="E5423" s="294" t="s">
        <v>8319</v>
      </c>
    </row>
    <row r="5424" spans="2:5" x14ac:dyDescent="0.25">
      <c r="B5424" s="294" t="s">
        <v>8582</v>
      </c>
      <c r="C5424" s="294">
        <v>543521</v>
      </c>
      <c r="D5424" s="294" t="s">
        <v>8583</v>
      </c>
      <c r="E5424" s="294" t="s">
        <v>8337</v>
      </c>
    </row>
    <row r="5425" spans="2:5" x14ac:dyDescent="0.25">
      <c r="B5425" s="294" t="s">
        <v>8584</v>
      </c>
      <c r="C5425" s="294">
        <v>543522</v>
      </c>
      <c r="D5425" s="294" t="s">
        <v>8585</v>
      </c>
      <c r="E5425" s="294" t="s">
        <v>8586</v>
      </c>
    </row>
    <row r="5426" spans="2:5" x14ac:dyDescent="0.25">
      <c r="B5426" s="294" t="s">
        <v>8587</v>
      </c>
      <c r="C5426" s="294">
        <v>543523</v>
      </c>
      <c r="D5426" s="294" t="s">
        <v>8588</v>
      </c>
      <c r="E5426" s="294" t="s">
        <v>848</v>
      </c>
    </row>
    <row r="5427" spans="2:5" x14ac:dyDescent="0.25">
      <c r="B5427" s="294" t="s">
        <v>8589</v>
      </c>
      <c r="C5427" s="294">
        <v>543524</v>
      </c>
      <c r="D5427" s="294" t="s">
        <v>8590</v>
      </c>
      <c r="E5427" s="294" t="s">
        <v>8319</v>
      </c>
    </row>
    <row r="5428" spans="2:5" x14ac:dyDescent="0.25">
      <c r="B5428" s="294" t="s">
        <v>8591</v>
      </c>
      <c r="C5428" s="294">
        <v>543525</v>
      </c>
      <c r="D5428" s="294" t="s">
        <v>5990</v>
      </c>
      <c r="E5428" s="294" t="s">
        <v>8527</v>
      </c>
    </row>
    <row r="5429" spans="2:5" x14ac:dyDescent="0.25">
      <c r="B5429" s="294" t="s">
        <v>8592</v>
      </c>
      <c r="C5429" s="294">
        <v>543526</v>
      </c>
      <c r="D5429" s="294" t="s">
        <v>8593</v>
      </c>
      <c r="E5429" s="294" t="s">
        <v>2835</v>
      </c>
    </row>
    <row r="5430" spans="2:5" x14ac:dyDescent="0.25">
      <c r="B5430" s="294" t="s">
        <v>8594</v>
      </c>
      <c r="C5430" s="294">
        <v>543527</v>
      </c>
      <c r="D5430" s="294" t="s">
        <v>8595</v>
      </c>
      <c r="E5430" s="294" t="s">
        <v>8466</v>
      </c>
    </row>
    <row r="5431" spans="2:5" x14ac:dyDescent="0.25">
      <c r="B5431" s="294" t="s">
        <v>8596</v>
      </c>
      <c r="C5431" s="294">
        <v>543528</v>
      </c>
      <c r="D5431" s="294" t="s">
        <v>8597</v>
      </c>
      <c r="E5431" s="294" t="s">
        <v>745</v>
      </c>
    </row>
    <row r="5432" spans="2:5" x14ac:dyDescent="0.25">
      <c r="B5432" s="294" t="s">
        <v>8598</v>
      </c>
      <c r="C5432" s="294">
        <v>543529</v>
      </c>
      <c r="D5432" s="294" t="s">
        <v>8599</v>
      </c>
      <c r="E5432" s="294" t="s">
        <v>8473</v>
      </c>
    </row>
    <row r="5433" spans="2:5" x14ac:dyDescent="0.25">
      <c r="B5433" s="294" t="s">
        <v>8600</v>
      </c>
      <c r="C5433" s="294">
        <v>543530</v>
      </c>
      <c r="D5433" s="294" t="s">
        <v>8601</v>
      </c>
      <c r="E5433" s="294" t="s">
        <v>930</v>
      </c>
    </row>
    <row r="5434" spans="2:5" x14ac:dyDescent="0.25">
      <c r="B5434" s="294" t="s">
        <v>8602</v>
      </c>
      <c r="C5434" s="294">
        <v>543531</v>
      </c>
      <c r="D5434" s="294" t="s">
        <v>8603</v>
      </c>
      <c r="E5434" s="294" t="s">
        <v>620</v>
      </c>
    </row>
    <row r="5435" spans="2:5" x14ac:dyDescent="0.25">
      <c r="B5435" s="294" t="s">
        <v>8604</v>
      </c>
      <c r="C5435" s="294">
        <v>543532</v>
      </c>
      <c r="D5435" s="294" t="s">
        <v>8605</v>
      </c>
      <c r="E5435" s="294" t="s">
        <v>8171</v>
      </c>
    </row>
    <row r="5436" spans="2:5" x14ac:dyDescent="0.25">
      <c r="B5436" s="294" t="s">
        <v>8606</v>
      </c>
      <c r="C5436" s="294">
        <v>543533</v>
      </c>
      <c r="D5436" s="294" t="s">
        <v>8607</v>
      </c>
      <c r="E5436" s="294" t="s">
        <v>8527</v>
      </c>
    </row>
    <row r="5437" spans="2:5" x14ac:dyDescent="0.25">
      <c r="B5437" s="294" t="s">
        <v>8608</v>
      </c>
      <c r="C5437" s="294">
        <v>543534</v>
      </c>
      <c r="D5437" s="294" t="s">
        <v>8609</v>
      </c>
      <c r="E5437" s="294" t="s">
        <v>582</v>
      </c>
    </row>
    <row r="5438" spans="2:5" x14ac:dyDescent="0.25">
      <c r="B5438" s="294" t="s">
        <v>8610</v>
      </c>
      <c r="C5438" s="294">
        <v>543535</v>
      </c>
      <c r="D5438" s="294" t="s">
        <v>8611</v>
      </c>
      <c r="E5438" s="294" t="s">
        <v>8390</v>
      </c>
    </row>
    <row r="5439" spans="2:5" x14ac:dyDescent="0.25">
      <c r="B5439" s="294" t="s">
        <v>8612</v>
      </c>
      <c r="C5439" s="294">
        <v>543536</v>
      </c>
      <c r="D5439" s="294" t="s">
        <v>8613</v>
      </c>
      <c r="E5439" s="294" t="s">
        <v>8146</v>
      </c>
    </row>
    <row r="5440" spans="2:5" x14ac:dyDescent="0.25">
      <c r="B5440" s="294" t="s">
        <v>8614</v>
      </c>
      <c r="C5440" s="294">
        <v>590136</v>
      </c>
      <c r="D5440" s="294" t="s">
        <v>8615</v>
      </c>
      <c r="E5440" s="294" t="s">
        <v>185</v>
      </c>
    </row>
    <row r="5441" spans="2:5" x14ac:dyDescent="0.25">
      <c r="B5441" s="294" t="s">
        <v>8616</v>
      </c>
      <c r="C5441" s="294">
        <v>590137</v>
      </c>
      <c r="D5441" s="294" t="s">
        <v>8617</v>
      </c>
      <c r="E5441" s="294" t="s">
        <v>185</v>
      </c>
    </row>
    <row r="5442" spans="2:5" x14ac:dyDescent="0.25">
      <c r="B5442" s="294" t="s">
        <v>8618</v>
      </c>
      <c r="C5442" s="294">
        <v>590138</v>
      </c>
      <c r="D5442" s="294" t="s">
        <v>8619</v>
      </c>
      <c r="E5442" s="294" t="s">
        <v>185</v>
      </c>
    </row>
  </sheetData>
  <autoFilter ref="B2:E5442"/>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K93"/>
  <sheetViews>
    <sheetView workbookViewId="0">
      <selection activeCell="K17" sqref="K17"/>
    </sheetView>
  </sheetViews>
  <sheetFormatPr defaultColWidth="8.85546875" defaultRowHeight="15" x14ac:dyDescent="0.25"/>
  <cols>
    <col min="1" max="1" width="27.7109375" style="2" bestFit="1" customWidth="1"/>
    <col min="2" max="11" width="13.42578125" style="2" bestFit="1" customWidth="1"/>
    <col min="12" max="12" width="8.85546875" style="2"/>
    <col min="13" max="13" width="10" style="2" bestFit="1" customWidth="1"/>
    <col min="14" max="16384" width="8.85546875" style="2"/>
  </cols>
  <sheetData>
    <row r="1" spans="1:11" s="1" customFormat="1" x14ac:dyDescent="0.25">
      <c r="A1" s="1" t="s">
        <v>0</v>
      </c>
      <c r="B1" s="1" t="s">
        <v>1</v>
      </c>
      <c r="E1" s="324"/>
      <c r="F1" s="324"/>
      <c r="G1" s="324"/>
      <c r="H1" s="324"/>
      <c r="I1" s="324"/>
      <c r="J1" s="324"/>
      <c r="K1" s="324"/>
    </row>
    <row r="2" spans="1:11" x14ac:dyDescent="0.25">
      <c r="A2" s="1" t="s">
        <v>2</v>
      </c>
      <c r="B2" s="2">
        <v>2.1</v>
      </c>
      <c r="E2" s="325" t="s">
        <v>3</v>
      </c>
      <c r="F2" s="325"/>
      <c r="G2" s="325"/>
      <c r="H2" s="325"/>
      <c r="I2" s="325"/>
      <c r="J2" s="325"/>
      <c r="K2" s="325"/>
    </row>
    <row r="3" spans="1:11" x14ac:dyDescent="0.25">
      <c r="A3" s="1" t="s">
        <v>4</v>
      </c>
      <c r="B3" s="2">
        <v>2.1</v>
      </c>
    </row>
    <row r="4" spans="1:11" x14ac:dyDescent="0.25">
      <c r="A4" s="1"/>
    </row>
    <row r="5" spans="1:11" x14ac:dyDescent="0.25">
      <c r="A5" s="1" t="s">
        <v>5</v>
      </c>
    </row>
    <row r="6" spans="1:11" x14ac:dyDescent="0.25">
      <c r="A6" s="2" t="s">
        <v>6</v>
      </c>
      <c r="B6" s="2">
        <f>IF(B9&gt;0, B9/B8, 0)</f>
        <v>415.44013407367282</v>
      </c>
    </row>
    <row r="7" spans="1:11" x14ac:dyDescent="0.25">
      <c r="A7" s="2" t="s">
        <v>7</v>
      </c>
      <c r="B7">
        <v>5</v>
      </c>
    </row>
    <row r="8" spans="1:11" x14ac:dyDescent="0.25">
      <c r="A8" s="2" t="s">
        <v>8</v>
      </c>
      <c r="B8">
        <v>1476.8</v>
      </c>
    </row>
    <row r="9" spans="1:11" x14ac:dyDescent="0.25">
      <c r="A9" s="2" t="s">
        <v>9</v>
      </c>
      <c r="B9">
        <v>613521.99</v>
      </c>
    </row>
    <row r="15" spans="1:11" x14ac:dyDescent="0.25">
      <c r="A15" s="1" t="s">
        <v>10</v>
      </c>
    </row>
    <row r="16" spans="1:11" s="5" customFormat="1" x14ac:dyDescent="0.25">
      <c r="A16" s="3" t="s">
        <v>11</v>
      </c>
      <c r="B16" s="4">
        <v>42460</v>
      </c>
      <c r="C16" s="4">
        <v>42825</v>
      </c>
      <c r="D16" s="4">
        <v>43190</v>
      </c>
      <c r="E16" s="4">
        <v>43555</v>
      </c>
      <c r="F16" s="4">
        <v>43921</v>
      </c>
      <c r="G16" s="4">
        <v>44286</v>
      </c>
      <c r="H16" s="4">
        <v>44651</v>
      </c>
      <c r="I16" s="4">
        <v>45016</v>
      </c>
      <c r="J16" s="4">
        <v>45382</v>
      </c>
      <c r="K16" s="4">
        <v>45747</v>
      </c>
    </row>
    <row r="17" spans="1:11" s="6" customFormat="1" x14ac:dyDescent="0.25">
      <c r="A17" s="6" t="s">
        <v>12</v>
      </c>
      <c r="B17">
        <v>62441</v>
      </c>
      <c r="C17">
        <v>68484</v>
      </c>
      <c r="D17">
        <v>70522</v>
      </c>
      <c r="E17">
        <v>82675</v>
      </c>
      <c r="F17">
        <v>90791</v>
      </c>
      <c r="G17">
        <v>100472</v>
      </c>
      <c r="H17">
        <v>121641</v>
      </c>
      <c r="I17">
        <v>146767</v>
      </c>
      <c r="J17">
        <v>153670</v>
      </c>
      <c r="K17">
        <v>162990</v>
      </c>
    </row>
    <row r="18" spans="1:11" s="6" customFormat="1" x14ac:dyDescent="0.25">
      <c r="A18" s="2" t="s">
        <v>13</v>
      </c>
    </row>
    <row r="19" spans="1:11" s="6" customFormat="1" x14ac:dyDescent="0.25">
      <c r="A19" s="2" t="s">
        <v>14</v>
      </c>
      <c r="B19"/>
      <c r="C19"/>
      <c r="D19"/>
      <c r="E19"/>
      <c r="F19"/>
      <c r="G19"/>
      <c r="H19"/>
      <c r="I19"/>
      <c r="J19"/>
      <c r="K19"/>
    </row>
    <row r="20" spans="1:11" s="6" customFormat="1" x14ac:dyDescent="0.25">
      <c r="A20" s="2" t="s">
        <v>15</v>
      </c>
      <c r="B20">
        <v>217</v>
      </c>
      <c r="C20">
        <v>228</v>
      </c>
      <c r="D20">
        <v>207</v>
      </c>
      <c r="E20">
        <v>221</v>
      </c>
      <c r="F20">
        <v>229</v>
      </c>
      <c r="G20">
        <v>143</v>
      </c>
      <c r="H20">
        <v>132</v>
      </c>
      <c r="I20">
        <v>176</v>
      </c>
      <c r="J20">
        <v>199</v>
      </c>
      <c r="K20">
        <v>222</v>
      </c>
    </row>
    <row r="21" spans="1:11" s="6" customFormat="1" x14ac:dyDescent="0.25">
      <c r="A21" s="2" t="s">
        <v>16</v>
      </c>
      <c r="B21">
        <v>5860</v>
      </c>
      <c r="C21">
        <v>6712</v>
      </c>
      <c r="D21">
        <v>7286</v>
      </c>
      <c r="E21">
        <v>9902</v>
      </c>
      <c r="F21">
        <v>11086</v>
      </c>
      <c r="G21">
        <v>12800</v>
      </c>
      <c r="H21">
        <v>20690</v>
      </c>
      <c r="I21">
        <v>26330</v>
      </c>
      <c r="J21">
        <v>27195</v>
      </c>
      <c r="K21">
        <v>30395</v>
      </c>
    </row>
    <row r="22" spans="1:11" s="6" customFormat="1" x14ac:dyDescent="0.25">
      <c r="A22" s="2" t="s">
        <v>17</v>
      </c>
      <c r="B22">
        <v>34415</v>
      </c>
      <c r="C22">
        <v>37669</v>
      </c>
      <c r="D22">
        <v>38902</v>
      </c>
      <c r="E22">
        <v>45323</v>
      </c>
      <c r="F22">
        <v>50895</v>
      </c>
      <c r="G22">
        <v>55547</v>
      </c>
      <c r="H22">
        <v>63997</v>
      </c>
      <c r="I22">
        <v>78374</v>
      </c>
      <c r="J22">
        <v>82636</v>
      </c>
      <c r="K22">
        <v>85968</v>
      </c>
    </row>
    <row r="23" spans="1:11" s="6" customFormat="1" x14ac:dyDescent="0.25">
      <c r="A23" s="2" t="s">
        <v>18</v>
      </c>
      <c r="B23">
        <v>4441</v>
      </c>
      <c r="C23">
        <v>4584</v>
      </c>
      <c r="D23">
        <v>4585</v>
      </c>
      <c r="E23">
        <v>5553</v>
      </c>
      <c r="F23">
        <v>5375</v>
      </c>
      <c r="G23">
        <v>3194</v>
      </c>
      <c r="H23">
        <v>4305</v>
      </c>
      <c r="I23">
        <v>5300</v>
      </c>
      <c r="J23">
        <v>5705</v>
      </c>
      <c r="K23">
        <v>6039</v>
      </c>
    </row>
    <row r="24" spans="1:11" s="6" customFormat="1" x14ac:dyDescent="0.25">
      <c r="A24" s="2" t="s">
        <v>19</v>
      </c>
      <c r="B24">
        <v>429</v>
      </c>
      <c r="C24">
        <v>687</v>
      </c>
      <c r="D24">
        <v>720</v>
      </c>
      <c r="E24">
        <v>1506</v>
      </c>
      <c r="F24">
        <v>939</v>
      </c>
      <c r="G24">
        <v>899</v>
      </c>
      <c r="H24">
        <v>1026</v>
      </c>
      <c r="I24">
        <v>1457</v>
      </c>
      <c r="J24">
        <v>1510</v>
      </c>
      <c r="K24">
        <v>1130</v>
      </c>
    </row>
    <row r="25" spans="1:11" s="6" customFormat="1" x14ac:dyDescent="0.25">
      <c r="A25" s="6" t="s">
        <v>20</v>
      </c>
      <c r="B25">
        <v>3120</v>
      </c>
      <c r="C25">
        <v>3050</v>
      </c>
      <c r="D25">
        <v>3311</v>
      </c>
      <c r="E25">
        <v>2882</v>
      </c>
      <c r="F25">
        <v>2803</v>
      </c>
      <c r="G25">
        <v>2201</v>
      </c>
      <c r="H25">
        <v>2295</v>
      </c>
      <c r="I25">
        <v>2701</v>
      </c>
      <c r="J25">
        <v>4711</v>
      </c>
      <c r="K25">
        <v>3600</v>
      </c>
    </row>
    <row r="26" spans="1:11" s="6" customFormat="1" x14ac:dyDescent="0.25">
      <c r="A26" s="6" t="s">
        <v>21</v>
      </c>
      <c r="B26">
        <v>1459</v>
      </c>
      <c r="C26">
        <v>1703</v>
      </c>
      <c r="D26">
        <v>1863</v>
      </c>
      <c r="E26">
        <v>2011</v>
      </c>
      <c r="F26">
        <v>2893</v>
      </c>
      <c r="G26">
        <v>3267</v>
      </c>
      <c r="H26">
        <v>3476</v>
      </c>
      <c r="I26">
        <v>4225</v>
      </c>
      <c r="J26">
        <v>4678</v>
      </c>
      <c r="K26">
        <v>4812</v>
      </c>
    </row>
    <row r="27" spans="1:11" s="6" customFormat="1" x14ac:dyDescent="0.25">
      <c r="A27" s="6" t="s">
        <v>22</v>
      </c>
      <c r="B27"/>
      <c r="C27"/>
      <c r="D27"/>
      <c r="E27"/>
      <c r="F27">
        <v>170</v>
      </c>
      <c r="G27">
        <v>195</v>
      </c>
      <c r="H27">
        <v>200</v>
      </c>
      <c r="I27">
        <v>284</v>
      </c>
      <c r="J27">
        <v>470</v>
      </c>
      <c r="K27">
        <v>416</v>
      </c>
    </row>
    <row r="28" spans="1:11" s="6" customFormat="1" x14ac:dyDescent="0.25">
      <c r="A28" s="6" t="s">
        <v>23</v>
      </c>
      <c r="B28">
        <v>18740</v>
      </c>
      <c r="C28">
        <v>19951</v>
      </c>
      <c r="D28">
        <v>20270</v>
      </c>
      <c r="E28">
        <v>21041</v>
      </c>
      <c r="F28">
        <v>22007</v>
      </c>
      <c r="G28">
        <v>26628</v>
      </c>
      <c r="H28">
        <v>30110</v>
      </c>
      <c r="I28">
        <v>33322</v>
      </c>
      <c r="J28">
        <v>35988</v>
      </c>
      <c r="K28">
        <v>37608</v>
      </c>
    </row>
    <row r="29" spans="1:11" s="6" customFormat="1" x14ac:dyDescent="0.25">
      <c r="A29" s="6" t="s">
        <v>24</v>
      </c>
      <c r="B29">
        <v>5251</v>
      </c>
      <c r="C29">
        <v>5598</v>
      </c>
      <c r="D29">
        <v>4241</v>
      </c>
      <c r="E29">
        <v>5631</v>
      </c>
      <c r="F29">
        <v>5368</v>
      </c>
      <c r="G29">
        <v>7205</v>
      </c>
      <c r="H29">
        <v>7964</v>
      </c>
      <c r="I29">
        <v>9214</v>
      </c>
      <c r="J29">
        <v>9740</v>
      </c>
      <c r="K29">
        <v>10858</v>
      </c>
    </row>
    <row r="30" spans="1:11" s="6" customFormat="1" x14ac:dyDescent="0.25">
      <c r="A30" s="6" t="s">
        <v>25</v>
      </c>
      <c r="B30">
        <v>13489</v>
      </c>
      <c r="C30">
        <v>14353</v>
      </c>
      <c r="D30">
        <v>16029</v>
      </c>
      <c r="E30">
        <v>15404</v>
      </c>
      <c r="F30">
        <v>16594</v>
      </c>
      <c r="G30">
        <v>19351</v>
      </c>
      <c r="H30">
        <v>22110</v>
      </c>
      <c r="I30">
        <v>24095</v>
      </c>
      <c r="J30">
        <v>26233</v>
      </c>
      <c r="K30">
        <v>26713</v>
      </c>
    </row>
    <row r="31" spans="1:11" s="6" customFormat="1" x14ac:dyDescent="0.25">
      <c r="A31" s="6" t="s">
        <v>26</v>
      </c>
      <c r="B31">
        <v>5548.4</v>
      </c>
      <c r="C31">
        <v>5891.6</v>
      </c>
      <c r="D31">
        <v>9465.6</v>
      </c>
      <c r="E31">
        <v>9222.5</v>
      </c>
      <c r="F31">
        <v>7427</v>
      </c>
      <c r="G31">
        <v>11469.6</v>
      </c>
      <c r="H31">
        <v>13007.6</v>
      </c>
      <c r="I31">
        <v>14069.2</v>
      </c>
      <c r="J31">
        <v>19053.2</v>
      </c>
      <c r="K31">
        <v>17827.8</v>
      </c>
    </row>
    <row r="32" spans="1:11" s="6" customFormat="1" x14ac:dyDescent="0.25"/>
    <row r="33" spans="1:11" x14ac:dyDescent="0.25">
      <c r="A33" s="2" t="s">
        <v>64</v>
      </c>
      <c r="B33" s="2">
        <f>+B26+B27+B29+B30</f>
        <v>20199</v>
      </c>
      <c r="C33" s="2">
        <f t="shared" ref="C33:J33" si="0">+C26+C27+C29+C30</f>
        <v>21654</v>
      </c>
      <c r="D33" s="2">
        <f t="shared" si="0"/>
        <v>22133</v>
      </c>
      <c r="E33" s="2">
        <f t="shared" si="0"/>
        <v>23046</v>
      </c>
      <c r="F33" s="2">
        <f t="shared" si="0"/>
        <v>25025</v>
      </c>
      <c r="G33" s="2">
        <f t="shared" si="0"/>
        <v>30018</v>
      </c>
      <c r="H33" s="2">
        <f t="shared" si="0"/>
        <v>33750</v>
      </c>
      <c r="I33" s="2">
        <f t="shared" si="0"/>
        <v>37818</v>
      </c>
      <c r="J33" s="2">
        <f t="shared" si="0"/>
        <v>41121</v>
      </c>
      <c r="K33" s="2">
        <f>+K26+K27+K29+K30</f>
        <v>42799</v>
      </c>
    </row>
    <row r="34" spans="1:11" x14ac:dyDescent="0.25">
      <c r="A34" s="6"/>
    </row>
    <row r="35" spans="1:11" x14ac:dyDescent="0.25">
      <c r="A35" s="6"/>
    </row>
    <row r="36" spans="1:11" x14ac:dyDescent="0.25">
      <c r="A36" s="6"/>
    </row>
    <row r="37" spans="1:11" x14ac:dyDescent="0.25">
      <c r="A37" s="6"/>
    </row>
    <row r="38" spans="1:11" x14ac:dyDescent="0.25">
      <c r="A38" s="6"/>
    </row>
    <row r="39" spans="1:11" x14ac:dyDescent="0.25">
      <c r="A39" s="6"/>
    </row>
    <row r="40" spans="1:11" x14ac:dyDescent="0.25">
      <c r="A40" s="1" t="s">
        <v>27</v>
      </c>
    </row>
    <row r="41" spans="1:11" s="5" customFormat="1" x14ac:dyDescent="0.25">
      <c r="A41" s="3" t="s">
        <v>11</v>
      </c>
      <c r="B41" s="4">
        <v>45107</v>
      </c>
      <c r="C41" s="4">
        <v>45199</v>
      </c>
      <c r="D41" s="4">
        <v>45291</v>
      </c>
      <c r="E41" s="4">
        <v>45382</v>
      </c>
      <c r="F41" s="4">
        <v>45473</v>
      </c>
      <c r="G41" s="4">
        <v>45565</v>
      </c>
      <c r="H41" s="4">
        <v>45657</v>
      </c>
      <c r="I41" s="4">
        <v>45747</v>
      </c>
      <c r="J41" s="4">
        <v>45838</v>
      </c>
      <c r="K41" s="4">
        <v>45930</v>
      </c>
    </row>
    <row r="42" spans="1:11" s="6" customFormat="1" x14ac:dyDescent="0.25">
      <c r="A42" s="6" t="s">
        <v>12</v>
      </c>
      <c r="B42">
        <v>37933</v>
      </c>
      <c r="C42">
        <v>38994</v>
      </c>
      <c r="D42">
        <v>38821</v>
      </c>
      <c r="E42">
        <v>37923</v>
      </c>
      <c r="F42">
        <v>39315</v>
      </c>
      <c r="G42">
        <v>40986</v>
      </c>
      <c r="H42">
        <v>41764</v>
      </c>
      <c r="I42">
        <v>40925</v>
      </c>
      <c r="J42">
        <v>42279</v>
      </c>
      <c r="K42">
        <v>44490</v>
      </c>
    </row>
    <row r="43" spans="1:11" s="6" customFormat="1" x14ac:dyDescent="0.25">
      <c r="A43" s="6" t="s">
        <v>28</v>
      </c>
      <c r="B43">
        <v>28869</v>
      </c>
      <c r="C43">
        <v>29554</v>
      </c>
      <c r="D43">
        <v>29684</v>
      </c>
      <c r="E43">
        <v>29139</v>
      </c>
      <c r="F43">
        <v>29878</v>
      </c>
      <c r="G43">
        <v>31177</v>
      </c>
      <c r="H43">
        <v>31649</v>
      </c>
      <c r="I43">
        <v>31051</v>
      </c>
      <c r="J43">
        <v>32336</v>
      </c>
      <c r="K43">
        <v>33955</v>
      </c>
    </row>
    <row r="44" spans="1:11" s="6" customFormat="1" x14ac:dyDescent="0.25">
      <c r="A44" s="6" t="s">
        <v>20</v>
      </c>
      <c r="B44">
        <v>561</v>
      </c>
      <c r="C44">
        <v>632</v>
      </c>
      <c r="D44">
        <v>789</v>
      </c>
      <c r="E44">
        <v>2729</v>
      </c>
      <c r="F44">
        <v>838</v>
      </c>
      <c r="G44">
        <v>712</v>
      </c>
      <c r="H44">
        <v>859</v>
      </c>
      <c r="I44">
        <v>1190</v>
      </c>
      <c r="J44">
        <v>1042</v>
      </c>
      <c r="K44">
        <v>982</v>
      </c>
    </row>
    <row r="45" spans="1:11" s="6" customFormat="1" x14ac:dyDescent="0.25">
      <c r="A45" s="6" t="s">
        <v>21</v>
      </c>
      <c r="B45">
        <v>1173</v>
      </c>
      <c r="C45">
        <v>1166</v>
      </c>
      <c r="D45">
        <v>1176</v>
      </c>
      <c r="E45">
        <v>1163</v>
      </c>
      <c r="F45">
        <v>1149</v>
      </c>
      <c r="G45">
        <v>1160</v>
      </c>
      <c r="H45">
        <v>1203</v>
      </c>
      <c r="I45">
        <v>1299</v>
      </c>
      <c r="J45">
        <v>1140</v>
      </c>
      <c r="K45">
        <v>1182</v>
      </c>
    </row>
    <row r="46" spans="1:11" s="6" customFormat="1" x14ac:dyDescent="0.25">
      <c r="A46" s="6" t="s">
        <v>22</v>
      </c>
      <c r="B46">
        <v>90</v>
      </c>
      <c r="C46">
        <v>138</v>
      </c>
      <c r="D46">
        <v>131</v>
      </c>
      <c r="E46">
        <v>110</v>
      </c>
      <c r="F46">
        <v>105</v>
      </c>
      <c r="G46">
        <v>108</v>
      </c>
      <c r="H46">
        <v>101</v>
      </c>
      <c r="I46">
        <v>102</v>
      </c>
      <c r="J46">
        <v>105</v>
      </c>
      <c r="K46">
        <v>106</v>
      </c>
    </row>
    <row r="47" spans="1:11" s="6" customFormat="1" x14ac:dyDescent="0.25">
      <c r="A47" s="6" t="s">
        <v>23</v>
      </c>
      <c r="B47">
        <v>8362</v>
      </c>
      <c r="C47">
        <v>8768</v>
      </c>
      <c r="D47">
        <v>8619</v>
      </c>
      <c r="E47">
        <v>10240</v>
      </c>
      <c r="F47">
        <v>9021</v>
      </c>
      <c r="G47">
        <v>9253</v>
      </c>
      <c r="H47">
        <v>9670</v>
      </c>
      <c r="I47">
        <v>9663</v>
      </c>
      <c r="J47">
        <v>9740</v>
      </c>
      <c r="K47">
        <v>10229</v>
      </c>
    </row>
    <row r="48" spans="1:11" s="6" customFormat="1" x14ac:dyDescent="0.25">
      <c r="A48" s="6" t="s">
        <v>24</v>
      </c>
      <c r="B48">
        <v>2417</v>
      </c>
      <c r="C48">
        <v>2553</v>
      </c>
      <c r="D48">
        <v>2506</v>
      </c>
      <c r="E48">
        <v>2265</v>
      </c>
      <c r="F48">
        <v>2647</v>
      </c>
      <c r="G48">
        <v>2737</v>
      </c>
      <c r="H48">
        <v>2848</v>
      </c>
      <c r="I48">
        <v>2625</v>
      </c>
      <c r="J48">
        <v>2816</v>
      </c>
      <c r="K48">
        <v>2854</v>
      </c>
    </row>
    <row r="49" spans="1:11" s="6" customFormat="1" x14ac:dyDescent="0.25">
      <c r="A49" s="6" t="s">
        <v>25</v>
      </c>
      <c r="B49">
        <v>5945</v>
      </c>
      <c r="C49">
        <v>6212</v>
      </c>
      <c r="D49">
        <v>6106</v>
      </c>
      <c r="E49">
        <v>7969</v>
      </c>
      <c r="F49">
        <v>6368</v>
      </c>
      <c r="G49">
        <v>6506</v>
      </c>
      <c r="H49">
        <v>6806</v>
      </c>
      <c r="I49">
        <v>7033</v>
      </c>
      <c r="J49">
        <v>6921</v>
      </c>
      <c r="K49">
        <v>7364</v>
      </c>
    </row>
    <row r="50" spans="1:11" x14ac:dyDescent="0.25">
      <c r="A50" s="6" t="s">
        <v>29</v>
      </c>
      <c r="B50">
        <v>9064</v>
      </c>
      <c r="C50">
        <v>9440</v>
      </c>
      <c r="D50">
        <v>9137</v>
      </c>
      <c r="E50">
        <v>8784</v>
      </c>
      <c r="F50">
        <v>9437</v>
      </c>
      <c r="G50">
        <v>9809</v>
      </c>
      <c r="H50">
        <v>10115</v>
      </c>
      <c r="I50">
        <v>9874</v>
      </c>
      <c r="J50">
        <v>9943</v>
      </c>
      <c r="K50">
        <v>10535</v>
      </c>
    </row>
    <row r="51" spans="1:11" x14ac:dyDescent="0.25">
      <c r="A51" s="6"/>
    </row>
    <row r="52" spans="1:11" x14ac:dyDescent="0.25">
      <c r="A52" s="2" t="s">
        <v>64</v>
      </c>
      <c r="B52" s="2">
        <f>+B45+B46+B48+B49</f>
        <v>9625</v>
      </c>
      <c r="C52" s="2">
        <f t="shared" ref="C52:K52" si="1">+C45+C46+C48+C49</f>
        <v>10069</v>
      </c>
      <c r="D52" s="2">
        <f t="shared" si="1"/>
        <v>9919</v>
      </c>
      <c r="E52" s="2">
        <f t="shared" si="1"/>
        <v>11507</v>
      </c>
      <c r="F52" s="2">
        <f t="shared" si="1"/>
        <v>10269</v>
      </c>
      <c r="G52" s="2">
        <f t="shared" si="1"/>
        <v>10511</v>
      </c>
      <c r="H52" s="2">
        <f t="shared" si="1"/>
        <v>10958</v>
      </c>
      <c r="I52" s="2">
        <f t="shared" si="1"/>
        <v>11059</v>
      </c>
      <c r="J52" s="2">
        <f t="shared" si="1"/>
        <v>10982</v>
      </c>
      <c r="K52" s="2">
        <f t="shared" si="1"/>
        <v>11506</v>
      </c>
    </row>
    <row r="53" spans="1:11" x14ac:dyDescent="0.25">
      <c r="A53" s="6"/>
    </row>
    <row r="54" spans="1:11" x14ac:dyDescent="0.25">
      <c r="A54" s="6"/>
    </row>
    <row r="55" spans="1:11" x14ac:dyDescent="0.25">
      <c r="A55" s="1" t="s">
        <v>30</v>
      </c>
    </row>
    <row r="56" spans="1:11" s="5" customFormat="1" x14ac:dyDescent="0.25">
      <c r="A56" s="3" t="s">
        <v>11</v>
      </c>
      <c r="B56" s="4">
        <v>42460</v>
      </c>
      <c r="C56" s="4">
        <v>42825</v>
      </c>
      <c r="D56" s="4">
        <v>43190</v>
      </c>
      <c r="E56" s="4">
        <v>43555</v>
      </c>
      <c r="F56" s="4">
        <v>43921</v>
      </c>
      <c r="G56" s="4">
        <v>44286</v>
      </c>
      <c r="H56" s="4">
        <v>44651</v>
      </c>
      <c r="I56" s="4">
        <v>45016</v>
      </c>
      <c r="J56" s="4">
        <v>45382</v>
      </c>
      <c r="K56" s="4">
        <v>45747</v>
      </c>
    </row>
    <row r="57" spans="1:11" x14ac:dyDescent="0.25">
      <c r="A57" s="6" t="s">
        <v>31</v>
      </c>
      <c r="B57">
        <v>1144</v>
      </c>
      <c r="C57">
        <v>1144</v>
      </c>
      <c r="D57">
        <v>1088</v>
      </c>
      <c r="E57">
        <v>2170</v>
      </c>
      <c r="F57">
        <v>2122</v>
      </c>
      <c r="G57">
        <v>2124</v>
      </c>
      <c r="H57">
        <v>2098</v>
      </c>
      <c r="I57">
        <v>2069</v>
      </c>
      <c r="J57">
        <v>2071</v>
      </c>
      <c r="K57">
        <v>2073</v>
      </c>
    </row>
    <row r="58" spans="1:11" x14ac:dyDescent="0.25">
      <c r="A58" s="6" t="s">
        <v>32</v>
      </c>
      <c r="B58">
        <v>60600</v>
      </c>
      <c r="C58">
        <v>67838</v>
      </c>
      <c r="D58">
        <v>63835</v>
      </c>
      <c r="E58">
        <v>62778</v>
      </c>
      <c r="F58">
        <v>63328</v>
      </c>
      <c r="G58">
        <v>74227</v>
      </c>
      <c r="H58">
        <v>73252</v>
      </c>
      <c r="I58">
        <v>73338</v>
      </c>
      <c r="J58">
        <v>86045</v>
      </c>
      <c r="K58">
        <v>93745</v>
      </c>
    </row>
    <row r="59" spans="1:11" x14ac:dyDescent="0.25">
      <c r="A59" s="6" t="s">
        <v>33</v>
      </c>
      <c r="B59"/>
      <c r="C59"/>
      <c r="D59"/>
      <c r="E59"/>
      <c r="F59">
        <v>4633</v>
      </c>
      <c r="G59">
        <v>5325</v>
      </c>
      <c r="H59">
        <v>5474</v>
      </c>
      <c r="I59">
        <v>8299</v>
      </c>
      <c r="J59">
        <v>8359</v>
      </c>
      <c r="K59">
        <v>8227</v>
      </c>
    </row>
    <row r="60" spans="1:11" x14ac:dyDescent="0.25">
      <c r="A60" s="6" t="s">
        <v>34</v>
      </c>
      <c r="B60">
        <v>13354</v>
      </c>
      <c r="C60">
        <v>14166</v>
      </c>
      <c r="D60">
        <v>14426</v>
      </c>
      <c r="E60">
        <v>19118</v>
      </c>
      <c r="F60">
        <v>21717</v>
      </c>
      <c r="G60">
        <v>25835</v>
      </c>
      <c r="H60">
        <v>35905</v>
      </c>
      <c r="I60">
        <v>40890</v>
      </c>
      <c r="J60">
        <v>40885</v>
      </c>
      <c r="K60">
        <v>43750</v>
      </c>
    </row>
    <row r="61" spans="1:11" s="1" customFormat="1" x14ac:dyDescent="0.25">
      <c r="A61" s="1" t="s">
        <v>35</v>
      </c>
      <c r="B61" s="31">
        <v>75098</v>
      </c>
      <c r="C61" s="31">
        <v>83148</v>
      </c>
      <c r="D61" s="31">
        <v>79349</v>
      </c>
      <c r="E61" s="31">
        <v>84066</v>
      </c>
      <c r="F61" s="31">
        <v>91800</v>
      </c>
      <c r="G61" s="31">
        <v>107511</v>
      </c>
      <c r="H61" s="31">
        <v>116729</v>
      </c>
      <c r="I61" s="31">
        <v>124596</v>
      </c>
      <c r="J61" s="31">
        <v>137360</v>
      </c>
      <c r="K61" s="31">
        <v>147795</v>
      </c>
    </row>
    <row r="62" spans="1:11" x14ac:dyDescent="0.25">
      <c r="A62" s="6" t="s">
        <v>36</v>
      </c>
      <c r="B62">
        <v>13386</v>
      </c>
      <c r="C62">
        <v>14179</v>
      </c>
      <c r="D62">
        <v>12574</v>
      </c>
      <c r="E62">
        <v>15710</v>
      </c>
      <c r="F62">
        <v>23789</v>
      </c>
      <c r="G62">
        <v>25505</v>
      </c>
      <c r="H62">
        <v>25800</v>
      </c>
      <c r="I62">
        <v>29225</v>
      </c>
      <c r="J62">
        <v>27622</v>
      </c>
      <c r="K62">
        <v>30961</v>
      </c>
    </row>
    <row r="63" spans="1:11" x14ac:dyDescent="0.25">
      <c r="A63" s="6" t="s">
        <v>37</v>
      </c>
      <c r="B63">
        <v>960</v>
      </c>
      <c r="C63">
        <v>1365</v>
      </c>
      <c r="D63">
        <v>1606</v>
      </c>
      <c r="E63">
        <v>1388</v>
      </c>
      <c r="F63">
        <v>954</v>
      </c>
      <c r="G63">
        <v>922</v>
      </c>
      <c r="H63">
        <v>416</v>
      </c>
      <c r="I63">
        <v>288</v>
      </c>
      <c r="J63">
        <v>293</v>
      </c>
      <c r="K63">
        <v>814</v>
      </c>
    </row>
    <row r="64" spans="1:11" x14ac:dyDescent="0.25">
      <c r="A64" s="6" t="s">
        <v>38</v>
      </c>
      <c r="B64">
        <v>1892</v>
      </c>
      <c r="C64">
        <v>16423</v>
      </c>
      <c r="D64">
        <v>12163</v>
      </c>
      <c r="E64">
        <v>11261</v>
      </c>
      <c r="F64">
        <v>8792</v>
      </c>
      <c r="G64">
        <v>14205</v>
      </c>
      <c r="H64">
        <v>20324</v>
      </c>
      <c r="I64">
        <v>19478</v>
      </c>
      <c r="J64">
        <v>24623</v>
      </c>
      <c r="K64">
        <v>23541</v>
      </c>
    </row>
    <row r="65" spans="1:11" x14ac:dyDescent="0.25">
      <c r="A65" s="6" t="s">
        <v>39</v>
      </c>
      <c r="B65">
        <v>58860</v>
      </c>
      <c r="C65">
        <v>51181</v>
      </c>
      <c r="D65">
        <v>53006</v>
      </c>
      <c r="E65">
        <v>55707</v>
      </c>
      <c r="F65">
        <v>58265</v>
      </c>
      <c r="G65">
        <v>66879</v>
      </c>
      <c r="H65">
        <v>70189</v>
      </c>
      <c r="I65">
        <v>75605</v>
      </c>
      <c r="J65">
        <v>84822</v>
      </c>
      <c r="K65">
        <v>92479</v>
      </c>
    </row>
    <row r="66" spans="1:11" s="1" customFormat="1" x14ac:dyDescent="0.25">
      <c r="A66" s="1" t="s">
        <v>35</v>
      </c>
      <c r="B66" s="31">
        <v>75098</v>
      </c>
      <c r="C66" s="31">
        <v>83148</v>
      </c>
      <c r="D66" s="31">
        <v>79349</v>
      </c>
      <c r="E66" s="31">
        <v>84066</v>
      </c>
      <c r="F66" s="31">
        <v>91800</v>
      </c>
      <c r="G66" s="31">
        <v>107511</v>
      </c>
      <c r="H66" s="31">
        <v>116729</v>
      </c>
      <c r="I66" s="31">
        <v>124596</v>
      </c>
      <c r="J66" s="31">
        <v>137360</v>
      </c>
      <c r="K66" s="31">
        <v>147795</v>
      </c>
    </row>
    <row r="67" spans="1:11" s="6" customFormat="1" x14ac:dyDescent="0.25">
      <c r="A67" s="6" t="s">
        <v>40</v>
      </c>
      <c r="B67">
        <v>11330</v>
      </c>
      <c r="C67">
        <v>12322</v>
      </c>
      <c r="D67">
        <v>13142</v>
      </c>
      <c r="E67">
        <v>14827</v>
      </c>
      <c r="F67">
        <v>18487</v>
      </c>
      <c r="G67">
        <v>19294</v>
      </c>
      <c r="H67">
        <v>22698</v>
      </c>
      <c r="I67">
        <v>25424</v>
      </c>
      <c r="J67">
        <v>30193</v>
      </c>
      <c r="K67">
        <v>31158</v>
      </c>
    </row>
    <row r="68" spans="1:11" x14ac:dyDescent="0.25">
      <c r="A68" s="6" t="s">
        <v>41</v>
      </c>
      <c r="B68"/>
      <c r="C68"/>
      <c r="D68"/>
      <c r="E68"/>
      <c r="F68"/>
      <c r="G68"/>
      <c r="H68"/>
      <c r="I68"/>
      <c r="J68"/>
      <c r="K68"/>
    </row>
    <row r="69" spans="1:11" x14ac:dyDescent="0.25">
      <c r="A69" s="2" t="s">
        <v>42</v>
      </c>
      <c r="B69">
        <v>32697</v>
      </c>
      <c r="C69">
        <v>22625</v>
      </c>
      <c r="D69">
        <v>19818</v>
      </c>
      <c r="E69">
        <v>19568</v>
      </c>
      <c r="F69">
        <v>18649</v>
      </c>
      <c r="G69">
        <v>24714</v>
      </c>
      <c r="H69">
        <v>17472</v>
      </c>
      <c r="I69">
        <v>12173</v>
      </c>
      <c r="J69">
        <v>14786</v>
      </c>
      <c r="K69">
        <v>24455</v>
      </c>
    </row>
    <row r="70" spans="1:11" x14ac:dyDescent="0.25">
      <c r="A70" s="2" t="s">
        <v>43</v>
      </c>
      <c r="B70">
        <v>2285621088</v>
      </c>
      <c r="C70">
        <v>2285655150</v>
      </c>
      <c r="D70">
        <v>2173312301</v>
      </c>
      <c r="E70">
        <v>4335954462</v>
      </c>
      <c r="F70">
        <v>4240753210</v>
      </c>
      <c r="G70">
        <v>4245146114</v>
      </c>
      <c r="H70">
        <v>4193012929</v>
      </c>
      <c r="I70">
        <v>4136387925</v>
      </c>
      <c r="J70">
        <v>4139950635</v>
      </c>
      <c r="K70">
        <v>4143607528</v>
      </c>
    </row>
    <row r="71" spans="1:11" x14ac:dyDescent="0.25">
      <c r="A71" s="2" t="s">
        <v>44</v>
      </c>
      <c r="B71">
        <v>1148472332</v>
      </c>
      <c r="E71">
        <v>2184191490</v>
      </c>
    </row>
    <row r="72" spans="1:11" x14ac:dyDescent="0.25">
      <c r="A72" s="2" t="s">
        <v>45</v>
      </c>
      <c r="B72">
        <v>5</v>
      </c>
      <c r="C72">
        <v>5</v>
      </c>
      <c r="D72">
        <v>5</v>
      </c>
      <c r="E72">
        <v>5</v>
      </c>
      <c r="F72">
        <v>5</v>
      </c>
      <c r="G72">
        <v>5</v>
      </c>
      <c r="H72">
        <v>5</v>
      </c>
      <c r="I72">
        <v>5</v>
      </c>
      <c r="J72">
        <v>5</v>
      </c>
      <c r="K72">
        <v>5</v>
      </c>
    </row>
    <row r="74" spans="1:11" x14ac:dyDescent="0.25">
      <c r="A74" s="2" t="s">
        <v>39</v>
      </c>
      <c r="B74" s="2">
        <f>B65-SUM(B67:B69)</f>
        <v>14833</v>
      </c>
      <c r="C74" s="2">
        <f t="shared" ref="C74:K74" si="2">C65-SUM(C67:C69)</f>
        <v>16234</v>
      </c>
      <c r="D74" s="2">
        <f t="shared" si="2"/>
        <v>20046</v>
      </c>
      <c r="E74" s="2">
        <f t="shared" si="2"/>
        <v>21312</v>
      </c>
      <c r="F74" s="2">
        <f t="shared" si="2"/>
        <v>21129</v>
      </c>
      <c r="G74" s="2">
        <f t="shared" si="2"/>
        <v>22871</v>
      </c>
      <c r="H74" s="2">
        <f t="shared" si="2"/>
        <v>30019</v>
      </c>
      <c r="I74" s="2">
        <f t="shared" si="2"/>
        <v>38008</v>
      </c>
      <c r="J74" s="2">
        <f t="shared" si="2"/>
        <v>39843</v>
      </c>
      <c r="K74" s="2">
        <f t="shared" si="2"/>
        <v>36866</v>
      </c>
    </row>
    <row r="75" spans="1:11" x14ac:dyDescent="0.25">
      <c r="A75" s="2" t="s">
        <v>158</v>
      </c>
      <c r="B75" s="2">
        <f>B66</f>
        <v>75098</v>
      </c>
      <c r="C75" s="2">
        <f t="shared" ref="C75:K75" si="3">C66</f>
        <v>83148</v>
      </c>
      <c r="D75" s="2">
        <f t="shared" si="3"/>
        <v>79349</v>
      </c>
      <c r="E75" s="2">
        <f t="shared" si="3"/>
        <v>84066</v>
      </c>
      <c r="F75" s="2">
        <f t="shared" si="3"/>
        <v>91800</v>
      </c>
      <c r="G75" s="2">
        <f t="shared" si="3"/>
        <v>107511</v>
      </c>
      <c r="H75" s="2">
        <f t="shared" si="3"/>
        <v>116729</v>
      </c>
      <c r="I75" s="2">
        <f t="shared" si="3"/>
        <v>124596</v>
      </c>
      <c r="J75" s="2">
        <f t="shared" si="3"/>
        <v>137360</v>
      </c>
      <c r="K75" s="2">
        <f t="shared" si="3"/>
        <v>147795</v>
      </c>
    </row>
    <row r="76" spans="1:11" x14ac:dyDescent="0.25">
      <c r="A76" s="6"/>
    </row>
    <row r="77" spans="1:11" x14ac:dyDescent="0.25">
      <c r="A77" s="6"/>
    </row>
    <row r="78" spans="1:11" x14ac:dyDescent="0.25">
      <c r="A78" s="6"/>
    </row>
    <row r="79" spans="1:11" x14ac:dyDescent="0.25">
      <c r="A79" s="6"/>
    </row>
    <row r="80" spans="1:11" x14ac:dyDescent="0.25">
      <c r="A80" s="1" t="s">
        <v>46</v>
      </c>
    </row>
    <row r="81" spans="1:11" s="5" customFormat="1" x14ac:dyDescent="0.25">
      <c r="A81" s="3" t="s">
        <v>11</v>
      </c>
      <c r="B81" s="4">
        <v>42460</v>
      </c>
      <c r="C81" s="4">
        <v>42825</v>
      </c>
      <c r="D81" s="4">
        <v>43190</v>
      </c>
      <c r="E81" s="4">
        <v>43555</v>
      </c>
      <c r="F81" s="4">
        <v>43921</v>
      </c>
      <c r="G81" s="4">
        <v>44286</v>
      </c>
      <c r="H81" s="4">
        <v>44651</v>
      </c>
      <c r="I81" s="4">
        <v>45016</v>
      </c>
      <c r="J81" s="4">
        <v>45382</v>
      </c>
      <c r="K81" s="4">
        <v>45747</v>
      </c>
    </row>
    <row r="82" spans="1:11" s="1" customFormat="1" x14ac:dyDescent="0.25">
      <c r="A82" s="6" t="s">
        <v>47</v>
      </c>
      <c r="B82">
        <v>10028</v>
      </c>
      <c r="C82">
        <v>11531</v>
      </c>
      <c r="D82">
        <v>13218</v>
      </c>
      <c r="E82">
        <v>14841</v>
      </c>
      <c r="F82">
        <v>17003</v>
      </c>
      <c r="G82">
        <v>23224</v>
      </c>
      <c r="H82">
        <v>23885</v>
      </c>
      <c r="I82">
        <v>22467</v>
      </c>
      <c r="J82">
        <v>25210</v>
      </c>
      <c r="K82">
        <v>35694</v>
      </c>
    </row>
    <row r="83" spans="1:11" s="6" customFormat="1" x14ac:dyDescent="0.25">
      <c r="A83" s="6" t="s">
        <v>48</v>
      </c>
      <c r="B83">
        <v>-885</v>
      </c>
      <c r="C83">
        <v>-14664</v>
      </c>
      <c r="D83">
        <v>4533</v>
      </c>
      <c r="E83">
        <v>-632</v>
      </c>
      <c r="F83">
        <v>-331</v>
      </c>
      <c r="G83">
        <v>-7373</v>
      </c>
      <c r="H83">
        <v>-6485</v>
      </c>
      <c r="I83">
        <v>-1071</v>
      </c>
      <c r="J83">
        <v>-5093</v>
      </c>
      <c r="K83">
        <v>-1864</v>
      </c>
    </row>
    <row r="84" spans="1:11" s="6" customFormat="1" x14ac:dyDescent="0.25">
      <c r="A84" s="6" t="s">
        <v>49</v>
      </c>
      <c r="B84">
        <v>-6813</v>
      </c>
      <c r="C84">
        <v>-6939</v>
      </c>
      <c r="D84">
        <v>-20505</v>
      </c>
      <c r="E84">
        <v>-14512</v>
      </c>
      <c r="F84">
        <v>-17591</v>
      </c>
      <c r="G84">
        <v>-9786</v>
      </c>
      <c r="H84">
        <v>-24642</v>
      </c>
      <c r="I84">
        <v>-26695</v>
      </c>
      <c r="J84">
        <v>-17504</v>
      </c>
      <c r="K84">
        <v>-24161</v>
      </c>
    </row>
    <row r="85" spans="1:11" s="1" customFormat="1" x14ac:dyDescent="0.25">
      <c r="A85" s="6" t="s">
        <v>50</v>
      </c>
      <c r="B85">
        <v>2330</v>
      </c>
      <c r="C85">
        <v>-10072</v>
      </c>
      <c r="D85">
        <v>-2754</v>
      </c>
      <c r="E85">
        <v>-303</v>
      </c>
      <c r="F85">
        <v>-919</v>
      </c>
      <c r="G85">
        <v>6065</v>
      </c>
      <c r="H85">
        <v>-7242</v>
      </c>
      <c r="I85">
        <v>-5299</v>
      </c>
      <c r="J85">
        <v>2613</v>
      </c>
      <c r="K85">
        <v>9669</v>
      </c>
    </row>
    <row r="86" spans="1:11" x14ac:dyDescent="0.25">
      <c r="A86" s="6"/>
    </row>
    <row r="87" spans="1:11" x14ac:dyDescent="0.25">
      <c r="A87" s="6"/>
    </row>
    <row r="88" spans="1:11" x14ac:dyDescent="0.25">
      <c r="A88" s="6"/>
    </row>
    <row r="89" spans="1:11" x14ac:dyDescent="0.25">
      <c r="A89" s="6"/>
    </row>
    <row r="90" spans="1:11" s="1" customFormat="1" x14ac:dyDescent="0.25">
      <c r="A90" s="1" t="s">
        <v>51</v>
      </c>
      <c r="B90">
        <v>609.15</v>
      </c>
      <c r="C90">
        <v>511.13</v>
      </c>
      <c r="D90">
        <v>565.9</v>
      </c>
      <c r="E90">
        <v>743.85</v>
      </c>
      <c r="F90">
        <v>641.5</v>
      </c>
      <c r="G90">
        <v>1368.05</v>
      </c>
      <c r="H90">
        <v>1906.85</v>
      </c>
      <c r="I90">
        <v>1427.95</v>
      </c>
      <c r="J90">
        <v>1498.05</v>
      </c>
      <c r="K90">
        <v>1570.65</v>
      </c>
    </row>
    <row r="92" spans="1:11" s="1" customFormat="1" x14ac:dyDescent="0.25">
      <c r="A92" s="1" t="s">
        <v>52</v>
      </c>
    </row>
    <row r="93" spans="1:11" x14ac:dyDescent="0.25">
      <c r="A93" s="2" t="s">
        <v>53</v>
      </c>
      <c r="B93" s="7">
        <v>459.39</v>
      </c>
      <c r="C93" s="7">
        <v>459.39</v>
      </c>
      <c r="D93" s="7">
        <v>436.82</v>
      </c>
      <c r="E93" s="7">
        <v>436.89</v>
      </c>
      <c r="F93" s="7">
        <v>425.9</v>
      </c>
      <c r="G93" s="7">
        <v>426.07</v>
      </c>
      <c r="H93" s="7">
        <v>420.67</v>
      </c>
      <c r="I93" s="7">
        <v>414.86</v>
      </c>
      <c r="J93" s="7">
        <v>415.09</v>
      </c>
      <c r="K93" s="7">
        <v>415.33</v>
      </c>
    </row>
  </sheetData>
  <mergeCells count="2">
    <mergeCell ref="E1:K1"/>
    <mergeCell ref="E2:K2"/>
  </mergeCells>
  <conditionalFormatting sqref="E1:K1">
    <cfRule type="cellIs" dxfId="1" priority="1" operator="notEqual">
      <formula>""</formula>
    </cfRule>
  </conditionalFormatting>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Q69"/>
  <sheetViews>
    <sheetView showGridLines="0" zoomScale="90" zoomScaleNormal="90" workbookViewId="0">
      <pane ySplit="2" topLeftCell="A3" activePane="bottomLeft" state="frozen"/>
      <selection pane="bottomLeft" activeCell="Q27" sqref="Q27:Q28"/>
    </sheetView>
  </sheetViews>
  <sheetFormatPr defaultRowHeight="15" x14ac:dyDescent="0.25"/>
  <cols>
    <col min="1" max="1" width="1.85546875" customWidth="1"/>
    <col min="2" max="2" width="28" bestFit="1" customWidth="1"/>
    <col min="3" max="9" width="10.140625" bestFit="1" customWidth="1"/>
    <col min="10" max="14" width="11.7109375" bestFit="1" customWidth="1"/>
    <col min="15" max="15" width="10.7109375" bestFit="1" customWidth="1"/>
  </cols>
  <sheetData>
    <row r="2" spans="2:17" x14ac:dyDescent="0.25">
      <c r="B2" s="89" t="s">
        <v>157</v>
      </c>
      <c r="C2" s="90">
        <v>41699</v>
      </c>
      <c r="D2" s="90">
        <v>42064</v>
      </c>
      <c r="E2" s="90">
        <v>42430</v>
      </c>
      <c r="F2" s="90">
        <v>42795</v>
      </c>
      <c r="G2" s="90">
        <v>43160</v>
      </c>
      <c r="H2" s="90">
        <v>43525</v>
      </c>
      <c r="I2" s="90">
        <v>43891</v>
      </c>
      <c r="J2" s="90">
        <v>44256</v>
      </c>
      <c r="K2" s="90">
        <v>44621</v>
      </c>
      <c r="L2" s="90">
        <v>44986</v>
      </c>
      <c r="M2" s="90">
        <v>45352</v>
      </c>
      <c r="N2" s="90">
        <v>45717</v>
      </c>
      <c r="O2" s="97"/>
    </row>
    <row r="3" spans="2:17" s="20" customFormat="1" ht="6" customHeight="1" x14ac:dyDescent="0.25">
      <c r="B3" s="13"/>
      <c r="C3" s="21"/>
      <c r="D3" s="21"/>
      <c r="E3" s="21"/>
      <c r="F3" s="21"/>
      <c r="G3" s="21"/>
      <c r="H3" s="21"/>
      <c r="I3" s="21"/>
      <c r="J3" s="21"/>
      <c r="K3" s="21"/>
      <c r="L3" s="21"/>
      <c r="M3" s="21"/>
      <c r="N3" s="21"/>
      <c r="O3" s="97"/>
    </row>
    <row r="4" spans="2:17" x14ac:dyDescent="0.25">
      <c r="B4" t="s">
        <v>159</v>
      </c>
      <c r="C4" s="104">
        <v>286</v>
      </c>
      <c r="D4" s="104">
        <v>572</v>
      </c>
      <c r="E4" s="104">
        <v>1144</v>
      </c>
      <c r="F4" s="104">
        <v>1144</v>
      </c>
      <c r="G4" s="104">
        <v>1088</v>
      </c>
      <c r="H4" s="104">
        <v>2170</v>
      </c>
      <c r="I4" s="104">
        <v>2122</v>
      </c>
      <c r="J4" s="104">
        <v>2124</v>
      </c>
      <c r="K4" s="104">
        <v>2098</v>
      </c>
      <c r="L4" s="104">
        <v>2069</v>
      </c>
      <c r="M4" s="104">
        <v>2071</v>
      </c>
      <c r="N4" s="104">
        <v>2073</v>
      </c>
      <c r="O4" s="98"/>
    </row>
    <row r="5" spans="2:17" x14ac:dyDescent="0.25">
      <c r="B5" t="s">
        <v>32</v>
      </c>
      <c r="C5" s="104">
        <v>44244</v>
      </c>
      <c r="D5" s="104">
        <v>50164</v>
      </c>
      <c r="E5" s="104">
        <v>60600</v>
      </c>
      <c r="F5" s="104">
        <v>67838</v>
      </c>
      <c r="G5" s="104">
        <v>63835</v>
      </c>
      <c r="H5" s="104">
        <v>62778</v>
      </c>
      <c r="I5" s="104">
        <v>63328</v>
      </c>
      <c r="J5" s="104">
        <v>74227</v>
      </c>
      <c r="K5" s="104">
        <v>73252</v>
      </c>
      <c r="L5" s="104">
        <v>73338</v>
      </c>
      <c r="M5" s="104">
        <v>86045</v>
      </c>
      <c r="N5" s="104">
        <v>93745</v>
      </c>
      <c r="O5" s="98"/>
      <c r="Q5" t="s">
        <v>185</v>
      </c>
    </row>
    <row r="6" spans="2:17" x14ac:dyDescent="0.25">
      <c r="B6" t="s">
        <v>160</v>
      </c>
      <c r="C6" s="104"/>
      <c r="D6" s="104"/>
      <c r="E6" s="104"/>
      <c r="F6" s="104"/>
      <c r="G6" s="104"/>
      <c r="H6" s="104"/>
      <c r="I6" s="104"/>
      <c r="J6" s="104"/>
      <c r="K6" s="104"/>
      <c r="L6" s="104"/>
      <c r="M6" s="104"/>
      <c r="N6" s="104"/>
      <c r="O6" s="98"/>
    </row>
    <row r="7" spans="2:17" x14ac:dyDescent="0.25">
      <c r="B7" t="s">
        <v>161</v>
      </c>
      <c r="C7" s="104">
        <v>0</v>
      </c>
      <c r="D7" s="104">
        <v>0</v>
      </c>
      <c r="E7" s="104">
        <v>0</v>
      </c>
      <c r="F7" s="104">
        <v>0</v>
      </c>
      <c r="G7" s="104">
        <v>0</v>
      </c>
      <c r="H7" s="104">
        <v>0</v>
      </c>
      <c r="I7" s="104">
        <v>4633</v>
      </c>
      <c r="J7" s="104">
        <v>5325</v>
      </c>
      <c r="K7" s="104">
        <v>5474</v>
      </c>
      <c r="L7" s="104">
        <v>8299</v>
      </c>
      <c r="M7" s="104">
        <v>8359</v>
      </c>
      <c r="N7" s="104">
        <v>8227</v>
      </c>
      <c r="O7" s="98"/>
    </row>
    <row r="8" spans="2:17" x14ac:dyDescent="0.25">
      <c r="B8" t="s">
        <v>162</v>
      </c>
      <c r="C8" s="104"/>
      <c r="D8" s="104"/>
      <c r="E8" s="104"/>
      <c r="F8" s="104"/>
      <c r="G8" s="104"/>
      <c r="H8" s="104"/>
      <c r="I8" s="104"/>
      <c r="J8" s="104"/>
      <c r="K8" s="104"/>
      <c r="L8" s="104"/>
      <c r="M8" s="104"/>
      <c r="N8" s="104"/>
      <c r="O8" s="98"/>
    </row>
    <row r="9" spans="2:17" x14ac:dyDescent="0.25">
      <c r="B9" t="s">
        <v>163</v>
      </c>
      <c r="C9" s="104">
        <v>0</v>
      </c>
      <c r="D9" s="104">
        <v>0</v>
      </c>
      <c r="E9" s="104">
        <v>0</v>
      </c>
      <c r="F9" s="104">
        <v>0</v>
      </c>
      <c r="G9" s="104">
        <v>1</v>
      </c>
      <c r="H9" s="104">
        <v>58</v>
      </c>
      <c r="I9" s="104">
        <v>394</v>
      </c>
      <c r="J9" s="104">
        <v>431</v>
      </c>
      <c r="K9" s="104">
        <v>386</v>
      </c>
      <c r="L9" s="104">
        <v>388</v>
      </c>
      <c r="M9" s="104">
        <v>345</v>
      </c>
      <c r="N9" s="104">
        <v>385</v>
      </c>
      <c r="O9" s="98"/>
    </row>
    <row r="10" spans="2:17" x14ac:dyDescent="0.25">
      <c r="B10" t="s">
        <v>164</v>
      </c>
      <c r="C10" s="104">
        <v>173</v>
      </c>
      <c r="D10" s="104">
        <v>140</v>
      </c>
      <c r="E10" s="104">
        <v>386</v>
      </c>
      <c r="F10" s="104">
        <v>367</v>
      </c>
      <c r="G10" s="104">
        <v>694</v>
      </c>
      <c r="H10" s="104">
        <v>1655</v>
      </c>
      <c r="I10" s="104">
        <v>2852</v>
      </c>
      <c r="J10" s="104">
        <v>2645</v>
      </c>
      <c r="K10" s="104">
        <v>4134</v>
      </c>
      <c r="L10" s="104">
        <v>3865</v>
      </c>
      <c r="M10" s="104">
        <v>3956</v>
      </c>
      <c r="N10" s="104">
        <v>4164</v>
      </c>
      <c r="O10" s="98"/>
    </row>
    <row r="11" spans="2:17" x14ac:dyDescent="0.25">
      <c r="B11" t="s">
        <v>165</v>
      </c>
      <c r="C11" s="104">
        <v>40</v>
      </c>
      <c r="D11" s="104">
        <v>27</v>
      </c>
      <c r="E11" s="104">
        <v>28</v>
      </c>
      <c r="F11" s="104">
        <v>0</v>
      </c>
      <c r="G11" s="104">
        <v>0</v>
      </c>
      <c r="H11" s="104">
        <v>0</v>
      </c>
      <c r="I11" s="104">
        <v>0</v>
      </c>
      <c r="J11" s="104">
        <v>0</v>
      </c>
      <c r="K11" s="104">
        <v>0</v>
      </c>
      <c r="L11" s="104">
        <v>0</v>
      </c>
      <c r="M11" s="104">
        <v>0</v>
      </c>
      <c r="N11" s="104">
        <v>0</v>
      </c>
      <c r="O11" s="98"/>
    </row>
    <row r="12" spans="2:17" x14ac:dyDescent="0.25">
      <c r="B12" t="s">
        <v>166</v>
      </c>
      <c r="C12" s="104">
        <v>12223</v>
      </c>
      <c r="D12" s="104">
        <v>15386</v>
      </c>
      <c r="E12" s="104">
        <v>12940</v>
      </c>
      <c r="F12" s="104">
        <v>13799</v>
      </c>
      <c r="G12" s="104">
        <v>13731</v>
      </c>
      <c r="H12" s="104">
        <v>17405</v>
      </c>
      <c r="I12" s="104">
        <v>18471</v>
      </c>
      <c r="J12" s="104">
        <v>22759</v>
      </c>
      <c r="K12" s="104">
        <v>31385</v>
      </c>
      <c r="L12" s="104">
        <v>36637</v>
      </c>
      <c r="M12" s="104">
        <v>36584</v>
      </c>
      <c r="N12" s="104">
        <v>39201</v>
      </c>
      <c r="O12" s="98"/>
    </row>
    <row r="13" spans="2:17" ht="15.75" thickBot="1" x14ac:dyDescent="0.3">
      <c r="B13" s="92" t="s">
        <v>81</v>
      </c>
      <c r="C13" s="106">
        <v>56966</v>
      </c>
      <c r="D13" s="106">
        <v>66289</v>
      </c>
      <c r="E13" s="106">
        <v>75098</v>
      </c>
      <c r="F13" s="106">
        <v>83148</v>
      </c>
      <c r="G13" s="106">
        <v>79349</v>
      </c>
      <c r="H13" s="106">
        <v>84066</v>
      </c>
      <c r="I13" s="106">
        <v>91800</v>
      </c>
      <c r="J13" s="106">
        <v>107511</v>
      </c>
      <c r="K13" s="106">
        <v>116729</v>
      </c>
      <c r="L13" s="106">
        <v>124596</v>
      </c>
      <c r="M13" s="106">
        <v>137360</v>
      </c>
      <c r="N13" s="106">
        <v>147795</v>
      </c>
      <c r="O13" s="99"/>
    </row>
    <row r="14" spans="2:17" x14ac:dyDescent="0.25">
      <c r="C14" s="107"/>
      <c r="D14" s="107"/>
      <c r="E14" s="107"/>
      <c r="F14" s="107"/>
      <c r="G14" s="107"/>
      <c r="H14" s="107"/>
      <c r="I14" s="107"/>
      <c r="J14" s="107"/>
      <c r="K14" s="107"/>
      <c r="L14" s="107"/>
      <c r="M14" s="107"/>
      <c r="N14" s="107"/>
      <c r="O14" s="100"/>
    </row>
    <row r="15" spans="2:17" x14ac:dyDescent="0.25">
      <c r="B15" s="31" t="s">
        <v>167</v>
      </c>
      <c r="C15" s="107"/>
      <c r="D15" s="107"/>
      <c r="E15" s="107"/>
      <c r="F15" s="107"/>
      <c r="G15" s="107"/>
      <c r="H15" s="107"/>
      <c r="I15" s="107"/>
      <c r="J15" s="107"/>
      <c r="K15" s="107"/>
      <c r="L15" s="107"/>
      <c r="M15" s="107"/>
      <c r="N15" s="107"/>
      <c r="O15" s="100"/>
    </row>
    <row r="16" spans="2:17" x14ac:dyDescent="0.25">
      <c r="B16" t="s">
        <v>168</v>
      </c>
      <c r="C16" s="104">
        <v>1142</v>
      </c>
      <c r="D16" s="104">
        <v>1564</v>
      </c>
      <c r="E16" s="104">
        <v>1622</v>
      </c>
      <c r="F16" s="104">
        <v>1095</v>
      </c>
      <c r="G16" s="104">
        <v>1229</v>
      </c>
      <c r="H16" s="104">
        <v>1307</v>
      </c>
      <c r="I16" s="104">
        <v>1950</v>
      </c>
      <c r="J16" s="104">
        <v>2036</v>
      </c>
      <c r="K16" s="104">
        <v>2065</v>
      </c>
      <c r="L16" s="104">
        <v>2054</v>
      </c>
      <c r="M16" s="104">
        <v>2037</v>
      </c>
      <c r="N16" s="104">
        <v>2079</v>
      </c>
      <c r="O16" s="101"/>
    </row>
    <row r="17" spans="2:15" x14ac:dyDescent="0.25">
      <c r="B17" t="s">
        <v>169</v>
      </c>
      <c r="C17" s="104">
        <v>5238</v>
      </c>
      <c r="D17" s="104">
        <v>6102</v>
      </c>
      <c r="E17" s="104">
        <v>6325</v>
      </c>
      <c r="F17" s="104">
        <v>8419</v>
      </c>
      <c r="G17" s="104">
        <v>9334</v>
      </c>
      <c r="H17" s="104">
        <v>10270</v>
      </c>
      <c r="I17" s="104">
        <v>15104</v>
      </c>
      <c r="J17" s="104">
        <v>16328</v>
      </c>
      <c r="K17" s="104">
        <v>16761</v>
      </c>
      <c r="L17" s="104">
        <v>16903</v>
      </c>
      <c r="M17" s="104">
        <v>16515</v>
      </c>
      <c r="N17" s="104">
        <v>16376</v>
      </c>
      <c r="O17" s="101"/>
    </row>
    <row r="18" spans="2:15" x14ac:dyDescent="0.25">
      <c r="B18" t="s">
        <v>170</v>
      </c>
      <c r="C18" s="104">
        <v>1150</v>
      </c>
      <c r="D18" s="104">
        <v>1427</v>
      </c>
      <c r="E18" s="104">
        <v>1759</v>
      </c>
      <c r="F18" s="104">
        <v>2048</v>
      </c>
      <c r="G18" s="104">
        <v>2306</v>
      </c>
      <c r="H18" s="104">
        <v>2709</v>
      </c>
      <c r="I18" s="104">
        <v>3185</v>
      </c>
      <c r="J18" s="104">
        <v>3296</v>
      </c>
      <c r="K18" s="104">
        <v>3210</v>
      </c>
      <c r="L18" s="104">
        <v>3302</v>
      </c>
      <c r="M18" s="104">
        <v>3428</v>
      </c>
      <c r="N18" s="104">
        <v>3461</v>
      </c>
      <c r="O18" s="101"/>
    </row>
    <row r="19" spans="2:15" x14ac:dyDescent="0.25">
      <c r="B19" t="s">
        <v>171</v>
      </c>
      <c r="C19" s="104">
        <v>551</v>
      </c>
      <c r="D19" s="104">
        <v>676</v>
      </c>
      <c r="E19" s="104">
        <v>839</v>
      </c>
      <c r="F19" s="104">
        <v>922</v>
      </c>
      <c r="G19" s="104">
        <v>1002</v>
      </c>
      <c r="H19" s="104">
        <v>1101</v>
      </c>
      <c r="I19" s="104">
        <v>1265</v>
      </c>
      <c r="J19" s="104">
        <v>1371</v>
      </c>
      <c r="K19" s="104">
        <v>1427</v>
      </c>
      <c r="L19" s="104">
        <v>1482</v>
      </c>
      <c r="M19" s="104">
        <v>1528</v>
      </c>
      <c r="N19" s="104">
        <v>1628</v>
      </c>
      <c r="O19" s="101"/>
    </row>
    <row r="20" spans="2:15" x14ac:dyDescent="0.25">
      <c r="B20" t="s">
        <v>172</v>
      </c>
      <c r="C20" s="104">
        <v>2659</v>
      </c>
      <c r="D20" s="104">
        <v>3347</v>
      </c>
      <c r="E20" s="104">
        <v>4486</v>
      </c>
      <c r="F20" s="104">
        <v>4945</v>
      </c>
      <c r="G20" s="104">
        <v>4903</v>
      </c>
      <c r="H20" s="104">
        <v>6287</v>
      </c>
      <c r="I20" s="104">
        <v>7423</v>
      </c>
      <c r="J20" s="104">
        <v>8650</v>
      </c>
      <c r="K20" s="104">
        <v>9936</v>
      </c>
      <c r="L20" s="104">
        <v>11898</v>
      </c>
      <c r="M20" s="104">
        <v>12353</v>
      </c>
      <c r="N20" s="104">
        <v>12925</v>
      </c>
      <c r="O20" s="101"/>
    </row>
    <row r="21" spans="2:15" x14ac:dyDescent="0.25">
      <c r="B21" t="s">
        <v>173</v>
      </c>
      <c r="C21" s="104">
        <v>805</v>
      </c>
      <c r="D21" s="104">
        <v>958</v>
      </c>
      <c r="E21" s="104">
        <v>1444</v>
      </c>
      <c r="F21" s="104">
        <v>1277</v>
      </c>
      <c r="G21" s="104">
        <v>1393</v>
      </c>
      <c r="H21" s="104">
        <v>1620</v>
      </c>
      <c r="I21" s="104">
        <v>2073</v>
      </c>
      <c r="J21" s="104">
        <v>2149</v>
      </c>
      <c r="K21" s="104">
        <v>2279</v>
      </c>
      <c r="L21" s="104">
        <v>2303</v>
      </c>
      <c r="M21" s="104">
        <v>2326</v>
      </c>
      <c r="N21" s="104">
        <v>2340</v>
      </c>
      <c r="O21" s="101"/>
    </row>
    <row r="22" spans="2:15" x14ac:dyDescent="0.25">
      <c r="B22" t="s">
        <v>174</v>
      </c>
      <c r="C22" s="104">
        <v>35</v>
      </c>
      <c r="D22" s="104">
        <v>34</v>
      </c>
      <c r="E22" s="104">
        <v>29</v>
      </c>
      <c r="F22" s="104">
        <v>31</v>
      </c>
      <c r="G22" s="104">
        <v>31</v>
      </c>
      <c r="H22" s="104">
        <v>38</v>
      </c>
      <c r="I22" s="104">
        <v>69</v>
      </c>
      <c r="J22" s="104">
        <v>74</v>
      </c>
      <c r="K22" s="104">
        <v>71</v>
      </c>
      <c r="L22" s="104">
        <v>60</v>
      </c>
      <c r="M22" s="104">
        <v>62</v>
      </c>
      <c r="N22" s="104">
        <v>72</v>
      </c>
      <c r="O22" s="101"/>
    </row>
    <row r="23" spans="2:15" x14ac:dyDescent="0.25">
      <c r="B23" t="s">
        <v>175</v>
      </c>
      <c r="C23" s="104">
        <v>2244</v>
      </c>
      <c r="D23" s="104">
        <v>3637</v>
      </c>
      <c r="E23" s="104">
        <v>3858</v>
      </c>
      <c r="F23" s="104">
        <v>3743</v>
      </c>
      <c r="G23" s="104">
        <v>2237</v>
      </c>
      <c r="H23" s="104">
        <v>3640</v>
      </c>
      <c r="I23" s="104">
        <v>5527</v>
      </c>
      <c r="J23" s="104">
        <v>6372</v>
      </c>
      <c r="K23" s="104">
        <v>6495</v>
      </c>
      <c r="L23" s="104">
        <v>7594</v>
      </c>
      <c r="M23" s="104">
        <v>7653</v>
      </c>
      <c r="N23" s="104">
        <v>10626</v>
      </c>
      <c r="O23" s="102"/>
    </row>
    <row r="24" spans="2:15" x14ac:dyDescent="0.25">
      <c r="B24" t="s">
        <v>176</v>
      </c>
      <c r="C24" s="104">
        <v>126</v>
      </c>
      <c r="D24" s="104">
        <v>71</v>
      </c>
      <c r="E24" s="104">
        <v>931</v>
      </c>
      <c r="F24" s="104">
        <v>899</v>
      </c>
      <c r="G24" s="104">
        <v>545</v>
      </c>
      <c r="H24" s="104">
        <v>1093</v>
      </c>
      <c r="I24" s="104">
        <v>2289</v>
      </c>
      <c r="J24" s="104">
        <v>2730</v>
      </c>
      <c r="K24" s="104">
        <v>2766</v>
      </c>
      <c r="L24" s="104">
        <v>3281</v>
      </c>
      <c r="M24" s="104">
        <v>3294</v>
      </c>
      <c r="N24" s="104">
        <v>5184</v>
      </c>
      <c r="O24" s="101"/>
    </row>
    <row r="25" spans="2:15" x14ac:dyDescent="0.25">
      <c r="B25" t="s">
        <v>177</v>
      </c>
      <c r="C25" s="104">
        <v>13950</v>
      </c>
      <c r="D25" s="104">
        <v>17816</v>
      </c>
      <c r="E25" s="104">
        <v>21293</v>
      </c>
      <c r="F25" s="104">
        <v>23379</v>
      </c>
      <c r="G25" s="104">
        <v>22980</v>
      </c>
      <c r="H25" s="104">
        <v>28065</v>
      </c>
      <c r="I25" s="104">
        <v>38885</v>
      </c>
      <c r="J25" s="104">
        <v>43006</v>
      </c>
      <c r="K25" s="104">
        <v>45010</v>
      </c>
      <c r="L25" s="104">
        <v>48877</v>
      </c>
      <c r="M25" s="104">
        <v>49196</v>
      </c>
      <c r="N25" s="104">
        <v>54691</v>
      </c>
      <c r="O25" s="101"/>
    </row>
    <row r="26" spans="2:15" x14ac:dyDescent="0.25">
      <c r="B26" s="31" t="s">
        <v>178</v>
      </c>
      <c r="C26" s="104">
        <v>5572</v>
      </c>
      <c r="D26" s="104">
        <v>6470</v>
      </c>
      <c r="E26" s="104">
        <v>7907</v>
      </c>
      <c r="F26" s="104">
        <v>9200</v>
      </c>
      <c r="G26" s="104">
        <v>10406</v>
      </c>
      <c r="H26" s="104">
        <v>12355</v>
      </c>
      <c r="I26" s="104">
        <v>15096</v>
      </c>
      <c r="J26" s="104">
        <v>17501</v>
      </c>
      <c r="K26" s="104">
        <v>19210</v>
      </c>
      <c r="L26" s="104">
        <v>19652</v>
      </c>
      <c r="M26" s="104">
        <v>21574</v>
      </c>
      <c r="N26" s="104">
        <v>23730</v>
      </c>
      <c r="O26" s="103"/>
    </row>
    <row r="27" spans="2:15" ht="15.75" thickBot="1" x14ac:dyDescent="0.3">
      <c r="B27" s="92" t="s">
        <v>36</v>
      </c>
      <c r="C27" s="105">
        <f>C25-C26</f>
        <v>8378</v>
      </c>
      <c r="D27" s="105">
        <f t="shared" ref="D27:M27" si="0">D25-D26</f>
        <v>11346</v>
      </c>
      <c r="E27" s="105">
        <f t="shared" si="0"/>
        <v>13386</v>
      </c>
      <c r="F27" s="105">
        <f t="shared" si="0"/>
        <v>14179</v>
      </c>
      <c r="G27" s="105">
        <f t="shared" si="0"/>
        <v>12574</v>
      </c>
      <c r="H27" s="105">
        <f t="shared" si="0"/>
        <v>15710</v>
      </c>
      <c r="I27" s="105">
        <f t="shared" si="0"/>
        <v>23789</v>
      </c>
      <c r="J27" s="105">
        <f t="shared" si="0"/>
        <v>25505</v>
      </c>
      <c r="K27" s="105">
        <f t="shared" si="0"/>
        <v>25800</v>
      </c>
      <c r="L27" s="105">
        <f t="shared" si="0"/>
        <v>29225</v>
      </c>
      <c r="M27" s="105">
        <f t="shared" si="0"/>
        <v>27622</v>
      </c>
      <c r="N27" s="105">
        <f>N25-N26</f>
        <v>30961</v>
      </c>
      <c r="O27" s="103"/>
    </row>
    <row r="28" spans="2:15" x14ac:dyDescent="0.25">
      <c r="C28" s="36"/>
      <c r="D28" s="36"/>
      <c r="E28" s="36"/>
      <c r="F28" s="36"/>
      <c r="G28" s="36"/>
      <c r="H28" s="36"/>
      <c r="I28" s="36"/>
      <c r="J28" s="36"/>
      <c r="K28" s="36"/>
      <c r="L28" s="36"/>
      <c r="M28" s="36"/>
      <c r="N28" s="36"/>
      <c r="O28" s="103"/>
    </row>
    <row r="29" spans="2:15" x14ac:dyDescent="0.25">
      <c r="B29" s="108" t="s">
        <v>179</v>
      </c>
      <c r="C29" s="94">
        <v>961</v>
      </c>
      <c r="D29" s="94">
        <v>776</v>
      </c>
      <c r="E29" s="94">
        <v>960</v>
      </c>
      <c r="F29" s="93">
        <v>1365</v>
      </c>
      <c r="G29" s="93">
        <v>1606</v>
      </c>
      <c r="H29" s="93">
        <v>1388</v>
      </c>
      <c r="I29" s="94">
        <v>954</v>
      </c>
      <c r="J29" s="94">
        <v>922</v>
      </c>
      <c r="K29" s="94">
        <v>416</v>
      </c>
      <c r="L29" s="94">
        <v>288</v>
      </c>
      <c r="M29" s="94">
        <v>293</v>
      </c>
      <c r="N29" s="94">
        <v>814</v>
      </c>
      <c r="O29" s="100"/>
    </row>
    <row r="30" spans="2:15" x14ac:dyDescent="0.25">
      <c r="B30" s="108" t="s">
        <v>38</v>
      </c>
      <c r="C30" s="93">
        <v>4331</v>
      </c>
      <c r="D30" s="93">
        <v>2270</v>
      </c>
      <c r="E30" s="93">
        <v>1892</v>
      </c>
      <c r="F30" s="93">
        <v>16423</v>
      </c>
      <c r="G30" s="93">
        <v>12163</v>
      </c>
      <c r="H30" s="93">
        <v>11261</v>
      </c>
      <c r="I30" s="93">
        <v>8792</v>
      </c>
      <c r="J30" s="93">
        <v>14205</v>
      </c>
      <c r="K30" s="93">
        <v>20324</v>
      </c>
      <c r="L30" s="93">
        <v>19478</v>
      </c>
      <c r="M30" s="93">
        <v>24623</v>
      </c>
      <c r="N30" s="93">
        <v>23541</v>
      </c>
      <c r="O30" s="100"/>
    </row>
    <row r="31" spans="2:15" x14ac:dyDescent="0.25">
      <c r="C31" s="36"/>
      <c r="D31" s="36"/>
      <c r="E31" s="36"/>
      <c r="F31" s="36"/>
      <c r="G31" s="36"/>
      <c r="H31" s="36"/>
      <c r="I31" s="36"/>
      <c r="J31" s="36"/>
      <c r="K31" s="36"/>
      <c r="L31" s="36"/>
      <c r="M31" s="36"/>
      <c r="N31" s="36"/>
      <c r="O31" s="100"/>
    </row>
    <row r="32" spans="2:15" x14ac:dyDescent="0.25">
      <c r="C32" s="36"/>
      <c r="D32" s="36"/>
      <c r="E32" s="36"/>
      <c r="F32" s="36"/>
      <c r="G32" s="36"/>
      <c r="H32" s="36"/>
      <c r="I32" s="36"/>
      <c r="J32" s="36"/>
      <c r="K32" s="36"/>
      <c r="L32" s="36"/>
      <c r="M32" s="36"/>
      <c r="N32" s="36"/>
      <c r="O32" s="100"/>
    </row>
    <row r="33" spans="2:15" x14ac:dyDescent="0.25">
      <c r="B33" t="s">
        <v>180</v>
      </c>
      <c r="C33" s="36"/>
      <c r="D33" s="36"/>
      <c r="E33" s="36"/>
      <c r="F33" s="36"/>
      <c r="G33" s="36"/>
      <c r="H33" s="36"/>
      <c r="I33" s="36"/>
      <c r="J33" s="36"/>
      <c r="K33" s="36"/>
      <c r="L33" s="36"/>
      <c r="M33" s="36"/>
      <c r="N33" s="36"/>
      <c r="O33" s="100"/>
    </row>
    <row r="34" spans="2:15" x14ac:dyDescent="0.25">
      <c r="B34" t="s">
        <v>181</v>
      </c>
      <c r="C34" s="93">
        <v>8351</v>
      </c>
      <c r="D34" s="93">
        <v>9713</v>
      </c>
      <c r="E34" s="93">
        <v>11330</v>
      </c>
      <c r="F34" s="93">
        <v>12322</v>
      </c>
      <c r="G34" s="93">
        <v>13142</v>
      </c>
      <c r="H34" s="93">
        <v>14827</v>
      </c>
      <c r="I34" s="93">
        <v>18487</v>
      </c>
      <c r="J34" s="93">
        <v>19294</v>
      </c>
      <c r="K34" s="93">
        <v>22698</v>
      </c>
      <c r="L34" s="93">
        <v>25424</v>
      </c>
      <c r="M34" s="93">
        <v>30193</v>
      </c>
      <c r="N34" s="93">
        <v>31158</v>
      </c>
      <c r="O34" s="100"/>
    </row>
    <row r="35" spans="2:15" x14ac:dyDescent="0.25">
      <c r="B35" t="s">
        <v>182</v>
      </c>
      <c r="C35" s="93">
        <v>25950</v>
      </c>
      <c r="D35" s="93">
        <v>30367</v>
      </c>
      <c r="E35" s="93">
        <v>32697</v>
      </c>
      <c r="F35" s="93">
        <v>22625</v>
      </c>
      <c r="G35" s="93">
        <v>19818</v>
      </c>
      <c r="H35" s="93">
        <v>19568</v>
      </c>
      <c r="I35" s="93">
        <v>18649</v>
      </c>
      <c r="J35" s="93">
        <v>24714</v>
      </c>
      <c r="K35" s="93">
        <v>17472</v>
      </c>
      <c r="L35" s="93">
        <v>12173</v>
      </c>
      <c r="M35" s="93">
        <v>14786</v>
      </c>
      <c r="N35" s="93">
        <v>24455</v>
      </c>
      <c r="O35" s="100"/>
    </row>
    <row r="36" spans="2:15" x14ac:dyDescent="0.25">
      <c r="B36" t="s">
        <v>183</v>
      </c>
      <c r="C36" s="93">
        <v>1484</v>
      </c>
      <c r="D36" s="94">
        <v>399</v>
      </c>
      <c r="E36" s="94">
        <v>614</v>
      </c>
      <c r="F36" s="94">
        <v>844</v>
      </c>
      <c r="G36" s="94">
        <v>830</v>
      </c>
      <c r="H36" s="93">
        <v>1524</v>
      </c>
      <c r="I36" s="93">
        <v>1359</v>
      </c>
      <c r="J36" s="93">
        <v>1460</v>
      </c>
      <c r="K36" s="93">
        <v>2491</v>
      </c>
      <c r="L36" s="93">
        <v>3242</v>
      </c>
      <c r="M36" s="93">
        <v>10330</v>
      </c>
      <c r="N36" s="93">
        <v>6717</v>
      </c>
      <c r="O36" s="100"/>
    </row>
    <row r="37" spans="2:15" x14ac:dyDescent="0.25">
      <c r="B37" t="s">
        <v>184</v>
      </c>
      <c r="C37" s="93">
        <v>7511</v>
      </c>
      <c r="D37" s="93">
        <v>11418</v>
      </c>
      <c r="E37" s="93">
        <v>14219</v>
      </c>
      <c r="F37" s="93">
        <v>15390</v>
      </c>
      <c r="G37" s="93">
        <v>19216</v>
      </c>
      <c r="H37" s="93">
        <v>19788</v>
      </c>
      <c r="I37" s="93">
        <v>19770</v>
      </c>
      <c r="J37" s="93">
        <v>21411</v>
      </c>
      <c r="K37" s="93">
        <v>27528</v>
      </c>
      <c r="L37" s="93">
        <v>34766</v>
      </c>
      <c r="M37" s="93">
        <v>29513</v>
      </c>
      <c r="N37" s="93">
        <v>30149</v>
      </c>
      <c r="O37" s="100"/>
    </row>
    <row r="38" spans="2:15" ht="15.75" thickBot="1" x14ac:dyDescent="0.3">
      <c r="B38" s="91" t="s">
        <v>85</v>
      </c>
      <c r="C38" s="96">
        <v>56966</v>
      </c>
      <c r="D38" s="96">
        <v>66289</v>
      </c>
      <c r="E38" s="96">
        <v>75098</v>
      </c>
      <c r="F38" s="96">
        <v>83148</v>
      </c>
      <c r="G38" s="96">
        <v>79349</v>
      </c>
      <c r="H38" s="96">
        <v>84066</v>
      </c>
      <c r="I38" s="96">
        <v>91800</v>
      </c>
      <c r="J38" s="96">
        <v>107511</v>
      </c>
      <c r="K38" s="96">
        <v>116729</v>
      </c>
      <c r="L38" s="96">
        <v>124596</v>
      </c>
      <c r="M38" s="96">
        <v>137360</v>
      </c>
      <c r="N38" s="96">
        <v>147795</v>
      </c>
      <c r="O38" s="100"/>
    </row>
    <row r="39" spans="2:15" x14ac:dyDescent="0.25">
      <c r="O39" s="103"/>
    </row>
    <row r="40" spans="2:15" x14ac:dyDescent="0.25">
      <c r="O40" s="103"/>
    </row>
    <row r="41" spans="2:15" x14ac:dyDescent="0.25">
      <c r="C41" s="35"/>
      <c r="D41" s="35"/>
      <c r="E41" s="35"/>
      <c r="F41" s="35"/>
      <c r="G41" s="35"/>
      <c r="H41" s="35"/>
      <c r="I41" s="35"/>
      <c r="J41" s="35"/>
      <c r="K41" s="35"/>
      <c r="L41" s="35"/>
      <c r="M41" s="35"/>
      <c r="N41" s="35"/>
      <c r="O41" s="103"/>
    </row>
    <row r="42" spans="2:15" x14ac:dyDescent="0.25">
      <c r="B42" s="31" t="s">
        <v>112</v>
      </c>
      <c r="C42" s="36">
        <v>9825</v>
      </c>
      <c r="D42" s="36">
        <v>8353</v>
      </c>
      <c r="E42" s="36">
        <v>10028</v>
      </c>
      <c r="F42" s="36">
        <v>11531</v>
      </c>
      <c r="G42" s="36">
        <v>13218</v>
      </c>
      <c r="H42" s="36">
        <v>14841</v>
      </c>
      <c r="I42" s="36">
        <v>17003</v>
      </c>
      <c r="J42" s="36">
        <v>23224</v>
      </c>
      <c r="K42" s="36">
        <v>23885</v>
      </c>
      <c r="L42" s="36">
        <v>22467</v>
      </c>
      <c r="M42" s="36">
        <v>25210</v>
      </c>
      <c r="N42" s="36">
        <v>35694</v>
      </c>
      <c r="O42" s="103"/>
    </row>
    <row r="43" spans="2:15" x14ac:dyDescent="0.25">
      <c r="B43" s="31" t="s">
        <v>87</v>
      </c>
      <c r="C43" s="36">
        <v>14172</v>
      </c>
      <c r="D43" s="36">
        <v>15946</v>
      </c>
      <c r="E43" s="36">
        <v>17839</v>
      </c>
      <c r="F43" s="36">
        <v>19340</v>
      </c>
      <c r="G43" s="36">
        <v>19963</v>
      </c>
      <c r="H43" s="36">
        <v>22126</v>
      </c>
      <c r="I43" s="36">
        <v>23920</v>
      </c>
      <c r="J43" s="36">
        <v>28845</v>
      </c>
      <c r="K43" s="36">
        <v>32921</v>
      </c>
      <c r="L43" s="36">
        <v>37605</v>
      </c>
      <c r="M43" s="36">
        <v>39523</v>
      </c>
      <c r="N43" s="36">
        <v>41591</v>
      </c>
      <c r="O43" s="103"/>
    </row>
    <row r="44" spans="2:15" x14ac:dyDescent="0.25">
      <c r="B44" t="s">
        <v>40</v>
      </c>
      <c r="C44" s="36">
        <v>-1406</v>
      </c>
      <c r="D44" s="36">
        <v>-1475</v>
      </c>
      <c r="E44" s="36">
        <v>-1654</v>
      </c>
      <c r="F44" s="36">
        <v>-1743</v>
      </c>
      <c r="G44" s="36">
        <v>-1523</v>
      </c>
      <c r="H44" s="36">
        <v>-2881</v>
      </c>
      <c r="I44" s="36">
        <v>-3861</v>
      </c>
      <c r="J44" s="36">
        <v>-1835</v>
      </c>
      <c r="K44" s="36">
        <v>-7937</v>
      </c>
      <c r="L44" s="36">
        <v>-7076</v>
      </c>
      <c r="M44" s="36">
        <v>-2667</v>
      </c>
      <c r="N44" s="36">
        <v>-1769</v>
      </c>
      <c r="O44" s="103"/>
    </row>
    <row r="45" spans="2:15" x14ac:dyDescent="0.25">
      <c r="B45" t="s">
        <v>88</v>
      </c>
      <c r="C45">
        <v>0</v>
      </c>
      <c r="D45">
        <v>0</v>
      </c>
      <c r="E45">
        <v>242</v>
      </c>
      <c r="F45">
        <v>-19</v>
      </c>
      <c r="G45">
        <v>328</v>
      </c>
      <c r="H45">
        <v>916</v>
      </c>
      <c r="I45">
        <v>-373</v>
      </c>
      <c r="J45">
        <v>-245</v>
      </c>
      <c r="K45" s="36">
        <v>1489</v>
      </c>
      <c r="L45">
        <v>-279</v>
      </c>
      <c r="M45">
        <v>91</v>
      </c>
      <c r="N45">
        <v>176</v>
      </c>
      <c r="O45" s="103"/>
    </row>
    <row r="46" spans="2:15" x14ac:dyDescent="0.25">
      <c r="B46" t="s">
        <v>89</v>
      </c>
      <c r="C46" s="36">
        <v>-1060</v>
      </c>
      <c r="D46">
        <v>-221</v>
      </c>
      <c r="E46" s="36">
        <v>-1134</v>
      </c>
      <c r="F46">
        <v>0</v>
      </c>
      <c r="G46">
        <v>0</v>
      </c>
      <c r="H46">
        <v>0</v>
      </c>
      <c r="I46">
        <v>0</v>
      </c>
      <c r="J46">
        <v>-534</v>
      </c>
      <c r="K46" s="36">
        <v>-1914</v>
      </c>
      <c r="L46" s="36">
        <v>-3108</v>
      </c>
      <c r="M46" s="36">
        <v>-1172</v>
      </c>
      <c r="N46" s="36">
        <v>-1024</v>
      </c>
      <c r="O46" s="103"/>
    </row>
    <row r="47" spans="2:15" x14ac:dyDescent="0.25">
      <c r="B47" t="s">
        <v>92</v>
      </c>
      <c r="C47" s="36">
        <v>1993</v>
      </c>
      <c r="D47">
        <v>854</v>
      </c>
      <c r="E47">
        <v>600</v>
      </c>
      <c r="F47">
        <v>-394</v>
      </c>
      <c r="G47" s="36">
        <v>1279</v>
      </c>
      <c r="H47" s="36">
        <v>1512</v>
      </c>
      <c r="I47" s="36">
        <v>1867</v>
      </c>
      <c r="J47" s="36">
        <v>3382</v>
      </c>
      <c r="K47" s="36">
        <v>6938</v>
      </c>
      <c r="L47" s="36">
        <v>4119</v>
      </c>
      <c r="M47" s="36">
        <v>-1334</v>
      </c>
      <c r="N47" s="36">
        <v>2322</v>
      </c>
      <c r="O47" s="103"/>
    </row>
    <row r="48" spans="2:15" x14ac:dyDescent="0.25">
      <c r="B48" t="s">
        <v>93</v>
      </c>
      <c r="C48">
        <v>-473</v>
      </c>
      <c r="D48">
        <v>-842</v>
      </c>
      <c r="E48" s="36">
        <v>-1946</v>
      </c>
      <c r="F48" s="36">
        <v>-2156</v>
      </c>
      <c r="G48">
        <v>84</v>
      </c>
      <c r="H48">
        <v>-453</v>
      </c>
      <c r="I48" s="36">
        <v>-2367</v>
      </c>
      <c r="J48">
        <v>768</v>
      </c>
      <c r="K48" s="36">
        <v>-1424</v>
      </c>
      <c r="L48" s="36">
        <v>-6344</v>
      </c>
      <c r="M48" s="36">
        <v>-5082</v>
      </c>
      <c r="N48">
        <v>-295</v>
      </c>
      <c r="O48" s="103"/>
    </row>
    <row r="49" spans="2:15" x14ac:dyDescent="0.25">
      <c r="B49" t="s">
        <v>94</v>
      </c>
      <c r="C49" s="36">
        <v>-3874</v>
      </c>
      <c r="D49" s="36">
        <v>-6751</v>
      </c>
      <c r="E49" s="36">
        <v>-5865</v>
      </c>
      <c r="F49" s="36">
        <v>-5653</v>
      </c>
      <c r="G49" s="36">
        <v>-6829</v>
      </c>
      <c r="H49" s="36">
        <v>-6832</v>
      </c>
      <c r="I49" s="36">
        <v>-4550</v>
      </c>
      <c r="J49" s="36">
        <v>-6389</v>
      </c>
      <c r="K49" s="36">
        <v>-7612</v>
      </c>
      <c r="L49" s="36">
        <v>-8794</v>
      </c>
      <c r="M49" s="36">
        <v>-9231</v>
      </c>
      <c r="N49" s="36">
        <v>-5602</v>
      </c>
      <c r="O49" s="103"/>
    </row>
    <row r="50" spans="2:15" x14ac:dyDescent="0.25">
      <c r="B50" s="31" t="s">
        <v>113</v>
      </c>
      <c r="C50" s="36">
        <v>-2563</v>
      </c>
      <c r="D50">
        <v>999</v>
      </c>
      <c r="E50">
        <v>-885</v>
      </c>
      <c r="F50" s="36">
        <v>-14664</v>
      </c>
      <c r="G50" s="36">
        <v>4533</v>
      </c>
      <c r="H50">
        <v>-632</v>
      </c>
      <c r="I50">
        <v>-331</v>
      </c>
      <c r="J50" s="36">
        <v>-7373</v>
      </c>
      <c r="K50" s="36">
        <v>-6485</v>
      </c>
      <c r="L50" s="36">
        <v>-1071</v>
      </c>
      <c r="M50" s="36">
        <v>-5093</v>
      </c>
      <c r="N50" s="36">
        <v>-1864</v>
      </c>
      <c r="O50" s="103"/>
    </row>
    <row r="51" spans="2:15" x14ac:dyDescent="0.25">
      <c r="B51" t="s">
        <v>95</v>
      </c>
      <c r="C51" s="36">
        <v>-2748</v>
      </c>
      <c r="D51" s="36">
        <v>-2247</v>
      </c>
      <c r="E51" s="36">
        <v>-2723</v>
      </c>
      <c r="F51" s="36">
        <v>-2760</v>
      </c>
      <c r="G51" s="36">
        <v>-1998</v>
      </c>
      <c r="H51" s="36">
        <v>-2445</v>
      </c>
      <c r="I51" s="36">
        <v>-3307</v>
      </c>
      <c r="J51" s="36">
        <v>-2107</v>
      </c>
      <c r="K51" s="36">
        <v>-2161</v>
      </c>
      <c r="L51" s="36">
        <v>-2579</v>
      </c>
      <c r="M51" s="36">
        <v>-2201</v>
      </c>
      <c r="N51" s="36">
        <v>-2237</v>
      </c>
      <c r="O51" s="103"/>
    </row>
    <row r="52" spans="2:15" x14ac:dyDescent="0.25">
      <c r="B52" t="s">
        <v>96</v>
      </c>
      <c r="C52">
        <v>3</v>
      </c>
      <c r="D52">
        <v>0</v>
      </c>
      <c r="E52">
        <v>0</v>
      </c>
      <c r="F52">
        <v>0</v>
      </c>
      <c r="G52">
        <v>0</v>
      </c>
      <c r="H52">
        <v>0</v>
      </c>
      <c r="I52">
        <v>0</v>
      </c>
      <c r="J52">
        <v>0</v>
      </c>
      <c r="K52">
        <v>0</v>
      </c>
      <c r="L52">
        <v>0</v>
      </c>
      <c r="M52">
        <v>0</v>
      </c>
      <c r="N52">
        <v>0</v>
      </c>
      <c r="O52" s="103"/>
    </row>
    <row r="53" spans="2:15" x14ac:dyDescent="0.25">
      <c r="B53" t="s">
        <v>97</v>
      </c>
      <c r="C53" s="36">
        <v>-25046</v>
      </c>
      <c r="D53" s="36">
        <v>-23923</v>
      </c>
      <c r="E53" s="36">
        <v>-24577</v>
      </c>
      <c r="F53" s="36">
        <v>-66410</v>
      </c>
      <c r="G53" s="36">
        <v>-69159</v>
      </c>
      <c r="H53" s="36">
        <v>-79410</v>
      </c>
      <c r="I53" s="36">
        <v>-37482</v>
      </c>
      <c r="J53" s="36">
        <v>-46738</v>
      </c>
      <c r="K53" s="36">
        <v>-59951</v>
      </c>
      <c r="L53" s="36">
        <v>-75800</v>
      </c>
      <c r="M53" s="36">
        <v>-78118</v>
      </c>
      <c r="N53" s="36">
        <v>-82753</v>
      </c>
      <c r="O53" s="103"/>
    </row>
    <row r="54" spans="2:15" x14ac:dyDescent="0.25">
      <c r="B54" t="s">
        <v>98</v>
      </c>
      <c r="C54" s="36">
        <v>22385</v>
      </c>
      <c r="D54" s="36">
        <v>25253</v>
      </c>
      <c r="E54" s="36">
        <v>24980</v>
      </c>
      <c r="F54" s="36">
        <v>52048</v>
      </c>
      <c r="G54" s="36">
        <v>74003</v>
      </c>
      <c r="H54" s="36">
        <v>78098</v>
      </c>
      <c r="I54" s="36">
        <v>38861</v>
      </c>
      <c r="J54" s="36">
        <v>40381</v>
      </c>
      <c r="K54" s="36">
        <v>57356</v>
      </c>
      <c r="L54" s="36">
        <v>76722</v>
      </c>
      <c r="M54" s="36">
        <v>72956</v>
      </c>
      <c r="N54" s="36">
        <v>84888</v>
      </c>
      <c r="O54" s="103"/>
    </row>
    <row r="55" spans="2:15" x14ac:dyDescent="0.25">
      <c r="B55" t="s">
        <v>99</v>
      </c>
      <c r="C55" s="36">
        <v>2379</v>
      </c>
      <c r="D55" s="36">
        <v>2551</v>
      </c>
      <c r="E55" s="36">
        <v>2383</v>
      </c>
      <c r="F55">
        <v>0</v>
      </c>
      <c r="G55">
        <v>0</v>
      </c>
      <c r="H55">
        <v>0</v>
      </c>
      <c r="I55">
        <v>0</v>
      </c>
      <c r="J55">
        <v>0</v>
      </c>
      <c r="K55">
        <v>0</v>
      </c>
      <c r="L55">
        <v>0</v>
      </c>
      <c r="M55">
        <v>0</v>
      </c>
      <c r="N55">
        <v>0</v>
      </c>
      <c r="O55" s="103"/>
    </row>
    <row r="56" spans="2:15" x14ac:dyDescent="0.25">
      <c r="B56" t="s">
        <v>100</v>
      </c>
      <c r="C56">
        <v>0</v>
      </c>
      <c r="D56">
        <v>0</v>
      </c>
      <c r="E56">
        <v>0</v>
      </c>
      <c r="F56" s="36">
        <v>2753</v>
      </c>
      <c r="G56" s="36">
        <v>1768</v>
      </c>
      <c r="H56" s="36">
        <v>1557</v>
      </c>
      <c r="I56" s="36">
        <v>1929</v>
      </c>
      <c r="J56" s="36">
        <v>1418</v>
      </c>
      <c r="K56" s="36">
        <v>1898</v>
      </c>
      <c r="L56" s="36">
        <v>1525</v>
      </c>
      <c r="M56" s="36">
        <v>1768</v>
      </c>
      <c r="N56" s="36">
        <v>2040</v>
      </c>
      <c r="O56" s="103"/>
    </row>
    <row r="57" spans="2:15" x14ac:dyDescent="0.25">
      <c r="B57" t="s">
        <v>122</v>
      </c>
      <c r="C57">
        <v>0</v>
      </c>
      <c r="D57" s="36">
        <v>-1376</v>
      </c>
      <c r="E57">
        <v>-747</v>
      </c>
      <c r="F57">
        <v>0</v>
      </c>
      <c r="G57">
        <v>0</v>
      </c>
      <c r="H57">
        <v>0</v>
      </c>
      <c r="I57">
        <v>0</v>
      </c>
      <c r="J57">
        <v>0</v>
      </c>
      <c r="K57">
        <v>0</v>
      </c>
      <c r="L57">
        <v>0</v>
      </c>
      <c r="M57">
        <v>0</v>
      </c>
      <c r="N57">
        <v>0</v>
      </c>
      <c r="O57" s="103"/>
    </row>
    <row r="58" spans="2:15" x14ac:dyDescent="0.25">
      <c r="B58" t="s">
        <v>103</v>
      </c>
      <c r="C58">
        <v>0</v>
      </c>
      <c r="D58">
        <v>0</v>
      </c>
      <c r="E58">
        <v>-142</v>
      </c>
      <c r="F58">
        <v>-164</v>
      </c>
      <c r="G58">
        <v>-130</v>
      </c>
      <c r="H58">
        <v>-24</v>
      </c>
      <c r="I58">
        <v>-108</v>
      </c>
      <c r="J58">
        <v>0</v>
      </c>
      <c r="K58">
        <v>0</v>
      </c>
      <c r="L58">
        <v>0</v>
      </c>
      <c r="M58">
        <v>0</v>
      </c>
      <c r="N58">
        <v>0</v>
      </c>
      <c r="O58" s="103"/>
    </row>
    <row r="59" spans="2:15" x14ac:dyDescent="0.25">
      <c r="B59" t="s">
        <v>104</v>
      </c>
      <c r="C59">
        <v>464</v>
      </c>
      <c r="D59">
        <v>741</v>
      </c>
      <c r="E59">
        <v>-59</v>
      </c>
      <c r="F59">
        <v>-131</v>
      </c>
      <c r="G59">
        <v>49</v>
      </c>
      <c r="H59" s="36">
        <v>1592</v>
      </c>
      <c r="I59">
        <v>-224</v>
      </c>
      <c r="J59">
        <v>-327</v>
      </c>
      <c r="K59" s="36">
        <v>-3627</v>
      </c>
      <c r="L59">
        <v>-939</v>
      </c>
      <c r="M59">
        <v>502</v>
      </c>
      <c r="N59" s="36">
        <v>-3802</v>
      </c>
      <c r="O59" s="103"/>
    </row>
    <row r="60" spans="2:15" x14ac:dyDescent="0.25">
      <c r="B60" s="31" t="s">
        <v>114</v>
      </c>
      <c r="C60" s="36">
        <v>-3144</v>
      </c>
      <c r="D60" s="36">
        <v>-4935</v>
      </c>
      <c r="E60" s="36">
        <v>-6813</v>
      </c>
      <c r="F60" s="36">
        <v>-6939</v>
      </c>
      <c r="G60" s="36">
        <v>-20505</v>
      </c>
      <c r="H60" s="36">
        <v>-14512</v>
      </c>
      <c r="I60" s="36">
        <v>-17591</v>
      </c>
      <c r="J60" s="36">
        <v>-9786</v>
      </c>
      <c r="K60" s="36">
        <v>-24642</v>
      </c>
      <c r="L60" s="36">
        <v>-26695</v>
      </c>
      <c r="M60" s="36">
        <v>-17504</v>
      </c>
      <c r="N60" s="36">
        <v>-24161</v>
      </c>
      <c r="O60" s="103"/>
    </row>
    <row r="61" spans="2:15" x14ac:dyDescent="0.25">
      <c r="B61" t="s">
        <v>105</v>
      </c>
      <c r="C61">
        <v>0</v>
      </c>
      <c r="D61">
        <v>0</v>
      </c>
      <c r="E61">
        <v>0</v>
      </c>
      <c r="F61">
        <v>0</v>
      </c>
      <c r="G61">
        <v>5</v>
      </c>
      <c r="H61">
        <v>6</v>
      </c>
      <c r="I61">
        <v>6</v>
      </c>
      <c r="J61">
        <v>15</v>
      </c>
      <c r="K61">
        <v>21</v>
      </c>
      <c r="L61">
        <v>35</v>
      </c>
      <c r="M61">
        <v>5</v>
      </c>
      <c r="N61">
        <v>6</v>
      </c>
      <c r="O61" s="103"/>
    </row>
    <row r="62" spans="2:15" x14ac:dyDescent="0.25">
      <c r="B62" t="s">
        <v>107</v>
      </c>
      <c r="C62">
        <v>0</v>
      </c>
      <c r="D62">
        <v>0</v>
      </c>
      <c r="E62">
        <v>0</v>
      </c>
      <c r="F62">
        <v>0</v>
      </c>
      <c r="G62">
        <v>0</v>
      </c>
      <c r="H62">
        <v>0</v>
      </c>
      <c r="I62">
        <v>0</v>
      </c>
      <c r="J62">
        <v>0</v>
      </c>
      <c r="K62">
        <v>0</v>
      </c>
      <c r="L62">
        <v>0</v>
      </c>
      <c r="M62">
        <v>0</v>
      </c>
      <c r="N62">
        <v>-985</v>
      </c>
      <c r="O62" s="103"/>
    </row>
    <row r="63" spans="2:15" x14ac:dyDescent="0.25">
      <c r="B63" t="s">
        <v>109</v>
      </c>
      <c r="C63" s="36">
        <v>-3144</v>
      </c>
      <c r="D63" s="36">
        <v>-4935</v>
      </c>
      <c r="E63" s="36">
        <v>-6813</v>
      </c>
      <c r="F63" s="36">
        <v>-6939</v>
      </c>
      <c r="G63" s="36">
        <v>-7464</v>
      </c>
      <c r="H63" s="36">
        <v>-13705</v>
      </c>
      <c r="I63" s="36">
        <v>-9548</v>
      </c>
      <c r="J63" s="36">
        <v>-9137</v>
      </c>
      <c r="K63" s="36">
        <v>-12731</v>
      </c>
      <c r="L63" s="36">
        <v>-13653</v>
      </c>
      <c r="M63" s="36">
        <v>-14731</v>
      </c>
      <c r="N63" s="36">
        <v>-20289</v>
      </c>
      <c r="O63" s="103"/>
    </row>
    <row r="64" spans="2:15" x14ac:dyDescent="0.25">
      <c r="B64" t="s">
        <v>110</v>
      </c>
      <c r="C64">
        <v>0</v>
      </c>
      <c r="D64">
        <v>0</v>
      </c>
      <c r="E64">
        <v>0</v>
      </c>
      <c r="F64">
        <v>0</v>
      </c>
      <c r="G64">
        <v>0</v>
      </c>
      <c r="H64">
        <v>0</v>
      </c>
      <c r="I64">
        <v>-571</v>
      </c>
      <c r="J64">
        <v>-698</v>
      </c>
      <c r="K64">
        <v>-915</v>
      </c>
      <c r="L64" s="36">
        <v>-1231</v>
      </c>
      <c r="M64" s="36">
        <v>-2024</v>
      </c>
      <c r="N64" s="36">
        <v>-2355</v>
      </c>
      <c r="O64" s="103"/>
    </row>
    <row r="65" spans="2:15" x14ac:dyDescent="0.25">
      <c r="B65" t="s">
        <v>111</v>
      </c>
      <c r="C65">
        <v>0</v>
      </c>
      <c r="D65">
        <v>0</v>
      </c>
      <c r="E65">
        <v>0</v>
      </c>
      <c r="F65">
        <v>0</v>
      </c>
      <c r="G65" s="36">
        <v>-13046</v>
      </c>
      <c r="H65">
        <v>-813</v>
      </c>
      <c r="I65" s="36">
        <v>-7478</v>
      </c>
      <c r="J65">
        <v>34</v>
      </c>
      <c r="K65" s="36">
        <v>-11017</v>
      </c>
      <c r="L65" s="36">
        <v>-11846</v>
      </c>
      <c r="M65">
        <v>-754</v>
      </c>
      <c r="N65">
        <v>-538</v>
      </c>
      <c r="O65" s="103"/>
    </row>
    <row r="66" spans="2:15" x14ac:dyDescent="0.25">
      <c r="B66" s="31" t="s">
        <v>50</v>
      </c>
      <c r="C66" s="36">
        <v>4118</v>
      </c>
      <c r="D66" s="36">
        <v>4417</v>
      </c>
      <c r="E66" s="36">
        <v>2330</v>
      </c>
      <c r="F66" s="36">
        <v>-10072</v>
      </c>
      <c r="G66" s="36">
        <v>-2754</v>
      </c>
      <c r="H66">
        <v>-303</v>
      </c>
      <c r="I66">
        <v>-919</v>
      </c>
      <c r="J66" s="36">
        <v>6065</v>
      </c>
      <c r="K66" s="36">
        <v>-7242</v>
      </c>
      <c r="L66" s="36">
        <v>-5299</v>
      </c>
      <c r="M66" s="36">
        <v>2613</v>
      </c>
      <c r="N66" s="36">
        <v>9669</v>
      </c>
      <c r="O66" s="103"/>
    </row>
    <row r="67" spans="2:15" x14ac:dyDescent="0.25">
      <c r="O67" s="103"/>
    </row>
    <row r="68" spans="2:15" x14ac:dyDescent="0.25">
      <c r="O68" s="103"/>
    </row>
    <row r="69" spans="2:15" x14ac:dyDescent="0.25">
      <c r="O69" s="103"/>
    </row>
  </sheetData>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B2:N33"/>
  <sheetViews>
    <sheetView workbookViewId="0">
      <selection activeCell="B8" sqref="B8"/>
    </sheetView>
  </sheetViews>
  <sheetFormatPr defaultRowHeight="15" x14ac:dyDescent="0.25"/>
  <cols>
    <col min="2" max="2" width="28" bestFit="1" customWidth="1"/>
    <col min="3" max="3" width="9.85546875" customWidth="1"/>
    <col min="4" max="4" width="10.42578125" customWidth="1"/>
    <col min="5" max="10" width="7.28515625" bestFit="1" customWidth="1"/>
    <col min="11" max="11" width="7.140625" bestFit="1" customWidth="1"/>
    <col min="12" max="14" width="7.28515625" bestFit="1" customWidth="1"/>
  </cols>
  <sheetData>
    <row r="2" spans="2:14" x14ac:dyDescent="0.25">
      <c r="C2" s="35">
        <v>41699</v>
      </c>
      <c r="D2" s="35">
        <v>42064</v>
      </c>
      <c r="E2" s="35">
        <v>42430</v>
      </c>
      <c r="F2" s="35">
        <v>42795</v>
      </c>
      <c r="G2" s="35">
        <v>43160</v>
      </c>
      <c r="H2" s="35">
        <v>43525</v>
      </c>
      <c r="I2" s="35">
        <v>43891</v>
      </c>
      <c r="J2" s="35">
        <v>44256</v>
      </c>
      <c r="K2" s="35">
        <v>44621</v>
      </c>
      <c r="L2" s="35">
        <v>44986</v>
      </c>
      <c r="M2" s="35">
        <v>45352</v>
      </c>
      <c r="N2" s="35">
        <v>45717</v>
      </c>
    </row>
    <row r="3" spans="2:14" x14ac:dyDescent="0.25">
      <c r="B3" t="s">
        <v>112</v>
      </c>
      <c r="C3" s="36">
        <v>9825</v>
      </c>
      <c r="D3" s="36">
        <v>8353</v>
      </c>
      <c r="E3" s="36">
        <v>10028</v>
      </c>
      <c r="F3" s="36">
        <v>11531</v>
      </c>
      <c r="G3" s="36">
        <v>13218</v>
      </c>
      <c r="H3" s="36">
        <v>14841</v>
      </c>
      <c r="I3" s="36">
        <v>17003</v>
      </c>
      <c r="J3" s="36">
        <v>23224</v>
      </c>
      <c r="K3" s="36">
        <v>23885</v>
      </c>
      <c r="L3" s="36">
        <v>22467</v>
      </c>
      <c r="M3" s="36">
        <v>25210</v>
      </c>
      <c r="N3" s="36">
        <v>35694</v>
      </c>
    </row>
    <row r="4" spans="2:14" x14ac:dyDescent="0.25">
      <c r="B4" t="s">
        <v>87</v>
      </c>
      <c r="C4" s="36">
        <v>14172</v>
      </c>
      <c r="D4" s="36">
        <v>15946</v>
      </c>
      <c r="E4" s="36">
        <v>17839</v>
      </c>
      <c r="F4" s="36">
        <v>19340</v>
      </c>
      <c r="G4" s="36">
        <v>19963</v>
      </c>
      <c r="H4" s="36">
        <v>22126</v>
      </c>
      <c r="I4" s="36">
        <v>23920</v>
      </c>
      <c r="J4" s="36">
        <v>28845</v>
      </c>
      <c r="K4" s="36">
        <v>32921</v>
      </c>
      <c r="L4" s="36">
        <v>37605</v>
      </c>
      <c r="M4" s="36">
        <v>39523</v>
      </c>
      <c r="N4" s="36">
        <v>41591</v>
      </c>
    </row>
    <row r="5" spans="2:14" x14ac:dyDescent="0.25">
      <c r="B5" t="s">
        <v>40</v>
      </c>
      <c r="C5" s="36">
        <v>-1406</v>
      </c>
      <c r="D5" s="36">
        <v>-1475</v>
      </c>
      <c r="E5" s="36">
        <v>-1654</v>
      </c>
      <c r="F5" s="36">
        <v>-1743</v>
      </c>
      <c r="G5" s="36">
        <v>-1523</v>
      </c>
      <c r="H5" s="36">
        <v>-2881</v>
      </c>
      <c r="I5" s="36">
        <v>-3861</v>
      </c>
      <c r="J5" s="36">
        <v>-1835</v>
      </c>
      <c r="K5" s="36">
        <v>-7937</v>
      </c>
      <c r="L5" s="36">
        <v>-7076</v>
      </c>
      <c r="M5" s="36">
        <v>-2667</v>
      </c>
      <c r="N5" s="36">
        <v>-1769</v>
      </c>
    </row>
    <row r="6" spans="2:14" x14ac:dyDescent="0.25">
      <c r="B6" t="s">
        <v>88</v>
      </c>
      <c r="C6">
        <v>0</v>
      </c>
      <c r="D6">
        <v>0</v>
      </c>
      <c r="E6">
        <v>242</v>
      </c>
      <c r="F6">
        <v>-19</v>
      </c>
      <c r="G6">
        <v>328</v>
      </c>
      <c r="H6">
        <v>916</v>
      </c>
      <c r="I6">
        <v>-373</v>
      </c>
      <c r="J6">
        <v>-245</v>
      </c>
      <c r="K6" s="36">
        <v>1489</v>
      </c>
      <c r="L6">
        <v>-279</v>
      </c>
      <c r="M6">
        <v>91</v>
      </c>
      <c r="N6">
        <v>176</v>
      </c>
    </row>
    <row r="7" spans="2:14" x14ac:dyDescent="0.25">
      <c r="B7" t="s">
        <v>89</v>
      </c>
      <c r="C7" s="36">
        <v>-1060</v>
      </c>
      <c r="D7">
        <v>-221</v>
      </c>
      <c r="E7" s="36">
        <v>-1134</v>
      </c>
      <c r="F7" s="36">
        <v>0</v>
      </c>
      <c r="G7">
        <v>0</v>
      </c>
      <c r="H7">
        <v>0</v>
      </c>
      <c r="I7">
        <v>0</v>
      </c>
      <c r="J7" s="36">
        <v>-534</v>
      </c>
      <c r="K7" s="36">
        <v>-1914</v>
      </c>
      <c r="L7" s="36">
        <v>-3108</v>
      </c>
      <c r="M7" s="36">
        <v>-1172</v>
      </c>
      <c r="N7" s="36">
        <v>-1024</v>
      </c>
    </row>
    <row r="8" spans="2:14" x14ac:dyDescent="0.25">
      <c r="B8" t="s">
        <v>92</v>
      </c>
      <c r="C8" s="36">
        <v>1993</v>
      </c>
      <c r="D8">
        <v>854</v>
      </c>
      <c r="E8">
        <v>600</v>
      </c>
      <c r="F8">
        <v>-394</v>
      </c>
      <c r="G8" s="36">
        <v>1279</v>
      </c>
      <c r="H8" s="36">
        <v>1512</v>
      </c>
      <c r="I8" s="36">
        <v>1867</v>
      </c>
      <c r="J8" s="36">
        <v>3382</v>
      </c>
      <c r="K8" s="36">
        <v>6938</v>
      </c>
      <c r="L8" s="36">
        <v>4119</v>
      </c>
      <c r="M8" s="36">
        <v>-1334</v>
      </c>
      <c r="N8" s="36">
        <v>2322</v>
      </c>
    </row>
    <row r="9" spans="2:14" x14ac:dyDescent="0.25">
      <c r="B9" t="s">
        <v>93</v>
      </c>
      <c r="C9">
        <v>-473</v>
      </c>
      <c r="D9">
        <v>-842</v>
      </c>
      <c r="E9" s="36">
        <v>-1946</v>
      </c>
      <c r="F9" s="36">
        <v>-2156</v>
      </c>
      <c r="G9">
        <v>84</v>
      </c>
      <c r="H9">
        <v>-453</v>
      </c>
      <c r="I9" s="36">
        <v>-2367</v>
      </c>
      <c r="J9">
        <v>768</v>
      </c>
      <c r="K9" s="36">
        <v>-1424</v>
      </c>
      <c r="L9" s="36">
        <v>-6344</v>
      </c>
      <c r="M9" s="36">
        <v>-5082</v>
      </c>
      <c r="N9">
        <v>-295</v>
      </c>
    </row>
    <row r="10" spans="2:14" x14ac:dyDescent="0.25">
      <c r="B10" t="s">
        <v>94</v>
      </c>
      <c r="C10" s="36">
        <v>-3874</v>
      </c>
      <c r="D10" s="36">
        <v>-6751</v>
      </c>
      <c r="E10" s="36">
        <v>-5865</v>
      </c>
      <c r="F10" s="36">
        <v>-5653</v>
      </c>
      <c r="G10" s="36">
        <v>-6829</v>
      </c>
      <c r="H10" s="36">
        <v>-6832</v>
      </c>
      <c r="I10" s="36">
        <v>-4550</v>
      </c>
      <c r="J10" s="36">
        <v>-6389</v>
      </c>
      <c r="K10" s="36">
        <v>-7612</v>
      </c>
      <c r="L10" s="36">
        <v>-8794</v>
      </c>
      <c r="M10" s="36">
        <v>-9231</v>
      </c>
      <c r="N10" s="36">
        <v>-5602</v>
      </c>
    </row>
    <row r="11" spans="2:14" x14ac:dyDescent="0.25">
      <c r="B11" t="s">
        <v>113</v>
      </c>
      <c r="C11" s="36">
        <v>-2563</v>
      </c>
      <c r="D11">
        <v>999</v>
      </c>
      <c r="E11">
        <v>-885</v>
      </c>
      <c r="F11" s="36">
        <v>-14664</v>
      </c>
      <c r="G11" s="36">
        <v>4533</v>
      </c>
      <c r="H11">
        <v>-632</v>
      </c>
      <c r="I11" s="36">
        <v>-331</v>
      </c>
      <c r="J11" s="36">
        <v>-7373</v>
      </c>
      <c r="K11" s="36">
        <v>-6485</v>
      </c>
      <c r="L11" s="36">
        <v>-1071</v>
      </c>
      <c r="M11" s="36">
        <v>-5093</v>
      </c>
      <c r="N11" s="36">
        <v>-1864</v>
      </c>
    </row>
    <row r="12" spans="2:14" x14ac:dyDescent="0.25">
      <c r="B12" t="s">
        <v>95</v>
      </c>
      <c r="C12" s="36">
        <v>-2748</v>
      </c>
      <c r="D12" s="36">
        <v>-2247</v>
      </c>
      <c r="E12" s="36">
        <v>-2723</v>
      </c>
      <c r="F12" s="36">
        <v>-2760</v>
      </c>
      <c r="G12" s="36">
        <v>-1998</v>
      </c>
      <c r="H12" s="36">
        <v>-2445</v>
      </c>
      <c r="I12" s="36">
        <v>-3307</v>
      </c>
      <c r="J12" s="36">
        <v>-2107</v>
      </c>
      <c r="K12" s="36">
        <v>-2161</v>
      </c>
      <c r="L12" s="36">
        <v>-2579</v>
      </c>
      <c r="M12" s="36">
        <v>-2201</v>
      </c>
      <c r="N12" s="36">
        <v>-2237</v>
      </c>
    </row>
    <row r="13" spans="2:14" x14ac:dyDescent="0.25">
      <c r="B13" t="s">
        <v>96</v>
      </c>
      <c r="C13">
        <v>3</v>
      </c>
      <c r="D13">
        <v>0</v>
      </c>
      <c r="E13">
        <v>0</v>
      </c>
      <c r="F13">
        <v>0</v>
      </c>
      <c r="G13">
        <v>0</v>
      </c>
      <c r="H13">
        <v>0</v>
      </c>
      <c r="I13">
        <v>0</v>
      </c>
      <c r="J13">
        <v>0</v>
      </c>
      <c r="K13">
        <v>0</v>
      </c>
      <c r="L13">
        <v>0</v>
      </c>
      <c r="M13">
        <v>0</v>
      </c>
      <c r="N13">
        <v>0</v>
      </c>
    </row>
    <row r="14" spans="2:14" x14ac:dyDescent="0.25">
      <c r="B14" t="s">
        <v>97</v>
      </c>
      <c r="C14" s="36">
        <v>-25046</v>
      </c>
      <c r="D14" s="36">
        <v>-23923</v>
      </c>
      <c r="E14" s="36">
        <v>-24577</v>
      </c>
      <c r="F14" s="36">
        <v>-66410</v>
      </c>
      <c r="G14" s="36">
        <v>-69159</v>
      </c>
      <c r="H14" s="36">
        <v>-79410</v>
      </c>
      <c r="I14" s="36">
        <v>-37482</v>
      </c>
      <c r="J14" s="36">
        <v>-46738</v>
      </c>
      <c r="K14" s="36">
        <v>-59951</v>
      </c>
      <c r="L14" s="36">
        <v>-75800</v>
      </c>
      <c r="M14" s="36">
        <v>-78118</v>
      </c>
      <c r="N14" s="36">
        <v>-82753</v>
      </c>
    </row>
    <row r="15" spans="2:14" x14ac:dyDescent="0.25">
      <c r="B15" t="s">
        <v>98</v>
      </c>
      <c r="C15" s="36">
        <v>22385</v>
      </c>
      <c r="D15" s="36">
        <v>25253</v>
      </c>
      <c r="E15" s="36">
        <v>24980</v>
      </c>
      <c r="F15" s="36">
        <v>52048</v>
      </c>
      <c r="G15" s="36">
        <v>74003</v>
      </c>
      <c r="H15" s="36">
        <v>78098</v>
      </c>
      <c r="I15" s="36">
        <v>38861</v>
      </c>
      <c r="J15" s="36">
        <v>40381</v>
      </c>
      <c r="K15" s="36">
        <v>57356</v>
      </c>
      <c r="L15" s="36">
        <v>76722</v>
      </c>
      <c r="M15" s="36">
        <v>72956</v>
      </c>
      <c r="N15" s="36">
        <v>84888</v>
      </c>
    </row>
    <row r="16" spans="2:14" x14ac:dyDescent="0.25">
      <c r="B16" t="s">
        <v>99</v>
      </c>
      <c r="C16" s="36">
        <v>2379</v>
      </c>
      <c r="D16" s="36">
        <v>2551</v>
      </c>
      <c r="E16" s="36">
        <v>2383</v>
      </c>
      <c r="F16">
        <v>0</v>
      </c>
      <c r="G16">
        <v>0</v>
      </c>
      <c r="H16">
        <v>0</v>
      </c>
      <c r="I16">
        <v>0</v>
      </c>
      <c r="J16" s="36">
        <v>0</v>
      </c>
      <c r="K16">
        <v>0</v>
      </c>
      <c r="L16">
        <v>0</v>
      </c>
      <c r="M16">
        <v>0</v>
      </c>
      <c r="N16">
        <v>0</v>
      </c>
    </row>
    <row r="17" spans="2:14" x14ac:dyDescent="0.25">
      <c r="B17" t="s">
        <v>100</v>
      </c>
      <c r="C17" s="36">
        <v>0</v>
      </c>
      <c r="D17" s="36">
        <v>0</v>
      </c>
      <c r="E17" s="36">
        <v>0</v>
      </c>
      <c r="F17" s="36">
        <v>2753</v>
      </c>
      <c r="G17" s="36">
        <v>1768</v>
      </c>
      <c r="H17" s="36">
        <v>1557</v>
      </c>
      <c r="I17" s="36">
        <v>1929</v>
      </c>
      <c r="J17" s="36">
        <v>1418</v>
      </c>
      <c r="K17" s="36">
        <v>1898</v>
      </c>
      <c r="L17" s="36">
        <v>1525</v>
      </c>
      <c r="M17" s="36">
        <v>1768</v>
      </c>
      <c r="N17" s="36">
        <v>2040</v>
      </c>
    </row>
    <row r="18" spans="2:14" x14ac:dyDescent="0.25">
      <c r="B18" t="s">
        <v>122</v>
      </c>
      <c r="C18" s="36">
        <v>0</v>
      </c>
      <c r="D18" s="36">
        <v>-1376</v>
      </c>
      <c r="E18" s="36">
        <v>-747</v>
      </c>
      <c r="F18" s="36">
        <v>0</v>
      </c>
      <c r="G18" s="36">
        <v>0</v>
      </c>
      <c r="H18" s="36">
        <v>0</v>
      </c>
      <c r="I18" s="36">
        <v>0</v>
      </c>
      <c r="J18">
        <v>0</v>
      </c>
      <c r="K18">
        <v>0</v>
      </c>
      <c r="L18">
        <v>0</v>
      </c>
      <c r="M18">
        <v>0</v>
      </c>
      <c r="N18">
        <v>0</v>
      </c>
    </row>
    <row r="19" spans="2:14" x14ac:dyDescent="0.25">
      <c r="B19" t="s">
        <v>103</v>
      </c>
      <c r="C19">
        <v>0</v>
      </c>
      <c r="D19">
        <v>0</v>
      </c>
      <c r="E19">
        <v>-142</v>
      </c>
      <c r="F19">
        <v>-164</v>
      </c>
      <c r="G19">
        <v>-130</v>
      </c>
      <c r="H19">
        <v>-24</v>
      </c>
      <c r="I19">
        <v>-108</v>
      </c>
      <c r="J19">
        <v>0</v>
      </c>
      <c r="K19">
        <v>0</v>
      </c>
      <c r="L19">
        <v>0</v>
      </c>
      <c r="M19">
        <v>0</v>
      </c>
      <c r="N19">
        <v>0</v>
      </c>
    </row>
    <row r="20" spans="2:14" x14ac:dyDescent="0.25">
      <c r="B20" t="s">
        <v>104</v>
      </c>
      <c r="C20">
        <v>464</v>
      </c>
      <c r="D20">
        <v>741</v>
      </c>
      <c r="E20">
        <v>-59</v>
      </c>
      <c r="F20">
        <v>-131</v>
      </c>
      <c r="G20" s="36">
        <v>49</v>
      </c>
      <c r="H20" s="36">
        <v>1592</v>
      </c>
      <c r="I20" s="36">
        <v>-224</v>
      </c>
      <c r="J20" s="36">
        <v>-327</v>
      </c>
      <c r="K20" s="36">
        <v>-3627</v>
      </c>
      <c r="L20" s="36">
        <v>-939</v>
      </c>
      <c r="M20" s="36">
        <v>502</v>
      </c>
      <c r="N20" s="36">
        <v>-3802</v>
      </c>
    </row>
    <row r="21" spans="2:14" x14ac:dyDescent="0.25">
      <c r="B21" t="s">
        <v>114</v>
      </c>
      <c r="C21" s="36">
        <v>-3144</v>
      </c>
      <c r="D21" s="36">
        <v>-4935</v>
      </c>
      <c r="E21" s="36">
        <v>-6813</v>
      </c>
      <c r="F21" s="36">
        <v>-6939</v>
      </c>
      <c r="G21" s="36">
        <v>-20505</v>
      </c>
      <c r="H21" s="36">
        <v>-14512</v>
      </c>
      <c r="I21" s="36">
        <v>-17591</v>
      </c>
      <c r="J21" s="36">
        <v>-9786</v>
      </c>
      <c r="K21" s="36">
        <v>-24642</v>
      </c>
      <c r="L21" s="36">
        <v>-26695</v>
      </c>
      <c r="M21" s="36">
        <v>-17504</v>
      </c>
      <c r="N21" s="36">
        <v>-24161</v>
      </c>
    </row>
    <row r="22" spans="2:14" x14ac:dyDescent="0.25">
      <c r="B22" t="s">
        <v>105</v>
      </c>
      <c r="C22">
        <v>0</v>
      </c>
      <c r="D22">
        <v>0</v>
      </c>
      <c r="E22">
        <v>0</v>
      </c>
      <c r="F22">
        <v>0</v>
      </c>
      <c r="G22">
        <v>5</v>
      </c>
      <c r="H22">
        <v>6</v>
      </c>
      <c r="I22">
        <v>6</v>
      </c>
      <c r="J22">
        <v>15</v>
      </c>
      <c r="K22">
        <v>21</v>
      </c>
      <c r="L22">
        <v>35</v>
      </c>
      <c r="M22">
        <v>5</v>
      </c>
      <c r="N22">
        <v>6</v>
      </c>
    </row>
    <row r="23" spans="2:14" x14ac:dyDescent="0.25">
      <c r="B23" t="s">
        <v>107</v>
      </c>
      <c r="C23">
        <v>0</v>
      </c>
      <c r="D23">
        <v>0</v>
      </c>
      <c r="E23">
        <v>0</v>
      </c>
      <c r="F23">
        <v>0</v>
      </c>
      <c r="G23">
        <v>0</v>
      </c>
      <c r="H23">
        <v>0</v>
      </c>
      <c r="I23">
        <v>0</v>
      </c>
      <c r="J23">
        <v>0</v>
      </c>
      <c r="K23">
        <v>0</v>
      </c>
      <c r="L23">
        <v>0</v>
      </c>
      <c r="M23">
        <v>0</v>
      </c>
      <c r="N23">
        <v>-985</v>
      </c>
    </row>
    <row r="24" spans="2:14" x14ac:dyDescent="0.25">
      <c r="B24" t="s">
        <v>109</v>
      </c>
      <c r="C24" s="36">
        <v>-3144</v>
      </c>
      <c r="D24" s="36">
        <v>-4935</v>
      </c>
      <c r="E24" s="36">
        <v>-6813</v>
      </c>
      <c r="F24" s="36">
        <v>-6939</v>
      </c>
      <c r="G24" s="36">
        <v>-7464</v>
      </c>
      <c r="H24" s="36">
        <v>-13705</v>
      </c>
      <c r="I24" s="36">
        <v>-9548</v>
      </c>
      <c r="J24" s="36">
        <v>-9137</v>
      </c>
      <c r="K24" s="36">
        <v>-12731</v>
      </c>
      <c r="L24" s="36">
        <v>-13653</v>
      </c>
      <c r="M24" s="36">
        <v>-14731</v>
      </c>
      <c r="N24" s="36">
        <v>-20289</v>
      </c>
    </row>
    <row r="25" spans="2:14" x14ac:dyDescent="0.25">
      <c r="B25" t="s">
        <v>110</v>
      </c>
      <c r="C25" s="36">
        <v>0</v>
      </c>
      <c r="D25" s="36">
        <v>0</v>
      </c>
      <c r="E25" s="36">
        <v>0</v>
      </c>
      <c r="F25">
        <v>0</v>
      </c>
      <c r="G25" s="36">
        <v>0</v>
      </c>
      <c r="H25" s="36">
        <v>0</v>
      </c>
      <c r="I25" s="36">
        <v>-571</v>
      </c>
      <c r="J25" s="36">
        <v>-698</v>
      </c>
      <c r="K25" s="36">
        <v>-915</v>
      </c>
      <c r="L25" s="36">
        <v>-1231</v>
      </c>
      <c r="M25" s="36">
        <v>-2024</v>
      </c>
      <c r="N25" s="36">
        <v>-2355</v>
      </c>
    </row>
    <row r="26" spans="2:14" x14ac:dyDescent="0.25">
      <c r="B26" t="s">
        <v>111</v>
      </c>
      <c r="C26">
        <v>0</v>
      </c>
      <c r="D26">
        <v>0</v>
      </c>
      <c r="E26">
        <v>0</v>
      </c>
      <c r="F26">
        <v>0</v>
      </c>
      <c r="G26" s="36">
        <v>-13046</v>
      </c>
      <c r="H26">
        <v>-813</v>
      </c>
      <c r="I26" s="36">
        <v>-7478</v>
      </c>
      <c r="J26" s="36">
        <v>34</v>
      </c>
      <c r="K26" s="36">
        <v>-11017</v>
      </c>
      <c r="L26" s="36">
        <v>-11846</v>
      </c>
      <c r="M26">
        <v>-754</v>
      </c>
      <c r="N26">
        <v>-538</v>
      </c>
    </row>
    <row r="27" spans="2:14" x14ac:dyDescent="0.25">
      <c r="B27" t="s">
        <v>50</v>
      </c>
      <c r="C27" s="36">
        <v>4118</v>
      </c>
      <c r="D27" s="36">
        <v>4417</v>
      </c>
      <c r="E27" s="36">
        <v>2330</v>
      </c>
      <c r="F27" s="36">
        <v>-10072</v>
      </c>
      <c r="G27" s="36">
        <v>-2754</v>
      </c>
      <c r="H27" s="36">
        <v>-303</v>
      </c>
      <c r="I27" s="36">
        <v>-919</v>
      </c>
      <c r="J27" s="36">
        <v>6065</v>
      </c>
      <c r="K27" s="36">
        <v>-7242</v>
      </c>
      <c r="L27" s="36">
        <v>-5299</v>
      </c>
      <c r="M27" s="36">
        <v>2613</v>
      </c>
      <c r="N27" s="36">
        <v>9669</v>
      </c>
    </row>
    <row r="28" spans="2:14" x14ac:dyDescent="0.25">
      <c r="C28" s="36"/>
      <c r="D28" s="36"/>
      <c r="E28" s="36"/>
      <c r="F28" s="36"/>
      <c r="G28" s="36"/>
      <c r="H28" s="36"/>
      <c r="I28" s="36"/>
      <c r="J28" s="36"/>
      <c r="K28" s="36"/>
      <c r="L28" s="36"/>
      <c r="M28" s="36"/>
      <c r="N28" s="36"/>
    </row>
    <row r="29" spans="2:14" x14ac:dyDescent="0.25">
      <c r="C29" s="36"/>
      <c r="D29" s="36"/>
      <c r="E29" s="36"/>
      <c r="F29" s="36"/>
      <c r="G29" s="36"/>
      <c r="H29" s="36"/>
      <c r="I29" s="36"/>
      <c r="J29" s="36"/>
      <c r="K29" s="36"/>
      <c r="L29" s="36"/>
      <c r="M29" s="36"/>
      <c r="N29" s="36"/>
    </row>
    <row r="32" spans="2:14" x14ac:dyDescent="0.25">
      <c r="D32" s="36"/>
      <c r="L32" s="36"/>
      <c r="M32" s="36"/>
      <c r="N32" s="36"/>
    </row>
    <row r="33" spans="9:14" x14ac:dyDescent="0.25">
      <c r="I33" s="36"/>
      <c r="J33" s="36"/>
      <c r="L33" s="36"/>
      <c r="N33" s="36"/>
    </row>
  </sheetData>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L51"/>
  <sheetViews>
    <sheetView showGridLines="0" topLeftCell="A22" zoomScale="90" zoomScaleNormal="90" workbookViewId="0">
      <selection activeCell="I43" sqref="I43"/>
    </sheetView>
  </sheetViews>
  <sheetFormatPr defaultRowHeight="15" x14ac:dyDescent="0.25"/>
  <cols>
    <col min="1" max="1" width="1.85546875" customWidth="1"/>
    <col min="2" max="2" width="26.28515625" customWidth="1"/>
  </cols>
  <sheetData>
    <row r="2" spans="2:12" x14ac:dyDescent="0.25">
      <c r="B2" s="326" t="str">
        <f>"Common Size Statement"&amp;" "&amp;"- "&amp;'Data Sheet'!$B$1</f>
        <v>Common Size Statement - INFOSYS LTD</v>
      </c>
      <c r="C2" s="326"/>
      <c r="D2" s="326"/>
      <c r="E2" s="326"/>
      <c r="F2" s="326"/>
      <c r="G2" s="326"/>
      <c r="H2" s="326"/>
      <c r="I2" s="326"/>
      <c r="J2" s="326"/>
      <c r="K2" s="326"/>
      <c r="L2" s="326"/>
    </row>
    <row r="4" spans="2:12" x14ac:dyDescent="0.25">
      <c r="B4" s="81" t="s">
        <v>157</v>
      </c>
      <c r="C4" s="82">
        <f>'Data Sheet'!B16</f>
        <v>42460</v>
      </c>
      <c r="D4" s="82">
        <f>'Data Sheet'!C16</f>
        <v>42825</v>
      </c>
      <c r="E4" s="82">
        <f>'Data Sheet'!D16</f>
        <v>43190</v>
      </c>
      <c r="F4" s="82">
        <f>'Data Sheet'!E16</f>
        <v>43555</v>
      </c>
      <c r="G4" s="82">
        <f>'Data Sheet'!F16</f>
        <v>43921</v>
      </c>
      <c r="H4" s="82">
        <f>'Data Sheet'!G16</f>
        <v>44286</v>
      </c>
      <c r="I4" s="82">
        <f>'Data Sheet'!H16</f>
        <v>44651</v>
      </c>
      <c r="J4" s="82">
        <f>'Data Sheet'!I16</f>
        <v>45016</v>
      </c>
      <c r="K4" s="82">
        <f>'Data Sheet'!J16</f>
        <v>45382</v>
      </c>
      <c r="L4" s="82">
        <f>'Data Sheet'!K16</f>
        <v>45747</v>
      </c>
    </row>
    <row r="6" spans="2:12" x14ac:dyDescent="0.25">
      <c r="B6" s="83" t="str">
        <f>'Data Sheet'!A17</f>
        <v>Sales</v>
      </c>
      <c r="C6" s="84">
        <f>'Data Sheet'!B17/'Data Sheet'!B$17</f>
        <v>1</v>
      </c>
      <c r="D6" s="84">
        <f>'Data Sheet'!C17/'Data Sheet'!C$17</f>
        <v>1</v>
      </c>
      <c r="E6" s="84">
        <f>'Data Sheet'!D17/'Data Sheet'!D$17</f>
        <v>1</v>
      </c>
      <c r="F6" s="84">
        <f>'Data Sheet'!E17/'Data Sheet'!E$17</f>
        <v>1</v>
      </c>
      <c r="G6" s="84">
        <f>'Data Sheet'!F17/'Data Sheet'!F$17</f>
        <v>1</v>
      </c>
      <c r="H6" s="84">
        <f>'Data Sheet'!G17/'Data Sheet'!G$17</f>
        <v>1</v>
      </c>
      <c r="I6" s="84">
        <f>'Data Sheet'!H17/'Data Sheet'!H$17</f>
        <v>1</v>
      </c>
      <c r="J6" s="84">
        <f>'Data Sheet'!I17/'Data Sheet'!I$17</f>
        <v>1</v>
      </c>
      <c r="K6" s="84">
        <f>'Data Sheet'!J17/'Data Sheet'!J$17</f>
        <v>1</v>
      </c>
      <c r="L6" s="84">
        <f>'Data Sheet'!K17/'Data Sheet'!K$17</f>
        <v>1</v>
      </c>
    </row>
    <row r="7" spans="2:12" x14ac:dyDescent="0.25">
      <c r="B7" s="72" t="str">
        <f>'Data Sheet'!A18</f>
        <v>Raw Material Cost</v>
      </c>
      <c r="C7" s="85">
        <f>'Data Sheet'!B18/'Data Sheet'!B$17</f>
        <v>0</v>
      </c>
      <c r="D7" s="85">
        <f>'Data Sheet'!C18/'Data Sheet'!C$17</f>
        <v>0</v>
      </c>
      <c r="E7" s="85">
        <f>'Data Sheet'!D18/'Data Sheet'!D$17</f>
        <v>0</v>
      </c>
      <c r="F7" s="85">
        <f>'Data Sheet'!E18/'Data Sheet'!E$17</f>
        <v>0</v>
      </c>
      <c r="G7" s="85">
        <f>'Data Sheet'!F18/'Data Sheet'!F$17</f>
        <v>0</v>
      </c>
      <c r="H7" s="85">
        <f>'Data Sheet'!G18/'Data Sheet'!G$17</f>
        <v>0</v>
      </c>
      <c r="I7" s="85">
        <f>'Data Sheet'!H18/'Data Sheet'!H$17</f>
        <v>0</v>
      </c>
      <c r="J7" s="85">
        <f>'Data Sheet'!I18/'Data Sheet'!I$17</f>
        <v>0</v>
      </c>
      <c r="K7" s="85">
        <f>'Data Sheet'!J18/'Data Sheet'!J$17</f>
        <v>0</v>
      </c>
      <c r="L7" s="85">
        <f>'Data Sheet'!K18/'Data Sheet'!K$17</f>
        <v>0</v>
      </c>
    </row>
    <row r="8" spans="2:12" x14ac:dyDescent="0.25">
      <c r="B8" s="72" t="str">
        <f>'Data Sheet'!A19</f>
        <v>Change in Inventory</v>
      </c>
      <c r="C8" s="85">
        <f>'Data Sheet'!B19/'Data Sheet'!B$17</f>
        <v>0</v>
      </c>
      <c r="D8" s="85">
        <f>'Data Sheet'!C19/'Data Sheet'!C$17</f>
        <v>0</v>
      </c>
      <c r="E8" s="85">
        <f>'Data Sheet'!D19/'Data Sheet'!D$17</f>
        <v>0</v>
      </c>
      <c r="F8" s="85">
        <f>'Data Sheet'!E19/'Data Sheet'!E$17</f>
        <v>0</v>
      </c>
      <c r="G8" s="85">
        <f>'Data Sheet'!F19/'Data Sheet'!F$17</f>
        <v>0</v>
      </c>
      <c r="H8" s="85">
        <f>'Data Sheet'!G19/'Data Sheet'!G$17</f>
        <v>0</v>
      </c>
      <c r="I8" s="85">
        <f>'Data Sheet'!H19/'Data Sheet'!H$17</f>
        <v>0</v>
      </c>
      <c r="J8" s="85">
        <f>'Data Sheet'!I19/'Data Sheet'!I$17</f>
        <v>0</v>
      </c>
      <c r="K8" s="85">
        <f>'Data Sheet'!J19/'Data Sheet'!J$17</f>
        <v>0</v>
      </c>
      <c r="L8" s="85">
        <f>'Data Sheet'!K19/'Data Sheet'!K$17</f>
        <v>0</v>
      </c>
    </row>
    <row r="9" spans="2:12" x14ac:dyDescent="0.25">
      <c r="B9" s="72" t="str">
        <f>'Data Sheet'!A20</f>
        <v>Power and Fuel</v>
      </c>
      <c r="C9" s="85">
        <f>'Data Sheet'!B20/'Data Sheet'!B$17</f>
        <v>3.4752806649477105E-3</v>
      </c>
      <c r="D9" s="85">
        <f>'Data Sheet'!C20/'Data Sheet'!C$17</f>
        <v>3.3292447871035571E-3</v>
      </c>
      <c r="E9" s="85">
        <f>'Data Sheet'!D20/'Data Sheet'!D$17</f>
        <v>2.9352542469016762E-3</v>
      </c>
      <c r="F9" s="85">
        <f>'Data Sheet'!E20/'Data Sheet'!E$17</f>
        <v>2.6731176292712428E-3</v>
      </c>
      <c r="G9" s="85">
        <f>'Data Sheet'!F20/'Data Sheet'!F$17</f>
        <v>2.5222764370917824E-3</v>
      </c>
      <c r="H9" s="85">
        <f>'Data Sheet'!G20/'Data Sheet'!G$17</f>
        <v>1.4232821084481249E-3</v>
      </c>
      <c r="I9" s="85">
        <f>'Data Sheet'!H20/'Data Sheet'!H$17</f>
        <v>1.0851604311046439E-3</v>
      </c>
      <c r="J9" s="85">
        <f>'Data Sheet'!I20/'Data Sheet'!I$17</f>
        <v>1.1991796521016304E-3</v>
      </c>
      <c r="K9" s="85">
        <f>'Data Sheet'!J20/'Data Sheet'!J$17</f>
        <v>1.2949827552547668E-3</v>
      </c>
      <c r="L9" s="85">
        <f>'Data Sheet'!K20/'Data Sheet'!K$17</f>
        <v>1.3620467513344376E-3</v>
      </c>
    </row>
    <row r="10" spans="2:12" x14ac:dyDescent="0.25">
      <c r="B10" s="72" t="str">
        <f>'Data Sheet'!A21</f>
        <v>Other Mfr. Exp</v>
      </c>
      <c r="C10" s="85">
        <f>'Data Sheet'!B21/'Data Sheet'!B$17</f>
        <v>9.3848593071859832E-2</v>
      </c>
      <c r="D10" s="85">
        <f>'Data Sheet'!C21/'Data Sheet'!C$17</f>
        <v>9.8008293908066119E-2</v>
      </c>
      <c r="E10" s="85">
        <f>'Data Sheet'!D21/'Data Sheet'!D$17</f>
        <v>0.1033152775020561</v>
      </c>
      <c r="F10" s="85">
        <f>'Data Sheet'!E21/'Data Sheet'!E$17</f>
        <v>0.11977018445721198</v>
      </c>
      <c r="G10" s="85">
        <f>'Data Sheet'!F21/'Data Sheet'!F$17</f>
        <v>0.12210461389344759</v>
      </c>
      <c r="H10" s="85">
        <f>'Data Sheet'!G21/'Data Sheet'!G$17</f>
        <v>0.12739867823871329</v>
      </c>
      <c r="I10" s="85">
        <f>'Data Sheet'!H21/'Data Sheet'!H$17</f>
        <v>0.17009067666329608</v>
      </c>
      <c r="J10" s="85">
        <f>'Data Sheet'!I21/'Data Sheet'!I$17</f>
        <v>0.17940000136270415</v>
      </c>
      <c r="K10" s="85">
        <f>'Data Sheet'!J21/'Data Sheet'!J$17</f>
        <v>0.17697013079976573</v>
      </c>
      <c r="L10" s="85">
        <f>'Data Sheet'!K21/'Data Sheet'!K$17</f>
        <v>0.18648383336401006</v>
      </c>
    </row>
    <row r="11" spans="2:12" x14ac:dyDescent="0.25">
      <c r="B11" s="72" t="str">
        <f>'Data Sheet'!A22</f>
        <v>Employee Cost</v>
      </c>
      <c r="C11" s="85">
        <f>'Data Sheet'!B22/'Data Sheet'!B$17</f>
        <v>0.55116029531878097</v>
      </c>
      <c r="D11" s="85">
        <f>'Data Sheet'!C22/'Data Sheet'!C$17</f>
        <v>0.55004088546229779</v>
      </c>
      <c r="E11" s="85">
        <f>'Data Sheet'!D22/'Data Sheet'!D$17</f>
        <v>0.5516292788066135</v>
      </c>
      <c r="F11" s="85">
        <f>'Data Sheet'!E22/'Data Sheet'!E$17</f>
        <v>0.54820683398850922</v>
      </c>
      <c r="G11" s="85">
        <f>'Data Sheet'!F22/'Data Sheet'!F$17</f>
        <v>0.5605731845667522</v>
      </c>
      <c r="H11" s="85">
        <f>'Data Sheet'!G22/'Data Sheet'!G$17</f>
        <v>0.55286049844732865</v>
      </c>
      <c r="I11" s="85">
        <f>'Data Sheet'!H22/'Data Sheet'!H$17</f>
        <v>0.52611372810154466</v>
      </c>
      <c r="J11" s="85">
        <f>'Data Sheet'!I22/'Data Sheet'!I$17</f>
        <v>0.53400287530575674</v>
      </c>
      <c r="K11" s="85">
        <f>'Data Sheet'!J22/'Data Sheet'!J$17</f>
        <v>0.53774972343333116</v>
      </c>
      <c r="L11" s="85">
        <f>'Data Sheet'!K22/'Data Sheet'!K$17</f>
        <v>0.52744340143567092</v>
      </c>
    </row>
    <row r="12" spans="2:12" x14ac:dyDescent="0.25">
      <c r="B12" s="72" t="str">
        <f>'Data Sheet'!A23</f>
        <v>Selling and admin</v>
      </c>
      <c r="C12" s="85">
        <f>'Data Sheet'!B23/'Data Sheet'!B$17</f>
        <v>7.1123140244390703E-2</v>
      </c>
      <c r="D12" s="85">
        <f>'Data Sheet'!C23/'Data Sheet'!C$17</f>
        <v>6.6935342561766253E-2</v>
      </c>
      <c r="E12" s="85">
        <f>'Data Sheet'!D23/'Data Sheet'!D$17</f>
        <v>6.5015172570261764E-2</v>
      </c>
      <c r="F12" s="85">
        <f>'Data Sheet'!E23/'Data Sheet'!E$17</f>
        <v>6.7166616268521315E-2</v>
      </c>
      <c r="G12" s="85">
        <f>'Data Sheet'!F23/'Data Sheet'!F$17</f>
        <v>5.9201903272350781E-2</v>
      </c>
      <c r="H12" s="85">
        <f>'Data Sheet'!G23/'Data Sheet'!G$17</f>
        <v>3.1789951429253921E-2</v>
      </c>
      <c r="I12" s="85">
        <f>'Data Sheet'!H23/'Data Sheet'!H$17</f>
        <v>3.5391027696253727E-2</v>
      </c>
      <c r="J12" s="85">
        <f>'Data Sheet'!I23/'Data Sheet'!I$17</f>
        <v>3.6111659978060463E-2</v>
      </c>
      <c r="K12" s="85">
        <f>'Data Sheet'!J23/'Data Sheet'!J$17</f>
        <v>3.712500813431379E-2</v>
      </c>
      <c r="L12" s="85">
        <f>'Data Sheet'!K23/'Data Sheet'!K$17</f>
        <v>3.7051352843732746E-2</v>
      </c>
    </row>
    <row r="13" spans="2:12" x14ac:dyDescent="0.25">
      <c r="B13" s="72" t="str">
        <f>'Data Sheet'!A24</f>
        <v>Other Expenses</v>
      </c>
      <c r="C13" s="85">
        <f>'Data Sheet'!B24/'Data Sheet'!B$17</f>
        <v>6.8704857385371793E-3</v>
      </c>
      <c r="D13" s="85">
        <f>'Data Sheet'!C24/'Data Sheet'!C$17</f>
        <v>1.0031540213772561E-2</v>
      </c>
      <c r="E13" s="85">
        <f>'Data Sheet'!D24/'Data Sheet'!D$17</f>
        <v>1.0209579989223221E-2</v>
      </c>
      <c r="F13" s="85">
        <f>'Data Sheet'!E24/'Data Sheet'!E$17</f>
        <v>1.8215905654671908E-2</v>
      </c>
      <c r="G13" s="85">
        <f>'Data Sheet'!F24/'Data Sheet'!F$17</f>
        <v>1.0342434822834862E-2</v>
      </c>
      <c r="H13" s="85">
        <f>'Data Sheet'!G24/'Data Sheet'!G$17</f>
        <v>8.9477665419221281E-3</v>
      </c>
      <c r="I13" s="85">
        <f>'Data Sheet'!H24/'Data Sheet'!H$17</f>
        <v>8.4346560781315503E-3</v>
      </c>
      <c r="J13" s="85">
        <f>'Data Sheet'!I24/'Data Sheet'!I$17</f>
        <v>9.9272997335913393E-3</v>
      </c>
      <c r="K13" s="85">
        <f>'Data Sheet'!J24/'Data Sheet'!J$17</f>
        <v>9.8262510574607925E-3</v>
      </c>
      <c r="L13" s="85">
        <f>'Data Sheet'!K24/'Data Sheet'!K$17</f>
        <v>6.9329406712068222E-3</v>
      </c>
    </row>
    <row r="14" spans="2:12" x14ac:dyDescent="0.25">
      <c r="B14" s="72" t="str">
        <f>'Data Sheet'!A25</f>
        <v>Other Income</v>
      </c>
      <c r="C14" s="85">
        <f>'Data Sheet'!B25/'Data Sheet'!B$17</f>
        <v>4.9967169007543118E-2</v>
      </c>
      <c r="D14" s="85">
        <f>'Data Sheet'!C25/'Data Sheet'!C$17</f>
        <v>4.4535950002920391E-2</v>
      </c>
      <c r="E14" s="85">
        <f>'Data Sheet'!D25/'Data Sheet'!D$17</f>
        <v>4.6949887978219564E-2</v>
      </c>
      <c r="F14" s="85">
        <f>'Data Sheet'!E25/'Data Sheet'!E$17</f>
        <v>3.4859389174478381E-2</v>
      </c>
      <c r="G14" s="85">
        <f>'Data Sheet'!F25/'Data Sheet'!F$17</f>
        <v>3.0873104162306837E-2</v>
      </c>
      <c r="H14" s="85">
        <f>'Data Sheet'!G25/'Data Sheet'!G$17</f>
        <v>2.1906600844016244E-2</v>
      </c>
      <c r="I14" s="85">
        <f>'Data Sheet'!H25/'Data Sheet'!H$17</f>
        <v>1.886699385897847E-2</v>
      </c>
      <c r="J14" s="85">
        <f>'Data Sheet'!I25/'Data Sheet'!I$17</f>
        <v>1.8403319547309682E-2</v>
      </c>
      <c r="K14" s="85">
        <f>'Data Sheet'!J25/'Data Sheet'!J$17</f>
        <v>3.0656601809071388E-2</v>
      </c>
      <c r="L14" s="85">
        <f>'Data Sheet'!K25/'Data Sheet'!K$17</f>
        <v>2.2087244616234125E-2</v>
      </c>
    </row>
    <row r="15" spans="2:12" x14ac:dyDescent="0.25">
      <c r="B15" s="72" t="str">
        <f>'Data Sheet'!A26</f>
        <v>Depreciation</v>
      </c>
      <c r="C15" s="85">
        <f>'Data Sheet'!B26/'Data Sheet'!B$17</f>
        <v>2.3366057558335068E-2</v>
      </c>
      <c r="D15" s="85">
        <f>'Data Sheet'!C26/'Data Sheet'!C$17</f>
        <v>2.4867122247532271E-2</v>
      </c>
      <c r="E15" s="85">
        <f>'Data Sheet'!D26/'Data Sheet'!D$17</f>
        <v>2.6417288222115084E-2</v>
      </c>
      <c r="F15" s="85">
        <f>'Data Sheet'!E26/'Data Sheet'!E$17</f>
        <v>2.4324160870879952E-2</v>
      </c>
      <c r="G15" s="85">
        <f>'Data Sheet'!F26/'Data Sheet'!F$17</f>
        <v>3.1864391845006661E-2</v>
      </c>
      <c r="H15" s="85">
        <f>'Data Sheet'!G26/'Data Sheet'!G$17</f>
        <v>3.2516522016084085E-2</v>
      </c>
      <c r="I15" s="85">
        <f>'Data Sheet'!H26/'Data Sheet'!H$17</f>
        <v>2.8575891352422292E-2</v>
      </c>
      <c r="J15" s="85">
        <f>'Data Sheet'!I26/'Data Sheet'!I$17</f>
        <v>2.8787125171189708E-2</v>
      </c>
      <c r="K15" s="85">
        <f>'Data Sheet'!J26/'Data Sheet'!J$17</f>
        <v>3.0441855925034164E-2</v>
      </c>
      <c r="L15" s="85">
        <f>'Data Sheet'!K26/'Data Sheet'!K$17</f>
        <v>2.9523283637032948E-2</v>
      </c>
    </row>
    <row r="16" spans="2:12" x14ac:dyDescent="0.25">
      <c r="B16" s="72" t="str">
        <f>'Data Sheet'!A27</f>
        <v>Interest</v>
      </c>
      <c r="C16" s="85">
        <f>'Data Sheet'!B27/'Data Sheet'!B$17</f>
        <v>0</v>
      </c>
      <c r="D16" s="85">
        <f>'Data Sheet'!C27/'Data Sheet'!C$17</f>
        <v>0</v>
      </c>
      <c r="E16" s="85">
        <f>'Data Sheet'!D27/'Data Sheet'!D$17</f>
        <v>0</v>
      </c>
      <c r="F16" s="85">
        <f>'Data Sheet'!E27/'Data Sheet'!E$17</f>
        <v>0</v>
      </c>
      <c r="G16" s="85">
        <f>'Data Sheet'!F27/'Data Sheet'!F$17</f>
        <v>1.8724322895441179E-3</v>
      </c>
      <c r="H16" s="85">
        <f>'Data Sheet'!G27/'Data Sheet'!G$17</f>
        <v>1.9408392387928975E-3</v>
      </c>
      <c r="I16" s="85">
        <f>'Data Sheet'!H27/'Data Sheet'!H$17</f>
        <v>1.6441824713706726E-3</v>
      </c>
      <c r="J16" s="85">
        <f>'Data Sheet'!I27/'Data Sheet'!I$17</f>
        <v>1.9350398931639945E-3</v>
      </c>
      <c r="K16" s="85">
        <f>'Data Sheet'!J27/'Data Sheet'!J$17</f>
        <v>3.0585019847725646E-3</v>
      </c>
      <c r="L16" s="85">
        <f>'Data Sheet'!K27/'Data Sheet'!K$17</f>
        <v>2.5523038223203877E-3</v>
      </c>
    </row>
    <row r="17" spans="2:12" x14ac:dyDescent="0.25">
      <c r="B17" s="72" t="str">
        <f>'Data Sheet'!A28</f>
        <v>Profit before tax</v>
      </c>
      <c r="C17" s="85">
        <f>'Data Sheet'!B28/'Data Sheet'!B$17</f>
        <v>0.30012331641069168</v>
      </c>
      <c r="D17" s="85">
        <f>'Data Sheet'!C28/'Data Sheet'!C$17</f>
        <v>0.29132352082238189</v>
      </c>
      <c r="E17" s="85">
        <f>'Data Sheet'!D28/'Data Sheet'!D$17</f>
        <v>0.28742803664104816</v>
      </c>
      <c r="F17" s="85">
        <f>'Data Sheet'!E28/'Data Sheet'!E$17</f>
        <v>0.25450257030541273</v>
      </c>
      <c r="G17" s="85">
        <f>'Data Sheet'!F28/'Data Sheet'!F$17</f>
        <v>0.24239186703527882</v>
      </c>
      <c r="H17" s="85">
        <f>'Data Sheet'!G28/'Data Sheet'!G$17</f>
        <v>0.26502906282347322</v>
      </c>
      <c r="I17" s="85">
        <f>'Data Sheet'!H28/'Data Sheet'!H$17</f>
        <v>0.24753167106485477</v>
      </c>
      <c r="J17" s="85">
        <f>'Data Sheet'!I28/'Data Sheet'!I$17</f>
        <v>0.22704013845074164</v>
      </c>
      <c r="K17" s="85">
        <f>'Data Sheet'!J28/'Data Sheet'!J$17</f>
        <v>0.2341901477191384</v>
      </c>
      <c r="L17" s="85">
        <f>'Data Sheet'!K28/'Data Sheet'!K$17</f>
        <v>0.23073808209092583</v>
      </c>
    </row>
    <row r="18" spans="2:12" x14ac:dyDescent="0.25">
      <c r="B18" s="72" t="str">
        <f>'Data Sheet'!A29</f>
        <v>Tax</v>
      </c>
      <c r="C18" s="85">
        <f>'Data Sheet'!B29/'Data Sheet'!B$17</f>
        <v>8.4095386044425943E-2</v>
      </c>
      <c r="D18" s="85">
        <f>'Data Sheet'!C29/'Data Sheet'!C$17</f>
        <v>8.1741720693884704E-2</v>
      </c>
      <c r="E18" s="85">
        <f>'Data Sheet'!D29/'Data Sheet'!D$17</f>
        <v>6.0137262130966221E-2</v>
      </c>
      <c r="F18" s="85">
        <f>'Data Sheet'!E29/'Data Sheet'!E$17</f>
        <v>6.8110069549440586E-2</v>
      </c>
      <c r="G18" s="85">
        <f>'Data Sheet'!F29/'Data Sheet'!F$17</f>
        <v>5.9124803119251911E-2</v>
      </c>
      <c r="H18" s="85">
        <f>'Data Sheet'!G29/'Data Sheet'!G$17</f>
        <v>7.1711521617963209E-2</v>
      </c>
      <c r="I18" s="85">
        <f>'Data Sheet'!H29/'Data Sheet'!H$17</f>
        <v>6.5471346009980183E-2</v>
      </c>
      <c r="J18" s="85">
        <f>'Data Sheet'!I29/'Data Sheet'!I$17</f>
        <v>6.2779780195820589E-2</v>
      </c>
      <c r="K18" s="85">
        <f>'Data Sheet'!J29/'Data Sheet'!J$17</f>
        <v>6.3382573046137827E-2</v>
      </c>
      <c r="L18" s="85">
        <f>'Data Sheet'!K29/'Data Sheet'!K$17</f>
        <v>6.6617583900852817E-2</v>
      </c>
    </row>
    <row r="19" spans="2:12" x14ac:dyDescent="0.25">
      <c r="B19" s="72" t="str">
        <f>'Data Sheet'!A30</f>
        <v>Net profit</v>
      </c>
      <c r="C19" s="85">
        <f>'Data Sheet'!B30/'Data Sheet'!B$17</f>
        <v>0.21602793036626575</v>
      </c>
      <c r="D19" s="85">
        <f>'Data Sheet'!C30/'Data Sheet'!C$17</f>
        <v>0.20958180012849717</v>
      </c>
      <c r="E19" s="85">
        <f>'Data Sheet'!D30/'Data Sheet'!D$17</f>
        <v>0.22729077451008195</v>
      </c>
      <c r="F19" s="85">
        <f>'Data Sheet'!E30/'Data Sheet'!E$17</f>
        <v>0.1863199274266707</v>
      </c>
      <c r="G19" s="85">
        <f>'Data Sheet'!F30/'Data Sheet'!F$17</f>
        <v>0.182771420074677</v>
      </c>
      <c r="H19" s="85">
        <f>'Data Sheet'!G30/'Data Sheet'!G$17</f>
        <v>0.19260092364041723</v>
      </c>
      <c r="I19" s="85">
        <f>'Data Sheet'!H30/'Data Sheet'!H$17</f>
        <v>0.18176437221002786</v>
      </c>
      <c r="J19" s="85">
        <f>'Data Sheet'!I30/'Data Sheet'!I$17</f>
        <v>0.16417178248516356</v>
      </c>
      <c r="K19" s="85">
        <f>'Data Sheet'!J30/'Data Sheet'!J$17</f>
        <v>0.17070996290752913</v>
      </c>
      <c r="L19" s="85">
        <f>'Data Sheet'!K30/'Data Sheet'!K$17</f>
        <v>0.16389349039818393</v>
      </c>
    </row>
    <row r="20" spans="2:12" x14ac:dyDescent="0.25">
      <c r="B20" s="72" t="str">
        <f>'Data Sheet'!A31</f>
        <v>Dividend Amount</v>
      </c>
      <c r="C20" s="85">
        <f>'Data Sheet'!B31/'Data Sheet'!B$17</f>
        <v>8.8858282218414172E-2</v>
      </c>
      <c r="D20" s="85">
        <f>'Data Sheet'!C31/'Data Sheet'!C$17</f>
        <v>8.6028853454821572E-2</v>
      </c>
      <c r="E20" s="85">
        <f>'Data Sheet'!D31/'Data Sheet'!D$17</f>
        <v>0.13422194492498796</v>
      </c>
      <c r="F20" s="85">
        <f>'Data Sheet'!E31/'Data Sheet'!E$17</f>
        <v>0.11155125491381918</v>
      </c>
      <c r="G20" s="85">
        <f>'Data Sheet'!F31/'Data Sheet'!F$17</f>
        <v>8.1803262437906837E-2</v>
      </c>
      <c r="H20" s="85">
        <f>'Data Sheet'!G31/'Data Sheet'!G$17</f>
        <v>0.11415717811927702</v>
      </c>
      <c r="I20" s="85">
        <f>'Data Sheet'!H31/'Data Sheet'!H$17</f>
        <v>0.10693433957300581</v>
      </c>
      <c r="J20" s="85">
        <f>'Data Sheet'!I31/'Data Sheet'!I$17</f>
        <v>9.5860786144024213E-2</v>
      </c>
      <c r="K20" s="85">
        <f>'Data Sheet'!J31/'Data Sheet'!J$17</f>
        <v>0.12398776599206092</v>
      </c>
      <c r="L20" s="85">
        <f>'Data Sheet'!K31/'Data Sheet'!K$17</f>
        <v>0.10937971654702743</v>
      </c>
    </row>
    <row r="21" spans="2:12" x14ac:dyDescent="0.25">
      <c r="B21" s="72" t="str">
        <f>'Data Sheet'!A33</f>
        <v>EBITDA</v>
      </c>
      <c r="C21" s="85">
        <f>'Data Sheet'!B33/'Data Sheet'!B$17</f>
        <v>0.32348937396902677</v>
      </c>
      <c r="D21" s="85">
        <f>'Data Sheet'!C33/'Data Sheet'!C$17</f>
        <v>0.31619064306991412</v>
      </c>
      <c r="E21" s="85">
        <f>'Data Sheet'!D33/'Data Sheet'!D$17</f>
        <v>0.31384532486316324</v>
      </c>
      <c r="F21" s="85">
        <f>'Data Sheet'!E33/'Data Sheet'!E$17</f>
        <v>0.27875415784699126</v>
      </c>
      <c r="G21" s="85">
        <f>'Data Sheet'!F33/'Data Sheet'!F$17</f>
        <v>0.27563304732847971</v>
      </c>
      <c r="H21" s="85">
        <f>'Data Sheet'!G33/'Data Sheet'!G$17</f>
        <v>0.29876980651325741</v>
      </c>
      <c r="I21" s="85">
        <f>'Data Sheet'!H33/'Data Sheet'!H$17</f>
        <v>0.277455792043801</v>
      </c>
      <c r="J21" s="85">
        <f>'Data Sheet'!I33/'Data Sheet'!I$17</f>
        <v>0.25767372774533787</v>
      </c>
      <c r="K21" s="85">
        <f>'Data Sheet'!J33/'Data Sheet'!J$17</f>
        <v>0.26759289386347368</v>
      </c>
      <c r="L21" s="85">
        <f>'Data Sheet'!K33/'Data Sheet'!K$17</f>
        <v>0.26258666175839007</v>
      </c>
    </row>
    <row r="23" spans="2:12" x14ac:dyDescent="0.25">
      <c r="B23" s="326" t="str">
        <f>"Common Size Balance Sheet"&amp;" "&amp;"- "&amp;'Data Sheet'!$B$1</f>
        <v>Common Size Balance Sheet - INFOSYS LTD</v>
      </c>
      <c r="C23" s="326"/>
      <c r="D23" s="326"/>
      <c r="E23" s="326"/>
      <c r="F23" s="326"/>
      <c r="G23" s="326"/>
      <c r="H23" s="326"/>
      <c r="I23" s="326"/>
      <c r="J23" s="326"/>
      <c r="K23" s="326"/>
      <c r="L23" s="326"/>
    </row>
    <row r="25" spans="2:12" x14ac:dyDescent="0.25">
      <c r="B25" s="81" t="s">
        <v>157</v>
      </c>
      <c r="C25" s="82">
        <f>'Data Sheet'!B16</f>
        <v>42460</v>
      </c>
      <c r="D25" s="82">
        <f>'Data Sheet'!C16</f>
        <v>42825</v>
      </c>
      <c r="E25" s="82">
        <f>'Data Sheet'!D16</f>
        <v>43190</v>
      </c>
      <c r="F25" s="82">
        <f>'Data Sheet'!E16</f>
        <v>43555</v>
      </c>
      <c r="G25" s="82">
        <f>'Data Sheet'!F16</f>
        <v>43921</v>
      </c>
      <c r="H25" s="82">
        <f>'Data Sheet'!G16</f>
        <v>44286</v>
      </c>
      <c r="I25" s="82">
        <f>'Data Sheet'!H16</f>
        <v>44651</v>
      </c>
      <c r="J25" s="82">
        <f>'Data Sheet'!I16</f>
        <v>45016</v>
      </c>
      <c r="K25" s="82">
        <f>'Data Sheet'!J16</f>
        <v>45382</v>
      </c>
      <c r="L25" s="82">
        <f>'Data Sheet'!K16</f>
        <v>45747</v>
      </c>
    </row>
    <row r="27" spans="2:12" x14ac:dyDescent="0.25">
      <c r="B27" s="83" t="s">
        <v>81</v>
      </c>
      <c r="C27" s="84">
        <f>'Data Sheet'!B61/'Data Sheet'!B$61</f>
        <v>1</v>
      </c>
      <c r="D27" s="84">
        <f>'Data Sheet'!C61/'Data Sheet'!C$61</f>
        <v>1</v>
      </c>
      <c r="E27" s="84">
        <f>'Data Sheet'!D61/'Data Sheet'!D$61</f>
        <v>1</v>
      </c>
      <c r="F27" s="84">
        <f>'Data Sheet'!E61/'Data Sheet'!E$61</f>
        <v>1</v>
      </c>
      <c r="G27" s="84">
        <f>'Data Sheet'!F61/'Data Sheet'!F$61</f>
        <v>1</v>
      </c>
      <c r="H27" s="84">
        <f>'Data Sheet'!G61/'Data Sheet'!G$61</f>
        <v>1</v>
      </c>
      <c r="I27" s="84">
        <f>'Data Sheet'!H61/'Data Sheet'!H$61</f>
        <v>1</v>
      </c>
      <c r="J27" s="84">
        <f>'Data Sheet'!I61/'Data Sheet'!I$61</f>
        <v>1</v>
      </c>
      <c r="K27" s="84">
        <f>'Data Sheet'!J61/'Data Sheet'!J$61</f>
        <v>1</v>
      </c>
      <c r="L27" s="84">
        <f>'Data Sheet'!K61/'Data Sheet'!K$61</f>
        <v>1</v>
      </c>
    </row>
    <row r="28" spans="2:12" x14ac:dyDescent="0.25">
      <c r="B28" s="72" t="str">
        <f>'Data Sheet'!A57</f>
        <v>Equity Share Capital</v>
      </c>
      <c r="C28" s="73">
        <f>'Data Sheet'!B57/'Data Sheet'!B$61</f>
        <v>1.5233428320328105E-2</v>
      </c>
      <c r="D28" s="73">
        <f>'Data Sheet'!C57/'Data Sheet'!C$61</f>
        <v>1.3758599124452783E-2</v>
      </c>
      <c r="E28" s="73">
        <f>'Data Sheet'!D57/'Data Sheet'!D$61</f>
        <v>1.3711577965695851E-2</v>
      </c>
      <c r="F28" s="73">
        <f>'Data Sheet'!E57/'Data Sheet'!E$61</f>
        <v>2.5813051649894132E-2</v>
      </c>
      <c r="G28" s="73">
        <f>'Data Sheet'!F57/'Data Sheet'!F$61</f>
        <v>2.3115468409586056E-2</v>
      </c>
      <c r="H28" s="73">
        <f>'Data Sheet'!G57/'Data Sheet'!G$61</f>
        <v>1.9756117978625445E-2</v>
      </c>
      <c r="I28" s="73">
        <f>'Data Sheet'!H57/'Data Sheet'!H$61</f>
        <v>1.7973254289850853E-2</v>
      </c>
      <c r="J28" s="73">
        <f>'Data Sheet'!I57/'Data Sheet'!I$61</f>
        <v>1.6605669523901249E-2</v>
      </c>
      <c r="K28" s="73">
        <f>'Data Sheet'!J57/'Data Sheet'!J$61</f>
        <v>1.5077169481654048E-2</v>
      </c>
      <c r="L28" s="73">
        <f>'Data Sheet'!K57/'Data Sheet'!K$61</f>
        <v>1.4026184918298995E-2</v>
      </c>
    </row>
    <row r="29" spans="2:12" x14ac:dyDescent="0.25">
      <c r="B29" s="72" t="str">
        <f>'Data Sheet'!A58</f>
        <v>Reserves</v>
      </c>
      <c r="C29" s="73">
        <f>'Data Sheet'!B58/'Data Sheet'!B$61</f>
        <v>0.80694559109430342</v>
      </c>
      <c r="D29" s="73">
        <f>'Data Sheet'!C58/'Data Sheet'!C$61</f>
        <v>0.81587049598306638</v>
      </c>
      <c r="E29" s="73">
        <f>'Data Sheet'!D58/'Data Sheet'!D$61</f>
        <v>0.80448398845606117</v>
      </c>
      <c r="F29" s="73">
        <f>'Data Sheet'!E58/'Data Sheet'!E$61</f>
        <v>0.74677039468988649</v>
      </c>
      <c r="G29" s="73">
        <f>'Data Sheet'!F58/'Data Sheet'!F$61</f>
        <v>0.68984749455337691</v>
      </c>
      <c r="H29" s="73">
        <f>'Data Sheet'!G58/'Data Sheet'!G$61</f>
        <v>0.69041307401103147</v>
      </c>
      <c r="I29" s="73">
        <f>'Data Sheet'!H58/'Data Sheet'!H$61</f>
        <v>0.62753900059111278</v>
      </c>
      <c r="J29" s="73">
        <f>'Data Sheet'!I58/'Data Sheet'!I$61</f>
        <v>0.58860637580660691</v>
      </c>
      <c r="K29" s="73">
        <f>'Data Sheet'!J58/'Data Sheet'!J$61</f>
        <v>0.6264196272568433</v>
      </c>
      <c r="L29" s="73">
        <f>'Data Sheet'!K58/'Data Sheet'!K$61</f>
        <v>0.63429074055279266</v>
      </c>
    </row>
    <row r="30" spans="2:12" x14ac:dyDescent="0.25">
      <c r="B30" s="72" t="str">
        <f>'Data Sheet'!A59</f>
        <v>Borrowings</v>
      </c>
      <c r="C30" s="73">
        <f>'Data Sheet'!B59/'Data Sheet'!B$61</f>
        <v>0</v>
      </c>
      <c r="D30" s="73">
        <f>'Data Sheet'!C59/'Data Sheet'!C$61</f>
        <v>0</v>
      </c>
      <c r="E30" s="73">
        <f>'Data Sheet'!D59/'Data Sheet'!D$61</f>
        <v>0</v>
      </c>
      <c r="F30" s="73">
        <f>'Data Sheet'!E59/'Data Sheet'!E$61</f>
        <v>0</v>
      </c>
      <c r="G30" s="73">
        <f>'Data Sheet'!F59/'Data Sheet'!F$61</f>
        <v>5.0468409586056646E-2</v>
      </c>
      <c r="H30" s="73">
        <f>'Data Sheet'!G59/'Data Sheet'!G$61</f>
        <v>4.9529815553757288E-2</v>
      </c>
      <c r="I30" s="73">
        <f>'Data Sheet'!H59/'Data Sheet'!H$61</f>
        <v>4.6894944700974051E-2</v>
      </c>
      <c r="J30" s="73">
        <f>'Data Sheet'!I59/'Data Sheet'!I$61</f>
        <v>6.6607274711868766E-2</v>
      </c>
      <c r="K30" s="73">
        <f>'Data Sheet'!J59/'Data Sheet'!J$61</f>
        <v>6.0854688410017475E-2</v>
      </c>
      <c r="L30" s="73">
        <f>'Data Sheet'!K59/'Data Sheet'!K$61</f>
        <v>5.566494130383301E-2</v>
      </c>
    </row>
    <row r="31" spans="2:12" x14ac:dyDescent="0.25">
      <c r="B31" s="72" t="str">
        <f>'Data Sheet'!A60</f>
        <v>Other Liabilities</v>
      </c>
      <c r="C31" s="73">
        <f>'Data Sheet'!B60/'Data Sheet'!B$61</f>
        <v>0.17782098058536847</v>
      </c>
      <c r="D31" s="73">
        <f>'Data Sheet'!C60/'Data Sheet'!C$61</f>
        <v>0.17037090489248088</v>
      </c>
      <c r="E31" s="73">
        <f>'Data Sheet'!D60/'Data Sheet'!D$61</f>
        <v>0.18180443357824294</v>
      </c>
      <c r="F31" s="73">
        <f>'Data Sheet'!E60/'Data Sheet'!E$61</f>
        <v>0.22741655366021934</v>
      </c>
      <c r="G31" s="73">
        <f>'Data Sheet'!F60/'Data Sheet'!F$61</f>
        <v>0.2365686274509804</v>
      </c>
      <c r="H31" s="73">
        <f>'Data Sheet'!G60/'Data Sheet'!G$61</f>
        <v>0.24030099245658584</v>
      </c>
      <c r="I31" s="73">
        <f>'Data Sheet'!H60/'Data Sheet'!H$61</f>
        <v>0.30759280041806236</v>
      </c>
      <c r="J31" s="73">
        <f>'Data Sheet'!I60/'Data Sheet'!I$61</f>
        <v>0.32818067995762301</v>
      </c>
      <c r="K31" s="73">
        <f>'Data Sheet'!J60/'Data Sheet'!J$61</f>
        <v>0.29764851485148514</v>
      </c>
      <c r="L31" s="73">
        <f>'Data Sheet'!K60/'Data Sheet'!K$61</f>
        <v>0.29601813322507525</v>
      </c>
    </row>
    <row r="32" spans="2:12" x14ac:dyDescent="0.25">
      <c r="B32" s="72"/>
      <c r="C32" s="73"/>
      <c r="D32" s="73"/>
      <c r="E32" s="73"/>
      <c r="F32" s="73"/>
      <c r="G32" s="73"/>
      <c r="H32" s="73"/>
      <c r="I32" s="73"/>
      <c r="J32" s="73"/>
      <c r="K32" s="73"/>
      <c r="L32" s="73"/>
    </row>
    <row r="33" spans="2:12" x14ac:dyDescent="0.25">
      <c r="B33" s="83" t="str">
        <f>'Data Sheet'!A75</f>
        <v>Total Asset</v>
      </c>
      <c r="C33" s="84">
        <f>'Data Sheet'!B75/'Data Sheet'!B$75</f>
        <v>1</v>
      </c>
      <c r="D33" s="84">
        <f>'Data Sheet'!C75/'Data Sheet'!C$75</f>
        <v>1</v>
      </c>
      <c r="E33" s="84">
        <f>'Data Sheet'!D75/'Data Sheet'!D$75</f>
        <v>1</v>
      </c>
      <c r="F33" s="84">
        <f>'Data Sheet'!E75/'Data Sheet'!E$75</f>
        <v>1</v>
      </c>
      <c r="G33" s="84">
        <f>'Data Sheet'!F75/'Data Sheet'!F$75</f>
        <v>1</v>
      </c>
      <c r="H33" s="84">
        <f>'Data Sheet'!G75/'Data Sheet'!G$75</f>
        <v>1</v>
      </c>
      <c r="I33" s="84">
        <f>'Data Sheet'!H75/'Data Sheet'!H$75</f>
        <v>1</v>
      </c>
      <c r="J33" s="84">
        <f>'Data Sheet'!I75/'Data Sheet'!I$75</f>
        <v>1</v>
      </c>
      <c r="K33" s="84">
        <f>'Data Sheet'!J75/'Data Sheet'!J$75</f>
        <v>1</v>
      </c>
      <c r="L33" s="84">
        <f>'Data Sheet'!K75/'Data Sheet'!K$75</f>
        <v>1</v>
      </c>
    </row>
    <row r="34" spans="2:12" x14ac:dyDescent="0.25">
      <c r="B34" s="72" t="str">
        <f>'Data Sheet'!A62</f>
        <v>Net Block</v>
      </c>
      <c r="C34" s="73">
        <f>'Data Sheet'!B62/'Data Sheet'!B$75</f>
        <v>0.17824709046845455</v>
      </c>
      <c r="D34" s="73">
        <f>'Data Sheet'!C62/'Data Sheet'!C$75</f>
        <v>0.1705272526098042</v>
      </c>
      <c r="E34" s="73">
        <f>'Data Sheet'!D62/'Data Sheet'!D$75</f>
        <v>0.15846450490869451</v>
      </c>
      <c r="F34" s="73">
        <f>'Data Sheet'!E62/'Data Sheet'!E$75</f>
        <v>0.18687697761282801</v>
      </c>
      <c r="G34" s="73">
        <f>'Data Sheet'!F62/'Data Sheet'!F$75</f>
        <v>0.25913943355119828</v>
      </c>
      <c r="H34" s="73">
        <f>'Data Sheet'!G62/'Data Sheet'!G$75</f>
        <v>0.23723153909832481</v>
      </c>
      <c r="I34" s="73">
        <f>'Data Sheet'!H62/'Data Sheet'!H$75</f>
        <v>0.22102476676746996</v>
      </c>
      <c r="J34" s="73">
        <f>'Data Sheet'!I62/'Data Sheet'!I$75</f>
        <v>0.23455809175254422</v>
      </c>
      <c r="K34" s="73">
        <f>'Data Sheet'!J62/'Data Sheet'!J$75</f>
        <v>0.20109202096680256</v>
      </c>
      <c r="L34" s="73">
        <f>'Data Sheet'!K62/'Data Sheet'!K$75</f>
        <v>0.20948611252072127</v>
      </c>
    </row>
    <row r="35" spans="2:12" x14ac:dyDescent="0.25">
      <c r="B35" s="72" t="str">
        <f>'Data Sheet'!A63</f>
        <v>Capital Work in Progress</v>
      </c>
      <c r="C35" s="73">
        <f>'Data Sheet'!B63/'Data Sheet'!B$75</f>
        <v>1.2783296492583024E-2</v>
      </c>
      <c r="D35" s="73">
        <f>'Data Sheet'!C63/'Data Sheet'!C$75</f>
        <v>1.6416510318949345E-2</v>
      </c>
      <c r="E35" s="73">
        <f>'Data Sheet'!D63/'Data Sheet'!D$75</f>
        <v>2.0239700563334132E-2</v>
      </c>
      <c r="F35" s="73">
        <f>'Data Sheet'!E63/'Data Sheet'!E$75</f>
        <v>1.6510836723526753E-2</v>
      </c>
      <c r="G35" s="73">
        <f>'Data Sheet'!F63/'Data Sheet'!F$75</f>
        <v>1.0392156862745097E-2</v>
      </c>
      <c r="H35" s="73">
        <f>'Data Sheet'!G63/'Data Sheet'!G$75</f>
        <v>8.575866655505018E-3</v>
      </c>
      <c r="I35" s="73">
        <f>'Data Sheet'!H63/'Data Sheet'!H$75</f>
        <v>3.5638101928398254E-3</v>
      </c>
      <c r="J35" s="73">
        <f>'Data Sheet'!I63/'Data Sheet'!I$75</f>
        <v>2.3114706732158337E-3</v>
      </c>
      <c r="K35" s="73">
        <f>'Data Sheet'!J63/'Data Sheet'!J$75</f>
        <v>2.1330809551543392E-3</v>
      </c>
      <c r="L35" s="73">
        <f>'Data Sheet'!K63/'Data Sheet'!K$75</f>
        <v>5.5076288101762573E-3</v>
      </c>
    </row>
    <row r="36" spans="2:12" x14ac:dyDescent="0.25">
      <c r="B36" s="72" t="str">
        <f>'Data Sheet'!A64</f>
        <v>Investments</v>
      </c>
      <c r="C36" s="73">
        <f>'Data Sheet'!B64/'Data Sheet'!B$75</f>
        <v>2.5193746837465711E-2</v>
      </c>
      <c r="D36" s="73">
        <f>'Data Sheet'!C64/'Data Sheet'!C$75</f>
        <v>0.19751527396930774</v>
      </c>
      <c r="E36" s="73">
        <f>'Data Sheet'!D64/'Data Sheet'!D$75</f>
        <v>0.15328485551172669</v>
      </c>
      <c r="F36" s="73">
        <f>'Data Sheet'!E64/'Data Sheet'!E$75</f>
        <v>0.13395427402279161</v>
      </c>
      <c r="G36" s="73">
        <f>'Data Sheet'!F64/'Data Sheet'!F$75</f>
        <v>9.5773420479302832E-2</v>
      </c>
      <c r="H36" s="73">
        <f>'Data Sheet'!G64/'Data Sheet'!G$75</f>
        <v>0.13212601501241733</v>
      </c>
      <c r="I36" s="73">
        <f>'Data Sheet'!H64/'Data Sheet'!H$75</f>
        <v>0.17411268836364571</v>
      </c>
      <c r="J36" s="73">
        <f>'Data Sheet'!I64/'Data Sheet'!I$75</f>
        <v>0.15632925615589585</v>
      </c>
      <c r="K36" s="73">
        <f>'Data Sheet'!J64/'Data Sheet'!J$75</f>
        <v>0.17925888177052998</v>
      </c>
      <c r="L36" s="73">
        <f>'Data Sheet'!K64/'Data Sheet'!K$75</f>
        <v>0.15928143712574849</v>
      </c>
    </row>
    <row r="37" spans="2:12" x14ac:dyDescent="0.25">
      <c r="B37" s="72" t="str">
        <f>'Data Sheet'!A65</f>
        <v>Other Assets</v>
      </c>
      <c r="C37" s="73">
        <f>'Data Sheet'!B74/'Data Sheet'!B$75</f>
        <v>0.19751524674425416</v>
      </c>
      <c r="D37" s="73">
        <f>'Data Sheet'!C74/'Data Sheet'!C$75</f>
        <v>0.1952422186943763</v>
      </c>
      <c r="E37" s="73">
        <f>'Data Sheet'!D74/'Data Sheet'!D$75</f>
        <v>0.25263078299663511</v>
      </c>
      <c r="F37" s="73">
        <f>'Data Sheet'!E74/'Data Sheet'!E$75</f>
        <v>0.25351509528227822</v>
      </c>
      <c r="G37" s="73">
        <f>'Data Sheet'!F74/'Data Sheet'!F$75</f>
        <v>0.23016339869281047</v>
      </c>
      <c r="H37" s="73">
        <f>'Data Sheet'!G74/'Data Sheet'!G$75</f>
        <v>0.21273172047511418</v>
      </c>
      <c r="I37" s="73">
        <f>'Data Sheet'!H74/'Data Sheet'!H$75</f>
        <v>0.25716831292994885</v>
      </c>
      <c r="J37" s="73">
        <f>'Data Sheet'!I74/'Data Sheet'!I$75</f>
        <v>0.30504992134578957</v>
      </c>
      <c r="K37" s="73">
        <f>'Data Sheet'!J74/'Data Sheet'!J$75</f>
        <v>0.2900626092020967</v>
      </c>
      <c r="L37" s="73">
        <f>'Data Sheet'!K74/'Data Sheet'!K$75</f>
        <v>0.24944010284515714</v>
      </c>
    </row>
    <row r="38" spans="2:12" x14ac:dyDescent="0.25">
      <c r="B38" s="72" t="str">
        <f>'Data Sheet'!A67</f>
        <v>Receivables</v>
      </c>
      <c r="C38" s="73">
        <f>'Data Sheet'!B67/'Data Sheet'!B$75</f>
        <v>0.15086953048017257</v>
      </c>
      <c r="D38" s="73">
        <f>'Data Sheet'!C67/'Data Sheet'!C$75</f>
        <v>0.14819358252754125</v>
      </c>
      <c r="E38" s="73">
        <f>'Data Sheet'!D67/'Data Sheet'!D$75</f>
        <v>0.16562275517019748</v>
      </c>
      <c r="F38" s="73">
        <f>'Data Sheet'!E67/'Data Sheet'!E$75</f>
        <v>0.1763733257202674</v>
      </c>
      <c r="G38" s="73">
        <f>'Data Sheet'!F67/'Data Sheet'!F$75</f>
        <v>0.20138344226579522</v>
      </c>
      <c r="H38" s="73">
        <f>'Data Sheet'!G67/'Data Sheet'!G$75</f>
        <v>0.17946070634632735</v>
      </c>
      <c r="I38" s="73">
        <f>'Data Sheet'!H67/'Data Sheet'!H$75</f>
        <v>0.19445039364682298</v>
      </c>
      <c r="J38" s="73">
        <f>'Data Sheet'!I67/'Data Sheet'!I$75</f>
        <v>0.20405149442999776</v>
      </c>
      <c r="K38" s="73">
        <f>'Data Sheet'!J67/'Data Sheet'!J$75</f>
        <v>0.21980926033779849</v>
      </c>
      <c r="L38" s="73">
        <f>'Data Sheet'!K67/'Data Sheet'!K$75</f>
        <v>0.21081903988632902</v>
      </c>
    </row>
    <row r="39" spans="2:12" x14ac:dyDescent="0.25">
      <c r="B39" s="72" t="str">
        <f>'Data Sheet'!A68</f>
        <v>Inventory</v>
      </c>
      <c r="C39" s="73">
        <f>'Data Sheet'!B68/'Data Sheet'!B$75</f>
        <v>0</v>
      </c>
      <c r="D39" s="73">
        <f>'Data Sheet'!C68/'Data Sheet'!C$75</f>
        <v>0</v>
      </c>
      <c r="E39" s="73">
        <f>'Data Sheet'!D68/'Data Sheet'!D$75</f>
        <v>0</v>
      </c>
      <c r="F39" s="73">
        <f>'Data Sheet'!E68/'Data Sheet'!E$75</f>
        <v>0</v>
      </c>
      <c r="G39" s="73">
        <f>'Data Sheet'!F68/'Data Sheet'!F$75</f>
        <v>0</v>
      </c>
      <c r="H39" s="73">
        <f>'Data Sheet'!G68/'Data Sheet'!G$75</f>
        <v>0</v>
      </c>
      <c r="I39" s="73">
        <f>'Data Sheet'!H68/'Data Sheet'!H$75</f>
        <v>0</v>
      </c>
      <c r="J39" s="73">
        <f>'Data Sheet'!I68/'Data Sheet'!I$75</f>
        <v>0</v>
      </c>
      <c r="K39" s="73">
        <f>'Data Sheet'!J68/'Data Sheet'!J$75</f>
        <v>0</v>
      </c>
      <c r="L39" s="73">
        <f>'Data Sheet'!K68/'Data Sheet'!K$75</f>
        <v>0</v>
      </c>
    </row>
    <row r="40" spans="2:12" x14ac:dyDescent="0.25">
      <c r="B40" s="72" t="str">
        <f>'Data Sheet'!A69</f>
        <v>Cash &amp; Bank</v>
      </c>
      <c r="C40" s="73">
        <f>'Data Sheet'!B69/'Data Sheet'!B$75</f>
        <v>0.43539108897706996</v>
      </c>
      <c r="D40" s="73">
        <f>'Data Sheet'!C69/'Data Sheet'!C$75</f>
        <v>0.27210516188002115</v>
      </c>
      <c r="E40" s="73">
        <f>'Data Sheet'!D69/'Data Sheet'!D$75</f>
        <v>0.24975740084941209</v>
      </c>
      <c r="F40" s="73">
        <f>'Data Sheet'!E69/'Data Sheet'!E$75</f>
        <v>0.23276949063830799</v>
      </c>
      <c r="G40" s="73">
        <f>'Data Sheet'!F69/'Data Sheet'!F$75</f>
        <v>0.20314814814814816</v>
      </c>
      <c r="H40" s="73">
        <f>'Data Sheet'!G69/'Data Sheet'!G$75</f>
        <v>0.22987415241231129</v>
      </c>
      <c r="I40" s="73">
        <f>'Data Sheet'!H69/'Data Sheet'!H$75</f>
        <v>0.14968002809927267</v>
      </c>
      <c r="J40" s="73">
        <f>'Data Sheet'!I69/'Data Sheet'!I$75</f>
        <v>9.7699765642556738E-2</v>
      </c>
      <c r="K40" s="73">
        <f>'Data Sheet'!J69/'Data Sheet'!J$75</f>
        <v>0.10764414676761794</v>
      </c>
      <c r="L40" s="73">
        <f>'Data Sheet'!K69/'Data Sheet'!K$75</f>
        <v>0.1654656788118678</v>
      </c>
    </row>
    <row r="41" spans="2:12" x14ac:dyDescent="0.25">
      <c r="B41" s="72"/>
    </row>
    <row r="42" spans="2:12" x14ac:dyDescent="0.25">
      <c r="B42" s="72"/>
    </row>
    <row r="43" spans="2:12" x14ac:dyDescent="0.25">
      <c r="B43" s="72"/>
    </row>
    <row r="44" spans="2:12" x14ac:dyDescent="0.25">
      <c r="B44" s="72"/>
    </row>
    <row r="45" spans="2:12" x14ac:dyDescent="0.25">
      <c r="B45" s="72"/>
    </row>
    <row r="46" spans="2:12" x14ac:dyDescent="0.25">
      <c r="B46" s="72"/>
    </row>
    <row r="47" spans="2:12" x14ac:dyDescent="0.25">
      <c r="B47" s="72"/>
    </row>
    <row r="48" spans="2:12" x14ac:dyDescent="0.25">
      <c r="B48" s="72"/>
    </row>
    <row r="49" spans="2:2" x14ac:dyDescent="0.25">
      <c r="B49" s="72"/>
    </row>
    <row r="50" spans="2:2" x14ac:dyDescent="0.25">
      <c r="B50" s="72"/>
    </row>
    <row r="51" spans="2:2" x14ac:dyDescent="0.25">
      <c r="B51" s="72"/>
    </row>
  </sheetData>
  <mergeCells count="2">
    <mergeCell ref="B2:L2"/>
    <mergeCell ref="B23:L23"/>
  </mergeCells>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G8"/>
  <sheetViews>
    <sheetView showGridLines="0" workbookViewId="0">
      <selection activeCell="L10" sqref="L10"/>
    </sheetView>
  </sheetViews>
  <sheetFormatPr defaultRowHeight="15" x14ac:dyDescent="0.25"/>
  <cols>
    <col min="1" max="1" width="1.85546875" customWidth="1"/>
    <col min="3" max="3" width="19.140625" customWidth="1"/>
    <col min="4" max="4" width="8.140625" bestFit="1" customWidth="1"/>
    <col min="5" max="5" width="14.28515625" bestFit="1" customWidth="1"/>
    <col min="6" max="6" width="10.7109375" bestFit="1" customWidth="1"/>
    <col min="7" max="7" width="9.28515625" bestFit="1" customWidth="1"/>
  </cols>
  <sheetData>
    <row r="2" spans="2:7" x14ac:dyDescent="0.25">
      <c r="B2" s="326" t="s">
        <v>206</v>
      </c>
      <c r="C2" s="326"/>
      <c r="D2" s="130"/>
    </row>
    <row r="3" spans="2:7" x14ac:dyDescent="0.25">
      <c r="B3" s="131" t="s">
        <v>207</v>
      </c>
      <c r="C3" s="131" t="s">
        <v>208</v>
      </c>
      <c r="D3" s="131" t="s">
        <v>209</v>
      </c>
      <c r="E3" s="131" t="s">
        <v>210</v>
      </c>
      <c r="F3" s="131" t="s">
        <v>211</v>
      </c>
      <c r="G3" s="131" t="s">
        <v>212</v>
      </c>
    </row>
    <row r="4" spans="2:7" x14ac:dyDescent="0.25">
      <c r="B4">
        <v>1</v>
      </c>
      <c r="C4" t="s">
        <v>213</v>
      </c>
      <c r="D4" s="107">
        <v>3311.65</v>
      </c>
      <c r="E4" s="107">
        <v>1198183.96</v>
      </c>
      <c r="F4" s="107">
        <v>10932</v>
      </c>
      <c r="G4" s="107">
        <v>0.1</v>
      </c>
    </row>
    <row r="5" spans="2:7" x14ac:dyDescent="0.25">
      <c r="B5">
        <v>2</v>
      </c>
      <c r="C5" t="s">
        <v>214</v>
      </c>
      <c r="D5" s="107">
        <v>1643.3</v>
      </c>
      <c r="E5" s="107">
        <v>682729.42</v>
      </c>
      <c r="F5" s="107">
        <v>8755</v>
      </c>
      <c r="G5" s="107">
        <v>0.08</v>
      </c>
    </row>
    <row r="6" spans="2:7" x14ac:dyDescent="0.25">
      <c r="B6">
        <v>3</v>
      </c>
      <c r="C6" t="s">
        <v>215</v>
      </c>
      <c r="D6" s="107">
        <v>1659.1</v>
      </c>
      <c r="E6" s="107">
        <v>450224.18</v>
      </c>
      <c r="F6" s="107">
        <v>6780</v>
      </c>
      <c r="G6" s="107">
        <v>0.1</v>
      </c>
    </row>
    <row r="7" spans="2:7" x14ac:dyDescent="0.25">
      <c r="B7">
        <v>4</v>
      </c>
      <c r="C7" t="s">
        <v>216</v>
      </c>
      <c r="D7" s="107">
        <v>265.3</v>
      </c>
      <c r="E7" s="107">
        <v>278212.65000000002</v>
      </c>
      <c r="F7" s="107">
        <v>16163.7</v>
      </c>
      <c r="G7" s="107">
        <v>0.19</v>
      </c>
    </row>
    <row r="8" spans="2:7" x14ac:dyDescent="0.25">
      <c r="B8">
        <v>5</v>
      </c>
      <c r="C8" t="s">
        <v>217</v>
      </c>
      <c r="D8" s="107">
        <v>6045</v>
      </c>
      <c r="E8" s="107">
        <v>179227.75</v>
      </c>
      <c r="F8" s="107">
        <v>2382.6</v>
      </c>
      <c r="G8" s="107">
        <v>0.1</v>
      </c>
    </row>
  </sheetData>
  <mergeCells count="1">
    <mergeCell ref="B2:C2"/>
  </mergeCells>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BM274"/>
  <sheetViews>
    <sheetView showGridLines="0" topLeftCell="AW1" workbookViewId="0">
      <selection activeCell="BK16" sqref="BK16"/>
    </sheetView>
  </sheetViews>
  <sheetFormatPr defaultRowHeight="15" x14ac:dyDescent="0.25"/>
  <cols>
    <col min="1" max="1" width="1.85546875" customWidth="1"/>
    <col min="2" max="2" width="10.42578125" bestFit="1" customWidth="1"/>
    <col min="3" max="3" width="12.28515625" bestFit="1" customWidth="1"/>
    <col min="7" max="7" width="15.140625" customWidth="1"/>
    <col min="8" max="8" width="12.5703125" customWidth="1"/>
    <col min="9" max="9" width="9.140625" customWidth="1"/>
    <col min="12" max="12" width="18" customWidth="1"/>
    <col min="13" max="13" width="12.28515625" customWidth="1"/>
    <col min="15" max="15" width="10.42578125" bestFit="1" customWidth="1"/>
    <col min="16" max="16" width="12.28515625" bestFit="1" customWidth="1"/>
    <col min="17" max="17" width="7" bestFit="1" customWidth="1"/>
    <col min="20" max="20" width="10.42578125" bestFit="1" customWidth="1"/>
    <col min="21" max="21" width="12.28515625" bestFit="1" customWidth="1"/>
    <col min="22" max="22" width="9.140625" customWidth="1"/>
    <col min="25" max="25" width="18.85546875" bestFit="1" customWidth="1"/>
    <col min="26" max="26" width="7.140625" bestFit="1" customWidth="1"/>
    <col min="28" max="28" width="10.42578125" bestFit="1" customWidth="1"/>
    <col min="29" max="29" width="12.28515625" bestFit="1" customWidth="1"/>
    <col min="33" max="33" width="10.42578125" bestFit="1" customWidth="1"/>
    <col min="34" max="34" width="13.42578125" bestFit="1" customWidth="1"/>
    <col min="35" max="35" width="6.85546875" customWidth="1"/>
    <col min="38" max="38" width="18.85546875" bestFit="1" customWidth="1"/>
    <col min="41" max="41" width="10.42578125" bestFit="1" customWidth="1"/>
    <col min="42" max="42" width="13.28515625" customWidth="1"/>
    <col min="46" max="46" width="10.42578125" bestFit="1" customWidth="1"/>
    <col min="47" max="47" width="12.140625" customWidth="1"/>
    <col min="48" max="48" width="7.5703125" customWidth="1"/>
    <col min="51" max="51" width="18.85546875" bestFit="1" customWidth="1"/>
    <col min="54" max="54" width="10.42578125" bestFit="1" customWidth="1"/>
    <col min="55" max="55" width="12.28515625" bestFit="1" customWidth="1"/>
    <col min="59" max="59" width="10.42578125" bestFit="1" customWidth="1"/>
    <col min="60" max="60" width="12.28515625" bestFit="1" customWidth="1"/>
    <col min="61" max="61" width="6.85546875" customWidth="1"/>
    <col min="64" max="64" width="18.85546875" bestFit="1" customWidth="1"/>
  </cols>
  <sheetData>
    <row r="2" spans="2:65" x14ac:dyDescent="0.25">
      <c r="B2" s="328" t="s">
        <v>218</v>
      </c>
      <c r="C2" s="328"/>
      <c r="D2" s="328"/>
      <c r="E2" s="328"/>
    </row>
    <row r="3" spans="2:65" x14ac:dyDescent="0.25">
      <c r="L3" s="31" t="s">
        <v>229</v>
      </c>
      <c r="M3" s="25">
        <f>D274</f>
        <v>0.64748943960951899</v>
      </c>
      <c r="Y3" s="31" t="s">
        <v>229</v>
      </c>
      <c r="Z3" s="25">
        <f>Q274</f>
        <v>0.13038434310684155</v>
      </c>
      <c r="AL3" s="31" t="s">
        <v>229</v>
      </c>
      <c r="AM3" s="25">
        <f>AD274</f>
        <v>0.67607431319162536</v>
      </c>
      <c r="AY3" s="31" t="s">
        <v>229</v>
      </c>
      <c r="AZ3" s="25">
        <f>AQ274</f>
        <v>1.0606339734778589</v>
      </c>
      <c r="BL3" s="31" t="s">
        <v>229</v>
      </c>
      <c r="BM3" s="25">
        <f>BD274</f>
        <v>0.78416087407003943</v>
      </c>
    </row>
    <row r="4" spans="2:65" x14ac:dyDescent="0.25">
      <c r="B4" s="327" t="s">
        <v>254</v>
      </c>
      <c r="C4" s="327"/>
      <c r="D4" s="327"/>
      <c r="E4" s="327"/>
      <c r="G4" s="327" t="s">
        <v>219</v>
      </c>
      <c r="H4" s="327"/>
      <c r="I4" s="327"/>
      <c r="J4" s="327"/>
      <c r="L4" s="327" t="s">
        <v>223</v>
      </c>
      <c r="M4" s="327"/>
      <c r="O4" s="327" t="s">
        <v>255</v>
      </c>
      <c r="P4" s="327"/>
      <c r="Q4" s="327"/>
      <c r="R4" s="327"/>
      <c r="T4" s="327" t="s">
        <v>219</v>
      </c>
      <c r="U4" s="327"/>
      <c r="V4" s="327"/>
      <c r="W4" s="327"/>
      <c r="Y4" s="327" t="s">
        <v>223</v>
      </c>
      <c r="Z4" s="327"/>
      <c r="AB4" s="327" t="s">
        <v>256</v>
      </c>
      <c r="AC4" s="327"/>
      <c r="AD4" s="327"/>
      <c r="AE4" s="327"/>
      <c r="AF4" s="143"/>
      <c r="AG4" s="327" t="s">
        <v>219</v>
      </c>
      <c r="AH4" s="327"/>
      <c r="AI4" s="327"/>
      <c r="AJ4" s="327"/>
      <c r="AK4" s="143"/>
      <c r="AL4" s="327" t="s">
        <v>223</v>
      </c>
      <c r="AM4" s="327"/>
      <c r="AO4" s="327" t="s">
        <v>257</v>
      </c>
      <c r="AP4" s="327"/>
      <c r="AQ4" s="327"/>
      <c r="AR4" s="327"/>
      <c r="AS4" s="145"/>
      <c r="AT4" s="327" t="s">
        <v>219</v>
      </c>
      <c r="AU4" s="327"/>
      <c r="AV4" s="327"/>
      <c r="AW4" s="327"/>
      <c r="AX4" s="145"/>
      <c r="AY4" s="327" t="s">
        <v>223</v>
      </c>
      <c r="AZ4" s="327"/>
      <c r="BB4" s="327" t="s">
        <v>258</v>
      </c>
      <c r="BC4" s="327"/>
      <c r="BD4" s="327"/>
      <c r="BE4" s="327"/>
      <c r="BF4" s="146"/>
      <c r="BG4" s="327" t="s">
        <v>219</v>
      </c>
      <c r="BH4" s="327"/>
      <c r="BI4" s="327"/>
      <c r="BJ4" s="327"/>
      <c r="BL4" s="327" t="s">
        <v>223</v>
      </c>
      <c r="BM4" s="327"/>
    </row>
    <row r="5" spans="2:65" x14ac:dyDescent="0.25">
      <c r="AY5" s="145"/>
      <c r="AZ5" s="145"/>
      <c r="BL5" s="146"/>
      <c r="BM5" s="146"/>
    </row>
    <row r="6" spans="2:65" x14ac:dyDescent="0.25">
      <c r="B6" s="132" t="s">
        <v>220</v>
      </c>
      <c r="C6" s="133" t="s">
        <v>221</v>
      </c>
      <c r="D6" s="134" t="s">
        <v>222</v>
      </c>
      <c r="G6" s="132" t="s">
        <v>220</v>
      </c>
      <c r="H6" s="133" t="s">
        <v>221</v>
      </c>
      <c r="I6" s="134" t="s">
        <v>222</v>
      </c>
      <c r="L6" t="s">
        <v>224</v>
      </c>
      <c r="M6" s="72">
        <f>M3</f>
        <v>0.64748943960951899</v>
      </c>
      <c r="O6" s="132" t="s">
        <v>220</v>
      </c>
      <c r="P6" s="133" t="s">
        <v>221</v>
      </c>
      <c r="Q6" s="134" t="s">
        <v>222</v>
      </c>
      <c r="T6" s="132" t="s">
        <v>220</v>
      </c>
      <c r="U6" s="133" t="s">
        <v>221</v>
      </c>
      <c r="V6" s="134" t="s">
        <v>222</v>
      </c>
      <c r="Y6" t="s">
        <v>224</v>
      </c>
      <c r="Z6" s="72">
        <f>Z3</f>
        <v>0.13038434310684155</v>
      </c>
      <c r="AB6" s="132" t="s">
        <v>220</v>
      </c>
      <c r="AC6" s="133" t="s">
        <v>221</v>
      </c>
      <c r="AD6" s="134" t="s">
        <v>222</v>
      </c>
      <c r="AE6" s="143"/>
      <c r="AF6" s="143"/>
      <c r="AG6" s="132" t="s">
        <v>220</v>
      </c>
      <c r="AH6" s="133" t="s">
        <v>221</v>
      </c>
      <c r="AI6" s="134" t="s">
        <v>222</v>
      </c>
      <c r="AL6" s="143" t="s">
        <v>224</v>
      </c>
      <c r="AM6" s="72">
        <f>AM3</f>
        <v>0.67607431319162536</v>
      </c>
      <c r="AO6" s="132" t="s">
        <v>220</v>
      </c>
      <c r="AP6" s="133" t="s">
        <v>221</v>
      </c>
      <c r="AQ6" s="134" t="s">
        <v>222</v>
      </c>
      <c r="AR6" s="145"/>
      <c r="AS6" s="145"/>
      <c r="AT6" s="132" t="s">
        <v>220</v>
      </c>
      <c r="AU6" s="133" t="s">
        <v>221</v>
      </c>
      <c r="AV6" s="134" t="s">
        <v>222</v>
      </c>
      <c r="AY6" s="145" t="s">
        <v>224</v>
      </c>
      <c r="AZ6" s="72">
        <f>AZ3</f>
        <v>1.0606339734778589</v>
      </c>
      <c r="BB6" s="132" t="s">
        <v>220</v>
      </c>
      <c r="BC6" s="133" t="s">
        <v>221</v>
      </c>
      <c r="BD6" s="134" t="s">
        <v>222</v>
      </c>
      <c r="BE6" s="146"/>
      <c r="BF6" s="146"/>
      <c r="BG6" s="132" t="s">
        <v>220</v>
      </c>
      <c r="BH6" s="133" t="s">
        <v>221</v>
      </c>
      <c r="BI6" s="134" t="s">
        <v>222</v>
      </c>
      <c r="BL6" s="146" t="s">
        <v>224</v>
      </c>
      <c r="BM6" s="72">
        <f>BM3</f>
        <v>0.78416087407003943</v>
      </c>
    </row>
    <row r="7" spans="2:65" x14ac:dyDescent="0.25">
      <c r="L7" t="s">
        <v>225</v>
      </c>
      <c r="M7" s="126">
        <v>0.75</v>
      </c>
      <c r="Y7" t="s">
        <v>225</v>
      </c>
      <c r="Z7" s="126">
        <v>0.75</v>
      </c>
      <c r="AL7" s="143" t="s">
        <v>225</v>
      </c>
      <c r="AM7" s="126">
        <v>0.75</v>
      </c>
      <c r="AY7" s="145" t="s">
        <v>225</v>
      </c>
      <c r="AZ7" s="126">
        <v>0.75</v>
      </c>
      <c r="BL7" s="146" t="s">
        <v>225</v>
      </c>
      <c r="BM7" s="126">
        <v>0.75</v>
      </c>
    </row>
    <row r="8" spans="2:65" x14ac:dyDescent="0.25">
      <c r="B8" s="136">
        <v>45383</v>
      </c>
      <c r="C8" s="107">
        <v>3739.944091796875</v>
      </c>
      <c r="G8" s="135">
        <v>45383</v>
      </c>
      <c r="H8" s="107">
        <v>22462</v>
      </c>
      <c r="O8" s="136">
        <v>45383</v>
      </c>
      <c r="P8" s="107">
        <v>16.549640655517599</v>
      </c>
      <c r="T8" s="135">
        <v>45383</v>
      </c>
      <c r="U8" s="107">
        <v>22462</v>
      </c>
      <c r="AB8" s="136">
        <v>45383</v>
      </c>
      <c r="AC8" s="107">
        <v>1458.98974609375</v>
      </c>
      <c r="AG8" s="135">
        <v>45383</v>
      </c>
      <c r="AH8" s="107">
        <v>22462</v>
      </c>
      <c r="AI8" s="144"/>
      <c r="AL8" s="143"/>
      <c r="AM8" s="143"/>
      <c r="AO8" s="136">
        <v>45383</v>
      </c>
      <c r="AP8" s="107">
        <v>233.1644592285156</v>
      </c>
      <c r="AT8" s="135">
        <v>45383</v>
      </c>
      <c r="AU8" s="107">
        <v>22462</v>
      </c>
      <c r="AV8" s="145"/>
      <c r="AY8" s="145"/>
      <c r="AZ8" s="145"/>
      <c r="BB8" s="136">
        <v>45383</v>
      </c>
      <c r="BC8" s="107">
        <v>4761.2880859375</v>
      </c>
      <c r="BG8" s="135">
        <v>45383</v>
      </c>
      <c r="BH8" s="107">
        <v>22462</v>
      </c>
      <c r="BI8" s="146"/>
      <c r="BL8" s="146"/>
      <c r="BM8" s="146"/>
    </row>
    <row r="9" spans="2:65" x14ac:dyDescent="0.25">
      <c r="B9" s="136">
        <v>45384</v>
      </c>
      <c r="C9" s="107">
        <v>3708.48193359375</v>
      </c>
      <c r="D9" s="73">
        <f>C9/C8-1</f>
        <v>-8.4124675211411093E-3</v>
      </c>
      <c r="G9" s="135">
        <v>45384</v>
      </c>
      <c r="H9" s="107">
        <v>22453.30078125</v>
      </c>
      <c r="I9" s="73">
        <f>H9/H8-1</f>
        <v>-3.8728602751314511E-4</v>
      </c>
      <c r="L9" t="s">
        <v>226</v>
      </c>
      <c r="M9" s="25">
        <v>1</v>
      </c>
      <c r="O9" s="136">
        <v>45384</v>
      </c>
      <c r="P9" s="107">
        <v>16.549640655517582</v>
      </c>
      <c r="Q9" s="73">
        <f>P9/P8-1</f>
        <v>-1.1102230246251565E-15</v>
      </c>
      <c r="T9" s="135">
        <v>45384</v>
      </c>
      <c r="U9" s="107">
        <v>22453.30078125</v>
      </c>
      <c r="V9" s="73">
        <f>U9/U8-1</f>
        <v>-3.8728602751314511E-4</v>
      </c>
      <c r="Y9" t="s">
        <v>226</v>
      </c>
      <c r="Z9" s="25">
        <v>1</v>
      </c>
      <c r="AB9" s="136">
        <v>45384</v>
      </c>
      <c r="AC9" s="107">
        <v>1432.37255859375</v>
      </c>
      <c r="AD9" s="73">
        <f>AC9/AC8-1</f>
        <v>-1.8243574069841118E-2</v>
      </c>
      <c r="AG9" s="135">
        <v>45384</v>
      </c>
      <c r="AH9" s="107">
        <v>22453.30078125</v>
      </c>
      <c r="AI9" s="73">
        <f>AH9/AH8-1</f>
        <v>-3.8728602751314511E-4</v>
      </c>
      <c r="AL9" s="143" t="s">
        <v>226</v>
      </c>
      <c r="AM9" s="25">
        <v>1</v>
      </c>
      <c r="AO9" s="136">
        <v>45384</v>
      </c>
      <c r="AP9" s="107">
        <v>231.3614501953125</v>
      </c>
      <c r="AQ9" s="73">
        <f>AP9/AP8-1</f>
        <v>-7.7327781393820016E-3</v>
      </c>
      <c r="AT9" s="135">
        <v>45384</v>
      </c>
      <c r="AU9" s="107">
        <v>22453.30078125</v>
      </c>
      <c r="AV9" s="73">
        <f>AU9/AU8-1</f>
        <v>-3.8728602751314511E-4</v>
      </c>
      <c r="AY9" s="145" t="s">
        <v>226</v>
      </c>
      <c r="AZ9" s="25">
        <v>1</v>
      </c>
      <c r="BB9" s="136">
        <v>45384</v>
      </c>
      <c r="BC9" s="107">
        <v>4778.98681640625</v>
      </c>
      <c r="BD9" s="73">
        <f>BC9/BC8-1</f>
        <v>3.7172147850124126E-3</v>
      </c>
      <c r="BG9" s="135">
        <v>45384</v>
      </c>
      <c r="BH9" s="107">
        <v>22453.30078125</v>
      </c>
      <c r="BI9" s="73">
        <f>BH9/BH8-1</f>
        <v>-3.8728602751314511E-4</v>
      </c>
      <c r="BL9" s="146" t="s">
        <v>226</v>
      </c>
      <c r="BM9" s="25">
        <v>1</v>
      </c>
    </row>
    <row r="10" spans="2:65" x14ac:dyDescent="0.25">
      <c r="B10" s="136">
        <v>45385</v>
      </c>
      <c r="C10" s="107">
        <v>3769.114990234375</v>
      </c>
      <c r="D10" s="73">
        <f t="shared" ref="D10:D73" si="0">C10/C9-1</f>
        <v>1.634983201384177E-2</v>
      </c>
      <c r="G10" s="135">
        <v>45385</v>
      </c>
      <c r="H10" s="107">
        <v>22434.650390625</v>
      </c>
      <c r="I10" s="73">
        <f t="shared" ref="I10:I73" si="1">H10/H9-1</f>
        <v>-8.3063024036866828E-4</v>
      </c>
      <c r="L10" t="s">
        <v>227</v>
      </c>
      <c r="M10" s="126">
        <v>0.25</v>
      </c>
      <c r="O10" s="136">
        <v>45385</v>
      </c>
      <c r="P10" s="107">
        <v>16.681436538696289</v>
      </c>
      <c r="Q10" s="73">
        <f t="shared" ref="Q10:Q73" si="2">P10/P9-1</f>
        <v>7.9636703854815138E-3</v>
      </c>
      <c r="T10" s="135">
        <v>45385</v>
      </c>
      <c r="U10" s="107">
        <v>22434.650390625</v>
      </c>
      <c r="V10" s="73">
        <f t="shared" ref="V10:V73" si="3">U10/U9-1</f>
        <v>-8.3063024036866828E-4</v>
      </c>
      <c r="Y10" t="s">
        <v>227</v>
      </c>
      <c r="Z10" s="126">
        <v>0.25</v>
      </c>
      <c r="AB10" s="136">
        <v>45385</v>
      </c>
      <c r="AC10" s="107">
        <v>1439.448486328125</v>
      </c>
      <c r="AD10" s="73">
        <f t="shared" ref="AD10:AD73" si="4">AC10/AC9-1</f>
        <v>4.9400050928942729E-3</v>
      </c>
      <c r="AG10" s="135">
        <v>45385</v>
      </c>
      <c r="AH10" s="107">
        <v>22434.650390625</v>
      </c>
      <c r="AI10" s="73">
        <f t="shared" ref="AI10:AI73" si="5">AH10/AH9-1</f>
        <v>-8.3063024036866828E-4</v>
      </c>
      <c r="AL10" s="143" t="s">
        <v>227</v>
      </c>
      <c r="AM10" s="126">
        <v>0.25</v>
      </c>
      <c r="AO10" s="136">
        <v>45385</v>
      </c>
      <c r="AP10" s="107">
        <v>232.32304382324219</v>
      </c>
      <c r="AQ10" s="73">
        <f t="shared" ref="AQ10:AQ73" si="6">AP10/AP9-1</f>
        <v>4.1562396290217851E-3</v>
      </c>
      <c r="AT10" s="135">
        <v>45385</v>
      </c>
      <c r="AU10" s="107">
        <v>22434.650390625</v>
      </c>
      <c r="AV10" s="73">
        <f t="shared" ref="AV10:AV73" si="7">AU10/AU9-1</f>
        <v>-8.3063024036866828E-4</v>
      </c>
      <c r="AY10" s="145" t="s">
        <v>227</v>
      </c>
      <c r="AZ10" s="126">
        <v>0.25</v>
      </c>
      <c r="BB10" s="136">
        <v>45385</v>
      </c>
      <c r="BC10" s="107">
        <v>4748.318359375</v>
      </c>
      <c r="BD10" s="73">
        <f t="shared" ref="BD10:BD73" si="8">BC10/BC9-1</f>
        <v>-6.4173554373418984E-3</v>
      </c>
      <c r="BG10" s="135">
        <v>45385</v>
      </c>
      <c r="BH10" s="107">
        <v>22434.650390625</v>
      </c>
      <c r="BI10" s="73">
        <f t="shared" ref="BI10:BI73" si="9">BH10/BH9-1</f>
        <v>-8.3063024036866828E-4</v>
      </c>
      <c r="BL10" s="146" t="s">
        <v>227</v>
      </c>
      <c r="BM10" s="126">
        <v>0.25</v>
      </c>
    </row>
    <row r="11" spans="2:65" x14ac:dyDescent="0.25">
      <c r="B11" s="136">
        <v>45386</v>
      </c>
      <c r="C11" s="107">
        <v>3822.58740234375</v>
      </c>
      <c r="D11" s="73">
        <f t="shared" si="0"/>
        <v>1.4186994094878891E-2</v>
      </c>
      <c r="G11" s="135">
        <v>45386</v>
      </c>
      <c r="H11" s="107">
        <v>22514.650390625</v>
      </c>
      <c r="I11" s="73">
        <f t="shared" si="1"/>
        <v>3.5659124883635762E-3</v>
      </c>
      <c r="O11" s="136">
        <v>45386</v>
      </c>
      <c r="P11" s="107">
        <v>16.70967864990234</v>
      </c>
      <c r="Q11" s="73">
        <f t="shared" si="2"/>
        <v>1.6930263254328892E-3</v>
      </c>
      <c r="T11" s="135">
        <v>45386</v>
      </c>
      <c r="U11" s="107">
        <v>22514.650390625</v>
      </c>
      <c r="V11" s="73">
        <f t="shared" si="3"/>
        <v>3.5659124883635762E-3</v>
      </c>
      <c r="AB11" s="136">
        <v>45386</v>
      </c>
      <c r="AC11" s="107">
        <v>1443.009887695312</v>
      </c>
      <c r="AD11" s="73">
        <f t="shared" si="4"/>
        <v>2.4741429797683345E-3</v>
      </c>
      <c r="AG11" s="135">
        <v>45386</v>
      </c>
      <c r="AH11" s="107">
        <v>22514.650390625</v>
      </c>
      <c r="AI11" s="73">
        <f t="shared" si="5"/>
        <v>3.5659124883635762E-3</v>
      </c>
      <c r="AL11" s="143"/>
      <c r="AM11" s="143"/>
      <c r="AO11" s="136">
        <v>45386</v>
      </c>
      <c r="AP11" s="107">
        <v>234.3424072265625</v>
      </c>
      <c r="AQ11" s="73">
        <f t="shared" si="6"/>
        <v>8.6920495276254783E-3</v>
      </c>
      <c r="AT11" s="135">
        <v>45386</v>
      </c>
      <c r="AU11" s="107">
        <v>22514.650390625</v>
      </c>
      <c r="AV11" s="73">
        <f t="shared" si="7"/>
        <v>3.5659124883635762E-3</v>
      </c>
      <c r="AY11" s="145"/>
      <c r="AZ11" s="145"/>
      <c r="BB11" s="136">
        <v>45386</v>
      </c>
      <c r="BC11" s="107">
        <v>4812.58154296875</v>
      </c>
      <c r="BD11" s="73">
        <f t="shared" si="8"/>
        <v>1.3533882678036901E-2</v>
      </c>
      <c r="BG11" s="135">
        <v>45386</v>
      </c>
      <c r="BH11" s="107">
        <v>22514.650390625</v>
      </c>
      <c r="BI11" s="73">
        <f t="shared" si="9"/>
        <v>3.5659124883635762E-3</v>
      </c>
      <c r="BL11" s="146"/>
      <c r="BM11" s="146"/>
    </row>
    <row r="12" spans="2:65" x14ac:dyDescent="0.25">
      <c r="B12" s="136">
        <v>45387</v>
      </c>
      <c r="C12" s="107">
        <v>3799.623046875</v>
      </c>
      <c r="D12" s="73">
        <f t="shared" si="0"/>
        <v>-6.0075422878937967E-3</v>
      </c>
      <c r="G12" s="135">
        <v>45387</v>
      </c>
      <c r="H12" s="107">
        <v>22513.69921875</v>
      </c>
      <c r="I12" s="73">
        <f t="shared" si="1"/>
        <v>-4.2246797462897057E-5</v>
      </c>
      <c r="L12" s="137" t="s">
        <v>228</v>
      </c>
      <c r="M12" s="138">
        <f>(M6*M7)+(M9*M10)</f>
        <v>0.7356170797071393</v>
      </c>
      <c r="O12" s="136">
        <v>45387</v>
      </c>
      <c r="P12" s="107">
        <v>16.784988403320309</v>
      </c>
      <c r="Q12" s="73">
        <f t="shared" si="2"/>
        <v>4.5069540232247629E-3</v>
      </c>
      <c r="T12" s="135">
        <v>45387</v>
      </c>
      <c r="U12" s="107">
        <v>22513.69921875</v>
      </c>
      <c r="V12" s="73">
        <f t="shared" si="3"/>
        <v>-4.2246797462897057E-5</v>
      </c>
      <c r="Y12" s="137" t="s">
        <v>228</v>
      </c>
      <c r="Z12" s="138">
        <f>(Z6*Z7)+(Z9*Z10)</f>
        <v>0.34778825733013119</v>
      </c>
      <c r="AB12" s="136">
        <v>45387</v>
      </c>
      <c r="AC12" s="107">
        <v>1448.258422851562</v>
      </c>
      <c r="AD12" s="73">
        <f t="shared" si="4"/>
        <v>3.6372135776787662E-3</v>
      </c>
      <c r="AG12" s="135">
        <v>45387</v>
      </c>
      <c r="AH12" s="107">
        <v>22513.69921875</v>
      </c>
      <c r="AI12" s="73">
        <f t="shared" si="5"/>
        <v>-4.2246797462897057E-5</v>
      </c>
      <c r="AL12" s="137" t="s">
        <v>228</v>
      </c>
      <c r="AM12" s="138">
        <f>(AM6*AM7)+(AM9*AM10)</f>
        <v>0.75705573489371902</v>
      </c>
      <c r="AO12" s="136">
        <v>45387</v>
      </c>
      <c r="AP12" s="107">
        <v>233.2125244140625</v>
      </c>
      <c r="AQ12" s="73">
        <f t="shared" si="6"/>
        <v>-4.8215038237088281E-3</v>
      </c>
      <c r="AT12" s="135">
        <v>45387</v>
      </c>
      <c r="AU12" s="107">
        <v>22513.69921875</v>
      </c>
      <c r="AV12" s="73">
        <f t="shared" si="7"/>
        <v>-4.2246797462897057E-5</v>
      </c>
      <c r="AY12" s="137" t="s">
        <v>228</v>
      </c>
      <c r="AZ12" s="138">
        <f>(AZ6*AZ7)+(AZ9*AZ10)</f>
        <v>1.0454754801083941</v>
      </c>
      <c r="BB12" s="136">
        <v>45387</v>
      </c>
      <c r="BC12" s="107">
        <v>4805.07275390625</v>
      </c>
      <c r="BD12" s="73">
        <f t="shared" si="8"/>
        <v>-1.5602414204223258E-3</v>
      </c>
      <c r="BG12" s="135">
        <v>45387</v>
      </c>
      <c r="BH12" s="107">
        <v>22513.69921875</v>
      </c>
      <c r="BI12" s="73">
        <f t="shared" si="9"/>
        <v>-4.2246797462897057E-5</v>
      </c>
      <c r="BL12" s="137" t="s">
        <v>228</v>
      </c>
      <c r="BM12" s="138">
        <f>(BM6*BM7)+(BM9*BM10)</f>
        <v>0.83812065555252957</v>
      </c>
    </row>
    <row r="13" spans="2:65" x14ac:dyDescent="0.25">
      <c r="B13" s="136">
        <v>45390</v>
      </c>
      <c r="C13" s="107">
        <v>3793.225341796875</v>
      </c>
      <c r="D13" s="73">
        <f t="shared" si="0"/>
        <v>-1.6837736268040526E-3</v>
      </c>
      <c r="G13" s="135">
        <v>45390</v>
      </c>
      <c r="H13" s="107">
        <v>22666.30078125</v>
      </c>
      <c r="I13" s="73">
        <f t="shared" si="1"/>
        <v>6.7781647528144529E-3</v>
      </c>
      <c r="O13" s="136">
        <v>45390</v>
      </c>
      <c r="P13" s="107">
        <v>16.813232421875</v>
      </c>
      <c r="Q13" s="73">
        <f t="shared" si="2"/>
        <v>1.6826951485473529E-3</v>
      </c>
      <c r="T13" s="135">
        <v>45390</v>
      </c>
      <c r="U13" s="107">
        <v>22666.30078125</v>
      </c>
      <c r="V13" s="73">
        <f t="shared" si="3"/>
        <v>6.7781647528144529E-3</v>
      </c>
      <c r="AB13" s="136">
        <v>45390</v>
      </c>
      <c r="AC13" s="107">
        <v>1443.385009765625</v>
      </c>
      <c r="AD13" s="73">
        <f t="shared" si="4"/>
        <v>-3.3650162215811408E-3</v>
      </c>
      <c r="AG13" s="135">
        <v>45390</v>
      </c>
      <c r="AH13" s="107">
        <v>22666.30078125</v>
      </c>
      <c r="AI13" s="73">
        <f t="shared" si="5"/>
        <v>6.7781647528144529E-3</v>
      </c>
      <c r="AO13" s="136">
        <v>45390</v>
      </c>
      <c r="AP13" s="107">
        <v>230.73640441894531</v>
      </c>
      <c r="AQ13" s="73">
        <f t="shared" si="6"/>
        <v>-1.0617440042460569E-2</v>
      </c>
      <c r="AT13" s="135">
        <v>45390</v>
      </c>
      <c r="AU13" s="107">
        <v>22666.30078125</v>
      </c>
      <c r="AV13" s="73">
        <f t="shared" si="7"/>
        <v>6.7781647528144529E-3</v>
      </c>
      <c r="BB13" s="136">
        <v>45390</v>
      </c>
      <c r="BC13" s="107">
        <v>4775.720703125</v>
      </c>
      <c r="BD13" s="73">
        <f t="shared" si="8"/>
        <v>-6.1085549136354889E-3</v>
      </c>
      <c r="BG13" s="135">
        <v>45390</v>
      </c>
      <c r="BH13" s="107">
        <v>22666.30078125</v>
      </c>
      <c r="BI13" s="73">
        <f t="shared" si="9"/>
        <v>6.7781647528144529E-3</v>
      </c>
    </row>
    <row r="14" spans="2:65" x14ac:dyDescent="0.25">
      <c r="B14" s="136">
        <v>45391</v>
      </c>
      <c r="C14" s="107">
        <v>3768.399169921875</v>
      </c>
      <c r="D14" s="73">
        <f t="shared" si="0"/>
        <v>-6.5448713529999702E-3</v>
      </c>
      <c r="G14" s="135">
        <v>45391</v>
      </c>
      <c r="H14" s="107">
        <v>22642.75</v>
      </c>
      <c r="I14" s="73">
        <f t="shared" si="1"/>
        <v>-1.0390218270411866E-3</v>
      </c>
      <c r="O14" s="136">
        <v>45391</v>
      </c>
      <c r="P14" s="107">
        <v>17.123891830444339</v>
      </c>
      <c r="Q14" s="73">
        <f t="shared" si="2"/>
        <v>1.8477078099815802E-2</v>
      </c>
      <c r="T14" s="135">
        <v>45391</v>
      </c>
      <c r="U14" s="107">
        <v>22642.75</v>
      </c>
      <c r="V14" s="73">
        <f t="shared" si="3"/>
        <v>-1.0390218270411866E-3</v>
      </c>
      <c r="AB14" s="136">
        <v>45391</v>
      </c>
      <c r="AC14" s="107">
        <v>1443.806640625</v>
      </c>
      <c r="AD14" s="73">
        <f t="shared" si="4"/>
        <v>2.9211253859662278E-4</v>
      </c>
      <c r="AG14" s="135">
        <v>45391</v>
      </c>
      <c r="AH14" s="107">
        <v>22642.75</v>
      </c>
      <c r="AI14" s="73">
        <f t="shared" si="5"/>
        <v>-1.0390218270411866E-3</v>
      </c>
      <c r="AO14" s="136">
        <v>45391</v>
      </c>
      <c r="AP14" s="107">
        <v>228.76512145996091</v>
      </c>
      <c r="AQ14" s="73">
        <f t="shared" si="6"/>
        <v>-8.5434414389381486E-3</v>
      </c>
      <c r="AT14" s="135">
        <v>45391</v>
      </c>
      <c r="AU14" s="107">
        <v>22642.75</v>
      </c>
      <c r="AV14" s="73">
        <f t="shared" si="7"/>
        <v>-1.0390218270411866E-3</v>
      </c>
      <c r="BB14" s="136">
        <v>45391</v>
      </c>
      <c r="BC14" s="107">
        <v>4771.087890625</v>
      </c>
      <c r="BD14" s="73">
        <f t="shared" si="8"/>
        <v>-9.7007609698962494E-4</v>
      </c>
      <c r="BG14" s="135">
        <v>45391</v>
      </c>
      <c r="BH14" s="107">
        <v>22642.75</v>
      </c>
      <c r="BI14" s="73">
        <f t="shared" si="9"/>
        <v>-1.0390218270411866E-3</v>
      </c>
    </row>
    <row r="15" spans="2:65" x14ac:dyDescent="0.25">
      <c r="B15" s="136">
        <v>45392</v>
      </c>
      <c r="C15" s="107">
        <v>3804.779052734375</v>
      </c>
      <c r="D15" s="73">
        <f t="shared" si="0"/>
        <v>9.6539355763773926E-3</v>
      </c>
      <c r="G15" s="135">
        <v>45392</v>
      </c>
      <c r="H15" s="107">
        <v>22753.80078125</v>
      </c>
      <c r="I15" s="73">
        <f t="shared" si="1"/>
        <v>4.9044741142307835E-3</v>
      </c>
      <c r="O15" s="136">
        <v>45392</v>
      </c>
      <c r="P15" s="107">
        <v>16.945022583007809</v>
      </c>
      <c r="Q15" s="73">
        <f t="shared" si="2"/>
        <v>-1.0445595499413374E-2</v>
      </c>
      <c r="T15" s="135">
        <v>45392</v>
      </c>
      <c r="U15" s="107">
        <v>22753.80078125</v>
      </c>
      <c r="V15" s="73">
        <f t="shared" si="3"/>
        <v>4.9044741142307835E-3</v>
      </c>
      <c r="AB15" s="136">
        <v>45392</v>
      </c>
      <c r="AC15" s="107">
        <v>1442.54150390625</v>
      </c>
      <c r="AD15" s="73">
        <f t="shared" si="4"/>
        <v>-8.7625079643793846E-4</v>
      </c>
      <c r="AG15" s="135">
        <v>45392</v>
      </c>
      <c r="AH15" s="107">
        <v>22753.80078125</v>
      </c>
      <c r="AI15" s="73">
        <f t="shared" si="5"/>
        <v>4.9044741142307835E-3</v>
      </c>
      <c r="AO15" s="136">
        <v>45392</v>
      </c>
      <c r="AP15" s="107">
        <v>229.48631286621091</v>
      </c>
      <c r="AQ15" s="73">
        <f t="shared" si="6"/>
        <v>3.1525409190327203E-3</v>
      </c>
      <c r="AT15" s="135">
        <v>45392</v>
      </c>
      <c r="AU15" s="107">
        <v>22753.80078125</v>
      </c>
      <c r="AV15" s="73">
        <f t="shared" si="7"/>
        <v>4.9044741142307835E-3</v>
      </c>
      <c r="BB15" s="136">
        <v>45392</v>
      </c>
      <c r="BC15" s="107">
        <v>4796.150390625</v>
      </c>
      <c r="BD15" s="73">
        <f t="shared" si="8"/>
        <v>5.2529948251942571E-3</v>
      </c>
      <c r="BG15" s="135">
        <v>45392</v>
      </c>
      <c r="BH15" s="107">
        <v>22753.80078125</v>
      </c>
      <c r="BI15" s="73">
        <f t="shared" si="9"/>
        <v>4.9044741142307835E-3</v>
      </c>
    </row>
    <row r="16" spans="2:65" x14ac:dyDescent="0.25">
      <c r="B16" s="136">
        <v>45394</v>
      </c>
      <c r="C16" s="107">
        <v>3820.7734375</v>
      </c>
      <c r="D16" s="73">
        <f t="shared" si="0"/>
        <v>4.2037617806296446E-3</v>
      </c>
      <c r="G16" s="135">
        <v>45394</v>
      </c>
      <c r="H16" s="107">
        <v>22519.400390625</v>
      </c>
      <c r="I16" s="73">
        <f t="shared" si="1"/>
        <v>-1.0301592814249916E-2</v>
      </c>
      <c r="O16" s="136">
        <v>45393</v>
      </c>
      <c r="P16" s="107">
        <v>16.888542175292969</v>
      </c>
      <c r="Q16" s="73">
        <f t="shared" si="2"/>
        <v>-3.3331562373648538E-3</v>
      </c>
      <c r="T16" s="135">
        <v>45394</v>
      </c>
      <c r="U16" s="107">
        <v>22519.400390625</v>
      </c>
      <c r="V16" s="73">
        <f t="shared" si="3"/>
        <v>-1.0301592814249916E-2</v>
      </c>
      <c r="AB16" s="136">
        <v>45394</v>
      </c>
      <c r="AC16" s="107">
        <v>1425.999145507812</v>
      </c>
      <c r="AD16" s="73">
        <f t="shared" si="4"/>
        <v>-1.1467509498785944E-2</v>
      </c>
      <c r="AG16" s="135">
        <v>45394</v>
      </c>
      <c r="AH16" s="107">
        <v>22519.400390625</v>
      </c>
      <c r="AI16" s="73">
        <f t="shared" si="5"/>
        <v>-1.0301592814249916E-2</v>
      </c>
      <c r="AO16" s="136">
        <v>45394</v>
      </c>
      <c r="AP16" s="107">
        <v>226.33708190917969</v>
      </c>
      <c r="AQ16" s="73">
        <f t="shared" si="6"/>
        <v>-1.3722957668796609E-2</v>
      </c>
      <c r="AT16" s="135">
        <v>45394</v>
      </c>
      <c r="AU16" s="107">
        <v>22519.400390625</v>
      </c>
      <c r="AV16" s="73">
        <f t="shared" si="7"/>
        <v>-1.0301592814249916E-2</v>
      </c>
      <c r="BB16" s="136">
        <v>45394</v>
      </c>
      <c r="BC16" s="107">
        <v>4767.431640625</v>
      </c>
      <c r="BD16" s="73">
        <f t="shared" si="8"/>
        <v>-5.9878752042755723E-3</v>
      </c>
      <c r="BG16" s="135">
        <v>45394</v>
      </c>
      <c r="BH16" s="107">
        <v>22519.400390625</v>
      </c>
      <c r="BI16" s="73">
        <f t="shared" si="9"/>
        <v>-1.0301592814249916E-2</v>
      </c>
    </row>
    <row r="17" spans="2:61" x14ac:dyDescent="0.25">
      <c r="B17" s="136">
        <v>45397</v>
      </c>
      <c r="C17" s="107">
        <v>3763.29052734375</v>
      </c>
      <c r="D17" s="73">
        <f t="shared" si="0"/>
        <v>-1.5044836103619397E-2</v>
      </c>
      <c r="G17" s="135">
        <v>45397</v>
      </c>
      <c r="H17" s="107">
        <v>22272.5</v>
      </c>
      <c r="I17" s="73">
        <f t="shared" si="1"/>
        <v>-1.0963897188301042E-2</v>
      </c>
      <c r="O17" s="136">
        <v>45394</v>
      </c>
      <c r="P17" s="107">
        <v>16.681436538696289</v>
      </c>
      <c r="Q17" s="73">
        <f t="shared" si="2"/>
        <v>-1.2263085495896942E-2</v>
      </c>
      <c r="T17" s="135">
        <v>45397</v>
      </c>
      <c r="U17" s="107">
        <v>22272.5</v>
      </c>
      <c r="V17" s="73">
        <f t="shared" si="3"/>
        <v>-1.0963897188301042E-2</v>
      </c>
      <c r="AB17" s="136">
        <v>45397</v>
      </c>
      <c r="AC17" s="107">
        <v>1410.581787109375</v>
      </c>
      <c r="AD17" s="73">
        <f t="shared" si="4"/>
        <v>-1.0811618258681932E-2</v>
      </c>
      <c r="AG17" s="135">
        <v>45397</v>
      </c>
      <c r="AH17" s="107">
        <v>22272.5</v>
      </c>
      <c r="AI17" s="73">
        <f t="shared" si="5"/>
        <v>-1.0963897188301042E-2</v>
      </c>
      <c r="AO17" s="136">
        <v>45397</v>
      </c>
      <c r="AP17" s="107">
        <v>220.85594177246091</v>
      </c>
      <c r="AQ17" s="73">
        <f t="shared" si="6"/>
        <v>-2.421671292430172E-2</v>
      </c>
      <c r="AT17" s="135">
        <v>45397</v>
      </c>
      <c r="AU17" s="107">
        <v>22272.5</v>
      </c>
      <c r="AV17" s="73">
        <f t="shared" si="7"/>
        <v>-1.0963897188301042E-2</v>
      </c>
      <c r="BB17" s="136">
        <v>45397</v>
      </c>
      <c r="BC17" s="107">
        <v>4695.513671875</v>
      </c>
      <c r="BD17" s="73">
        <f t="shared" si="8"/>
        <v>-1.5085264807398802E-2</v>
      </c>
      <c r="BG17" s="135">
        <v>45397</v>
      </c>
      <c r="BH17" s="107">
        <v>22272.5</v>
      </c>
      <c r="BI17" s="73">
        <f t="shared" si="9"/>
        <v>-1.0963897188301042E-2</v>
      </c>
    </row>
    <row r="18" spans="2:61" x14ac:dyDescent="0.25">
      <c r="B18" s="136">
        <v>45398</v>
      </c>
      <c r="C18" s="107">
        <v>3697.97802734375</v>
      </c>
      <c r="D18" s="73">
        <f t="shared" si="0"/>
        <v>-1.7355157547748412E-2</v>
      </c>
      <c r="G18" s="135">
        <v>45398</v>
      </c>
      <c r="H18" s="107">
        <v>22147.900390625</v>
      </c>
      <c r="I18" s="73">
        <f t="shared" si="1"/>
        <v>-5.5943252609720329E-3</v>
      </c>
      <c r="O18" s="136">
        <v>45397</v>
      </c>
      <c r="P18" s="107">
        <v>16.257810592651371</v>
      </c>
      <c r="Q18" s="73">
        <f t="shared" si="2"/>
        <v>-2.5395051862723172E-2</v>
      </c>
      <c r="T18" s="135">
        <v>45398</v>
      </c>
      <c r="U18" s="107">
        <v>22147.900390625</v>
      </c>
      <c r="V18" s="73">
        <f t="shared" si="3"/>
        <v>-5.5943252609720329E-3</v>
      </c>
      <c r="AB18" s="136">
        <v>45398</v>
      </c>
      <c r="AC18" s="107">
        <v>1384.573608398438</v>
      </c>
      <c r="AD18" s="73">
        <f t="shared" si="4"/>
        <v>-1.8437909058952262E-2</v>
      </c>
      <c r="AG18" s="135">
        <v>45398</v>
      </c>
      <c r="AH18" s="107">
        <v>22147.900390625</v>
      </c>
      <c r="AI18" s="73">
        <f t="shared" si="5"/>
        <v>-5.5943252609720329E-3</v>
      </c>
      <c r="AO18" s="136">
        <v>45398</v>
      </c>
      <c r="AP18" s="107">
        <v>215.567138671875</v>
      </c>
      <c r="AQ18" s="73">
        <f t="shared" si="6"/>
        <v>-2.3946845433005182E-2</v>
      </c>
      <c r="AT18" s="135">
        <v>45398</v>
      </c>
      <c r="AU18" s="107">
        <v>22147.900390625</v>
      </c>
      <c r="AV18" s="73">
        <f t="shared" si="7"/>
        <v>-5.5943252609720329E-3</v>
      </c>
      <c r="BB18" s="136">
        <v>45398</v>
      </c>
      <c r="BC18" s="107">
        <v>4546.998046875</v>
      </c>
      <c r="BD18" s="73">
        <f t="shared" si="8"/>
        <v>-3.1629260476776611E-2</v>
      </c>
      <c r="BG18" s="135">
        <v>45398</v>
      </c>
      <c r="BH18" s="107">
        <v>22147.900390625</v>
      </c>
      <c r="BI18" s="73">
        <f t="shared" si="9"/>
        <v>-5.5943252609720329E-3</v>
      </c>
    </row>
    <row r="19" spans="2:61" x14ac:dyDescent="0.25">
      <c r="B19" s="136">
        <v>45400</v>
      </c>
      <c r="C19" s="107">
        <v>3687.66552734375</v>
      </c>
      <c r="D19" s="73">
        <f t="shared" si="0"/>
        <v>-2.7886861208332725E-3</v>
      </c>
      <c r="G19" s="135">
        <v>45400</v>
      </c>
      <c r="H19" s="107">
        <v>21995.849609375</v>
      </c>
      <c r="I19" s="73">
        <f t="shared" si="1"/>
        <v>-6.8652458503182245E-3</v>
      </c>
      <c r="O19" s="136">
        <v>45398</v>
      </c>
      <c r="P19" s="107">
        <v>16.050703048706051</v>
      </c>
      <c r="Q19" s="73">
        <f t="shared" si="2"/>
        <v>-1.2738956624266051E-2</v>
      </c>
      <c r="T19" s="135">
        <v>45400</v>
      </c>
      <c r="U19" s="107">
        <v>21995.849609375</v>
      </c>
      <c r="V19" s="73">
        <f t="shared" si="3"/>
        <v>-6.8652458503182245E-3</v>
      </c>
      <c r="AB19" s="136">
        <v>45400</v>
      </c>
      <c r="AC19" s="107">
        <v>1374.779174804688</v>
      </c>
      <c r="AD19" s="73">
        <f t="shared" si="4"/>
        <v>-7.0739710293044045E-3</v>
      </c>
      <c r="AG19" s="135">
        <v>45400</v>
      </c>
      <c r="AH19" s="107">
        <v>21995.849609375</v>
      </c>
      <c r="AI19" s="73">
        <f t="shared" si="5"/>
        <v>-6.8652458503182245E-3</v>
      </c>
      <c r="AO19" s="136">
        <v>45400</v>
      </c>
      <c r="AP19" s="107">
        <v>213.64393615722659</v>
      </c>
      <c r="AQ19" s="73">
        <f t="shared" si="6"/>
        <v>-8.9215941098322871E-3</v>
      </c>
      <c r="AT19" s="135">
        <v>45400</v>
      </c>
      <c r="AU19" s="107">
        <v>21995.849609375</v>
      </c>
      <c r="AV19" s="73">
        <f t="shared" si="7"/>
        <v>-6.8652458503182245E-3</v>
      </c>
      <c r="BB19" s="136">
        <v>45400</v>
      </c>
      <c r="BC19" s="107">
        <v>4580.44580078125</v>
      </c>
      <c r="BD19" s="73">
        <f t="shared" si="8"/>
        <v>7.3560079774472875E-3</v>
      </c>
      <c r="BG19" s="135">
        <v>45400</v>
      </c>
      <c r="BH19" s="107">
        <v>21995.849609375</v>
      </c>
      <c r="BI19" s="73">
        <f t="shared" si="9"/>
        <v>-6.8652458503182245E-3</v>
      </c>
    </row>
    <row r="20" spans="2:61" x14ac:dyDescent="0.25">
      <c r="B20" s="136">
        <v>45401</v>
      </c>
      <c r="C20" s="107">
        <v>3653.48193359375</v>
      </c>
      <c r="D20" s="73">
        <f t="shared" si="0"/>
        <v>-9.26971101270746E-3</v>
      </c>
      <c r="G20" s="135">
        <v>45401</v>
      </c>
      <c r="H20" s="107">
        <v>22147</v>
      </c>
      <c r="I20" s="73">
        <f t="shared" si="1"/>
        <v>6.8717686886063944E-3</v>
      </c>
      <c r="O20" s="136">
        <v>45399</v>
      </c>
      <c r="P20" s="107">
        <v>15.956564903259279</v>
      </c>
      <c r="Q20" s="73">
        <f t="shared" si="2"/>
        <v>-5.8650481017005207E-3</v>
      </c>
      <c r="T20" s="135">
        <v>45401</v>
      </c>
      <c r="U20" s="107">
        <v>22147</v>
      </c>
      <c r="V20" s="73">
        <f t="shared" si="3"/>
        <v>6.8717686886063944E-3</v>
      </c>
      <c r="AB20" s="136">
        <v>45401</v>
      </c>
      <c r="AC20" s="107">
        <v>1356.64404296875</v>
      </c>
      <c r="AD20" s="73">
        <f t="shared" si="4"/>
        <v>-1.3191305315280455E-2</v>
      </c>
      <c r="AG20" s="135">
        <v>45401</v>
      </c>
      <c r="AH20" s="107">
        <v>22147</v>
      </c>
      <c r="AI20" s="73">
        <f t="shared" si="5"/>
        <v>6.8717686886063944E-3</v>
      </c>
      <c r="AO20" s="136">
        <v>45401</v>
      </c>
      <c r="AP20" s="107">
        <v>217.68266296386719</v>
      </c>
      <c r="AQ20" s="73">
        <f t="shared" si="6"/>
        <v>1.8904008600873157E-2</v>
      </c>
      <c r="AT20" s="135">
        <v>45401</v>
      </c>
      <c r="AU20" s="107">
        <v>22147</v>
      </c>
      <c r="AV20" s="73">
        <f t="shared" si="7"/>
        <v>6.8717686886063944E-3</v>
      </c>
      <c r="BB20" s="136">
        <v>45401</v>
      </c>
      <c r="BC20" s="107">
        <v>4544.7548828125</v>
      </c>
      <c r="BD20" s="73">
        <f t="shared" si="8"/>
        <v>-7.7920184019342198E-3</v>
      </c>
      <c r="BG20" s="135">
        <v>45401</v>
      </c>
      <c r="BH20" s="107">
        <v>22147</v>
      </c>
      <c r="BI20" s="73">
        <f t="shared" si="9"/>
        <v>6.8717686886063944E-3</v>
      </c>
    </row>
    <row r="21" spans="2:61" x14ac:dyDescent="0.25">
      <c r="B21" s="136">
        <v>45404</v>
      </c>
      <c r="C21" s="107">
        <v>3690.148681640625</v>
      </c>
      <c r="D21" s="73">
        <f t="shared" si="0"/>
        <v>1.0036110404631815E-2</v>
      </c>
      <c r="G21" s="135">
        <v>45404</v>
      </c>
      <c r="H21" s="107">
        <v>22336.400390625</v>
      </c>
      <c r="I21" s="73">
        <f t="shared" si="1"/>
        <v>8.5519659829773609E-3</v>
      </c>
      <c r="O21" s="136">
        <v>45400</v>
      </c>
      <c r="P21" s="107">
        <v>15.542354583740231</v>
      </c>
      <c r="Q21" s="73">
        <f t="shared" si="2"/>
        <v>-2.5958614653611489E-2</v>
      </c>
      <c r="T21" s="135">
        <v>45404</v>
      </c>
      <c r="U21" s="107">
        <v>22336.400390625</v>
      </c>
      <c r="V21" s="73">
        <f t="shared" si="3"/>
        <v>8.5519659829773609E-3</v>
      </c>
      <c r="AB21" s="136">
        <v>45404</v>
      </c>
      <c r="AC21" s="107">
        <v>1373.889038085938</v>
      </c>
      <c r="AD21" s="73">
        <f t="shared" si="4"/>
        <v>1.2711510588621744E-2</v>
      </c>
      <c r="AG21" s="135">
        <v>45404</v>
      </c>
      <c r="AH21" s="107">
        <v>22336.400390625</v>
      </c>
      <c r="AI21" s="73">
        <f t="shared" si="5"/>
        <v>8.5519659829773609E-3</v>
      </c>
      <c r="AO21" s="136">
        <v>45404</v>
      </c>
      <c r="AP21" s="107">
        <v>222.13006591796881</v>
      </c>
      <c r="AQ21" s="73">
        <f t="shared" si="6"/>
        <v>2.0430671389020327E-2</v>
      </c>
      <c r="AT21" s="135">
        <v>45404</v>
      </c>
      <c r="AU21" s="107">
        <v>22336.400390625</v>
      </c>
      <c r="AV21" s="73">
        <f t="shared" si="7"/>
        <v>8.5519659829773609E-3</v>
      </c>
      <c r="BB21" s="136">
        <v>45404</v>
      </c>
      <c r="BC21" s="107">
        <v>4560.01611328125</v>
      </c>
      <c r="BD21" s="73">
        <f t="shared" si="8"/>
        <v>3.3579875839873097E-3</v>
      </c>
      <c r="BG21" s="135">
        <v>45404</v>
      </c>
      <c r="BH21" s="107">
        <v>22336.400390625</v>
      </c>
      <c r="BI21" s="73">
        <f t="shared" si="9"/>
        <v>8.5519659829773609E-3</v>
      </c>
    </row>
    <row r="22" spans="2:61" x14ac:dyDescent="0.25">
      <c r="B22" s="136">
        <v>45405</v>
      </c>
      <c r="C22" s="107">
        <v>3699.792724609375</v>
      </c>
      <c r="D22" s="73">
        <f t="shared" si="0"/>
        <v>2.6134564758140133E-3</v>
      </c>
      <c r="G22" s="135">
        <v>45405</v>
      </c>
      <c r="H22" s="107">
        <v>22368</v>
      </c>
      <c r="I22" s="73">
        <f t="shared" si="1"/>
        <v>1.4147135985376202E-3</v>
      </c>
      <c r="O22" s="136">
        <v>45401</v>
      </c>
      <c r="P22" s="107">
        <v>15.824769973754879</v>
      </c>
      <c r="Q22" s="73">
        <f t="shared" si="2"/>
        <v>1.8170695340466558E-2</v>
      </c>
      <c r="T22" s="135">
        <v>45405</v>
      </c>
      <c r="U22" s="107">
        <v>22368</v>
      </c>
      <c r="V22" s="73">
        <f t="shared" si="3"/>
        <v>1.4147135985376202E-3</v>
      </c>
      <c r="AB22" s="136">
        <v>45405</v>
      </c>
      <c r="AC22" s="107">
        <v>1393.336791992188</v>
      </c>
      <c r="AD22" s="73">
        <f t="shared" si="4"/>
        <v>1.4155258079170618E-2</v>
      </c>
      <c r="AG22" s="135">
        <v>45405</v>
      </c>
      <c r="AH22" s="107">
        <v>22368</v>
      </c>
      <c r="AI22" s="73">
        <f t="shared" si="5"/>
        <v>1.4147135985376202E-3</v>
      </c>
      <c r="AO22" s="136">
        <v>45405</v>
      </c>
      <c r="AP22" s="107">
        <v>222.17814636230469</v>
      </c>
      <c r="AQ22" s="73">
        <f t="shared" si="6"/>
        <v>2.1645176278672906E-4</v>
      </c>
      <c r="AT22" s="135">
        <v>45405</v>
      </c>
      <c r="AU22" s="107">
        <v>22368</v>
      </c>
      <c r="AV22" s="73">
        <f t="shared" si="7"/>
        <v>1.4147135985376202E-3</v>
      </c>
      <c r="BB22" s="136">
        <v>45405</v>
      </c>
      <c r="BC22" s="107">
        <v>4606.0439453125</v>
      </c>
      <c r="BD22" s="73">
        <f t="shared" si="8"/>
        <v>1.009378714631981E-2</v>
      </c>
      <c r="BG22" s="135">
        <v>45405</v>
      </c>
      <c r="BH22" s="107">
        <v>22368</v>
      </c>
      <c r="BI22" s="73">
        <f t="shared" si="9"/>
        <v>1.4147135985376202E-3</v>
      </c>
    </row>
    <row r="23" spans="2:61" x14ac:dyDescent="0.25">
      <c r="B23" s="136">
        <v>45406</v>
      </c>
      <c r="C23" s="107">
        <v>3658.11279296875</v>
      </c>
      <c r="D23" s="73">
        <f t="shared" si="0"/>
        <v>-1.1265477485640885E-2</v>
      </c>
      <c r="G23" s="135">
        <v>45406</v>
      </c>
      <c r="H23" s="107">
        <v>22402.400390625</v>
      </c>
      <c r="I23" s="73">
        <f t="shared" si="1"/>
        <v>1.5379287654238016E-3</v>
      </c>
      <c r="O23" s="136">
        <v>45404</v>
      </c>
      <c r="P23" s="107">
        <v>16.286052703857418</v>
      </c>
      <c r="Q23" s="73">
        <f t="shared" si="2"/>
        <v>2.9149411389079782E-2</v>
      </c>
      <c r="T23" s="135">
        <v>45406</v>
      </c>
      <c r="U23" s="107">
        <v>22402.400390625</v>
      </c>
      <c r="V23" s="73">
        <f t="shared" si="3"/>
        <v>1.5379287654238016E-3</v>
      </c>
      <c r="AB23" s="136">
        <v>45406</v>
      </c>
      <c r="AC23" s="107">
        <v>1386.401123046875</v>
      </c>
      <c r="AD23" s="73">
        <f t="shared" si="4"/>
        <v>-4.9777404753637011E-3</v>
      </c>
      <c r="AG23" s="135">
        <v>45406</v>
      </c>
      <c r="AH23" s="107">
        <v>22402.400390625</v>
      </c>
      <c r="AI23" s="73">
        <f t="shared" si="5"/>
        <v>1.5379287654238016E-3</v>
      </c>
      <c r="AO23" s="136">
        <v>45406</v>
      </c>
      <c r="AP23" s="107">
        <v>221.12037658691409</v>
      </c>
      <c r="AQ23" s="73">
        <f t="shared" si="6"/>
        <v>-4.7609082743255149E-3</v>
      </c>
      <c r="AT23" s="135">
        <v>45406</v>
      </c>
      <c r="AU23" s="107">
        <v>22402.400390625</v>
      </c>
      <c r="AV23" s="73">
        <f t="shared" si="7"/>
        <v>1.5379287654238016E-3</v>
      </c>
      <c r="BB23" s="136">
        <v>45406</v>
      </c>
      <c r="BC23" s="107">
        <v>4609.35888671875</v>
      </c>
      <c r="BD23" s="73">
        <f t="shared" si="8"/>
        <v>7.1969382958747552E-4</v>
      </c>
      <c r="BG23" s="135">
        <v>45406</v>
      </c>
      <c r="BH23" s="107">
        <v>22402.400390625</v>
      </c>
      <c r="BI23" s="73">
        <f t="shared" si="9"/>
        <v>1.5379287654238016E-3</v>
      </c>
    </row>
    <row r="24" spans="2:61" x14ac:dyDescent="0.25">
      <c r="B24" s="136">
        <v>45407</v>
      </c>
      <c r="C24" s="107">
        <v>3678.307861328125</v>
      </c>
      <c r="D24" s="73">
        <f t="shared" si="0"/>
        <v>5.5206248419108483E-3</v>
      </c>
      <c r="G24" s="135">
        <v>45407</v>
      </c>
      <c r="H24" s="107">
        <v>22570.349609375</v>
      </c>
      <c r="I24" s="73">
        <f t="shared" si="1"/>
        <v>7.4969296067168845E-3</v>
      </c>
      <c r="O24" s="136">
        <v>45405</v>
      </c>
      <c r="P24" s="107">
        <v>16.15425872802734</v>
      </c>
      <c r="Q24" s="73">
        <f t="shared" si="2"/>
        <v>-8.0924443894782039E-3</v>
      </c>
      <c r="T24" s="135">
        <v>45407</v>
      </c>
      <c r="U24" s="107">
        <v>22570.349609375</v>
      </c>
      <c r="V24" s="73">
        <f t="shared" si="3"/>
        <v>7.4969296067168845E-3</v>
      </c>
      <c r="AB24" s="136">
        <v>45407</v>
      </c>
      <c r="AC24" s="107">
        <v>1409.738159179688</v>
      </c>
      <c r="AD24" s="73">
        <f t="shared" si="4"/>
        <v>1.6832816812442752E-2</v>
      </c>
      <c r="AG24" s="135">
        <v>45407</v>
      </c>
      <c r="AH24" s="107">
        <v>22570.349609375</v>
      </c>
      <c r="AI24" s="73">
        <f t="shared" si="5"/>
        <v>7.4969296067168845E-3</v>
      </c>
      <c r="AO24" s="136">
        <v>45407</v>
      </c>
      <c r="AP24" s="107">
        <v>221.64927673339841</v>
      </c>
      <c r="AQ24" s="73">
        <f t="shared" si="6"/>
        <v>2.3919104817389236E-3</v>
      </c>
      <c r="AT24" s="135">
        <v>45407</v>
      </c>
      <c r="AU24" s="107">
        <v>22570.349609375</v>
      </c>
      <c r="AV24" s="73">
        <f t="shared" si="7"/>
        <v>7.4969296067168845E-3</v>
      </c>
      <c r="BB24" s="136">
        <v>45407</v>
      </c>
      <c r="BC24" s="107">
        <v>4519.54736328125</v>
      </c>
      <c r="BD24" s="73">
        <f t="shared" si="8"/>
        <v>-1.9484602011850205E-2</v>
      </c>
      <c r="BG24" s="135">
        <v>45407</v>
      </c>
      <c r="BH24" s="107">
        <v>22570.349609375</v>
      </c>
      <c r="BI24" s="73">
        <f t="shared" si="9"/>
        <v>7.4969296067168845E-3</v>
      </c>
    </row>
    <row r="25" spans="2:61" x14ac:dyDescent="0.25">
      <c r="B25" s="136">
        <v>45408</v>
      </c>
      <c r="C25" s="107">
        <v>3648.850830078125</v>
      </c>
      <c r="D25" s="73">
        <f t="shared" si="0"/>
        <v>-8.0083104407046024E-3</v>
      </c>
      <c r="G25" s="135">
        <v>45408</v>
      </c>
      <c r="H25" s="107">
        <v>22419.94921875</v>
      </c>
      <c r="I25" s="73">
        <f t="shared" si="1"/>
        <v>-6.6636269808832971E-3</v>
      </c>
      <c r="O25" s="136">
        <v>45406</v>
      </c>
      <c r="P25" s="107">
        <v>16.041292190551761</v>
      </c>
      <c r="Q25" s="73">
        <f t="shared" si="2"/>
        <v>-6.9929880025744184E-3</v>
      </c>
      <c r="T25" s="135">
        <v>45408</v>
      </c>
      <c r="U25" s="107">
        <v>22419.94921875</v>
      </c>
      <c r="V25" s="73">
        <f t="shared" si="3"/>
        <v>-6.6636269808832971E-3</v>
      </c>
      <c r="AB25" s="136">
        <v>45408</v>
      </c>
      <c r="AC25" s="107">
        <v>1381.339965820312</v>
      </c>
      <c r="AD25" s="73">
        <f t="shared" si="4"/>
        <v>-2.0144303517967144E-2</v>
      </c>
      <c r="AG25" s="135">
        <v>45408</v>
      </c>
      <c r="AH25" s="107">
        <v>22419.94921875</v>
      </c>
      <c r="AI25" s="73">
        <f t="shared" si="5"/>
        <v>-6.6636269808832971E-3</v>
      </c>
      <c r="AO25" s="136">
        <v>45408</v>
      </c>
      <c r="AP25" s="107">
        <v>223.38014221191409</v>
      </c>
      <c r="AQ25" s="73">
        <f t="shared" si="6"/>
        <v>7.8090283172798092E-3</v>
      </c>
      <c r="AT25" s="135">
        <v>45408</v>
      </c>
      <c r="AU25" s="107">
        <v>22419.94921875</v>
      </c>
      <c r="AV25" s="73">
        <f t="shared" si="7"/>
        <v>-6.6636269808832971E-3</v>
      </c>
      <c r="BB25" s="136">
        <v>45408</v>
      </c>
      <c r="BC25" s="107">
        <v>4669.08740234375</v>
      </c>
      <c r="BD25" s="73">
        <f t="shared" si="8"/>
        <v>3.3087392838811125E-2</v>
      </c>
      <c r="BG25" s="135">
        <v>45408</v>
      </c>
      <c r="BH25" s="107">
        <v>22419.94921875</v>
      </c>
      <c r="BI25" s="73">
        <f t="shared" si="9"/>
        <v>-6.6636269808832971E-3</v>
      </c>
    </row>
    <row r="26" spans="2:61" x14ac:dyDescent="0.25">
      <c r="B26" s="136">
        <v>45411</v>
      </c>
      <c r="C26" s="107">
        <v>3695.49560546875</v>
      </c>
      <c r="D26" s="73">
        <f t="shared" si="0"/>
        <v>1.278341526217619E-2</v>
      </c>
      <c r="G26" s="135">
        <v>45411</v>
      </c>
      <c r="H26" s="107">
        <v>22643.400390625</v>
      </c>
      <c r="I26" s="73">
        <f t="shared" si="1"/>
        <v>9.9666225688024301E-3</v>
      </c>
      <c r="O26" s="136">
        <v>45407</v>
      </c>
      <c r="P26" s="107">
        <v>16.0130500793457</v>
      </c>
      <c r="Q26" s="73">
        <f t="shared" si="2"/>
        <v>-1.7605882911787551E-3</v>
      </c>
      <c r="T26" s="135">
        <v>45411</v>
      </c>
      <c r="U26" s="107">
        <v>22643.400390625</v>
      </c>
      <c r="V26" s="73">
        <f t="shared" si="3"/>
        <v>9.9666225688024301E-3</v>
      </c>
      <c r="AB26" s="136">
        <v>45411</v>
      </c>
      <c r="AC26" s="107">
        <v>1300.316528320312</v>
      </c>
      <c r="AD26" s="73">
        <f t="shared" si="4"/>
        <v>-5.8655681805227511E-2</v>
      </c>
      <c r="AG26" s="135">
        <v>45411</v>
      </c>
      <c r="AH26" s="107">
        <v>22643.400390625</v>
      </c>
      <c r="AI26" s="73">
        <f t="shared" si="5"/>
        <v>9.9666225688024301E-3</v>
      </c>
      <c r="AO26" s="136">
        <v>45411</v>
      </c>
      <c r="AP26" s="107">
        <v>222.58683776855469</v>
      </c>
      <c r="AQ26" s="73">
        <f t="shared" si="6"/>
        <v>-3.5513651101842791E-3</v>
      </c>
      <c r="AT26" s="135">
        <v>45411</v>
      </c>
      <c r="AU26" s="107">
        <v>22643.400390625</v>
      </c>
      <c r="AV26" s="73">
        <f t="shared" si="7"/>
        <v>9.9666225688024301E-3</v>
      </c>
      <c r="BB26" s="136">
        <v>45411</v>
      </c>
      <c r="BC26" s="107">
        <v>4626.083984375</v>
      </c>
      <c r="BD26" s="73">
        <f t="shared" si="8"/>
        <v>-9.2102405166293311E-3</v>
      </c>
      <c r="BG26" s="135">
        <v>45411</v>
      </c>
      <c r="BH26" s="107">
        <v>22643.400390625</v>
      </c>
      <c r="BI26" s="73">
        <f t="shared" si="9"/>
        <v>9.9666225688024301E-3</v>
      </c>
    </row>
    <row r="27" spans="2:61" x14ac:dyDescent="0.25">
      <c r="B27" s="136">
        <v>45412</v>
      </c>
      <c r="C27" s="107">
        <v>3648.18212890625</v>
      </c>
      <c r="D27" s="73">
        <f t="shared" si="0"/>
        <v>-1.280301253571603E-2</v>
      </c>
      <c r="G27" s="135">
        <v>45412</v>
      </c>
      <c r="H27" s="107">
        <v>22604.849609375</v>
      </c>
      <c r="I27" s="73">
        <f t="shared" si="1"/>
        <v>-1.70251731563964E-3</v>
      </c>
      <c r="O27" s="136">
        <v>45408</v>
      </c>
      <c r="P27" s="107">
        <v>15.947151184082029</v>
      </c>
      <c r="Q27" s="73">
        <f t="shared" si="2"/>
        <v>-4.1153243721300248E-3</v>
      </c>
      <c r="T27" s="135">
        <v>45412</v>
      </c>
      <c r="U27" s="107">
        <v>22604.849609375</v>
      </c>
      <c r="V27" s="73">
        <f t="shared" si="3"/>
        <v>-1.70251731563964E-3</v>
      </c>
      <c r="AB27" s="136">
        <v>45412</v>
      </c>
      <c r="AC27" s="107">
        <v>1280.821899414062</v>
      </c>
      <c r="AD27" s="73">
        <f t="shared" si="4"/>
        <v>-1.4992218034352134E-2</v>
      </c>
      <c r="AG27" s="135">
        <v>45412</v>
      </c>
      <c r="AH27" s="107">
        <v>22604.849609375</v>
      </c>
      <c r="AI27" s="73">
        <f t="shared" si="5"/>
        <v>-1.70251731563964E-3</v>
      </c>
      <c r="AO27" s="136">
        <v>45412</v>
      </c>
      <c r="AP27" s="107">
        <v>222.3223876953125</v>
      </c>
      <c r="AQ27" s="73">
        <f t="shared" si="6"/>
        <v>-1.1880759702295185E-3</v>
      </c>
      <c r="AT27" s="135">
        <v>45412</v>
      </c>
      <c r="AU27" s="107">
        <v>22604.849609375</v>
      </c>
      <c r="AV27" s="73">
        <f t="shared" si="7"/>
        <v>-1.70251731563964E-3</v>
      </c>
      <c r="BB27" s="136">
        <v>45412</v>
      </c>
      <c r="BC27" s="107">
        <v>4589.46630859375</v>
      </c>
      <c r="BD27" s="73">
        <f t="shared" si="8"/>
        <v>-7.9154801134024844E-3</v>
      </c>
      <c r="BG27" s="135">
        <v>45412</v>
      </c>
      <c r="BH27" s="107">
        <v>22604.849609375</v>
      </c>
      <c r="BI27" s="73">
        <f t="shared" si="9"/>
        <v>-1.70251731563964E-3</v>
      </c>
    </row>
    <row r="28" spans="2:61" x14ac:dyDescent="0.25">
      <c r="B28" s="136">
        <v>45414</v>
      </c>
      <c r="C28" s="107">
        <v>3688.9072265625</v>
      </c>
      <c r="D28" s="73">
        <f t="shared" si="0"/>
        <v>1.1163120759121625E-2</v>
      </c>
      <c r="G28" s="135">
        <v>45414</v>
      </c>
      <c r="H28" s="107">
        <v>22648.19921875</v>
      </c>
      <c r="I28" s="73">
        <f t="shared" si="1"/>
        <v>1.9177127972140884E-3</v>
      </c>
      <c r="O28" s="136">
        <v>45411</v>
      </c>
      <c r="P28" s="107">
        <v>15.975393295288089</v>
      </c>
      <c r="Q28" s="73">
        <f t="shared" si="2"/>
        <v>1.7709815928910189E-3</v>
      </c>
      <c r="T28" s="135">
        <v>45414</v>
      </c>
      <c r="U28" s="107">
        <v>22648.19921875</v>
      </c>
      <c r="V28" s="73">
        <f t="shared" si="3"/>
        <v>1.9177127972140884E-3</v>
      </c>
      <c r="AB28" s="136">
        <v>45414</v>
      </c>
      <c r="AC28" s="107">
        <v>1275.292236328125</v>
      </c>
      <c r="AD28" s="73">
        <f t="shared" si="4"/>
        <v>-4.3172771237489638E-3</v>
      </c>
      <c r="AG28" s="135">
        <v>45414</v>
      </c>
      <c r="AH28" s="107">
        <v>22648.19921875</v>
      </c>
      <c r="AI28" s="73">
        <f t="shared" si="5"/>
        <v>1.9177127972140884E-3</v>
      </c>
      <c r="AO28" s="136">
        <v>45414</v>
      </c>
      <c r="AP28" s="107">
        <v>219.91838073730469</v>
      </c>
      <c r="AQ28" s="73">
        <f t="shared" si="6"/>
        <v>-1.0813157338443347E-2</v>
      </c>
      <c r="AT28" s="135">
        <v>45414</v>
      </c>
      <c r="AU28" s="107">
        <v>22648.19921875</v>
      </c>
      <c r="AV28" s="73">
        <f t="shared" si="7"/>
        <v>1.9177127972140884E-3</v>
      </c>
      <c r="BB28" s="136">
        <v>45414</v>
      </c>
      <c r="BC28" s="107">
        <v>4576.10693359375</v>
      </c>
      <c r="BD28" s="73">
        <f t="shared" si="8"/>
        <v>-2.9108776711106454E-3</v>
      </c>
      <c r="BG28" s="135">
        <v>45414</v>
      </c>
      <c r="BH28" s="107">
        <v>22648.19921875</v>
      </c>
      <c r="BI28" s="73">
        <f t="shared" si="9"/>
        <v>1.9177127972140884E-3</v>
      </c>
    </row>
    <row r="29" spans="2:61" x14ac:dyDescent="0.25">
      <c r="B29" s="136">
        <v>45415</v>
      </c>
      <c r="C29" s="107">
        <v>3669.90478515625</v>
      </c>
      <c r="D29" s="73">
        <f t="shared" si="0"/>
        <v>-5.1512386295378132E-3</v>
      </c>
      <c r="G29" s="135">
        <v>45415</v>
      </c>
      <c r="H29" s="107">
        <v>22475.849609375</v>
      </c>
      <c r="I29" s="73">
        <f t="shared" si="1"/>
        <v>-7.6098592965534451E-3</v>
      </c>
      <c r="O29" s="136">
        <v>45412</v>
      </c>
      <c r="P29" s="107">
        <v>15.730630874633791</v>
      </c>
      <c r="Q29" s="73">
        <f t="shared" si="2"/>
        <v>-1.5321214077808731E-2</v>
      </c>
      <c r="T29" s="135">
        <v>45415</v>
      </c>
      <c r="U29" s="107">
        <v>22475.849609375</v>
      </c>
      <c r="V29" s="73">
        <f t="shared" si="3"/>
        <v>-7.6098592965534451E-3</v>
      </c>
      <c r="AB29" s="136">
        <v>45415</v>
      </c>
      <c r="AC29" s="107">
        <v>1263.436157226562</v>
      </c>
      <c r="AD29" s="73">
        <f t="shared" si="4"/>
        <v>-9.2967547075323287E-3</v>
      </c>
      <c r="AG29" s="135">
        <v>45415</v>
      </c>
      <c r="AH29" s="107">
        <v>22475.849609375</v>
      </c>
      <c r="AI29" s="73">
        <f t="shared" si="5"/>
        <v>-7.6098592965534451E-3</v>
      </c>
      <c r="AO29" s="136">
        <v>45415</v>
      </c>
      <c r="AP29" s="107">
        <v>219.89434814453119</v>
      </c>
      <c r="AQ29" s="73">
        <f t="shared" si="6"/>
        <v>-1.0927960042683704E-4</v>
      </c>
      <c r="AT29" s="135">
        <v>45415</v>
      </c>
      <c r="AU29" s="107">
        <v>22475.849609375</v>
      </c>
      <c r="AV29" s="73">
        <f t="shared" si="7"/>
        <v>-7.6098592965534451E-3</v>
      </c>
      <c r="BB29" s="136">
        <v>45415</v>
      </c>
      <c r="BC29" s="107">
        <v>4536.369140625</v>
      </c>
      <c r="BD29" s="73">
        <f t="shared" si="8"/>
        <v>-8.6837553285807889E-3</v>
      </c>
      <c r="BG29" s="135">
        <v>45415</v>
      </c>
      <c r="BH29" s="107">
        <v>22475.849609375</v>
      </c>
      <c r="BI29" s="73">
        <f t="shared" si="9"/>
        <v>-7.6098592965534451E-3</v>
      </c>
    </row>
    <row r="30" spans="2:61" x14ac:dyDescent="0.25">
      <c r="B30" s="136">
        <v>45418</v>
      </c>
      <c r="C30" s="107">
        <v>3744.050537109375</v>
      </c>
      <c r="D30" s="73">
        <f t="shared" si="0"/>
        <v>2.0203726334542482E-2</v>
      </c>
      <c r="G30" s="135">
        <v>45418</v>
      </c>
      <c r="H30" s="107">
        <v>22442.69921875</v>
      </c>
      <c r="I30" s="73">
        <f t="shared" si="1"/>
        <v>-1.4749338156797576E-3</v>
      </c>
      <c r="O30" s="136">
        <v>45413</v>
      </c>
      <c r="P30" s="107">
        <v>15.7871150970459</v>
      </c>
      <c r="Q30" s="73">
        <f t="shared" si="2"/>
        <v>3.5907156465790901E-3</v>
      </c>
      <c r="T30" s="135">
        <v>45418</v>
      </c>
      <c r="U30" s="107">
        <v>22442.69921875</v>
      </c>
      <c r="V30" s="73">
        <f t="shared" si="3"/>
        <v>-1.4749338156797576E-3</v>
      </c>
      <c r="AB30" s="136">
        <v>45418</v>
      </c>
      <c r="AC30" s="107">
        <v>1273.511596679688</v>
      </c>
      <c r="AD30" s="73">
        <f t="shared" si="4"/>
        <v>7.9746328261200983E-3</v>
      </c>
      <c r="AG30" s="135">
        <v>45418</v>
      </c>
      <c r="AH30" s="107">
        <v>22442.69921875</v>
      </c>
      <c r="AI30" s="73">
        <f t="shared" si="5"/>
        <v>-1.4749338156797576E-3</v>
      </c>
      <c r="AO30" s="136">
        <v>45418</v>
      </c>
      <c r="AP30" s="107">
        <v>220.5193786621094</v>
      </c>
      <c r="AQ30" s="73">
        <f t="shared" si="6"/>
        <v>2.8424128353103928E-3</v>
      </c>
      <c r="AT30" s="135">
        <v>45418</v>
      </c>
      <c r="AU30" s="107">
        <v>22442.69921875</v>
      </c>
      <c r="AV30" s="73">
        <f t="shared" si="7"/>
        <v>-1.4749338156797576E-3</v>
      </c>
      <c r="BB30" s="136">
        <v>45418</v>
      </c>
      <c r="BC30" s="107">
        <v>4587.0771484375</v>
      </c>
      <c r="BD30" s="73">
        <f t="shared" si="8"/>
        <v>1.1178104391547317E-2</v>
      </c>
      <c r="BG30" s="135">
        <v>45418</v>
      </c>
      <c r="BH30" s="107">
        <v>22442.69921875</v>
      </c>
      <c r="BI30" s="73">
        <f t="shared" si="9"/>
        <v>-1.4749338156797576E-3</v>
      </c>
    </row>
    <row r="31" spans="2:61" x14ac:dyDescent="0.25">
      <c r="B31" s="136">
        <v>45419</v>
      </c>
      <c r="C31" s="107">
        <v>3799.33642578125</v>
      </c>
      <c r="D31" s="73">
        <f t="shared" si="0"/>
        <v>1.4766330775694891E-2</v>
      </c>
      <c r="G31" s="135">
        <v>45419</v>
      </c>
      <c r="H31" s="107">
        <v>22302.5</v>
      </c>
      <c r="I31" s="73">
        <f t="shared" si="1"/>
        <v>-6.246985595782073E-3</v>
      </c>
      <c r="O31" s="136">
        <v>45414</v>
      </c>
      <c r="P31" s="107">
        <v>15.88125514984131</v>
      </c>
      <c r="Q31" s="73">
        <f t="shared" si="2"/>
        <v>5.9630940939314758E-3</v>
      </c>
      <c r="T31" s="135">
        <v>45419</v>
      </c>
      <c r="U31" s="107">
        <v>22302.5</v>
      </c>
      <c r="V31" s="73">
        <f t="shared" si="3"/>
        <v>-6.246985595782073E-3</v>
      </c>
      <c r="AB31" s="136">
        <v>45419</v>
      </c>
      <c r="AC31" s="107">
        <v>1264.155639648438</v>
      </c>
      <c r="AD31" s="73">
        <f t="shared" si="4"/>
        <v>-7.3465817316803461E-3</v>
      </c>
      <c r="AG31" s="135">
        <v>45419</v>
      </c>
      <c r="AH31" s="107">
        <v>22302.5</v>
      </c>
      <c r="AI31" s="73">
        <f t="shared" si="5"/>
        <v>-6.246985595782073E-3</v>
      </c>
      <c r="AO31" s="136">
        <v>45419</v>
      </c>
      <c r="AP31" s="107">
        <v>223.0435791015625</v>
      </c>
      <c r="AQ31" s="73">
        <f t="shared" si="6"/>
        <v>1.1446615053821718E-2</v>
      </c>
      <c r="AT31" s="135">
        <v>45419</v>
      </c>
      <c r="AU31" s="107">
        <v>22302.5</v>
      </c>
      <c r="AV31" s="73">
        <f t="shared" si="7"/>
        <v>-6.246985595782073E-3</v>
      </c>
      <c r="BB31" s="136">
        <v>45419</v>
      </c>
      <c r="BC31" s="107">
        <v>4582.6396484375</v>
      </c>
      <c r="BD31" s="73">
        <f t="shared" si="8"/>
        <v>-9.6739162137515766E-4</v>
      </c>
      <c r="BG31" s="135">
        <v>45419</v>
      </c>
      <c r="BH31" s="107">
        <v>22302.5</v>
      </c>
      <c r="BI31" s="73">
        <f t="shared" si="9"/>
        <v>-6.246985595782073E-3</v>
      </c>
    </row>
    <row r="32" spans="2:61" x14ac:dyDescent="0.25">
      <c r="B32" s="136">
        <v>45420</v>
      </c>
      <c r="C32" s="107">
        <v>3797.427001953125</v>
      </c>
      <c r="D32" s="73">
        <f t="shared" si="0"/>
        <v>-5.025677155537922E-4</v>
      </c>
      <c r="G32" s="135">
        <v>45420</v>
      </c>
      <c r="H32" s="107">
        <v>22302.5</v>
      </c>
      <c r="I32" s="73">
        <f t="shared" si="1"/>
        <v>0</v>
      </c>
      <c r="O32" s="136">
        <v>45415</v>
      </c>
      <c r="P32" s="107">
        <v>15.9377384185791</v>
      </c>
      <c r="Q32" s="73">
        <f t="shared" si="2"/>
        <v>3.5565997904360991E-3</v>
      </c>
      <c r="T32" s="135">
        <v>45420</v>
      </c>
      <c r="U32" s="107">
        <v>22302.5</v>
      </c>
      <c r="V32" s="73">
        <f t="shared" si="3"/>
        <v>0</v>
      </c>
      <c r="AB32" s="136">
        <v>45420</v>
      </c>
      <c r="AC32" s="107">
        <v>1247.723999023438</v>
      </c>
      <c r="AD32" s="73">
        <f t="shared" si="4"/>
        <v>-1.2998115192184412E-2</v>
      </c>
      <c r="AG32" s="135">
        <v>45420</v>
      </c>
      <c r="AH32" s="107">
        <v>22302.5</v>
      </c>
      <c r="AI32" s="73">
        <f t="shared" si="5"/>
        <v>0</v>
      </c>
      <c r="AO32" s="136">
        <v>45420</v>
      </c>
      <c r="AP32" s="107">
        <v>222.70703125</v>
      </c>
      <c r="AQ32" s="73">
        <f t="shared" si="6"/>
        <v>-1.5088883209197768E-3</v>
      </c>
      <c r="AT32" s="135">
        <v>45420</v>
      </c>
      <c r="AU32" s="107">
        <v>22302.5</v>
      </c>
      <c r="AV32" s="73">
        <f t="shared" si="7"/>
        <v>0</v>
      </c>
      <c r="BB32" s="136">
        <v>45420</v>
      </c>
      <c r="BC32" s="107">
        <v>4596.68212890625</v>
      </c>
      <c r="BD32" s="73">
        <f t="shared" si="8"/>
        <v>3.0642776971430141E-3</v>
      </c>
      <c r="BG32" s="135">
        <v>45420</v>
      </c>
      <c r="BH32" s="107">
        <v>22302.5</v>
      </c>
      <c r="BI32" s="73">
        <f t="shared" si="9"/>
        <v>0</v>
      </c>
    </row>
    <row r="33" spans="2:61" x14ac:dyDescent="0.25">
      <c r="B33" s="136">
        <v>45421</v>
      </c>
      <c r="C33" s="107">
        <v>3781.4326171875</v>
      </c>
      <c r="D33" s="73">
        <f t="shared" si="0"/>
        <v>-4.2119005203783422E-3</v>
      </c>
      <c r="G33" s="135">
        <v>45421</v>
      </c>
      <c r="H33" s="107">
        <v>21957.5</v>
      </c>
      <c r="I33" s="73">
        <f t="shared" si="1"/>
        <v>-1.546911781190452E-2</v>
      </c>
      <c r="O33" s="136">
        <v>45418</v>
      </c>
      <c r="P33" s="107">
        <v>15.975393295288089</v>
      </c>
      <c r="Q33" s="73">
        <f t="shared" si="2"/>
        <v>2.3626235868632328E-3</v>
      </c>
      <c r="T33" s="135">
        <v>45421</v>
      </c>
      <c r="U33" s="107">
        <v>21957.5</v>
      </c>
      <c r="V33" s="73">
        <f t="shared" si="3"/>
        <v>-1.546911781190452E-2</v>
      </c>
      <c r="AB33" s="136">
        <v>45421</v>
      </c>
      <c r="AC33" s="107">
        <v>1253.802978515625</v>
      </c>
      <c r="AD33" s="73">
        <f t="shared" si="4"/>
        <v>4.8720546346345817E-3</v>
      </c>
      <c r="AG33" s="135">
        <v>45421</v>
      </c>
      <c r="AH33" s="107">
        <v>21957.5</v>
      </c>
      <c r="AI33" s="73">
        <f t="shared" si="5"/>
        <v>-1.546911781190452E-2</v>
      </c>
      <c r="AO33" s="136">
        <v>45421</v>
      </c>
      <c r="AP33" s="107">
        <v>219.1971740722656</v>
      </c>
      <c r="AQ33" s="73">
        <f t="shared" si="6"/>
        <v>-1.575997469875301E-2</v>
      </c>
      <c r="AT33" s="135">
        <v>45421</v>
      </c>
      <c r="AU33" s="107">
        <v>21957.5</v>
      </c>
      <c r="AV33" s="73">
        <f t="shared" si="7"/>
        <v>-1.546911781190452E-2</v>
      </c>
      <c r="BB33" s="136">
        <v>45421</v>
      </c>
      <c r="BC33" s="107">
        <v>4542.2685546875</v>
      </c>
      <c r="BD33" s="73">
        <f t="shared" si="8"/>
        <v>-1.1837576036978992E-2</v>
      </c>
      <c r="BG33" s="135">
        <v>45421</v>
      </c>
      <c r="BH33" s="107">
        <v>21957.5</v>
      </c>
      <c r="BI33" s="73">
        <f t="shared" si="9"/>
        <v>-1.546911781190452E-2</v>
      </c>
    </row>
    <row r="34" spans="2:61" x14ac:dyDescent="0.25">
      <c r="B34" s="136">
        <v>45422</v>
      </c>
      <c r="C34" s="107">
        <v>3718.125732421875</v>
      </c>
      <c r="D34" s="73">
        <f t="shared" si="0"/>
        <v>-1.6741508093488289E-2</v>
      </c>
      <c r="G34" s="135">
        <v>45422</v>
      </c>
      <c r="H34" s="107">
        <v>22055.19921875</v>
      </c>
      <c r="I34" s="73">
        <f t="shared" si="1"/>
        <v>4.4494691449390444E-3</v>
      </c>
      <c r="O34" s="136">
        <v>45419</v>
      </c>
      <c r="P34" s="107">
        <v>16.12601470947266</v>
      </c>
      <c r="Q34" s="73">
        <f t="shared" si="2"/>
        <v>9.4283384077309407E-3</v>
      </c>
      <c r="T34" s="135">
        <v>45422</v>
      </c>
      <c r="U34" s="107">
        <v>22055.19921875</v>
      </c>
      <c r="V34" s="73">
        <f t="shared" si="3"/>
        <v>4.4494691449390444E-3</v>
      </c>
      <c r="AB34" s="136">
        <v>45422</v>
      </c>
      <c r="AC34" s="107">
        <v>1250.145874023438</v>
      </c>
      <c r="AD34" s="73">
        <f t="shared" si="4"/>
        <v>-2.9168095425301521E-3</v>
      </c>
      <c r="AG34" s="135">
        <v>45422</v>
      </c>
      <c r="AH34" s="107">
        <v>22055.19921875</v>
      </c>
      <c r="AI34" s="73">
        <f t="shared" si="5"/>
        <v>4.4494691449390444E-3</v>
      </c>
      <c r="AO34" s="136">
        <v>45422</v>
      </c>
      <c r="AP34" s="107">
        <v>217.24993896484381</v>
      </c>
      <c r="AQ34" s="73">
        <f t="shared" si="6"/>
        <v>-8.883486366388138E-3</v>
      </c>
      <c r="AT34" s="135">
        <v>45422</v>
      </c>
      <c r="AU34" s="107">
        <v>22055.19921875</v>
      </c>
      <c r="AV34" s="73">
        <f t="shared" si="7"/>
        <v>4.4494691449390444E-3</v>
      </c>
      <c r="BB34" s="136">
        <v>45422</v>
      </c>
      <c r="BC34" s="107">
        <v>4493.16943359375</v>
      </c>
      <c r="BD34" s="73">
        <f t="shared" si="8"/>
        <v>-1.0809383131492933E-2</v>
      </c>
      <c r="BG34" s="135">
        <v>45422</v>
      </c>
      <c r="BH34" s="107">
        <v>22055.19921875</v>
      </c>
      <c r="BI34" s="73">
        <f t="shared" si="9"/>
        <v>4.4494691449390444E-3</v>
      </c>
    </row>
    <row r="35" spans="2:61" x14ac:dyDescent="0.25">
      <c r="B35" s="136">
        <v>45425</v>
      </c>
      <c r="C35" s="107">
        <v>3769.5927734375</v>
      </c>
      <c r="D35" s="73">
        <f t="shared" si="0"/>
        <v>1.3842200269569949E-2</v>
      </c>
      <c r="G35" s="135">
        <v>45425</v>
      </c>
      <c r="H35" s="107">
        <v>22104.05078125</v>
      </c>
      <c r="I35" s="73">
        <f t="shared" si="1"/>
        <v>2.2149680905385605E-3</v>
      </c>
      <c r="O35" s="136">
        <v>45420</v>
      </c>
      <c r="P35" s="107">
        <v>16.088359832763668</v>
      </c>
      <c r="Q35" s="73">
        <f t="shared" si="2"/>
        <v>-2.3350392138035136E-3</v>
      </c>
      <c r="T35" s="135">
        <v>45425</v>
      </c>
      <c r="U35" s="107">
        <v>22104.05078125</v>
      </c>
      <c r="V35" s="73">
        <f t="shared" si="3"/>
        <v>2.2149680905385605E-3</v>
      </c>
      <c r="AB35" s="136">
        <v>45425</v>
      </c>
      <c r="AC35" s="107">
        <v>1247.011596679688</v>
      </c>
      <c r="AD35" s="73">
        <f t="shared" si="4"/>
        <v>-2.5071292949699897E-3</v>
      </c>
      <c r="AG35" s="135">
        <v>45425</v>
      </c>
      <c r="AH35" s="107">
        <v>22104.05078125</v>
      </c>
      <c r="AI35" s="73">
        <f t="shared" si="5"/>
        <v>2.2149680905385605E-3</v>
      </c>
      <c r="AO35" s="136">
        <v>45425</v>
      </c>
      <c r="AP35" s="107">
        <v>217.29801940917969</v>
      </c>
      <c r="AQ35" s="73">
        <f t="shared" si="6"/>
        <v>2.2131396015567795E-4</v>
      </c>
      <c r="AT35" s="135">
        <v>45425</v>
      </c>
      <c r="AU35" s="107">
        <v>22104.05078125</v>
      </c>
      <c r="AV35" s="73">
        <f t="shared" si="7"/>
        <v>2.2149680905385605E-3</v>
      </c>
      <c r="BB35" s="136">
        <v>45425</v>
      </c>
      <c r="BC35" s="107">
        <v>4479.41943359375</v>
      </c>
      <c r="BD35" s="73">
        <f t="shared" si="8"/>
        <v>-3.0602006452720154E-3</v>
      </c>
      <c r="BG35" s="135">
        <v>45425</v>
      </c>
      <c r="BH35" s="107">
        <v>22104.05078125</v>
      </c>
      <c r="BI35" s="73">
        <f t="shared" si="9"/>
        <v>2.2149680905385605E-3</v>
      </c>
    </row>
    <row r="36" spans="2:61" x14ac:dyDescent="0.25">
      <c r="B36" s="136">
        <v>45426</v>
      </c>
      <c r="C36" s="107">
        <v>3725.096435546875</v>
      </c>
      <c r="D36" s="73">
        <f t="shared" si="0"/>
        <v>-1.180401718832047E-2</v>
      </c>
      <c r="G36" s="135">
        <v>45426</v>
      </c>
      <c r="H36" s="107">
        <v>22217.849609375</v>
      </c>
      <c r="I36" s="73">
        <f t="shared" si="1"/>
        <v>5.1483245877055328E-3</v>
      </c>
      <c r="O36" s="136">
        <v>45421</v>
      </c>
      <c r="P36" s="107">
        <v>15.975393295288089</v>
      </c>
      <c r="Q36" s="73">
        <f t="shared" si="2"/>
        <v>-7.021631704527409E-3</v>
      </c>
      <c r="T36" s="135">
        <v>45426</v>
      </c>
      <c r="U36" s="107">
        <v>22217.849609375</v>
      </c>
      <c r="V36" s="73">
        <f t="shared" si="3"/>
        <v>5.1483245877055328E-3</v>
      </c>
      <c r="AB36" s="136">
        <v>45426</v>
      </c>
      <c r="AC36" s="107">
        <v>1254.752685546875</v>
      </c>
      <c r="AD36" s="73">
        <f t="shared" si="4"/>
        <v>6.2077120114989448E-3</v>
      </c>
      <c r="AG36" s="135">
        <v>45426</v>
      </c>
      <c r="AH36" s="107">
        <v>22217.849609375</v>
      </c>
      <c r="AI36" s="73">
        <f t="shared" si="5"/>
        <v>5.1483245877055328E-3</v>
      </c>
      <c r="AO36" s="136">
        <v>45426</v>
      </c>
      <c r="AP36" s="107">
        <v>219.4135437011719</v>
      </c>
      <c r="AQ36" s="73">
        <f t="shared" si="6"/>
        <v>9.7355893889148337E-3</v>
      </c>
      <c r="AT36" s="135">
        <v>45426</v>
      </c>
      <c r="AU36" s="107">
        <v>22217.849609375</v>
      </c>
      <c r="AV36" s="73">
        <f t="shared" si="7"/>
        <v>5.1483245877055328E-3</v>
      </c>
      <c r="BB36" s="136">
        <v>45426</v>
      </c>
      <c r="BC36" s="107">
        <v>4519.69384765625</v>
      </c>
      <c r="BD36" s="73">
        <f t="shared" si="8"/>
        <v>8.9909897163142904E-3</v>
      </c>
      <c r="BG36" s="135">
        <v>45426</v>
      </c>
      <c r="BH36" s="107">
        <v>22217.849609375</v>
      </c>
      <c r="BI36" s="73">
        <f t="shared" si="9"/>
        <v>5.1483245877055328E-3</v>
      </c>
    </row>
    <row r="37" spans="2:61" x14ac:dyDescent="0.25">
      <c r="B37" s="136">
        <v>45427</v>
      </c>
      <c r="C37" s="107">
        <v>3705.2353515625</v>
      </c>
      <c r="D37" s="73">
        <f t="shared" si="0"/>
        <v>-5.3316965957846962E-3</v>
      </c>
      <c r="G37" s="135">
        <v>45427</v>
      </c>
      <c r="H37" s="107">
        <v>22200.55078125</v>
      </c>
      <c r="I37" s="73">
        <f t="shared" si="1"/>
        <v>-7.7860046895361634E-4</v>
      </c>
      <c r="O37" s="136">
        <v>45422</v>
      </c>
      <c r="P37" s="107">
        <v>15.88125514984131</v>
      </c>
      <c r="Q37" s="73">
        <f t="shared" si="2"/>
        <v>-5.8926965807185594E-3</v>
      </c>
      <c r="T37" s="135">
        <v>45427</v>
      </c>
      <c r="U37" s="107">
        <v>22200.55078125</v>
      </c>
      <c r="V37" s="73">
        <f t="shared" si="3"/>
        <v>-7.7860046895361634E-4</v>
      </c>
      <c r="AB37" s="136">
        <v>45427</v>
      </c>
      <c r="AC37" s="107">
        <v>1266.007934570312</v>
      </c>
      <c r="AD37" s="73">
        <f t="shared" si="4"/>
        <v>8.9700935914167612E-3</v>
      </c>
      <c r="AG37" s="135">
        <v>45427</v>
      </c>
      <c r="AH37" s="107">
        <v>22200.55078125</v>
      </c>
      <c r="AI37" s="73">
        <f t="shared" si="5"/>
        <v>-7.7860046895361634E-4</v>
      </c>
      <c r="AO37" s="136">
        <v>45427</v>
      </c>
      <c r="AP37" s="107">
        <v>220.35108947753909</v>
      </c>
      <c r="AQ37" s="73">
        <f t="shared" si="6"/>
        <v>4.2729621907209303E-3</v>
      </c>
      <c r="AT37" s="135">
        <v>45427</v>
      </c>
      <c r="AU37" s="107">
        <v>22200.55078125</v>
      </c>
      <c r="AV37" s="73">
        <f t="shared" si="7"/>
        <v>-7.7860046895361634E-4</v>
      </c>
      <c r="BB37" s="136">
        <v>45427</v>
      </c>
      <c r="BC37" s="107">
        <v>4533.78466796875</v>
      </c>
      <c r="BD37" s="73">
        <f t="shared" si="8"/>
        <v>3.1176492894107177E-3</v>
      </c>
      <c r="BG37" s="135">
        <v>45427</v>
      </c>
      <c r="BH37" s="107">
        <v>22200.55078125</v>
      </c>
      <c r="BI37" s="73">
        <f t="shared" si="9"/>
        <v>-7.7860046895361634E-4</v>
      </c>
    </row>
    <row r="38" spans="2:61" x14ac:dyDescent="0.25">
      <c r="B38" s="136">
        <v>45428</v>
      </c>
      <c r="C38" s="107">
        <v>3751.93017578125</v>
      </c>
      <c r="D38" s="73">
        <f t="shared" si="0"/>
        <v>1.2602390884308701E-2</v>
      </c>
      <c r="G38" s="135">
        <v>45428</v>
      </c>
      <c r="H38" s="107">
        <v>22403.849609375</v>
      </c>
      <c r="I38" s="73">
        <f t="shared" si="1"/>
        <v>9.1573776762647885E-3</v>
      </c>
      <c r="O38" s="136">
        <v>45425</v>
      </c>
      <c r="P38" s="107">
        <v>15.928322792053221</v>
      </c>
      <c r="Q38" s="73">
        <f t="shared" si="2"/>
        <v>2.9637230664594227E-3</v>
      </c>
      <c r="T38" s="135">
        <v>45428</v>
      </c>
      <c r="U38" s="107">
        <v>22403.849609375</v>
      </c>
      <c r="V38" s="73">
        <f t="shared" si="3"/>
        <v>9.1573776762647885E-3</v>
      </c>
      <c r="AB38" s="136">
        <v>45428</v>
      </c>
      <c r="AC38" s="107">
        <v>1280.492553710938</v>
      </c>
      <c r="AD38" s="73">
        <f t="shared" si="4"/>
        <v>1.144117563966307E-2</v>
      </c>
      <c r="AG38" s="135">
        <v>45428</v>
      </c>
      <c r="AH38" s="107">
        <v>22403.849609375</v>
      </c>
      <c r="AI38" s="73">
        <f t="shared" si="5"/>
        <v>9.1573776762647885E-3</v>
      </c>
      <c r="AO38" s="136">
        <v>45428</v>
      </c>
      <c r="AP38" s="107">
        <v>223.30802917480469</v>
      </c>
      <c r="AQ38" s="73">
        <f t="shared" si="6"/>
        <v>1.3419219774572611E-2</v>
      </c>
      <c r="AT38" s="135">
        <v>45428</v>
      </c>
      <c r="AU38" s="107">
        <v>22403.849609375</v>
      </c>
      <c r="AV38" s="73">
        <f t="shared" si="7"/>
        <v>9.1573776762647885E-3</v>
      </c>
      <c r="BB38" s="136">
        <v>45428</v>
      </c>
      <c r="BC38" s="107">
        <v>4652.65625</v>
      </c>
      <c r="BD38" s="73">
        <f t="shared" si="8"/>
        <v>2.6219062160379947E-2</v>
      </c>
      <c r="BG38" s="135">
        <v>45428</v>
      </c>
      <c r="BH38" s="107">
        <v>22403.849609375</v>
      </c>
      <c r="BI38" s="73">
        <f t="shared" si="9"/>
        <v>9.1573776762647885E-3</v>
      </c>
    </row>
    <row r="39" spans="2:61" x14ac:dyDescent="0.25">
      <c r="B39" s="136">
        <v>45429</v>
      </c>
      <c r="C39" s="107">
        <v>3687.634033203125</v>
      </c>
      <c r="D39" s="73">
        <f t="shared" si="0"/>
        <v>-1.7136817468821008E-2</v>
      </c>
      <c r="G39" s="135">
        <v>45429</v>
      </c>
      <c r="H39" s="107">
        <v>22466.099609375</v>
      </c>
      <c r="I39" s="73">
        <f t="shared" si="1"/>
        <v>2.7785403439750667E-3</v>
      </c>
      <c r="O39" s="136">
        <v>45426</v>
      </c>
      <c r="P39" s="107">
        <v>15.956564903259279</v>
      </c>
      <c r="Q39" s="73">
        <f t="shared" si="2"/>
        <v>1.7730750170474874E-3</v>
      </c>
      <c r="T39" s="135">
        <v>45429</v>
      </c>
      <c r="U39" s="107">
        <v>22466.099609375</v>
      </c>
      <c r="V39" s="73">
        <f t="shared" si="3"/>
        <v>2.7785403439750667E-3</v>
      </c>
      <c r="AB39" s="136">
        <v>45429</v>
      </c>
      <c r="AC39" s="107">
        <v>1266.29296875</v>
      </c>
      <c r="AD39" s="73">
        <f t="shared" si="4"/>
        <v>-1.1089158558389767E-2</v>
      </c>
      <c r="AG39" s="135">
        <v>45429</v>
      </c>
      <c r="AH39" s="107">
        <v>22466.099609375</v>
      </c>
      <c r="AI39" s="73">
        <f t="shared" si="5"/>
        <v>2.7785403439750667E-3</v>
      </c>
      <c r="AO39" s="136">
        <v>45429</v>
      </c>
      <c r="AP39" s="107">
        <v>221.64927673339841</v>
      </c>
      <c r="AQ39" s="73">
        <f t="shared" si="6"/>
        <v>-7.428091356750155E-3</v>
      </c>
      <c r="AT39" s="135">
        <v>45429</v>
      </c>
      <c r="AU39" s="107">
        <v>22466.099609375</v>
      </c>
      <c r="AV39" s="73">
        <f t="shared" si="7"/>
        <v>2.7785403439750667E-3</v>
      </c>
      <c r="BB39" s="136">
        <v>45429</v>
      </c>
      <c r="BC39" s="107">
        <v>4645.92724609375</v>
      </c>
      <c r="BD39" s="73">
        <f t="shared" si="8"/>
        <v>-1.4462714511199737E-3</v>
      </c>
      <c r="BG39" s="135">
        <v>45429</v>
      </c>
      <c r="BH39" s="107">
        <v>22466.099609375</v>
      </c>
      <c r="BI39" s="73">
        <f t="shared" si="9"/>
        <v>2.7785403439750667E-3</v>
      </c>
    </row>
    <row r="40" spans="2:61" x14ac:dyDescent="0.25">
      <c r="B40" s="136">
        <v>45433</v>
      </c>
      <c r="C40" s="107">
        <v>3674.26513671875</v>
      </c>
      <c r="D40" s="73">
        <f t="shared" si="0"/>
        <v>-3.6253316798799951E-3</v>
      </c>
      <c r="G40" s="135">
        <v>45433</v>
      </c>
      <c r="H40" s="107">
        <v>22529.05078125</v>
      </c>
      <c r="I40" s="73">
        <f t="shared" si="1"/>
        <v>2.8020516676037222E-3</v>
      </c>
      <c r="O40" s="136">
        <v>45427</v>
      </c>
      <c r="P40" s="107">
        <v>16.050703048706051</v>
      </c>
      <c r="Q40" s="73">
        <f t="shared" si="2"/>
        <v>5.8996498317469559E-3</v>
      </c>
      <c r="T40" s="135">
        <v>45433</v>
      </c>
      <c r="U40" s="107">
        <v>22529.05078125</v>
      </c>
      <c r="V40" s="73">
        <f t="shared" si="3"/>
        <v>2.8020516676037222E-3</v>
      </c>
      <c r="AB40" s="136">
        <v>45433</v>
      </c>
      <c r="AC40" s="107">
        <v>1274.556396484375</v>
      </c>
      <c r="AD40" s="73">
        <f t="shared" si="4"/>
        <v>6.5256839754326279E-3</v>
      </c>
      <c r="AG40" s="135">
        <v>45433</v>
      </c>
      <c r="AH40" s="107">
        <v>22529.05078125</v>
      </c>
      <c r="AI40" s="73">
        <f t="shared" si="5"/>
        <v>2.8020516676037222E-3</v>
      </c>
      <c r="AO40" s="136">
        <v>45433</v>
      </c>
      <c r="AP40" s="107">
        <v>221.60118103027341</v>
      </c>
      <c r="AQ40" s="73">
        <f t="shared" si="6"/>
        <v>-2.1699011985876204E-4</v>
      </c>
      <c r="AT40" s="135">
        <v>45433</v>
      </c>
      <c r="AU40" s="107">
        <v>22529.05078125</v>
      </c>
      <c r="AV40" s="73">
        <f t="shared" si="7"/>
        <v>2.8020516676037222E-3</v>
      </c>
      <c r="BB40" s="136">
        <v>45433</v>
      </c>
      <c r="BC40" s="107">
        <v>4613.2109375</v>
      </c>
      <c r="BD40" s="73">
        <f t="shared" si="8"/>
        <v>-7.0419330438843408E-3</v>
      </c>
      <c r="BG40" s="135">
        <v>45433</v>
      </c>
      <c r="BH40" s="107">
        <v>22529.05078125</v>
      </c>
      <c r="BI40" s="73">
        <f t="shared" si="9"/>
        <v>2.8020516676037222E-3</v>
      </c>
    </row>
    <row r="41" spans="2:61" x14ac:dyDescent="0.25">
      <c r="B41" s="136">
        <v>45434</v>
      </c>
      <c r="C41" s="107">
        <v>3685.6142578125</v>
      </c>
      <c r="D41" s="73">
        <f t="shared" si="0"/>
        <v>3.0888138638478502E-3</v>
      </c>
      <c r="G41" s="135">
        <v>45434</v>
      </c>
      <c r="H41" s="107">
        <v>22597.80078125</v>
      </c>
      <c r="I41" s="73">
        <f t="shared" si="1"/>
        <v>3.0516154749500313E-3</v>
      </c>
      <c r="O41" s="136">
        <v>45428</v>
      </c>
      <c r="P41" s="107">
        <v>16.229568481445309</v>
      </c>
      <c r="Q41" s="73">
        <f t="shared" si="2"/>
        <v>1.1143775583940974E-2</v>
      </c>
      <c r="T41" s="135">
        <v>45434</v>
      </c>
      <c r="U41" s="107">
        <v>22597.80078125</v>
      </c>
      <c r="V41" s="73">
        <f t="shared" si="3"/>
        <v>3.0516154749500313E-3</v>
      </c>
      <c r="AB41" s="136">
        <v>45434</v>
      </c>
      <c r="AC41" s="107">
        <v>1275.648559570312</v>
      </c>
      <c r="AD41" s="73">
        <f t="shared" si="4"/>
        <v>8.5689663395793758E-4</v>
      </c>
      <c r="AG41" s="135">
        <v>45434</v>
      </c>
      <c r="AH41" s="107">
        <v>22597.80078125</v>
      </c>
      <c r="AI41" s="73">
        <f t="shared" si="5"/>
        <v>3.0516154749500313E-3</v>
      </c>
      <c r="AO41" s="136">
        <v>45434</v>
      </c>
      <c r="AP41" s="107">
        <v>221.79350280761719</v>
      </c>
      <c r="AQ41" s="73">
        <f t="shared" si="6"/>
        <v>8.6787343122285421E-4</v>
      </c>
      <c r="AT41" s="135">
        <v>45434</v>
      </c>
      <c r="AU41" s="107">
        <v>22597.80078125</v>
      </c>
      <c r="AV41" s="73">
        <f t="shared" si="7"/>
        <v>3.0516154749500313E-3</v>
      </c>
      <c r="BB41" s="136">
        <v>45434</v>
      </c>
      <c r="BC41" s="107">
        <v>4657.09326171875</v>
      </c>
      <c r="BD41" s="73">
        <f t="shared" si="8"/>
        <v>9.5123168685042891E-3</v>
      </c>
      <c r="BG41" s="135">
        <v>45434</v>
      </c>
      <c r="BH41" s="107">
        <v>22597.80078125</v>
      </c>
      <c r="BI41" s="73">
        <f t="shared" si="9"/>
        <v>3.0516154749500313E-3</v>
      </c>
    </row>
    <row r="42" spans="2:61" x14ac:dyDescent="0.25">
      <c r="B42" s="136">
        <v>45435</v>
      </c>
      <c r="C42" s="107">
        <v>3744.716796875</v>
      </c>
      <c r="D42" s="73">
        <f t="shared" si="0"/>
        <v>1.6036007820736664E-2</v>
      </c>
      <c r="G42" s="135">
        <v>45435</v>
      </c>
      <c r="H42" s="107">
        <v>22967.650390625</v>
      </c>
      <c r="I42" s="73">
        <f t="shared" si="1"/>
        <v>1.6366619608483068E-2</v>
      </c>
      <c r="O42" s="136">
        <v>45429</v>
      </c>
      <c r="P42" s="107">
        <v>16.12601470947266</v>
      </c>
      <c r="Q42" s="73">
        <f t="shared" si="2"/>
        <v>-6.3805622491466263E-3</v>
      </c>
      <c r="T42" s="135">
        <v>45435</v>
      </c>
      <c r="U42" s="107">
        <v>22967.650390625</v>
      </c>
      <c r="V42" s="73">
        <f t="shared" si="3"/>
        <v>1.6366619608483068E-2</v>
      </c>
      <c r="AB42" s="136">
        <v>45435</v>
      </c>
      <c r="AC42" s="107">
        <v>1285.62158203125</v>
      </c>
      <c r="AD42" s="73">
        <f t="shared" si="4"/>
        <v>7.8180015852464813E-3</v>
      </c>
      <c r="AG42" s="135">
        <v>45435</v>
      </c>
      <c r="AH42" s="107">
        <v>22967.650390625</v>
      </c>
      <c r="AI42" s="73">
        <f t="shared" si="5"/>
        <v>1.6366619608483068E-2</v>
      </c>
      <c r="AO42" s="136">
        <v>45435</v>
      </c>
      <c r="AP42" s="107">
        <v>223.95710754394531</v>
      </c>
      <c r="AQ42" s="73">
        <f t="shared" si="6"/>
        <v>9.7550411032771844E-3</v>
      </c>
      <c r="AT42" s="135">
        <v>45435</v>
      </c>
      <c r="AU42" s="107">
        <v>22967.650390625</v>
      </c>
      <c r="AV42" s="73">
        <f t="shared" si="7"/>
        <v>1.6366619608483068E-2</v>
      </c>
      <c r="BB42" s="136">
        <v>45435</v>
      </c>
      <c r="BC42" s="107">
        <v>4711.26220703125</v>
      </c>
      <c r="BD42" s="73">
        <f t="shared" si="8"/>
        <v>1.163149249291795E-2</v>
      </c>
      <c r="BG42" s="135">
        <v>45435</v>
      </c>
      <c r="BH42" s="107">
        <v>22967.650390625</v>
      </c>
      <c r="BI42" s="73">
        <f t="shared" si="9"/>
        <v>1.6366619608483068E-2</v>
      </c>
    </row>
    <row r="43" spans="2:61" x14ac:dyDescent="0.25">
      <c r="B43" s="136">
        <v>45436</v>
      </c>
      <c r="C43" s="107">
        <v>3702.446044921875</v>
      </c>
      <c r="D43" s="73">
        <f t="shared" si="0"/>
        <v>-1.1288103812923889E-2</v>
      </c>
      <c r="G43" s="135">
        <v>45436</v>
      </c>
      <c r="H43" s="107">
        <v>22957.099609375</v>
      </c>
      <c r="I43" s="73">
        <f t="shared" si="1"/>
        <v>-4.5937573371923612E-4</v>
      </c>
      <c r="O43" s="136">
        <v>45432</v>
      </c>
      <c r="P43" s="107">
        <v>16.12601470947266</v>
      </c>
      <c r="Q43" s="73">
        <f t="shared" si="2"/>
        <v>0</v>
      </c>
      <c r="T43" s="135">
        <v>45436</v>
      </c>
      <c r="U43" s="107">
        <v>22957.099609375</v>
      </c>
      <c r="V43" s="73">
        <f t="shared" si="3"/>
        <v>-4.5937573371923612E-4</v>
      </c>
      <c r="AB43" s="136">
        <v>45436</v>
      </c>
      <c r="AC43" s="107">
        <v>1277.690551757812</v>
      </c>
      <c r="AD43" s="73">
        <f t="shared" si="4"/>
        <v>-6.169023905858162E-3</v>
      </c>
      <c r="AG43" s="135">
        <v>45436</v>
      </c>
      <c r="AH43" s="107">
        <v>22957.099609375</v>
      </c>
      <c r="AI43" s="73">
        <f t="shared" si="5"/>
        <v>-4.5937573371923612E-4</v>
      </c>
      <c r="AO43" s="136">
        <v>45436</v>
      </c>
      <c r="AP43" s="107">
        <v>222.92338562011719</v>
      </c>
      <c r="AQ43" s="73">
        <f t="shared" si="6"/>
        <v>-4.6157138532666453E-3</v>
      </c>
      <c r="AT43" s="135">
        <v>45436</v>
      </c>
      <c r="AU43" s="107">
        <v>22957.099609375</v>
      </c>
      <c r="AV43" s="73">
        <f t="shared" si="7"/>
        <v>-4.5937573371923612E-4</v>
      </c>
      <c r="BB43" s="136">
        <v>45436</v>
      </c>
      <c r="BC43" s="107">
        <v>4719.5029296875</v>
      </c>
      <c r="BD43" s="73">
        <f t="shared" si="8"/>
        <v>1.7491538984926169E-3</v>
      </c>
      <c r="BG43" s="135">
        <v>45436</v>
      </c>
      <c r="BH43" s="107">
        <v>22957.099609375</v>
      </c>
      <c r="BI43" s="73">
        <f t="shared" si="9"/>
        <v>-4.5937573371923612E-4</v>
      </c>
    </row>
    <row r="44" spans="2:61" x14ac:dyDescent="0.25">
      <c r="B44" s="136">
        <v>45439</v>
      </c>
      <c r="C44" s="107">
        <v>3700.08935546875</v>
      </c>
      <c r="D44" s="73">
        <f t="shared" si="0"/>
        <v>-6.3652229486432788E-4</v>
      </c>
      <c r="G44" s="135">
        <v>45439</v>
      </c>
      <c r="H44" s="107">
        <v>22932.44921875</v>
      </c>
      <c r="I44" s="73">
        <f t="shared" si="1"/>
        <v>-1.0737589261899938E-3</v>
      </c>
      <c r="O44" s="136">
        <v>45433</v>
      </c>
      <c r="P44" s="107">
        <v>16.0130500793457</v>
      </c>
      <c r="Q44" s="73">
        <f t="shared" si="2"/>
        <v>-7.0051176414097638E-3</v>
      </c>
      <c r="T44" s="135">
        <v>45439</v>
      </c>
      <c r="U44" s="107">
        <v>22932.44921875</v>
      </c>
      <c r="V44" s="73">
        <f t="shared" si="3"/>
        <v>-1.0737589261899938E-3</v>
      </c>
      <c r="AB44" s="136">
        <v>45439</v>
      </c>
      <c r="AC44" s="107">
        <v>1285.384033203125</v>
      </c>
      <c r="AD44" s="73">
        <f t="shared" si="4"/>
        <v>6.0213965225996979E-3</v>
      </c>
      <c r="AG44" s="135">
        <v>45439</v>
      </c>
      <c r="AH44" s="107">
        <v>22932.44921875</v>
      </c>
      <c r="AI44" s="73">
        <f t="shared" si="5"/>
        <v>-1.0737589261899938E-3</v>
      </c>
      <c r="AO44" s="136">
        <v>45439</v>
      </c>
      <c r="AP44" s="107">
        <v>217.5384216308594</v>
      </c>
      <c r="AQ44" s="73">
        <f t="shared" si="6"/>
        <v>-2.4156119710267987E-2</v>
      </c>
      <c r="AT44" s="135">
        <v>45439</v>
      </c>
      <c r="AU44" s="107">
        <v>22932.44921875</v>
      </c>
      <c r="AV44" s="73">
        <f t="shared" si="7"/>
        <v>-1.0737589261899938E-3</v>
      </c>
      <c r="BB44" s="136">
        <v>45439</v>
      </c>
      <c r="BC44" s="107">
        <v>4770.50341796875</v>
      </c>
      <c r="BD44" s="73">
        <f t="shared" si="8"/>
        <v>1.0806326225678786E-2</v>
      </c>
      <c r="BG44" s="135">
        <v>45439</v>
      </c>
      <c r="BH44" s="107">
        <v>22932.44921875</v>
      </c>
      <c r="BI44" s="73">
        <f t="shared" si="9"/>
        <v>-1.0737589261899938E-3</v>
      </c>
    </row>
    <row r="45" spans="2:61" x14ac:dyDescent="0.25">
      <c r="B45" s="136">
        <v>45440</v>
      </c>
      <c r="C45" s="107">
        <v>3693.212646484375</v>
      </c>
      <c r="D45" s="73">
        <f t="shared" si="0"/>
        <v>-1.8585251121601143E-3</v>
      </c>
      <c r="G45" s="135">
        <v>45440</v>
      </c>
      <c r="H45" s="107">
        <v>22888.150390625</v>
      </c>
      <c r="I45" s="73">
        <f t="shared" si="1"/>
        <v>-1.9317094176221072E-3</v>
      </c>
      <c r="O45" s="136">
        <v>45434</v>
      </c>
      <c r="P45" s="107">
        <v>16.257810592651371</v>
      </c>
      <c r="Q45" s="73">
        <f t="shared" si="2"/>
        <v>1.5285065124561958E-2</v>
      </c>
      <c r="T45" s="135">
        <v>45440</v>
      </c>
      <c r="U45" s="107">
        <v>22888.150390625</v>
      </c>
      <c r="V45" s="73">
        <f t="shared" si="3"/>
        <v>-1.9317094176221072E-3</v>
      </c>
      <c r="AB45" s="136">
        <v>45440</v>
      </c>
      <c r="AC45" s="107">
        <v>1290.228149414062</v>
      </c>
      <c r="AD45" s="73">
        <f t="shared" si="4"/>
        <v>3.7686139595694002E-3</v>
      </c>
      <c r="AG45" s="135">
        <v>45440</v>
      </c>
      <c r="AH45" s="107">
        <v>22888.150390625</v>
      </c>
      <c r="AI45" s="73">
        <f t="shared" si="5"/>
        <v>-1.9317094176221072E-3</v>
      </c>
      <c r="AO45" s="136">
        <v>45440</v>
      </c>
      <c r="AP45" s="107">
        <v>219.26930236816409</v>
      </c>
      <c r="AQ45" s="73">
        <f t="shared" si="6"/>
        <v>7.9566668008734798E-3</v>
      </c>
      <c r="AT45" s="135">
        <v>45440</v>
      </c>
      <c r="AU45" s="107">
        <v>22888.150390625</v>
      </c>
      <c r="AV45" s="73">
        <f t="shared" si="7"/>
        <v>-1.9317094176221072E-3</v>
      </c>
      <c r="BB45" s="136">
        <v>45440</v>
      </c>
      <c r="BC45" s="107">
        <v>4764.5546875</v>
      </c>
      <c r="BD45" s="73">
        <f t="shared" si="8"/>
        <v>-1.2469817014161277E-3</v>
      </c>
      <c r="BG45" s="135">
        <v>45440</v>
      </c>
      <c r="BH45" s="107">
        <v>22888.150390625</v>
      </c>
      <c r="BI45" s="73">
        <f t="shared" si="9"/>
        <v>-1.9317094176221072E-3</v>
      </c>
    </row>
    <row r="46" spans="2:61" x14ac:dyDescent="0.25">
      <c r="B46" s="136">
        <v>45441</v>
      </c>
      <c r="C46" s="107">
        <v>3658.347412109375</v>
      </c>
      <c r="D46" s="73">
        <f t="shared" si="0"/>
        <v>-9.4403538903151674E-3</v>
      </c>
      <c r="G46" s="135">
        <v>45441</v>
      </c>
      <c r="H46" s="107">
        <v>22704.69921875</v>
      </c>
      <c r="I46" s="73">
        <f t="shared" si="1"/>
        <v>-8.0151156272610935E-3</v>
      </c>
      <c r="O46" s="136">
        <v>45435</v>
      </c>
      <c r="P46" s="107">
        <v>16.38018798828125</v>
      </c>
      <c r="Q46" s="73">
        <f t="shared" si="2"/>
        <v>7.5272986440864109E-3</v>
      </c>
      <c r="T46" s="135">
        <v>45441</v>
      </c>
      <c r="U46" s="107">
        <v>22704.69921875</v>
      </c>
      <c r="V46" s="73">
        <f t="shared" si="3"/>
        <v>-8.0151156272610935E-3</v>
      </c>
      <c r="AB46" s="136">
        <v>45441</v>
      </c>
      <c r="AC46" s="107">
        <v>1285.1943359375</v>
      </c>
      <c r="AD46" s="73">
        <f t="shared" si="4"/>
        <v>-3.9014909718472213E-3</v>
      </c>
      <c r="AG46" s="135">
        <v>45441</v>
      </c>
      <c r="AH46" s="107">
        <v>22704.69921875</v>
      </c>
      <c r="AI46" s="73">
        <f t="shared" si="5"/>
        <v>-8.0151156272610935E-3</v>
      </c>
      <c r="AO46" s="136">
        <v>45441</v>
      </c>
      <c r="AP46" s="107">
        <v>216.7450866699219</v>
      </c>
      <c r="AQ46" s="73">
        <f t="shared" si="6"/>
        <v>-1.1511942944041897E-2</v>
      </c>
      <c r="AT46" s="135">
        <v>45441</v>
      </c>
      <c r="AU46" s="107">
        <v>22704.69921875</v>
      </c>
      <c r="AV46" s="73">
        <f t="shared" si="7"/>
        <v>-8.0151156272610935E-3</v>
      </c>
      <c r="BB46" s="136">
        <v>45441</v>
      </c>
      <c r="BC46" s="107">
        <v>4759.53271484375</v>
      </c>
      <c r="BD46" s="73">
        <f t="shared" si="8"/>
        <v>-1.0540277078622262E-3</v>
      </c>
      <c r="BG46" s="135">
        <v>45441</v>
      </c>
      <c r="BH46" s="107">
        <v>22704.69921875</v>
      </c>
      <c r="BI46" s="73">
        <f t="shared" si="9"/>
        <v>-8.0151156272610935E-3</v>
      </c>
    </row>
    <row r="47" spans="2:61" x14ac:dyDescent="0.25">
      <c r="B47" s="136">
        <v>45442</v>
      </c>
      <c r="C47" s="107">
        <v>3593.377685546875</v>
      </c>
      <c r="D47" s="73">
        <f t="shared" si="0"/>
        <v>-1.7759310214072621E-2</v>
      </c>
      <c r="G47" s="135">
        <v>45442</v>
      </c>
      <c r="H47" s="107">
        <v>22488.650390625</v>
      </c>
      <c r="I47" s="73">
        <f t="shared" si="1"/>
        <v>-9.5155996581792746E-3</v>
      </c>
      <c r="O47" s="136">
        <v>45436</v>
      </c>
      <c r="P47" s="107">
        <v>16.342535018920898</v>
      </c>
      <c r="Q47" s="73">
        <f t="shared" si="2"/>
        <v>-2.2986896968025805E-3</v>
      </c>
      <c r="T47" s="135">
        <v>45442</v>
      </c>
      <c r="U47" s="107">
        <v>22488.650390625</v>
      </c>
      <c r="V47" s="73">
        <f t="shared" si="3"/>
        <v>-9.5155996581792746E-3</v>
      </c>
      <c r="AB47" s="136">
        <v>45442</v>
      </c>
      <c r="AC47" s="107">
        <v>1265.010620117188</v>
      </c>
      <c r="AD47" s="73">
        <f t="shared" si="4"/>
        <v>-1.5704796742345373E-2</v>
      </c>
      <c r="AG47" s="135">
        <v>45442</v>
      </c>
      <c r="AH47" s="107">
        <v>22488.650390625</v>
      </c>
      <c r="AI47" s="73">
        <f t="shared" si="5"/>
        <v>-9.5155996581792746E-3</v>
      </c>
      <c r="AO47" s="136">
        <v>45442</v>
      </c>
      <c r="AP47" s="107">
        <v>210.08599853515619</v>
      </c>
      <c r="AQ47" s="73">
        <f t="shared" si="6"/>
        <v>-3.0723133045718054E-2</v>
      </c>
      <c r="AT47" s="135">
        <v>45442</v>
      </c>
      <c r="AU47" s="107">
        <v>22488.650390625</v>
      </c>
      <c r="AV47" s="73">
        <f t="shared" si="7"/>
        <v>-9.5155996581792746E-3</v>
      </c>
      <c r="BB47" s="136">
        <v>45442</v>
      </c>
      <c r="BC47" s="107">
        <v>4654.5576171875</v>
      </c>
      <c r="BD47" s="73">
        <f t="shared" si="8"/>
        <v>-2.2055757139531784E-2</v>
      </c>
      <c r="BG47" s="135">
        <v>45442</v>
      </c>
      <c r="BH47" s="107">
        <v>22488.650390625</v>
      </c>
      <c r="BI47" s="73">
        <f t="shared" si="9"/>
        <v>-9.5155996581792746E-3</v>
      </c>
    </row>
    <row r="48" spans="2:61" x14ac:dyDescent="0.25">
      <c r="B48" s="136">
        <v>45443</v>
      </c>
      <c r="C48" s="107">
        <v>3530.71630859375</v>
      </c>
      <c r="D48" s="73">
        <f t="shared" si="0"/>
        <v>-1.7438015827047293E-2</v>
      </c>
      <c r="G48" s="135">
        <v>45443</v>
      </c>
      <c r="H48" s="107">
        <v>22530.69921875</v>
      </c>
      <c r="I48" s="73">
        <f t="shared" si="1"/>
        <v>1.8697799732139142E-3</v>
      </c>
      <c r="O48" s="136">
        <v>45440</v>
      </c>
      <c r="P48" s="107">
        <v>16.304880142211911</v>
      </c>
      <c r="Q48" s="73">
        <f t="shared" si="2"/>
        <v>-2.3041025560227579E-3</v>
      </c>
      <c r="T48" s="135">
        <v>45443</v>
      </c>
      <c r="U48" s="107">
        <v>22530.69921875</v>
      </c>
      <c r="V48" s="73">
        <f t="shared" si="3"/>
        <v>1.8697799732139142E-3</v>
      </c>
      <c r="AB48" s="136">
        <v>45443</v>
      </c>
      <c r="AC48" s="107">
        <v>1257.649658203125</v>
      </c>
      <c r="AD48" s="73">
        <f t="shared" si="4"/>
        <v>-5.8188933729117487E-3</v>
      </c>
      <c r="AG48" s="135">
        <v>45443</v>
      </c>
      <c r="AH48" s="107">
        <v>22530.69921875</v>
      </c>
      <c r="AI48" s="73">
        <f t="shared" si="5"/>
        <v>1.8697799732139142E-3</v>
      </c>
      <c r="AO48" s="136">
        <v>45443</v>
      </c>
      <c r="AP48" s="107">
        <v>210.68701171875</v>
      </c>
      <c r="AQ48" s="73">
        <f t="shared" si="6"/>
        <v>2.8607959968034447E-3</v>
      </c>
      <c r="AT48" s="135">
        <v>45443</v>
      </c>
      <c r="AU48" s="107">
        <v>22530.69921875</v>
      </c>
      <c r="AV48" s="73">
        <f t="shared" si="7"/>
        <v>1.8697799732139142E-3</v>
      </c>
      <c r="BB48" s="136">
        <v>45443</v>
      </c>
      <c r="BC48" s="107">
        <v>4585.07763671875</v>
      </c>
      <c r="BD48" s="73">
        <f t="shared" si="8"/>
        <v>-1.4927300547787237E-2</v>
      </c>
      <c r="BG48" s="135">
        <v>45443</v>
      </c>
      <c r="BH48" s="107">
        <v>22530.69921875</v>
      </c>
      <c r="BI48" s="73">
        <f t="shared" si="9"/>
        <v>1.8697799732139142E-3</v>
      </c>
    </row>
    <row r="49" spans="2:61" x14ac:dyDescent="0.25">
      <c r="B49" s="136">
        <v>45446</v>
      </c>
      <c r="C49" s="107">
        <v>3561.398193359375</v>
      </c>
      <c r="D49" s="73">
        <f t="shared" si="0"/>
        <v>8.6899886833007312E-3</v>
      </c>
      <c r="G49" s="135">
        <v>45446</v>
      </c>
      <c r="H49" s="107">
        <v>23263.900390625</v>
      </c>
      <c r="I49" s="73">
        <f t="shared" si="1"/>
        <v>3.2542317695352763E-2</v>
      </c>
      <c r="O49" s="136">
        <v>45441</v>
      </c>
      <c r="P49" s="107">
        <v>16.031877517700199</v>
      </c>
      <c r="Q49" s="73">
        <f t="shared" si="2"/>
        <v>-1.6743614312437205E-2</v>
      </c>
      <c r="T49" s="135">
        <v>45446</v>
      </c>
      <c r="U49" s="107">
        <v>23263.900390625</v>
      </c>
      <c r="V49" s="73">
        <f t="shared" si="3"/>
        <v>3.2542317695352763E-2</v>
      </c>
      <c r="AB49" s="136">
        <v>45446</v>
      </c>
      <c r="AC49" s="107">
        <v>1248.483764648438</v>
      </c>
      <c r="AD49" s="73">
        <f t="shared" si="4"/>
        <v>-7.2881135814745202E-3</v>
      </c>
      <c r="AG49" s="135">
        <v>45446</v>
      </c>
      <c r="AH49" s="107">
        <v>23263.900390625</v>
      </c>
      <c r="AI49" s="73">
        <f t="shared" si="5"/>
        <v>3.2542317695352763E-2</v>
      </c>
      <c r="AO49" s="136">
        <v>45446</v>
      </c>
      <c r="AP49" s="107">
        <v>213.52372741699219</v>
      </c>
      <c r="AQ49" s="73">
        <f t="shared" si="6"/>
        <v>1.3464122325817396E-2</v>
      </c>
      <c r="AT49" s="135">
        <v>45446</v>
      </c>
      <c r="AU49" s="107">
        <v>23263.900390625</v>
      </c>
      <c r="AV49" s="73">
        <f t="shared" si="7"/>
        <v>3.2542317695352763E-2</v>
      </c>
      <c r="BB49" s="136">
        <v>45446</v>
      </c>
      <c r="BC49" s="107">
        <v>4533.8818359375</v>
      </c>
      <c r="BD49" s="73">
        <f t="shared" si="8"/>
        <v>-1.1165743491725832E-2</v>
      </c>
      <c r="BG49" s="135">
        <v>45446</v>
      </c>
      <c r="BH49" s="107">
        <v>23263.900390625</v>
      </c>
      <c r="BI49" s="73">
        <f t="shared" si="9"/>
        <v>3.2542317695352763E-2</v>
      </c>
    </row>
    <row r="50" spans="2:61" x14ac:dyDescent="0.25">
      <c r="B50" s="136">
        <v>45447</v>
      </c>
      <c r="C50" s="107">
        <v>3573.083984375</v>
      </c>
      <c r="D50" s="73">
        <f t="shared" si="0"/>
        <v>3.2812368573147399E-3</v>
      </c>
      <c r="G50" s="135">
        <v>45447</v>
      </c>
      <c r="H50" s="107">
        <v>21884.5</v>
      </c>
      <c r="I50" s="73">
        <f t="shared" si="1"/>
        <v>-5.9293599416410769E-2</v>
      </c>
      <c r="O50" s="136">
        <v>45442</v>
      </c>
      <c r="P50" s="107">
        <v>15.88125514984131</v>
      </c>
      <c r="Q50" s="73">
        <f t="shared" si="2"/>
        <v>-9.395179553523425E-3</v>
      </c>
      <c r="T50" s="135">
        <v>45447</v>
      </c>
      <c r="U50" s="107">
        <v>21884.5</v>
      </c>
      <c r="V50" s="73">
        <f t="shared" si="3"/>
        <v>-5.9293599416410769E-2</v>
      </c>
      <c r="AB50" s="136">
        <v>45447</v>
      </c>
      <c r="AC50" s="107">
        <v>1238.130859375</v>
      </c>
      <c r="AD50" s="73">
        <f t="shared" si="4"/>
        <v>-8.2923827818884854E-3</v>
      </c>
      <c r="AG50" s="135">
        <v>45447</v>
      </c>
      <c r="AH50" s="107">
        <v>21884.5</v>
      </c>
      <c r="AI50" s="73">
        <f t="shared" si="5"/>
        <v>-5.9293599416410769E-2</v>
      </c>
      <c r="AO50" s="136">
        <v>45447</v>
      </c>
      <c r="AP50" s="107">
        <v>210.6629638671875</v>
      </c>
      <c r="AQ50" s="73">
        <f t="shared" si="6"/>
        <v>-1.3397871910590387E-2</v>
      </c>
      <c r="AT50" s="135">
        <v>45447</v>
      </c>
      <c r="AU50" s="107">
        <v>21884.5</v>
      </c>
      <c r="AV50" s="73">
        <f t="shared" si="7"/>
        <v>-5.9293599416410769E-2</v>
      </c>
      <c r="BB50" s="136">
        <v>45447</v>
      </c>
      <c r="BC50" s="107">
        <v>4515.59765625</v>
      </c>
      <c r="BD50" s="73">
        <f t="shared" si="8"/>
        <v>-4.0327869911764846E-3</v>
      </c>
      <c r="BG50" s="135">
        <v>45447</v>
      </c>
      <c r="BH50" s="107">
        <v>21884.5</v>
      </c>
      <c r="BI50" s="73">
        <f t="shared" si="9"/>
        <v>-5.9293599416410769E-2</v>
      </c>
    </row>
    <row r="51" spans="2:61" x14ac:dyDescent="0.25">
      <c r="B51" s="136">
        <v>45448</v>
      </c>
      <c r="C51" s="107">
        <v>3603.332275390625</v>
      </c>
      <c r="D51" s="73">
        <f t="shared" si="0"/>
        <v>8.4655975476366496E-3</v>
      </c>
      <c r="G51" s="135">
        <v>45448</v>
      </c>
      <c r="H51" s="107">
        <v>22620.349609375</v>
      </c>
      <c r="I51" s="73">
        <f t="shared" si="1"/>
        <v>3.3624236760035675E-2</v>
      </c>
      <c r="O51" s="136">
        <v>45443</v>
      </c>
      <c r="P51" s="107">
        <v>16.08775520324707</v>
      </c>
      <c r="Q51" s="73">
        <f t="shared" si="2"/>
        <v>1.3002753967328751E-2</v>
      </c>
      <c r="T51" s="135">
        <v>45448</v>
      </c>
      <c r="U51" s="107">
        <v>22620.349609375</v>
      </c>
      <c r="V51" s="73">
        <f t="shared" si="3"/>
        <v>3.3624236760035675E-2</v>
      </c>
      <c r="AB51" s="136">
        <v>45448</v>
      </c>
      <c r="AC51" s="107">
        <v>1276.265869140625</v>
      </c>
      <c r="AD51" s="73">
        <f t="shared" si="4"/>
        <v>3.0800467880168325E-2</v>
      </c>
      <c r="AG51" s="135">
        <v>45448</v>
      </c>
      <c r="AH51" s="107">
        <v>22620.349609375</v>
      </c>
      <c r="AI51" s="73">
        <f t="shared" si="5"/>
        <v>3.3624236760035675E-2</v>
      </c>
      <c r="AO51" s="136">
        <v>45448</v>
      </c>
      <c r="AP51" s="107">
        <v>217.0816650390625</v>
      </c>
      <c r="AQ51" s="73">
        <f t="shared" si="6"/>
        <v>3.0469053762680609E-2</v>
      </c>
      <c r="AT51" s="135">
        <v>45448</v>
      </c>
      <c r="AU51" s="107">
        <v>22620.349609375</v>
      </c>
      <c r="AV51" s="73">
        <f t="shared" si="7"/>
        <v>3.3624236760035675E-2</v>
      </c>
      <c r="BB51" s="136">
        <v>45448</v>
      </c>
      <c r="BC51" s="107">
        <v>4572.3525390625</v>
      </c>
      <c r="BD51" s="73">
        <f t="shared" si="8"/>
        <v>1.2568631470951885E-2</v>
      </c>
      <c r="BG51" s="135">
        <v>45448</v>
      </c>
      <c r="BH51" s="107">
        <v>22620.349609375</v>
      </c>
      <c r="BI51" s="73">
        <f t="shared" si="9"/>
        <v>3.3624236760035675E-2</v>
      </c>
    </row>
    <row r="52" spans="2:61" x14ac:dyDescent="0.25">
      <c r="B52" s="136">
        <v>45449</v>
      </c>
      <c r="C52" s="107">
        <v>3684.075439453125</v>
      </c>
      <c r="D52" s="73">
        <f t="shared" si="0"/>
        <v>2.2407915199479378E-2</v>
      </c>
      <c r="G52" s="135">
        <v>45449</v>
      </c>
      <c r="H52" s="107">
        <v>22821.400390625</v>
      </c>
      <c r="I52" s="73">
        <f t="shared" si="1"/>
        <v>8.8880492442378056E-3</v>
      </c>
      <c r="O52" s="136">
        <v>45446</v>
      </c>
      <c r="P52" s="107">
        <v>16.18380165100098</v>
      </c>
      <c r="Q52" s="73">
        <f t="shared" si="2"/>
        <v>5.9701584553277787E-3</v>
      </c>
      <c r="T52" s="135">
        <v>45449</v>
      </c>
      <c r="U52" s="107">
        <v>22821.400390625</v>
      </c>
      <c r="V52" s="73">
        <f t="shared" si="3"/>
        <v>8.8880492442378056E-3</v>
      </c>
      <c r="AB52" s="136">
        <v>45449</v>
      </c>
      <c r="AC52" s="107">
        <v>1327.365966796875</v>
      </c>
      <c r="AD52" s="73">
        <f t="shared" si="4"/>
        <v>4.0038755945623006E-2</v>
      </c>
      <c r="AG52" s="135">
        <v>45449</v>
      </c>
      <c r="AH52" s="107">
        <v>22821.400390625</v>
      </c>
      <c r="AI52" s="73">
        <f t="shared" si="5"/>
        <v>8.8880492442378056E-3</v>
      </c>
      <c r="AO52" s="136">
        <v>45449</v>
      </c>
      <c r="AP52" s="107">
        <v>221.64927673339841</v>
      </c>
      <c r="AQ52" s="73">
        <f t="shared" si="6"/>
        <v>2.1040983325395057E-2</v>
      </c>
      <c r="AT52" s="135">
        <v>45449</v>
      </c>
      <c r="AU52" s="107">
        <v>22821.400390625</v>
      </c>
      <c r="AV52" s="73">
        <f t="shared" si="7"/>
        <v>8.8880492442378056E-3</v>
      </c>
      <c r="BB52" s="136">
        <v>45449</v>
      </c>
      <c r="BC52" s="107">
        <v>4680.984375</v>
      </c>
      <c r="BD52" s="73">
        <f t="shared" si="8"/>
        <v>2.3758412110491678E-2</v>
      </c>
      <c r="BG52" s="135">
        <v>45449</v>
      </c>
      <c r="BH52" s="107">
        <v>22821.400390625</v>
      </c>
      <c r="BI52" s="73">
        <f t="shared" si="9"/>
        <v>8.8880492442378056E-3</v>
      </c>
    </row>
    <row r="53" spans="2:61" x14ac:dyDescent="0.25">
      <c r="B53" s="136">
        <v>45450</v>
      </c>
      <c r="C53" s="107">
        <v>3745.19775390625</v>
      </c>
      <c r="D53" s="73">
        <f t="shared" si="0"/>
        <v>1.659095082542561E-2</v>
      </c>
      <c r="G53" s="135">
        <v>45450</v>
      </c>
      <c r="H53" s="107">
        <v>23290.150390625</v>
      </c>
      <c r="I53" s="73">
        <f t="shared" si="1"/>
        <v>2.0539931466807104E-2</v>
      </c>
      <c r="O53" s="136">
        <v>45447</v>
      </c>
      <c r="P53" s="107">
        <v>16.13577842712402</v>
      </c>
      <c r="Q53" s="73">
        <f t="shared" si="2"/>
        <v>-2.9673635967968348E-3</v>
      </c>
      <c r="T53" s="135">
        <v>45450</v>
      </c>
      <c r="U53" s="107">
        <v>23290.150390625</v>
      </c>
      <c r="V53" s="73">
        <f t="shared" si="3"/>
        <v>2.0539931466807104E-2</v>
      </c>
      <c r="AB53" s="136">
        <v>45450</v>
      </c>
      <c r="AC53" s="107">
        <v>1359.65966796875</v>
      </c>
      <c r="AD53" s="73">
        <f t="shared" si="4"/>
        <v>2.4329161647713704E-2</v>
      </c>
      <c r="AG53" s="135">
        <v>45450</v>
      </c>
      <c r="AH53" s="107">
        <v>23290.150390625</v>
      </c>
      <c r="AI53" s="73">
        <f t="shared" si="5"/>
        <v>2.0539931466807104E-2</v>
      </c>
      <c r="AO53" s="136">
        <v>45450</v>
      </c>
      <c r="AP53" s="107">
        <v>232.97212219238281</v>
      </c>
      <c r="AQ53" s="73">
        <f t="shared" si="6"/>
        <v>5.1084513452320568E-2</v>
      </c>
      <c r="AT53" s="135">
        <v>45450</v>
      </c>
      <c r="AU53" s="107">
        <v>23290.150390625</v>
      </c>
      <c r="AV53" s="73">
        <f t="shared" si="7"/>
        <v>2.0539931466807104E-2</v>
      </c>
      <c r="BB53" s="136">
        <v>45450</v>
      </c>
      <c r="BC53" s="107">
        <v>4853.5380859375</v>
      </c>
      <c r="BD53" s="73">
        <f t="shared" si="8"/>
        <v>3.686269748283455E-2</v>
      </c>
      <c r="BG53" s="135">
        <v>45450</v>
      </c>
      <c r="BH53" s="107">
        <v>23290.150390625</v>
      </c>
      <c r="BI53" s="73">
        <f t="shared" si="9"/>
        <v>2.0539931466807104E-2</v>
      </c>
    </row>
    <row r="54" spans="2:61" x14ac:dyDescent="0.25">
      <c r="B54" s="136">
        <v>45453</v>
      </c>
      <c r="C54" s="107">
        <v>3711.294189453125</v>
      </c>
      <c r="D54" s="73">
        <f t="shared" si="0"/>
        <v>-9.0525431982232396E-3</v>
      </c>
      <c r="G54" s="135">
        <v>45453</v>
      </c>
      <c r="H54" s="107">
        <v>23259.19921875</v>
      </c>
      <c r="I54" s="73">
        <f t="shared" si="1"/>
        <v>-1.3289382574128705E-3</v>
      </c>
      <c r="O54" s="136">
        <v>45448</v>
      </c>
      <c r="P54" s="107">
        <v>16.471939086914059</v>
      </c>
      <c r="Q54" s="73">
        <f t="shared" si="2"/>
        <v>2.0833247141331501E-2</v>
      </c>
      <c r="T54" s="135">
        <v>45453</v>
      </c>
      <c r="U54" s="107">
        <v>23259.19921875</v>
      </c>
      <c r="V54" s="73">
        <f t="shared" si="3"/>
        <v>-1.3289382574128705E-3</v>
      </c>
      <c r="AB54" s="136">
        <v>45453</v>
      </c>
      <c r="AC54" s="107">
        <v>1347.549438476562</v>
      </c>
      <c r="AD54" s="73">
        <f t="shared" si="4"/>
        <v>-8.906809385822223E-3</v>
      </c>
      <c r="AG54" s="135">
        <v>45453</v>
      </c>
      <c r="AH54" s="107">
        <v>23259.19921875</v>
      </c>
      <c r="AI54" s="73">
        <f t="shared" si="5"/>
        <v>-1.3289382574128705E-3</v>
      </c>
      <c r="AO54" s="136">
        <v>45453</v>
      </c>
      <c r="AP54" s="107">
        <v>228.50068664550781</v>
      </c>
      <c r="AQ54" s="73">
        <f t="shared" si="6"/>
        <v>-1.9193006891968789E-2</v>
      </c>
      <c r="AT54" s="135">
        <v>45453</v>
      </c>
      <c r="AU54" s="107">
        <v>23259.19921875</v>
      </c>
      <c r="AV54" s="73">
        <f t="shared" si="7"/>
        <v>-1.3289382574128705E-3</v>
      </c>
      <c r="BB54" s="136">
        <v>45453</v>
      </c>
      <c r="BC54" s="107">
        <v>4781.6201171875</v>
      </c>
      <c r="BD54" s="73">
        <f t="shared" si="8"/>
        <v>-1.4817637664855887E-2</v>
      </c>
      <c r="BG54" s="135">
        <v>45453</v>
      </c>
      <c r="BH54" s="107">
        <v>23259.19921875</v>
      </c>
      <c r="BI54" s="73">
        <f t="shared" si="9"/>
        <v>-1.3289382574128705E-3</v>
      </c>
    </row>
    <row r="55" spans="2:61" x14ac:dyDescent="0.25">
      <c r="B55" s="136">
        <v>45454</v>
      </c>
      <c r="C55" s="107">
        <v>3704.9462890625</v>
      </c>
      <c r="D55" s="73">
        <f t="shared" si="0"/>
        <v>-1.7104277016531944E-3</v>
      </c>
      <c r="G55" s="135">
        <v>45454</v>
      </c>
      <c r="H55" s="107">
        <v>23264.849609375</v>
      </c>
      <c r="I55" s="73">
        <f t="shared" si="1"/>
        <v>2.4293143421916241E-4</v>
      </c>
      <c r="O55" s="136">
        <v>45449</v>
      </c>
      <c r="P55" s="107">
        <v>16.84652137756348</v>
      </c>
      <c r="Q55" s="73">
        <f t="shared" si="2"/>
        <v>2.2740631122598387E-2</v>
      </c>
      <c r="T55" s="135">
        <v>45454</v>
      </c>
      <c r="U55" s="107">
        <v>23264.849609375</v>
      </c>
      <c r="V55" s="73">
        <f t="shared" si="3"/>
        <v>2.4293143421916241E-4</v>
      </c>
      <c r="AB55" s="136">
        <v>45454</v>
      </c>
      <c r="AC55" s="107">
        <v>1357.09521484375</v>
      </c>
      <c r="AD55" s="73">
        <f t="shared" si="4"/>
        <v>7.0838041964380594E-3</v>
      </c>
      <c r="AG55" s="135">
        <v>45454</v>
      </c>
      <c r="AH55" s="107">
        <v>23264.849609375</v>
      </c>
      <c r="AI55" s="73">
        <f t="shared" si="5"/>
        <v>2.4293143421916241E-4</v>
      </c>
      <c r="AO55" s="136">
        <v>45454</v>
      </c>
      <c r="AP55" s="107">
        <v>228.88531494140619</v>
      </c>
      <c r="AQ55" s="73">
        <f t="shared" si="6"/>
        <v>1.683269759688244E-3</v>
      </c>
      <c r="AT55" s="135">
        <v>45454</v>
      </c>
      <c r="AU55" s="107">
        <v>23264.849609375</v>
      </c>
      <c r="AV55" s="73">
        <f t="shared" si="7"/>
        <v>2.4293143421916241E-4</v>
      </c>
      <c r="BB55" s="136">
        <v>45454</v>
      </c>
      <c r="BC55" s="107">
        <v>4781.7177734375</v>
      </c>
      <c r="BD55" s="73">
        <f t="shared" si="8"/>
        <v>2.0423255634449689E-5</v>
      </c>
      <c r="BG55" s="135">
        <v>45454</v>
      </c>
      <c r="BH55" s="107">
        <v>23264.849609375</v>
      </c>
      <c r="BI55" s="73">
        <f t="shared" si="9"/>
        <v>2.4293143421916241E-4</v>
      </c>
    </row>
    <row r="56" spans="2:61" x14ac:dyDescent="0.25">
      <c r="B56" s="136">
        <v>45455</v>
      </c>
      <c r="C56" s="107">
        <v>3685.27783203125</v>
      </c>
      <c r="D56" s="73">
        <f t="shared" si="0"/>
        <v>-5.3087023391712451E-3</v>
      </c>
      <c r="G56" s="135">
        <v>45455</v>
      </c>
      <c r="H56" s="107">
        <v>23322.94921875</v>
      </c>
      <c r="I56" s="73">
        <f t="shared" si="1"/>
        <v>2.4973129141392381E-3</v>
      </c>
      <c r="O56" s="136">
        <v>45450</v>
      </c>
      <c r="P56" s="107">
        <v>17.297939300537109</v>
      </c>
      <c r="Q56" s="73">
        <f t="shared" si="2"/>
        <v>2.6795913106122615E-2</v>
      </c>
      <c r="T56" s="135">
        <v>45455</v>
      </c>
      <c r="U56" s="107">
        <v>23322.94921875</v>
      </c>
      <c r="V56" s="73">
        <f t="shared" si="3"/>
        <v>2.4973129141392381E-3</v>
      </c>
      <c r="AB56" s="136">
        <v>45455</v>
      </c>
      <c r="AC56" s="107">
        <v>1366.545776367188</v>
      </c>
      <c r="AD56" s="73">
        <f t="shared" si="4"/>
        <v>6.963816112582899E-3</v>
      </c>
      <c r="AG56" s="135">
        <v>45455</v>
      </c>
      <c r="AH56" s="107">
        <v>23322.94921875</v>
      </c>
      <c r="AI56" s="73">
        <f t="shared" si="5"/>
        <v>2.4973129141392381E-3</v>
      </c>
      <c r="AO56" s="136">
        <v>45455</v>
      </c>
      <c r="AP56" s="107">
        <v>229.29399108886719</v>
      </c>
      <c r="AQ56" s="73">
        <f t="shared" si="6"/>
        <v>1.7855061936393746E-3</v>
      </c>
      <c r="AT56" s="135">
        <v>45455</v>
      </c>
      <c r="AU56" s="107">
        <v>23322.94921875</v>
      </c>
      <c r="AV56" s="73">
        <f t="shared" si="7"/>
        <v>2.4973129141392381E-3</v>
      </c>
      <c r="BB56" s="136">
        <v>45455</v>
      </c>
      <c r="BC56" s="107">
        <v>4828.08642578125</v>
      </c>
      <c r="BD56" s="73">
        <f t="shared" si="8"/>
        <v>9.6970700783154395E-3</v>
      </c>
      <c r="BG56" s="135">
        <v>45455</v>
      </c>
      <c r="BH56" s="107">
        <v>23322.94921875</v>
      </c>
      <c r="BI56" s="73">
        <f t="shared" si="9"/>
        <v>2.4973129141392381E-3</v>
      </c>
    </row>
    <row r="57" spans="2:61" x14ac:dyDescent="0.25">
      <c r="B57" s="136">
        <v>45456</v>
      </c>
      <c r="C57" s="107">
        <v>3730.001220703125</v>
      </c>
      <c r="D57" s="73">
        <f t="shared" si="0"/>
        <v>1.2135689820494289E-2</v>
      </c>
      <c r="G57" s="135">
        <v>45456</v>
      </c>
      <c r="H57" s="107">
        <v>23398.900390625</v>
      </c>
      <c r="I57" s="73">
        <f t="shared" si="1"/>
        <v>3.2564994745150067E-3</v>
      </c>
      <c r="O57" s="136">
        <v>45453</v>
      </c>
      <c r="P57" s="107">
        <v>17.134658813476559</v>
      </c>
      <c r="Q57" s="73">
        <f t="shared" si="2"/>
        <v>-9.4393028107966348E-3</v>
      </c>
      <c r="T57" s="135">
        <v>45456</v>
      </c>
      <c r="U57" s="107">
        <v>23398.900390625</v>
      </c>
      <c r="V57" s="73">
        <f t="shared" si="3"/>
        <v>3.2564994745150067E-3</v>
      </c>
      <c r="AB57" s="136">
        <v>45456</v>
      </c>
      <c r="AC57" s="107">
        <v>1371.674682617188</v>
      </c>
      <c r="AD57" s="73">
        <f t="shared" si="4"/>
        <v>3.7531902250904636E-3</v>
      </c>
      <c r="AG57" s="135">
        <v>45456</v>
      </c>
      <c r="AH57" s="107">
        <v>23398.900390625</v>
      </c>
      <c r="AI57" s="73">
        <f t="shared" si="5"/>
        <v>3.2564994745150067E-3</v>
      </c>
      <c r="AO57" s="136">
        <v>45456</v>
      </c>
      <c r="AP57" s="107">
        <v>232.03456115722659</v>
      </c>
      <c r="AQ57" s="73">
        <f t="shared" si="6"/>
        <v>1.1952210589318168E-2</v>
      </c>
      <c r="AT57" s="135">
        <v>45456</v>
      </c>
      <c r="AU57" s="107">
        <v>23398.900390625</v>
      </c>
      <c r="AV57" s="73">
        <f t="shared" si="7"/>
        <v>3.2564994745150067E-3</v>
      </c>
      <c r="BB57" s="136">
        <v>45456</v>
      </c>
      <c r="BC57" s="107">
        <v>4921.79931640625</v>
      </c>
      <c r="BD57" s="73">
        <f t="shared" si="8"/>
        <v>1.9409944719420702E-2</v>
      </c>
      <c r="BG57" s="135">
        <v>45456</v>
      </c>
      <c r="BH57" s="107">
        <v>23398.900390625</v>
      </c>
      <c r="BI57" s="73">
        <f t="shared" si="9"/>
        <v>3.2564994745150067E-3</v>
      </c>
    </row>
    <row r="58" spans="2:61" x14ac:dyDescent="0.25">
      <c r="B58" s="136">
        <v>45457</v>
      </c>
      <c r="C58" s="107">
        <v>3685.662841796875</v>
      </c>
      <c r="D58" s="73">
        <f t="shared" si="0"/>
        <v>-1.1886960964021309E-2</v>
      </c>
      <c r="G58" s="135">
        <v>45457</v>
      </c>
      <c r="H58" s="107">
        <v>23465.599609375</v>
      </c>
      <c r="I58" s="73">
        <f t="shared" si="1"/>
        <v>2.8505279152657437E-3</v>
      </c>
      <c r="O58" s="136">
        <v>45454</v>
      </c>
      <c r="P58" s="107">
        <v>17.086635589599609</v>
      </c>
      <c r="Q58" s="73">
        <f t="shared" si="2"/>
        <v>-2.8026950755026814E-3</v>
      </c>
      <c r="T58" s="135">
        <v>45457</v>
      </c>
      <c r="U58" s="107">
        <v>23465.599609375</v>
      </c>
      <c r="V58" s="73">
        <f t="shared" si="3"/>
        <v>2.8505279152657437E-3</v>
      </c>
      <c r="AB58" s="136">
        <v>45457</v>
      </c>
      <c r="AC58" s="107">
        <v>1359.232177734375</v>
      </c>
      <c r="AD58" s="73">
        <f t="shared" si="4"/>
        <v>-9.0710319585927124E-3</v>
      </c>
      <c r="AG58" s="135">
        <v>45457</v>
      </c>
      <c r="AH58" s="107">
        <v>23465.599609375</v>
      </c>
      <c r="AI58" s="73">
        <f t="shared" si="5"/>
        <v>2.8505279152657437E-3</v>
      </c>
      <c r="AO58" s="136">
        <v>45457</v>
      </c>
      <c r="AP58" s="107">
        <v>229.58247375488281</v>
      </c>
      <c r="AQ58" s="73">
        <f t="shared" si="6"/>
        <v>-1.0567767965748209E-2</v>
      </c>
      <c r="AT58" s="135">
        <v>45457</v>
      </c>
      <c r="AU58" s="107">
        <v>23465.599609375</v>
      </c>
      <c r="AV58" s="73">
        <f t="shared" si="7"/>
        <v>2.8505279152657437E-3</v>
      </c>
      <c r="BB58" s="136">
        <v>45457</v>
      </c>
      <c r="BC58" s="107">
        <v>4907.51220703125</v>
      </c>
      <c r="BD58" s="73">
        <f t="shared" si="8"/>
        <v>-2.9028224144319603E-3</v>
      </c>
      <c r="BG58" s="135">
        <v>45457</v>
      </c>
      <c r="BH58" s="107">
        <v>23465.599609375</v>
      </c>
      <c r="BI58" s="73">
        <f t="shared" si="9"/>
        <v>2.8505279152657437E-3</v>
      </c>
    </row>
    <row r="59" spans="2:61" x14ac:dyDescent="0.25">
      <c r="B59" s="136">
        <v>45461</v>
      </c>
      <c r="C59" s="107">
        <v>3669.3603515625</v>
      </c>
      <c r="D59" s="73">
        <f t="shared" si="0"/>
        <v>-4.4232180028781487E-3</v>
      </c>
      <c r="G59" s="135">
        <v>45461</v>
      </c>
      <c r="H59" s="107">
        <v>23557.900390625</v>
      </c>
      <c r="I59" s="73">
        <f t="shared" si="1"/>
        <v>3.9334507869606128E-3</v>
      </c>
      <c r="O59" s="136">
        <v>45455</v>
      </c>
      <c r="P59" s="107">
        <v>17.15386962890625</v>
      </c>
      <c r="Q59" s="73">
        <f t="shared" si="2"/>
        <v>3.9348904559985964E-3</v>
      </c>
      <c r="T59" s="135">
        <v>45461</v>
      </c>
      <c r="U59" s="107">
        <v>23557.900390625</v>
      </c>
      <c r="V59" s="73">
        <f t="shared" si="3"/>
        <v>3.9334507869606128E-3</v>
      </c>
      <c r="AB59" s="136">
        <v>45461</v>
      </c>
      <c r="AC59" s="107">
        <v>1365.073486328125</v>
      </c>
      <c r="AD59" s="73">
        <f t="shared" si="4"/>
        <v>4.2975061136991677E-3</v>
      </c>
      <c r="AG59" s="135">
        <v>45461</v>
      </c>
      <c r="AH59" s="107">
        <v>23557.900390625</v>
      </c>
      <c r="AI59" s="73">
        <f t="shared" si="5"/>
        <v>3.9334507869606128E-3</v>
      </c>
      <c r="AO59" s="136">
        <v>45461</v>
      </c>
      <c r="AP59" s="107">
        <v>236.48197937011719</v>
      </c>
      <c r="AQ59" s="73">
        <f t="shared" si="6"/>
        <v>3.0052405579533703E-2</v>
      </c>
      <c r="AT59" s="135">
        <v>45461</v>
      </c>
      <c r="AU59" s="107">
        <v>23557.900390625</v>
      </c>
      <c r="AV59" s="73">
        <f t="shared" si="7"/>
        <v>3.9334507869606128E-3</v>
      </c>
      <c r="BB59" s="136">
        <v>45461</v>
      </c>
      <c r="BC59" s="107">
        <v>4963.14501953125</v>
      </c>
      <c r="BD59" s="73">
        <f t="shared" si="8"/>
        <v>1.1336255551293695E-2</v>
      </c>
      <c r="BG59" s="135">
        <v>45461</v>
      </c>
      <c r="BH59" s="107">
        <v>23557.900390625</v>
      </c>
      <c r="BI59" s="73">
        <f t="shared" si="9"/>
        <v>3.9334507869606128E-3</v>
      </c>
    </row>
    <row r="60" spans="2:61" x14ac:dyDescent="0.25">
      <c r="B60" s="136">
        <v>45462</v>
      </c>
      <c r="C60" s="107">
        <v>3656.471923828125</v>
      </c>
      <c r="D60" s="73">
        <f t="shared" si="0"/>
        <v>-3.51244535819073E-3</v>
      </c>
      <c r="G60" s="135">
        <v>45462</v>
      </c>
      <c r="H60" s="107">
        <v>23516</v>
      </c>
      <c r="I60" s="73">
        <f t="shared" si="1"/>
        <v>-1.7786131162043084E-3</v>
      </c>
      <c r="O60" s="136">
        <v>45456</v>
      </c>
      <c r="P60" s="107">
        <v>17.105844497680661</v>
      </c>
      <c r="Q60" s="73">
        <f t="shared" si="2"/>
        <v>-2.799667495703817E-3</v>
      </c>
      <c r="T60" s="135">
        <v>45462</v>
      </c>
      <c r="U60" s="107">
        <v>23516</v>
      </c>
      <c r="V60" s="73">
        <f t="shared" si="3"/>
        <v>-1.7786131162043084E-3</v>
      </c>
      <c r="AB60" s="136">
        <v>45462</v>
      </c>
      <c r="AC60" s="107">
        <v>1373.289428710938</v>
      </c>
      <c r="AD60" s="73">
        <f t="shared" si="4"/>
        <v>6.0186813860936272E-3</v>
      </c>
      <c r="AG60" s="135">
        <v>45462</v>
      </c>
      <c r="AH60" s="107">
        <v>23516</v>
      </c>
      <c r="AI60" s="73">
        <f t="shared" si="5"/>
        <v>-1.7786131162043084E-3</v>
      </c>
      <c r="AO60" s="136">
        <v>45462</v>
      </c>
      <c r="AP60" s="107">
        <v>238.35710144042969</v>
      </c>
      <c r="AQ60" s="73">
        <f t="shared" si="6"/>
        <v>7.9292387323000035E-3</v>
      </c>
      <c r="AT60" s="135">
        <v>45462</v>
      </c>
      <c r="AU60" s="107">
        <v>23516</v>
      </c>
      <c r="AV60" s="73">
        <f t="shared" si="7"/>
        <v>-1.7786131162043084E-3</v>
      </c>
      <c r="BB60" s="136">
        <v>45462</v>
      </c>
      <c r="BC60" s="107">
        <v>4938.794921875</v>
      </c>
      <c r="BD60" s="73">
        <f t="shared" si="8"/>
        <v>-4.9061829868815021E-3</v>
      </c>
      <c r="BG60" s="135">
        <v>45462</v>
      </c>
      <c r="BH60" s="107">
        <v>23516</v>
      </c>
      <c r="BI60" s="73">
        <f t="shared" si="9"/>
        <v>-1.7786131162043084E-3</v>
      </c>
    </row>
    <row r="61" spans="2:61" x14ac:dyDescent="0.25">
      <c r="B61" s="136">
        <v>45463</v>
      </c>
      <c r="C61" s="107">
        <v>3642.57373046875</v>
      </c>
      <c r="D61" s="73">
        <f t="shared" si="0"/>
        <v>-3.8009845689788158E-3</v>
      </c>
      <c r="G61" s="135">
        <v>45463</v>
      </c>
      <c r="H61" s="107">
        <v>23567</v>
      </c>
      <c r="I61" s="73">
        <f t="shared" si="1"/>
        <v>2.1687361796223215E-3</v>
      </c>
      <c r="O61" s="136">
        <v>45457</v>
      </c>
      <c r="P61" s="107">
        <v>17.086635589599609</v>
      </c>
      <c r="Q61" s="73">
        <f t="shared" si="2"/>
        <v>-1.1229441541840135E-3</v>
      </c>
      <c r="T61" s="135">
        <v>45463</v>
      </c>
      <c r="U61" s="107">
        <v>23567</v>
      </c>
      <c r="V61" s="73">
        <f t="shared" si="3"/>
        <v>2.1687361796223215E-3</v>
      </c>
      <c r="AB61" s="136">
        <v>45463</v>
      </c>
      <c r="AC61" s="107">
        <v>1371.009887695312</v>
      </c>
      <c r="AD61" s="73">
        <f t="shared" si="4"/>
        <v>-1.6599130292335174E-3</v>
      </c>
      <c r="AG61" s="135">
        <v>45463</v>
      </c>
      <c r="AH61" s="107">
        <v>23567</v>
      </c>
      <c r="AI61" s="73">
        <f t="shared" si="5"/>
        <v>2.1687361796223215E-3</v>
      </c>
      <c r="AO61" s="136">
        <v>45463</v>
      </c>
      <c r="AP61" s="107">
        <v>235.78480529785159</v>
      </c>
      <c r="AQ61" s="73">
        <f t="shared" si="6"/>
        <v>-1.0791774723863057E-2</v>
      </c>
      <c r="AT61" s="135">
        <v>45463</v>
      </c>
      <c r="AU61" s="107">
        <v>23567</v>
      </c>
      <c r="AV61" s="73">
        <f t="shared" si="7"/>
        <v>2.1687361796223215E-3</v>
      </c>
      <c r="BB61" s="136">
        <v>45463</v>
      </c>
      <c r="BC61" s="107">
        <v>4970.8681640625</v>
      </c>
      <c r="BD61" s="73">
        <f t="shared" si="8"/>
        <v>6.4941433476901622E-3</v>
      </c>
      <c r="BG61" s="135">
        <v>45463</v>
      </c>
      <c r="BH61" s="107">
        <v>23567</v>
      </c>
      <c r="BI61" s="73">
        <f t="shared" si="9"/>
        <v>2.1687361796223215E-3</v>
      </c>
    </row>
    <row r="62" spans="2:61" x14ac:dyDescent="0.25">
      <c r="B62" s="136">
        <v>45464</v>
      </c>
      <c r="C62" s="107">
        <v>3665.176513671875</v>
      </c>
      <c r="D62" s="73">
        <f t="shared" si="0"/>
        <v>6.2051683440369487E-3</v>
      </c>
      <c r="G62" s="135">
        <v>45464</v>
      </c>
      <c r="H62" s="107">
        <v>23501.099609375</v>
      </c>
      <c r="I62" s="73">
        <f t="shared" si="1"/>
        <v>-2.7962995130903501E-3</v>
      </c>
      <c r="O62" s="136">
        <v>45460</v>
      </c>
      <c r="P62" s="107">
        <v>17.230705261230469</v>
      </c>
      <c r="Q62" s="73">
        <f t="shared" si="2"/>
        <v>8.4317167575431728E-3</v>
      </c>
      <c r="T62" s="135">
        <v>45464</v>
      </c>
      <c r="U62" s="107">
        <v>23501.099609375</v>
      </c>
      <c r="V62" s="73">
        <f t="shared" si="3"/>
        <v>-2.7962995130903501E-3</v>
      </c>
      <c r="AB62" s="136">
        <v>45464</v>
      </c>
      <c r="AC62" s="107">
        <v>1375.189086914062</v>
      </c>
      <c r="AD62" s="73">
        <f t="shared" si="4"/>
        <v>3.048263368673032E-3</v>
      </c>
      <c r="AG62" s="135">
        <v>45464</v>
      </c>
      <c r="AH62" s="107">
        <v>23501.099609375</v>
      </c>
      <c r="AI62" s="73">
        <f t="shared" si="5"/>
        <v>-2.7962995130903501E-3</v>
      </c>
      <c r="AO62" s="136">
        <v>45464</v>
      </c>
      <c r="AP62" s="107">
        <v>235.85693359375</v>
      </c>
      <c r="AQ62" s="73">
        <f t="shared" si="6"/>
        <v>3.0590731157298379E-4</v>
      </c>
      <c r="AT62" s="135">
        <v>45464</v>
      </c>
      <c r="AU62" s="107">
        <v>23501.099609375</v>
      </c>
      <c r="AV62" s="73">
        <f t="shared" si="7"/>
        <v>-2.7962995130903501E-3</v>
      </c>
      <c r="BB62" s="136">
        <v>45464</v>
      </c>
      <c r="BC62" s="107">
        <v>5042.68994140625</v>
      </c>
      <c r="BD62" s="73">
        <f t="shared" si="8"/>
        <v>1.4448537956205376E-2</v>
      </c>
      <c r="BG62" s="135">
        <v>45464</v>
      </c>
      <c r="BH62" s="107">
        <v>23501.099609375</v>
      </c>
      <c r="BI62" s="73">
        <f t="shared" si="9"/>
        <v>-2.7962995130903501E-3</v>
      </c>
    </row>
    <row r="63" spans="2:61" x14ac:dyDescent="0.25">
      <c r="B63" s="136">
        <v>45467</v>
      </c>
      <c r="C63" s="107">
        <v>3670.9951171875</v>
      </c>
      <c r="D63" s="73">
        <f t="shared" si="0"/>
        <v>1.5875370514681908E-3</v>
      </c>
      <c r="G63" s="135">
        <v>45467</v>
      </c>
      <c r="H63" s="107">
        <v>23537.849609375</v>
      </c>
      <c r="I63" s="73">
        <f t="shared" si="1"/>
        <v>1.5637566161090799E-3</v>
      </c>
      <c r="O63" s="136">
        <v>45461</v>
      </c>
      <c r="P63" s="107">
        <v>17.20189094543457</v>
      </c>
      <c r="Q63" s="73">
        <f t="shared" si="2"/>
        <v>-1.6722656071850306E-3</v>
      </c>
      <c r="T63" s="135">
        <v>45467</v>
      </c>
      <c r="U63" s="107">
        <v>23537.849609375</v>
      </c>
      <c r="V63" s="73">
        <f t="shared" si="3"/>
        <v>1.5637566161090799E-3</v>
      </c>
      <c r="AB63" s="136">
        <v>45467</v>
      </c>
      <c r="AC63" s="107">
        <v>1368.540283203125</v>
      </c>
      <c r="AD63" s="73">
        <f t="shared" si="4"/>
        <v>-4.83482873315777E-3</v>
      </c>
      <c r="AG63" s="135">
        <v>45467</v>
      </c>
      <c r="AH63" s="107">
        <v>23537.849609375</v>
      </c>
      <c r="AI63" s="73">
        <f t="shared" si="5"/>
        <v>1.5637566161090799E-3</v>
      </c>
      <c r="AO63" s="136">
        <v>45467</v>
      </c>
      <c r="AP63" s="107">
        <v>235.85693359375</v>
      </c>
      <c r="AQ63" s="73">
        <f t="shared" si="6"/>
        <v>0</v>
      </c>
      <c r="AT63" s="135">
        <v>45467</v>
      </c>
      <c r="AU63" s="107">
        <v>23537.849609375</v>
      </c>
      <c r="AV63" s="73">
        <f t="shared" si="7"/>
        <v>1.5637566161090799E-3</v>
      </c>
      <c r="BB63" s="136">
        <v>45467</v>
      </c>
      <c r="BC63" s="107">
        <v>5028.66943359375</v>
      </c>
      <c r="BD63" s="73">
        <f t="shared" si="8"/>
        <v>-2.780362857009222E-3</v>
      </c>
      <c r="BG63" s="135">
        <v>45467</v>
      </c>
      <c r="BH63" s="107">
        <v>23537.849609375</v>
      </c>
      <c r="BI63" s="73">
        <f t="shared" si="9"/>
        <v>1.5637566161090799E-3</v>
      </c>
    </row>
    <row r="64" spans="2:61" x14ac:dyDescent="0.25">
      <c r="B64" s="136">
        <v>45468</v>
      </c>
      <c r="C64" s="107">
        <v>3691.81787109375</v>
      </c>
      <c r="D64" s="73">
        <f t="shared" si="0"/>
        <v>5.6722368844235316E-3</v>
      </c>
      <c r="G64" s="135">
        <v>45468</v>
      </c>
      <c r="H64" s="107">
        <v>23721.30078125</v>
      </c>
      <c r="I64" s="73">
        <f t="shared" si="1"/>
        <v>7.7938798539154419E-3</v>
      </c>
      <c r="O64" s="136">
        <v>45463</v>
      </c>
      <c r="P64" s="107">
        <v>17.547660827636719</v>
      </c>
      <c r="Q64" s="73">
        <f t="shared" si="2"/>
        <v>2.010069028451289E-2</v>
      </c>
      <c r="T64" s="135">
        <v>45468</v>
      </c>
      <c r="U64" s="107">
        <v>23721.30078125</v>
      </c>
      <c r="V64" s="73">
        <f t="shared" si="3"/>
        <v>7.7938798539154419E-3</v>
      </c>
      <c r="AB64" s="136">
        <v>45468</v>
      </c>
      <c r="AC64" s="107">
        <v>1375.283935546875</v>
      </c>
      <c r="AD64" s="73">
        <f t="shared" si="4"/>
        <v>4.9276242917499768E-3</v>
      </c>
      <c r="AG64" s="135">
        <v>45468</v>
      </c>
      <c r="AH64" s="107">
        <v>23721.30078125</v>
      </c>
      <c r="AI64" s="73">
        <f t="shared" si="5"/>
        <v>7.7938798539154419E-3</v>
      </c>
      <c r="AO64" s="136">
        <v>45468</v>
      </c>
      <c r="AP64" s="107">
        <v>238.88597106933591</v>
      </c>
      <c r="AQ64" s="73">
        <f t="shared" si="6"/>
        <v>1.2842689970705923E-2</v>
      </c>
      <c r="AT64" s="135">
        <v>45468</v>
      </c>
      <c r="AU64" s="107">
        <v>23721.30078125</v>
      </c>
      <c r="AV64" s="73">
        <f t="shared" si="7"/>
        <v>7.7938798539154419E-3</v>
      </c>
      <c r="BB64" s="136">
        <v>45468</v>
      </c>
      <c r="BC64" s="107">
        <v>5041.11572265625</v>
      </c>
      <c r="BD64" s="73">
        <f t="shared" si="8"/>
        <v>2.4750660640671107E-3</v>
      </c>
      <c r="BG64" s="135">
        <v>45468</v>
      </c>
      <c r="BH64" s="107">
        <v>23721.30078125</v>
      </c>
      <c r="BI64" s="73">
        <f t="shared" si="9"/>
        <v>7.7938798539154419E-3</v>
      </c>
    </row>
    <row r="65" spans="2:61" x14ac:dyDescent="0.25">
      <c r="B65" s="136">
        <v>45469</v>
      </c>
      <c r="C65" s="107">
        <v>3708.553466796875</v>
      </c>
      <c r="D65" s="73">
        <f t="shared" si="0"/>
        <v>4.5331585380095074E-3</v>
      </c>
      <c r="G65" s="135">
        <v>45469</v>
      </c>
      <c r="H65" s="107">
        <v>23868.80078125</v>
      </c>
      <c r="I65" s="73">
        <f t="shared" si="1"/>
        <v>6.2180401218379089E-3</v>
      </c>
      <c r="O65" s="136">
        <v>45464</v>
      </c>
      <c r="P65" s="107">
        <v>17.34596061706543</v>
      </c>
      <c r="Q65" s="73">
        <f t="shared" si="2"/>
        <v>-1.1494421538717048E-2</v>
      </c>
      <c r="T65" s="135">
        <v>45469</v>
      </c>
      <c r="U65" s="107">
        <v>23868.80078125</v>
      </c>
      <c r="V65" s="73">
        <f t="shared" si="3"/>
        <v>6.2180401218379089E-3</v>
      </c>
      <c r="AB65" s="136">
        <v>45469</v>
      </c>
      <c r="AC65" s="107">
        <v>1371.247192382812</v>
      </c>
      <c r="AD65" s="73">
        <f t="shared" si="4"/>
        <v>-2.9352070941319752E-3</v>
      </c>
      <c r="AG65" s="135">
        <v>45469</v>
      </c>
      <c r="AH65" s="107">
        <v>23868.80078125</v>
      </c>
      <c r="AI65" s="73">
        <f t="shared" si="5"/>
        <v>6.2180401218379089E-3</v>
      </c>
      <c r="AO65" s="136">
        <v>45469</v>
      </c>
      <c r="AP65" s="107">
        <v>238.09266662597659</v>
      </c>
      <c r="AQ65" s="73">
        <f t="shared" si="6"/>
        <v>-3.3208498590696633E-3</v>
      </c>
      <c r="AT65" s="135">
        <v>45469</v>
      </c>
      <c r="AU65" s="107">
        <v>23868.80078125</v>
      </c>
      <c r="AV65" s="73">
        <f t="shared" si="7"/>
        <v>6.2180401218379089E-3</v>
      </c>
      <c r="BB65" s="136">
        <v>45469</v>
      </c>
      <c r="BC65" s="107">
        <v>5093.89892578125</v>
      </c>
      <c r="BD65" s="73">
        <f t="shared" si="8"/>
        <v>1.0470539862391437E-2</v>
      </c>
      <c r="BG65" s="135">
        <v>45469</v>
      </c>
      <c r="BH65" s="107">
        <v>23868.80078125</v>
      </c>
      <c r="BI65" s="73">
        <f t="shared" si="9"/>
        <v>6.2180401218379089E-3</v>
      </c>
    </row>
    <row r="66" spans="2:61" x14ac:dyDescent="0.25">
      <c r="B66" s="136">
        <v>45470</v>
      </c>
      <c r="C66" s="107">
        <v>3783.862060546875</v>
      </c>
      <c r="D66" s="73">
        <f t="shared" si="0"/>
        <v>2.0306729948549096E-2</v>
      </c>
      <c r="G66" s="135">
        <v>45470</v>
      </c>
      <c r="H66" s="107">
        <v>24044.5</v>
      </c>
      <c r="I66" s="73">
        <f t="shared" si="1"/>
        <v>7.361040898544724E-3</v>
      </c>
      <c r="O66" s="136">
        <v>45467</v>
      </c>
      <c r="P66" s="107">
        <v>17.422798156738281</v>
      </c>
      <c r="Q66" s="73">
        <f t="shared" si="2"/>
        <v>4.4297079515593918E-3</v>
      </c>
      <c r="T66" s="135">
        <v>45470</v>
      </c>
      <c r="U66" s="107">
        <v>24044.5</v>
      </c>
      <c r="V66" s="73">
        <f t="shared" si="3"/>
        <v>7.361040898544724E-3</v>
      </c>
      <c r="AB66" s="136">
        <v>45470</v>
      </c>
      <c r="AC66" s="107">
        <v>1381.88525390625</v>
      </c>
      <c r="AD66" s="73">
        <f t="shared" si="4"/>
        <v>7.7579458922736322E-3</v>
      </c>
      <c r="AG66" s="135">
        <v>45470</v>
      </c>
      <c r="AH66" s="107">
        <v>24044.5</v>
      </c>
      <c r="AI66" s="73">
        <f t="shared" si="5"/>
        <v>7.361040898544724E-3</v>
      </c>
      <c r="AO66" s="136">
        <v>45470</v>
      </c>
      <c r="AP66" s="107">
        <v>245.5931396484375</v>
      </c>
      <c r="AQ66" s="73">
        <f t="shared" si="6"/>
        <v>3.1502326924850221E-2</v>
      </c>
      <c r="AT66" s="135">
        <v>45470</v>
      </c>
      <c r="AU66" s="107">
        <v>24044.5</v>
      </c>
      <c r="AV66" s="73">
        <f t="shared" si="7"/>
        <v>7.361040898544724E-3</v>
      </c>
      <c r="BB66" s="136">
        <v>45470</v>
      </c>
      <c r="BC66" s="107">
        <v>5290.22705078125</v>
      </c>
      <c r="BD66" s="73">
        <f t="shared" si="8"/>
        <v>3.8541817939563794E-2</v>
      </c>
      <c r="BG66" s="135">
        <v>45470</v>
      </c>
      <c r="BH66" s="107">
        <v>24044.5</v>
      </c>
      <c r="BI66" s="73">
        <f t="shared" si="9"/>
        <v>7.361040898544724E-3</v>
      </c>
    </row>
    <row r="67" spans="2:61" x14ac:dyDescent="0.25">
      <c r="B67" s="136">
        <v>45471</v>
      </c>
      <c r="C67" s="107">
        <v>3755.008056640625</v>
      </c>
      <c r="D67" s="73">
        <f t="shared" si="0"/>
        <v>-7.6255432794714029E-3</v>
      </c>
      <c r="G67" s="135">
        <v>45471</v>
      </c>
      <c r="H67" s="107">
        <v>24010.599609375</v>
      </c>
      <c r="I67" s="73">
        <f t="shared" si="1"/>
        <v>-1.4099020825968367E-3</v>
      </c>
      <c r="O67" s="136">
        <v>45468</v>
      </c>
      <c r="P67" s="107">
        <v>17.614889144897461</v>
      </c>
      <c r="Q67" s="73">
        <f t="shared" si="2"/>
        <v>1.1025266230550335E-2</v>
      </c>
      <c r="T67" s="135">
        <v>45471</v>
      </c>
      <c r="U67" s="107">
        <v>24010.599609375</v>
      </c>
      <c r="V67" s="73">
        <f t="shared" si="3"/>
        <v>-1.4099020825968367E-3</v>
      </c>
      <c r="AB67" s="136">
        <v>45471</v>
      </c>
      <c r="AC67" s="107">
        <v>1386.349487304688</v>
      </c>
      <c r="AD67" s="73">
        <f t="shared" si="4"/>
        <v>3.230538415413875E-3</v>
      </c>
      <c r="AG67" s="135">
        <v>45471</v>
      </c>
      <c r="AH67" s="107">
        <v>24010.599609375</v>
      </c>
      <c r="AI67" s="73">
        <f t="shared" si="5"/>
        <v>-1.4099020825968367E-3</v>
      </c>
      <c r="AO67" s="136">
        <v>45471</v>
      </c>
      <c r="AP67" s="107">
        <v>247.5403747558594</v>
      </c>
      <c r="AQ67" s="73">
        <f t="shared" si="6"/>
        <v>7.9287031804282648E-3</v>
      </c>
      <c r="AT67" s="135">
        <v>45471</v>
      </c>
      <c r="AU67" s="107">
        <v>24010.599609375</v>
      </c>
      <c r="AV67" s="73">
        <f t="shared" si="7"/>
        <v>-1.4099020825968367E-3</v>
      </c>
      <c r="BB67" s="136">
        <v>45471</v>
      </c>
      <c r="BC67" s="107">
        <v>5298.09814453125</v>
      </c>
      <c r="BD67" s="73">
        <f t="shared" si="8"/>
        <v>1.4878555635600144E-3</v>
      </c>
      <c r="BG67" s="135">
        <v>45471</v>
      </c>
      <c r="BH67" s="107">
        <v>24010.599609375</v>
      </c>
      <c r="BI67" s="73">
        <f t="shared" si="9"/>
        <v>-1.4099020825968367E-3</v>
      </c>
    </row>
    <row r="68" spans="2:61" x14ac:dyDescent="0.25">
      <c r="B68" s="136">
        <v>45474</v>
      </c>
      <c r="C68" s="107">
        <v>3826.229248046875</v>
      </c>
      <c r="D68" s="73">
        <f t="shared" si="0"/>
        <v>1.8966987642089705E-2</v>
      </c>
      <c r="G68" s="135">
        <v>45474</v>
      </c>
      <c r="H68" s="107">
        <v>24141.94921875</v>
      </c>
      <c r="I68" s="73">
        <f t="shared" si="1"/>
        <v>5.4704843490753774E-3</v>
      </c>
      <c r="O68" s="136">
        <v>45469</v>
      </c>
      <c r="P68" s="107">
        <v>17.4996337890625</v>
      </c>
      <c r="Q68" s="73">
        <f t="shared" si="2"/>
        <v>-6.543064499974327E-3</v>
      </c>
      <c r="T68" s="135">
        <v>45474</v>
      </c>
      <c r="U68" s="107">
        <v>24141.94921875</v>
      </c>
      <c r="V68" s="73">
        <f t="shared" si="3"/>
        <v>5.4704843490753774E-3</v>
      </c>
      <c r="AB68" s="136">
        <v>45474</v>
      </c>
      <c r="AC68" s="107">
        <v>1395.13525390625</v>
      </c>
      <c r="AD68" s="73">
        <f t="shared" si="4"/>
        <v>6.3373389480909648E-3</v>
      </c>
      <c r="AG68" s="135">
        <v>45474</v>
      </c>
      <c r="AH68" s="107">
        <v>24141.94921875</v>
      </c>
      <c r="AI68" s="73">
        <f t="shared" si="5"/>
        <v>5.4704843490753774E-3</v>
      </c>
      <c r="AO68" s="136">
        <v>45474</v>
      </c>
      <c r="AP68" s="107">
        <v>253.55039978027341</v>
      </c>
      <c r="AQ68" s="73">
        <f t="shared" si="6"/>
        <v>2.4278968755466535E-2</v>
      </c>
      <c r="AT68" s="135">
        <v>45474</v>
      </c>
      <c r="AU68" s="107">
        <v>24141.94921875</v>
      </c>
      <c r="AV68" s="73">
        <f t="shared" si="7"/>
        <v>5.4704843490753774E-3</v>
      </c>
      <c r="BB68" s="136">
        <v>45474</v>
      </c>
      <c r="BC68" s="107">
        <v>5359.5400390625</v>
      </c>
      <c r="BD68" s="73">
        <f t="shared" si="8"/>
        <v>1.1596971753849328E-2</v>
      </c>
      <c r="BG68" s="135">
        <v>45474</v>
      </c>
      <c r="BH68" s="107">
        <v>24141.94921875</v>
      </c>
      <c r="BI68" s="73">
        <f t="shared" si="9"/>
        <v>5.4704843490753774E-3</v>
      </c>
    </row>
    <row r="69" spans="2:61" x14ac:dyDescent="0.25">
      <c r="B69" s="136">
        <v>45475</v>
      </c>
      <c r="C69" s="107">
        <v>3863.931884765625</v>
      </c>
      <c r="D69" s="73">
        <f t="shared" si="0"/>
        <v>9.8537317746958397E-3</v>
      </c>
      <c r="G69" s="135">
        <v>45475</v>
      </c>
      <c r="H69" s="107">
        <v>24123.849609375</v>
      </c>
      <c r="I69" s="73">
        <f t="shared" si="1"/>
        <v>-7.4971615634678024E-4</v>
      </c>
      <c r="O69" s="136">
        <v>45470</v>
      </c>
      <c r="P69" s="107">
        <v>17.893424987792969</v>
      </c>
      <c r="Q69" s="73">
        <f t="shared" si="2"/>
        <v>2.2502825114922853E-2</v>
      </c>
      <c r="T69" s="135">
        <v>45475</v>
      </c>
      <c r="U69" s="107">
        <v>24123.849609375</v>
      </c>
      <c r="V69" s="73">
        <f t="shared" si="3"/>
        <v>-7.4971615634678024E-4</v>
      </c>
      <c r="AB69" s="136">
        <v>45475</v>
      </c>
      <c r="AC69" s="107">
        <v>1406.485595703125</v>
      </c>
      <c r="AD69" s="73">
        <f t="shared" si="4"/>
        <v>8.135656930104096E-3</v>
      </c>
      <c r="AG69" s="135">
        <v>45475</v>
      </c>
      <c r="AH69" s="107">
        <v>24123.849609375</v>
      </c>
      <c r="AI69" s="73">
        <f t="shared" si="5"/>
        <v>-7.4971615634678024E-4</v>
      </c>
      <c r="AO69" s="136">
        <v>45475</v>
      </c>
      <c r="AP69" s="107">
        <v>258.76708984375</v>
      </c>
      <c r="AQ69" s="73">
        <f t="shared" si="6"/>
        <v>2.0574568480260291E-2</v>
      </c>
      <c r="AT69" s="135">
        <v>45475</v>
      </c>
      <c r="AU69" s="107">
        <v>24123.849609375</v>
      </c>
      <c r="AV69" s="73">
        <f t="shared" si="7"/>
        <v>-7.4971615634678024E-4</v>
      </c>
      <c r="BB69" s="136">
        <v>45475</v>
      </c>
      <c r="BC69" s="107">
        <v>5385.611328125</v>
      </c>
      <c r="BD69" s="73">
        <f t="shared" si="8"/>
        <v>4.8644639040815729E-3</v>
      </c>
      <c r="BG69" s="135">
        <v>45475</v>
      </c>
      <c r="BH69" s="107">
        <v>24123.849609375</v>
      </c>
      <c r="BI69" s="73">
        <f t="shared" si="9"/>
        <v>-7.4971615634678024E-4</v>
      </c>
    </row>
    <row r="70" spans="2:61" x14ac:dyDescent="0.25">
      <c r="B70" s="136">
        <v>45476</v>
      </c>
      <c r="C70" s="107">
        <v>3813.77392578125</v>
      </c>
      <c r="D70" s="73">
        <f t="shared" si="0"/>
        <v>-1.2981067078882358E-2</v>
      </c>
      <c r="G70" s="135">
        <v>45476</v>
      </c>
      <c r="H70" s="107">
        <v>24286.5</v>
      </c>
      <c r="I70" s="73">
        <f t="shared" si="1"/>
        <v>6.7423066077227922E-3</v>
      </c>
      <c r="O70" s="136">
        <v>45471</v>
      </c>
      <c r="P70" s="107">
        <v>17.883821487426761</v>
      </c>
      <c r="Q70" s="73">
        <f t="shared" si="2"/>
        <v>-5.3670554255313974E-4</v>
      </c>
      <c r="T70" s="135">
        <v>45476</v>
      </c>
      <c r="U70" s="107">
        <v>24286.5</v>
      </c>
      <c r="V70" s="73">
        <f t="shared" si="3"/>
        <v>6.7423066077227922E-3</v>
      </c>
      <c r="AB70" s="136">
        <v>45476</v>
      </c>
      <c r="AC70" s="107">
        <v>1406.67529296875</v>
      </c>
      <c r="AD70" s="73">
        <f t="shared" si="4"/>
        <v>1.3487323738292645E-4</v>
      </c>
      <c r="AG70" s="135">
        <v>45476</v>
      </c>
      <c r="AH70" s="107">
        <v>24286.5</v>
      </c>
      <c r="AI70" s="73">
        <f t="shared" si="5"/>
        <v>6.7423066077227922E-3</v>
      </c>
      <c r="AO70" s="136">
        <v>45476</v>
      </c>
      <c r="AP70" s="107">
        <v>259.1517333984375</v>
      </c>
      <c r="AQ70" s="73">
        <f t="shared" si="6"/>
        <v>1.4864469624780163E-3</v>
      </c>
      <c r="AT70" s="135">
        <v>45476</v>
      </c>
      <c r="AU70" s="107">
        <v>24286.5</v>
      </c>
      <c r="AV70" s="73">
        <f t="shared" si="7"/>
        <v>6.7423066077227922E-3</v>
      </c>
      <c r="BB70" s="136">
        <v>45476</v>
      </c>
      <c r="BC70" s="107">
        <v>5378.13427734375</v>
      </c>
      <c r="BD70" s="73">
        <f t="shared" si="8"/>
        <v>-1.3883383567252494E-3</v>
      </c>
      <c r="BG70" s="135">
        <v>45476</v>
      </c>
      <c r="BH70" s="107">
        <v>24286.5</v>
      </c>
      <c r="BI70" s="73">
        <f t="shared" si="9"/>
        <v>6.7423066077227922E-3</v>
      </c>
    </row>
    <row r="71" spans="2:61" x14ac:dyDescent="0.25">
      <c r="B71" s="136">
        <v>45477</v>
      </c>
      <c r="C71" s="107">
        <v>3867.346435546875</v>
      </c>
      <c r="D71" s="73">
        <f t="shared" si="0"/>
        <v>1.4047112075383561E-2</v>
      </c>
      <c r="G71" s="135">
        <v>45477</v>
      </c>
      <c r="H71" s="107">
        <v>24302.150390625</v>
      </c>
      <c r="I71" s="73">
        <f t="shared" si="1"/>
        <v>6.4440700080292679E-4</v>
      </c>
      <c r="O71" s="136">
        <v>45474</v>
      </c>
      <c r="P71" s="107">
        <v>18.01828765869141</v>
      </c>
      <c r="Q71" s="73">
        <f t="shared" si="2"/>
        <v>7.5188723707169114E-3</v>
      </c>
      <c r="T71" s="135">
        <v>45477</v>
      </c>
      <c r="U71" s="107">
        <v>24302.150390625</v>
      </c>
      <c r="V71" s="73">
        <f t="shared" si="3"/>
        <v>6.4440700080292679E-4</v>
      </c>
      <c r="AB71" s="136">
        <v>45477</v>
      </c>
      <c r="AC71" s="107">
        <v>1445.9501953125</v>
      </c>
      <c r="AD71" s="73">
        <f t="shared" si="4"/>
        <v>2.7920375469779879E-2</v>
      </c>
      <c r="AG71" s="135">
        <v>45477</v>
      </c>
      <c r="AH71" s="107">
        <v>24302.150390625</v>
      </c>
      <c r="AI71" s="73">
        <f t="shared" si="5"/>
        <v>6.4440700080292679E-4</v>
      </c>
      <c r="AO71" s="136">
        <v>45477</v>
      </c>
      <c r="AP71" s="107">
        <v>255.16111755371091</v>
      </c>
      <c r="AQ71" s="73">
        <f t="shared" si="6"/>
        <v>-1.5398761923738125E-2</v>
      </c>
      <c r="AT71" s="135">
        <v>45477</v>
      </c>
      <c r="AU71" s="107">
        <v>24302.150390625</v>
      </c>
      <c r="AV71" s="73">
        <f t="shared" si="7"/>
        <v>6.4440700080292679E-4</v>
      </c>
      <c r="BB71" s="136">
        <v>45477</v>
      </c>
      <c r="BC71" s="107">
        <v>5371.345703125</v>
      </c>
      <c r="BD71" s="73">
        <f t="shared" si="8"/>
        <v>-1.2622545047541456E-3</v>
      </c>
      <c r="BG71" s="135">
        <v>45477</v>
      </c>
      <c r="BH71" s="107">
        <v>24302.150390625</v>
      </c>
      <c r="BI71" s="73">
        <f t="shared" si="9"/>
        <v>6.4440700080292679E-4</v>
      </c>
    </row>
    <row r="72" spans="2:61" x14ac:dyDescent="0.25">
      <c r="B72" s="136">
        <v>45478</v>
      </c>
      <c r="C72" s="107">
        <v>3858.5458984375</v>
      </c>
      <c r="D72" s="73">
        <f t="shared" si="0"/>
        <v>-2.2756009206944539E-3</v>
      </c>
      <c r="G72" s="135">
        <v>45478</v>
      </c>
      <c r="H72" s="107">
        <v>24323.849609375</v>
      </c>
      <c r="I72" s="73">
        <f t="shared" si="1"/>
        <v>8.9289294985062106E-4</v>
      </c>
      <c r="O72" s="136">
        <v>45475</v>
      </c>
      <c r="P72" s="107">
        <v>18.46970176696777</v>
      </c>
      <c r="Q72" s="73">
        <f t="shared" si="2"/>
        <v>2.5053108088137988E-2</v>
      </c>
      <c r="T72" s="135">
        <v>45478</v>
      </c>
      <c r="U72" s="107">
        <v>24323.849609375</v>
      </c>
      <c r="V72" s="73">
        <f t="shared" si="3"/>
        <v>8.9289294985062106E-4</v>
      </c>
      <c r="AB72" s="136">
        <v>45478</v>
      </c>
      <c r="AC72" s="107">
        <v>1443.148315429688</v>
      </c>
      <c r="AD72" s="73">
        <f t="shared" si="4"/>
        <v>-1.9377430093340253E-3</v>
      </c>
      <c r="AG72" s="135">
        <v>45478</v>
      </c>
      <c r="AH72" s="107">
        <v>24323.849609375</v>
      </c>
      <c r="AI72" s="73">
        <f t="shared" si="5"/>
        <v>8.9289294985062106E-4</v>
      </c>
      <c r="AO72" s="136">
        <v>45478</v>
      </c>
      <c r="AP72" s="107">
        <v>257.276611328125</v>
      </c>
      <c r="AQ72" s="73">
        <f t="shared" si="6"/>
        <v>8.290815601906143E-3</v>
      </c>
      <c r="AT72" s="135">
        <v>45478</v>
      </c>
      <c r="AU72" s="107">
        <v>24323.849609375</v>
      </c>
      <c r="AV72" s="73">
        <f t="shared" si="7"/>
        <v>8.9289294985062106E-4</v>
      </c>
      <c r="BB72" s="136">
        <v>45478</v>
      </c>
      <c r="BC72" s="107">
        <v>5334.15673828125</v>
      </c>
      <c r="BD72" s="73">
        <f t="shared" si="8"/>
        <v>-6.9235843118632401E-3</v>
      </c>
      <c r="BG72" s="135">
        <v>45478</v>
      </c>
      <c r="BH72" s="107">
        <v>24323.849609375</v>
      </c>
      <c r="BI72" s="73">
        <f t="shared" si="9"/>
        <v>8.9289294985062106E-4</v>
      </c>
    </row>
    <row r="73" spans="2:61" x14ac:dyDescent="0.25">
      <c r="B73" s="136">
        <v>45481</v>
      </c>
      <c r="C73" s="107">
        <v>3840.656494140625</v>
      </c>
      <c r="D73" s="73">
        <f t="shared" si="0"/>
        <v>-4.6363072431299113E-3</v>
      </c>
      <c r="G73" s="135">
        <v>45481</v>
      </c>
      <c r="H73" s="107">
        <v>24320.55078125</v>
      </c>
      <c r="I73" s="73">
        <f t="shared" si="1"/>
        <v>-1.3562113637344275E-4</v>
      </c>
      <c r="O73" s="136">
        <v>45476</v>
      </c>
      <c r="P73" s="107">
        <v>18.604167938232418</v>
      </c>
      <c r="Q73" s="73">
        <f t="shared" si="2"/>
        <v>7.2803650519759344E-3</v>
      </c>
      <c r="T73" s="135">
        <v>45481</v>
      </c>
      <c r="U73" s="107">
        <v>24320.55078125</v>
      </c>
      <c r="V73" s="73">
        <f t="shared" si="3"/>
        <v>-1.3562113637344275E-4</v>
      </c>
      <c r="AB73" s="136">
        <v>45481</v>
      </c>
      <c r="AC73" s="107">
        <v>1456.445678710938</v>
      </c>
      <c r="AD73" s="73">
        <f t="shared" si="4"/>
        <v>9.2141349153644914E-3</v>
      </c>
      <c r="AG73" s="135">
        <v>45481</v>
      </c>
      <c r="AH73" s="107">
        <v>24320.55078125</v>
      </c>
      <c r="AI73" s="73">
        <f t="shared" si="5"/>
        <v>-1.3562113637344275E-4</v>
      </c>
      <c r="AO73" s="136">
        <v>45481</v>
      </c>
      <c r="AP73" s="107">
        <v>260.20950317382813</v>
      </c>
      <c r="AQ73" s="73">
        <f t="shared" si="6"/>
        <v>1.1399760866573905E-2</v>
      </c>
      <c r="AT73" s="135">
        <v>45481</v>
      </c>
      <c r="AU73" s="107">
        <v>24320.55078125</v>
      </c>
      <c r="AV73" s="73">
        <f t="shared" si="7"/>
        <v>-1.3562113637344275E-4</v>
      </c>
      <c r="BB73" s="136">
        <v>45481</v>
      </c>
      <c r="BC73" s="107">
        <v>5302.6728515625</v>
      </c>
      <c r="BD73" s="73">
        <f t="shared" si="8"/>
        <v>-5.9023175102452807E-3</v>
      </c>
      <c r="BG73" s="135">
        <v>45481</v>
      </c>
      <c r="BH73" s="107">
        <v>24320.55078125</v>
      </c>
      <c r="BI73" s="73">
        <f t="shared" si="9"/>
        <v>-1.3562113637344275E-4</v>
      </c>
    </row>
    <row r="74" spans="2:61" x14ac:dyDescent="0.25">
      <c r="B74" s="136">
        <v>45482</v>
      </c>
      <c r="C74" s="107">
        <v>3833.25048828125</v>
      </c>
      <c r="D74" s="73">
        <f t="shared" ref="D74:D137" si="10">C74/C73-1</f>
        <v>-1.928317690132908E-3</v>
      </c>
      <c r="G74" s="135">
        <v>45482</v>
      </c>
      <c r="H74" s="107">
        <v>24433.19921875</v>
      </c>
      <c r="I74" s="73">
        <f t="shared" ref="I74:I137" si="11">H74/H73-1</f>
        <v>4.6318209860134463E-3</v>
      </c>
      <c r="O74" s="136">
        <v>45478</v>
      </c>
      <c r="P74" s="107">
        <v>18.661794662475589</v>
      </c>
      <c r="Q74" s="73">
        <f t="shared" ref="Q74:Q137" si="12">P74/P73-1</f>
        <v>3.0975168808675679E-3</v>
      </c>
      <c r="T74" s="135">
        <v>45482</v>
      </c>
      <c r="U74" s="107">
        <v>24433.19921875</v>
      </c>
      <c r="V74" s="73">
        <f t="shared" ref="V74:V137" si="13">U74/U73-1</f>
        <v>4.6318209860134463E-3</v>
      </c>
      <c r="AB74" s="136">
        <v>45482</v>
      </c>
      <c r="AC74" s="107">
        <v>1454.261108398438</v>
      </c>
      <c r="AD74" s="73">
        <f t="shared" ref="AD74:AD137" si="14">AC74/AC73-1</f>
        <v>-1.4999325717616196E-3</v>
      </c>
      <c r="AG74" s="135">
        <v>45482</v>
      </c>
      <c r="AH74" s="107">
        <v>24433.19921875</v>
      </c>
      <c r="AI74" s="73">
        <f t="shared" ref="AI74:AI137" si="15">AH74/AH73-1</f>
        <v>4.6318209860134463E-3</v>
      </c>
      <c r="AO74" s="136">
        <v>45482</v>
      </c>
      <c r="AP74" s="107">
        <v>260.11334228515619</v>
      </c>
      <c r="AQ74" s="73">
        <f t="shared" ref="AQ74:AQ137" si="16">AP74/AP73-1</f>
        <v>-3.6955179383935111E-4</v>
      </c>
      <c r="AT74" s="135">
        <v>45482</v>
      </c>
      <c r="AU74" s="107">
        <v>24433.19921875</v>
      </c>
      <c r="AV74" s="73">
        <f t="shared" ref="AV74:AV137" si="17">AU74/AU73-1</f>
        <v>4.6318209860134463E-3</v>
      </c>
      <c r="BB74" s="136">
        <v>45482</v>
      </c>
      <c r="BC74" s="107">
        <v>5290.3251953125</v>
      </c>
      <c r="BD74" s="73">
        <f t="shared" ref="BD74:BD137" si="18">BC74/BC73-1</f>
        <v>-2.3285721362881207E-3</v>
      </c>
      <c r="BG74" s="135">
        <v>45482</v>
      </c>
      <c r="BH74" s="107">
        <v>24433.19921875</v>
      </c>
      <c r="BI74" s="73">
        <f t="shared" ref="BI74:BI137" si="19">BH74/BH73-1</f>
        <v>4.6318209860134463E-3</v>
      </c>
    </row>
    <row r="75" spans="2:61" x14ac:dyDescent="0.25">
      <c r="B75" s="136">
        <v>45483</v>
      </c>
      <c r="C75" s="107">
        <v>3759.8173828125</v>
      </c>
      <c r="D75" s="73">
        <f t="shared" si="10"/>
        <v>-1.9156876309869286E-2</v>
      </c>
      <c r="G75" s="135">
        <v>45483</v>
      </c>
      <c r="H75" s="107">
        <v>24324.44921875</v>
      </c>
      <c r="I75" s="73">
        <f t="shared" si="11"/>
        <v>-4.4509111977667493E-3</v>
      </c>
      <c r="O75" s="136">
        <v>45481</v>
      </c>
      <c r="P75" s="107">
        <v>18.72902679443359</v>
      </c>
      <c r="Q75" s="73">
        <f t="shared" si="12"/>
        <v>3.6026616503925801E-3</v>
      </c>
      <c r="T75" s="135">
        <v>45483</v>
      </c>
      <c r="U75" s="107">
        <v>24324.44921875</v>
      </c>
      <c r="V75" s="73">
        <f t="shared" si="13"/>
        <v>-4.4509111977667493E-3</v>
      </c>
      <c r="AB75" s="136">
        <v>45483</v>
      </c>
      <c r="AC75" s="107">
        <v>1434.172607421875</v>
      </c>
      <c r="AD75" s="73">
        <f t="shared" si="14"/>
        <v>-1.3813544803302991E-2</v>
      </c>
      <c r="AG75" s="135">
        <v>45483</v>
      </c>
      <c r="AH75" s="107">
        <v>24324.44921875</v>
      </c>
      <c r="AI75" s="73">
        <f t="shared" si="15"/>
        <v>-4.4509111977667493E-3</v>
      </c>
      <c r="AO75" s="136">
        <v>45483</v>
      </c>
      <c r="AP75" s="107">
        <v>257.49295043945313</v>
      </c>
      <c r="AQ75" s="73">
        <f t="shared" si="16"/>
        <v>-1.0074038581344258E-2</v>
      </c>
      <c r="AT75" s="135">
        <v>45483</v>
      </c>
      <c r="AU75" s="107">
        <v>24324.44921875</v>
      </c>
      <c r="AV75" s="73">
        <f t="shared" si="17"/>
        <v>-4.4509111977667493E-3</v>
      </c>
      <c r="BB75" s="136">
        <v>45483</v>
      </c>
      <c r="BC75" s="107">
        <v>5289.43994140625</v>
      </c>
      <c r="BD75" s="73">
        <f t="shared" si="18"/>
        <v>-1.6733449713723925E-4</v>
      </c>
      <c r="BG75" s="135">
        <v>45483</v>
      </c>
      <c r="BH75" s="107">
        <v>24324.44921875</v>
      </c>
      <c r="BI75" s="73">
        <f t="shared" si="19"/>
        <v>-4.4509111977667493E-3</v>
      </c>
    </row>
    <row r="76" spans="2:61" x14ac:dyDescent="0.25">
      <c r="B76" s="136">
        <v>45484</v>
      </c>
      <c r="C76" s="107">
        <v>3773.811279296875</v>
      </c>
      <c r="D76" s="73">
        <f t="shared" si="10"/>
        <v>3.721961749617364E-3</v>
      </c>
      <c r="G76" s="135">
        <v>45484</v>
      </c>
      <c r="H76" s="107">
        <v>24315.94921875</v>
      </c>
      <c r="I76" s="73">
        <f t="shared" si="11"/>
        <v>-3.4944265021419341E-4</v>
      </c>
      <c r="O76" s="136">
        <v>45482</v>
      </c>
      <c r="P76" s="107">
        <v>18.536935806274411</v>
      </c>
      <c r="Q76" s="73">
        <f t="shared" si="12"/>
        <v>-1.0256325129305188E-2</v>
      </c>
      <c r="T76" s="135">
        <v>45484</v>
      </c>
      <c r="U76" s="107">
        <v>24315.94921875</v>
      </c>
      <c r="V76" s="73">
        <f t="shared" si="13"/>
        <v>-3.4944265021419341E-4</v>
      </c>
      <c r="AB76" s="136">
        <v>45484</v>
      </c>
      <c r="AC76" s="107">
        <v>1436.024780273438</v>
      </c>
      <c r="AD76" s="73">
        <f t="shared" si="14"/>
        <v>1.2914574173135129E-3</v>
      </c>
      <c r="AG76" s="135">
        <v>45484</v>
      </c>
      <c r="AH76" s="107">
        <v>24315.94921875</v>
      </c>
      <c r="AI76" s="73">
        <f t="shared" si="15"/>
        <v>-3.4944265021419341E-4</v>
      </c>
      <c r="AO76" s="136">
        <v>45484</v>
      </c>
      <c r="AP76" s="107">
        <v>256.79580688476563</v>
      </c>
      <c r="AQ76" s="73">
        <f t="shared" si="16"/>
        <v>-2.7074277315076722E-3</v>
      </c>
      <c r="AT76" s="135">
        <v>45484</v>
      </c>
      <c r="AU76" s="107">
        <v>24315.94921875</v>
      </c>
      <c r="AV76" s="73">
        <f t="shared" si="17"/>
        <v>-3.4944265021419341E-4</v>
      </c>
      <c r="BB76" s="136">
        <v>45484</v>
      </c>
      <c r="BC76" s="107">
        <v>5320.2841796875</v>
      </c>
      <c r="BD76" s="73">
        <f t="shared" si="18"/>
        <v>5.8312862274507715E-3</v>
      </c>
      <c r="BG76" s="135">
        <v>45484</v>
      </c>
      <c r="BH76" s="107">
        <v>24315.94921875</v>
      </c>
      <c r="BI76" s="73">
        <f t="shared" si="19"/>
        <v>-3.4944265021419341E-4</v>
      </c>
    </row>
    <row r="77" spans="2:61" x14ac:dyDescent="0.25">
      <c r="B77" s="136">
        <v>45485</v>
      </c>
      <c r="C77" s="107">
        <v>4024.119873046875</v>
      </c>
      <c r="D77" s="73">
        <f t="shared" si="10"/>
        <v>6.6327798404544724E-2</v>
      </c>
      <c r="G77" s="135">
        <v>45485</v>
      </c>
      <c r="H77" s="107">
        <v>24502.150390625</v>
      </c>
      <c r="I77" s="73">
        <f t="shared" si="11"/>
        <v>7.6575736443560416E-3</v>
      </c>
      <c r="O77" s="136">
        <v>45483</v>
      </c>
      <c r="P77" s="107">
        <v>18.604167938232418</v>
      </c>
      <c r="Q77" s="73">
        <f t="shared" si="12"/>
        <v>3.626928024169418E-3</v>
      </c>
      <c r="T77" s="135">
        <v>45485</v>
      </c>
      <c r="U77" s="107">
        <v>24502.150390625</v>
      </c>
      <c r="V77" s="73">
        <f t="shared" si="13"/>
        <v>7.6575736443560416E-3</v>
      </c>
      <c r="AB77" s="136">
        <v>45485</v>
      </c>
      <c r="AC77" s="107">
        <v>1481.90087890625</v>
      </c>
      <c r="AD77" s="73">
        <f t="shared" si="14"/>
        <v>3.1946592609687796E-2</v>
      </c>
      <c r="AG77" s="135">
        <v>45485</v>
      </c>
      <c r="AH77" s="107">
        <v>24502.150390625</v>
      </c>
      <c r="AI77" s="73">
        <f t="shared" si="15"/>
        <v>7.6575736443560416E-3</v>
      </c>
      <c r="AO77" s="136">
        <v>45485</v>
      </c>
      <c r="AP77" s="107">
        <v>269.32070922851563</v>
      </c>
      <c r="AQ77" s="73">
        <f t="shared" si="16"/>
        <v>4.8773780599036032E-2</v>
      </c>
      <c r="AT77" s="135">
        <v>45485</v>
      </c>
      <c r="AU77" s="107">
        <v>24502.150390625</v>
      </c>
      <c r="AV77" s="73">
        <f t="shared" si="17"/>
        <v>7.6575736443560416E-3</v>
      </c>
      <c r="BB77" s="136">
        <v>45485</v>
      </c>
      <c r="BC77" s="107">
        <v>5482.66845703125</v>
      </c>
      <c r="BD77" s="73">
        <f t="shared" si="18"/>
        <v>3.0521730016551007E-2</v>
      </c>
      <c r="BG77" s="135">
        <v>45485</v>
      </c>
      <c r="BH77" s="107">
        <v>24502.150390625</v>
      </c>
      <c r="BI77" s="73">
        <f t="shared" si="19"/>
        <v>7.6575736443560416E-3</v>
      </c>
    </row>
    <row r="78" spans="2:61" x14ac:dyDescent="0.25">
      <c r="B78" s="136">
        <v>45488</v>
      </c>
      <c r="C78" s="107">
        <v>4009.933349609375</v>
      </c>
      <c r="D78" s="73">
        <f t="shared" si="10"/>
        <v>-3.5253729722416471E-3</v>
      </c>
      <c r="G78" s="135">
        <v>45488</v>
      </c>
      <c r="H78" s="107">
        <v>24586.69921875</v>
      </c>
      <c r="I78" s="73">
        <f t="shared" si="11"/>
        <v>3.4506697076412962E-3</v>
      </c>
      <c r="O78" s="136">
        <v>45484</v>
      </c>
      <c r="P78" s="107">
        <v>19.103609085083011</v>
      </c>
      <c r="Q78" s="73">
        <f t="shared" si="12"/>
        <v>2.6845658914109061E-2</v>
      </c>
      <c r="T78" s="135">
        <v>45488</v>
      </c>
      <c r="U78" s="107">
        <v>24586.69921875</v>
      </c>
      <c r="V78" s="73">
        <f t="shared" si="13"/>
        <v>3.4506697076412962E-3</v>
      </c>
      <c r="AB78" s="136">
        <v>45488</v>
      </c>
      <c r="AC78" s="107">
        <v>1490.8291015625</v>
      </c>
      <c r="AD78" s="73">
        <f t="shared" si="14"/>
        <v>6.0248447000312844E-3</v>
      </c>
      <c r="AG78" s="135">
        <v>45488</v>
      </c>
      <c r="AH78" s="107">
        <v>24586.69921875</v>
      </c>
      <c r="AI78" s="73">
        <f t="shared" si="15"/>
        <v>3.4506697076412962E-3</v>
      </c>
      <c r="AO78" s="136">
        <v>45488</v>
      </c>
      <c r="AP78" s="107">
        <v>269.10430908203119</v>
      </c>
      <c r="AQ78" s="73">
        <f t="shared" si="16"/>
        <v>-8.0350355197089662E-4</v>
      </c>
      <c r="AT78" s="135">
        <v>45488</v>
      </c>
      <c r="AU78" s="107">
        <v>24586.69921875</v>
      </c>
      <c r="AV78" s="73">
        <f t="shared" si="17"/>
        <v>3.4506697076412962E-3</v>
      </c>
      <c r="BB78" s="136">
        <v>45488</v>
      </c>
      <c r="BC78" s="107">
        <v>5389.6943359375</v>
      </c>
      <c r="BD78" s="73">
        <f t="shared" si="18"/>
        <v>-1.6957822969308922E-2</v>
      </c>
      <c r="BG78" s="135">
        <v>45488</v>
      </c>
      <c r="BH78" s="107">
        <v>24586.69921875</v>
      </c>
      <c r="BI78" s="73">
        <f t="shared" si="19"/>
        <v>3.4506697076412962E-3</v>
      </c>
    </row>
    <row r="79" spans="2:61" x14ac:dyDescent="0.25">
      <c r="B79" s="136">
        <v>45489</v>
      </c>
      <c r="C79" s="107">
        <v>4018.830322265625</v>
      </c>
      <c r="D79" s="73">
        <f t="shared" si="10"/>
        <v>2.2187333006711274E-3</v>
      </c>
      <c r="G79" s="135">
        <v>45489</v>
      </c>
      <c r="H79" s="107">
        <v>24613</v>
      </c>
      <c r="I79" s="73">
        <f t="shared" si="11"/>
        <v>1.0697158254551198E-3</v>
      </c>
      <c r="O79" s="136">
        <v>45485</v>
      </c>
      <c r="P79" s="107">
        <v>19.59344482421875</v>
      </c>
      <c r="Q79" s="73">
        <f t="shared" si="12"/>
        <v>2.564100516054979E-2</v>
      </c>
      <c r="T79" s="135">
        <v>45489</v>
      </c>
      <c r="U79" s="107">
        <v>24613</v>
      </c>
      <c r="V79" s="73">
        <f t="shared" si="13"/>
        <v>1.0697158254551198E-3</v>
      </c>
      <c r="AB79" s="136">
        <v>45489</v>
      </c>
      <c r="AC79" s="107">
        <v>1490.781616210938</v>
      </c>
      <c r="AD79" s="73">
        <f t="shared" si="14"/>
        <v>-3.1851639810565047E-5</v>
      </c>
      <c r="AG79" s="135">
        <v>45489</v>
      </c>
      <c r="AH79" s="107">
        <v>24613</v>
      </c>
      <c r="AI79" s="73">
        <f t="shared" si="15"/>
        <v>1.0697158254551198E-3</v>
      </c>
      <c r="AO79" s="136">
        <v>45489</v>
      </c>
      <c r="AP79" s="107">
        <v>269.10430908203119</v>
      </c>
      <c r="AQ79" s="73">
        <f t="shared" si="16"/>
        <v>0</v>
      </c>
      <c r="AT79" s="135">
        <v>45489</v>
      </c>
      <c r="AU79" s="107">
        <v>24613</v>
      </c>
      <c r="AV79" s="73">
        <f t="shared" si="17"/>
        <v>1.0697158254551198E-3</v>
      </c>
      <c r="BB79" s="136">
        <v>45489</v>
      </c>
      <c r="BC79" s="107">
        <v>5472.53515625</v>
      </c>
      <c r="BD79" s="73">
        <f t="shared" si="18"/>
        <v>1.5370226055331671E-2</v>
      </c>
      <c r="BG79" s="135">
        <v>45489</v>
      </c>
      <c r="BH79" s="107">
        <v>24613</v>
      </c>
      <c r="BI79" s="73">
        <f t="shared" si="19"/>
        <v>1.0697158254551198E-3</v>
      </c>
    </row>
    <row r="80" spans="2:61" x14ac:dyDescent="0.25">
      <c r="B80" s="136">
        <v>45491</v>
      </c>
      <c r="C80" s="107">
        <v>4150.6923828125</v>
      </c>
      <c r="D80" s="73">
        <f t="shared" si="10"/>
        <v>3.2811054454405797E-2</v>
      </c>
      <c r="G80" s="135">
        <v>45491</v>
      </c>
      <c r="H80" s="107">
        <v>24800.849609375</v>
      </c>
      <c r="I80" s="73">
        <f t="shared" si="11"/>
        <v>7.6321297434283064E-3</v>
      </c>
      <c r="O80" s="136">
        <v>45488</v>
      </c>
      <c r="P80" s="107">
        <v>19.507001876831051</v>
      </c>
      <c r="Q80" s="73">
        <f t="shared" si="12"/>
        <v>-4.4118299851412246E-3</v>
      </c>
      <c r="T80" s="135">
        <v>45491</v>
      </c>
      <c r="U80" s="107">
        <v>24800.849609375</v>
      </c>
      <c r="V80" s="73">
        <f t="shared" si="13"/>
        <v>7.6321297434283064E-3</v>
      </c>
      <c r="AB80" s="136">
        <v>45491</v>
      </c>
      <c r="AC80" s="107">
        <v>1514.52685546875</v>
      </c>
      <c r="AD80" s="73">
        <f t="shared" si="14"/>
        <v>1.5928046737096579E-2</v>
      </c>
      <c r="AG80" s="135">
        <v>45491</v>
      </c>
      <c r="AH80" s="107">
        <v>24800.849609375</v>
      </c>
      <c r="AI80" s="73">
        <f t="shared" si="15"/>
        <v>7.6321297434283064E-3</v>
      </c>
      <c r="AO80" s="136">
        <v>45491</v>
      </c>
      <c r="AP80" s="107">
        <v>275.59515380859381</v>
      </c>
      <c r="AQ80" s="73">
        <f t="shared" si="16"/>
        <v>2.4120181310749667E-2</v>
      </c>
      <c r="AT80" s="135">
        <v>45491</v>
      </c>
      <c r="AU80" s="107">
        <v>24800.849609375</v>
      </c>
      <c r="AV80" s="73">
        <f t="shared" si="17"/>
        <v>7.6321297434283064E-3</v>
      </c>
      <c r="BB80" s="136">
        <v>45491</v>
      </c>
      <c r="BC80" s="107">
        <v>5663.943359375</v>
      </c>
      <c r="BD80" s="73">
        <f t="shared" si="18"/>
        <v>3.4976148651397754E-2</v>
      </c>
      <c r="BG80" s="135">
        <v>45491</v>
      </c>
      <c r="BH80" s="107">
        <v>24800.849609375</v>
      </c>
      <c r="BI80" s="73">
        <f t="shared" si="19"/>
        <v>7.6321297434283064E-3</v>
      </c>
    </row>
    <row r="81" spans="2:61" x14ac:dyDescent="0.25">
      <c r="B81" s="136">
        <v>45492</v>
      </c>
      <c r="C81" s="107">
        <v>4147.65576171875</v>
      </c>
      <c r="D81" s="73">
        <f t="shared" si="10"/>
        <v>-7.3159386764587442E-4</v>
      </c>
      <c r="G81" s="135">
        <v>45492</v>
      </c>
      <c r="H81" s="107">
        <v>24530.900390625</v>
      </c>
      <c r="I81" s="73">
        <f t="shared" si="11"/>
        <v>-1.0884676251089243E-2</v>
      </c>
      <c r="O81" s="136">
        <v>45489</v>
      </c>
      <c r="P81" s="107">
        <v>19.84316444396973</v>
      </c>
      <c r="Q81" s="73">
        <f t="shared" si="12"/>
        <v>1.7232918172727985E-2</v>
      </c>
      <c r="T81" s="135">
        <v>45492</v>
      </c>
      <c r="U81" s="107">
        <v>24530.900390625</v>
      </c>
      <c r="V81" s="73">
        <f t="shared" si="13"/>
        <v>-1.0884676251089243E-2</v>
      </c>
      <c r="AB81" s="136">
        <v>45492</v>
      </c>
      <c r="AC81" s="107">
        <v>1514.52685546875</v>
      </c>
      <c r="AD81" s="73">
        <f t="shared" si="14"/>
        <v>0</v>
      </c>
      <c r="AG81" s="135">
        <v>45492</v>
      </c>
      <c r="AH81" s="107">
        <v>24530.900390625</v>
      </c>
      <c r="AI81" s="73">
        <f t="shared" si="15"/>
        <v>-1.0884676251089243E-2</v>
      </c>
      <c r="AO81" s="136">
        <v>45492</v>
      </c>
      <c r="AP81" s="107">
        <v>267.90231323242188</v>
      </c>
      <c r="AQ81" s="73">
        <f t="shared" si="16"/>
        <v>-2.7913555336008367E-2</v>
      </c>
      <c r="AT81" s="135">
        <v>45492</v>
      </c>
      <c r="AU81" s="107">
        <v>24530.900390625</v>
      </c>
      <c r="AV81" s="73">
        <f t="shared" si="17"/>
        <v>-1.0884676251089243E-2</v>
      </c>
      <c r="BB81" s="136">
        <v>45492</v>
      </c>
      <c r="BC81" s="107">
        <v>5669.69921875</v>
      </c>
      <c r="BD81" s="73">
        <f t="shared" si="18"/>
        <v>1.0162282723877869E-3</v>
      </c>
      <c r="BG81" s="135">
        <v>45492</v>
      </c>
      <c r="BH81" s="107">
        <v>24530.900390625</v>
      </c>
      <c r="BI81" s="73">
        <f t="shared" si="19"/>
        <v>-1.0884676251089243E-2</v>
      </c>
    </row>
    <row r="82" spans="2:61" x14ac:dyDescent="0.25">
      <c r="B82" s="136">
        <v>45495</v>
      </c>
      <c r="C82" s="107">
        <v>4133.1474609375</v>
      </c>
      <c r="D82" s="73">
        <f t="shared" si="10"/>
        <v>-3.4979520034319478E-3</v>
      </c>
      <c r="G82" s="135">
        <v>45495</v>
      </c>
      <c r="H82" s="107">
        <v>24509.25</v>
      </c>
      <c r="I82" s="73">
        <f t="shared" si="11"/>
        <v>-8.8257627238474967E-4</v>
      </c>
      <c r="O82" s="136">
        <v>45490</v>
      </c>
      <c r="P82" s="107">
        <v>19.718305587768551</v>
      </c>
      <c r="Q82" s="73">
        <f t="shared" si="12"/>
        <v>-6.2922855149306622E-3</v>
      </c>
      <c r="T82" s="135">
        <v>45495</v>
      </c>
      <c r="U82" s="107">
        <v>24509.25</v>
      </c>
      <c r="V82" s="73">
        <f t="shared" si="13"/>
        <v>-8.8257627238474967E-4</v>
      </c>
      <c r="AB82" s="136">
        <v>45495</v>
      </c>
      <c r="AC82" s="107">
        <v>1497.95263671875</v>
      </c>
      <c r="AD82" s="73">
        <f t="shared" si="14"/>
        <v>-1.0943496109133144E-2</v>
      </c>
      <c r="AG82" s="135">
        <v>45495</v>
      </c>
      <c r="AH82" s="107">
        <v>24509.25</v>
      </c>
      <c r="AI82" s="73">
        <f t="shared" si="15"/>
        <v>-8.8257627238474967E-4</v>
      </c>
      <c r="AO82" s="136">
        <v>45495</v>
      </c>
      <c r="AP82" s="107">
        <v>243.18913269042969</v>
      </c>
      <c r="AQ82" s="73">
        <f t="shared" si="16"/>
        <v>-9.2246984521376585E-2</v>
      </c>
      <c r="AT82" s="135">
        <v>45495</v>
      </c>
      <c r="AU82" s="107">
        <v>24509.25</v>
      </c>
      <c r="AV82" s="73">
        <f t="shared" si="17"/>
        <v>-8.8257627238474967E-4</v>
      </c>
      <c r="BB82" s="136">
        <v>45495</v>
      </c>
      <c r="BC82" s="107">
        <v>5626.01611328125</v>
      </c>
      <c r="BD82" s="73">
        <f t="shared" si="18"/>
        <v>-7.704660120996798E-3</v>
      </c>
      <c r="BG82" s="135">
        <v>45495</v>
      </c>
      <c r="BH82" s="107">
        <v>24509.25</v>
      </c>
      <c r="BI82" s="73">
        <f t="shared" si="19"/>
        <v>-8.8257627238474967E-4</v>
      </c>
    </row>
    <row r="83" spans="2:61" x14ac:dyDescent="0.25">
      <c r="B83" s="136">
        <v>45496</v>
      </c>
      <c r="C83" s="107">
        <v>4147.607421875</v>
      </c>
      <c r="D83" s="73">
        <f t="shared" si="10"/>
        <v>3.4985349722365111E-3</v>
      </c>
      <c r="G83" s="135">
        <v>45496</v>
      </c>
      <c r="H83" s="107">
        <v>24479.05078125</v>
      </c>
      <c r="I83" s="73">
        <f t="shared" si="11"/>
        <v>-1.2321559717249908E-3</v>
      </c>
      <c r="O83" s="136">
        <v>45491</v>
      </c>
      <c r="P83" s="107">
        <v>21.37030029296875</v>
      </c>
      <c r="Q83" s="73">
        <f t="shared" si="12"/>
        <v>8.3779749626405442E-2</v>
      </c>
      <c r="T83" s="135">
        <v>45496</v>
      </c>
      <c r="U83" s="107">
        <v>24479.05078125</v>
      </c>
      <c r="V83" s="73">
        <f t="shared" si="13"/>
        <v>-1.2321559717249908E-3</v>
      </c>
      <c r="AB83" s="136">
        <v>45496</v>
      </c>
      <c r="AC83" s="107">
        <v>1529.776123046875</v>
      </c>
      <c r="AD83" s="73">
        <f t="shared" si="14"/>
        <v>2.1244654569208654E-2</v>
      </c>
      <c r="AG83" s="135">
        <v>45496</v>
      </c>
      <c r="AH83" s="107">
        <v>24479.05078125</v>
      </c>
      <c r="AI83" s="73">
        <f t="shared" si="15"/>
        <v>-1.2321559717249908E-3</v>
      </c>
      <c r="AO83" s="136">
        <v>45496</v>
      </c>
      <c r="AP83" s="107">
        <v>240.66493225097659</v>
      </c>
      <c r="AQ83" s="73">
        <f t="shared" si="16"/>
        <v>-1.0379577456967604E-2</v>
      </c>
      <c r="AT83" s="135">
        <v>45496</v>
      </c>
      <c r="AU83" s="107">
        <v>24479.05078125</v>
      </c>
      <c r="AV83" s="73">
        <f t="shared" si="17"/>
        <v>-1.2321559717249908E-3</v>
      </c>
      <c r="BB83" s="136">
        <v>45496</v>
      </c>
      <c r="BC83" s="107">
        <v>5596.74658203125</v>
      </c>
      <c r="BD83" s="73">
        <f t="shared" si="18"/>
        <v>-5.2025324244813209E-3</v>
      </c>
      <c r="BG83" s="135">
        <v>45496</v>
      </c>
      <c r="BH83" s="107">
        <v>24479.05078125</v>
      </c>
      <c r="BI83" s="73">
        <f t="shared" si="19"/>
        <v>-1.2321559717249908E-3</v>
      </c>
    </row>
    <row r="84" spans="2:61" x14ac:dyDescent="0.25">
      <c r="B84" s="136">
        <v>45497</v>
      </c>
      <c r="C84" s="107">
        <v>4151.3671875</v>
      </c>
      <c r="D84" s="73">
        <f t="shared" si="10"/>
        <v>9.0649023462785472E-4</v>
      </c>
      <c r="G84" s="135">
        <v>45497</v>
      </c>
      <c r="H84" s="107">
        <v>24413.5</v>
      </c>
      <c r="I84" s="73">
        <f t="shared" si="11"/>
        <v>-2.6778318259059741E-3</v>
      </c>
      <c r="O84" s="136">
        <v>45492</v>
      </c>
      <c r="P84" s="107">
        <v>20.82283782958984</v>
      </c>
      <c r="Q84" s="73">
        <f t="shared" si="12"/>
        <v>-2.5617911581665265E-2</v>
      </c>
      <c r="T84" s="135">
        <v>45497</v>
      </c>
      <c r="U84" s="107">
        <v>24413.5</v>
      </c>
      <c r="V84" s="73">
        <f t="shared" si="13"/>
        <v>-2.6778318259059741E-3</v>
      </c>
      <c r="AB84" s="136">
        <v>45497</v>
      </c>
      <c r="AC84" s="107">
        <v>1515.754516601562</v>
      </c>
      <c r="AD84" s="73">
        <f t="shared" si="14"/>
        <v>-9.1657898394870152E-3</v>
      </c>
      <c r="AG84" s="135">
        <v>45497</v>
      </c>
      <c r="AH84" s="107">
        <v>24413.5</v>
      </c>
      <c r="AI84" s="73">
        <f t="shared" si="15"/>
        <v>-2.6778318259059741E-3</v>
      </c>
      <c r="AO84" s="136">
        <v>45497</v>
      </c>
      <c r="AP84" s="107">
        <v>240.4485778808594</v>
      </c>
      <c r="AQ84" s="73">
        <f t="shared" si="16"/>
        <v>-8.9898585595160618E-4</v>
      </c>
      <c r="AT84" s="135">
        <v>45497</v>
      </c>
      <c r="AU84" s="107">
        <v>24413.5</v>
      </c>
      <c r="AV84" s="73">
        <f t="shared" si="17"/>
        <v>-2.6778318259059741E-3</v>
      </c>
      <c r="BB84" s="136">
        <v>45497</v>
      </c>
      <c r="BC84" s="107">
        <v>5573.67529296875</v>
      </c>
      <c r="BD84" s="73">
        <f t="shared" si="18"/>
        <v>-4.1222679505575899E-3</v>
      </c>
      <c r="BG84" s="135">
        <v>45497</v>
      </c>
      <c r="BH84" s="107">
        <v>24413.5</v>
      </c>
      <c r="BI84" s="73">
        <f t="shared" si="19"/>
        <v>-2.6778318259059741E-3</v>
      </c>
    </row>
    <row r="85" spans="2:61" x14ac:dyDescent="0.25">
      <c r="B85" s="136">
        <v>45498</v>
      </c>
      <c r="C85" s="107">
        <v>4167.03271484375</v>
      </c>
      <c r="D85" s="73">
        <f t="shared" si="10"/>
        <v>3.7735826864266908E-3</v>
      </c>
      <c r="G85" s="135">
        <v>45498</v>
      </c>
      <c r="H85" s="107">
        <v>24406.099609375</v>
      </c>
      <c r="I85" s="73">
        <f t="shared" si="11"/>
        <v>-3.0312698404566518E-4</v>
      </c>
      <c r="O85" s="136">
        <v>45495</v>
      </c>
      <c r="P85" s="107">
        <v>20.92848968505859</v>
      </c>
      <c r="Q85" s="73">
        <f t="shared" si="12"/>
        <v>5.0738451854346334E-3</v>
      </c>
      <c r="T85" s="135">
        <v>45498</v>
      </c>
      <c r="U85" s="107">
        <v>24406.099609375</v>
      </c>
      <c r="V85" s="73">
        <f t="shared" si="13"/>
        <v>-3.0312698404566518E-4</v>
      </c>
      <c r="AB85" s="136">
        <v>45498</v>
      </c>
      <c r="AC85" s="107">
        <v>1519.4873046875</v>
      </c>
      <c r="AD85" s="73">
        <f t="shared" si="14"/>
        <v>2.4626600449175751E-3</v>
      </c>
      <c r="AG85" s="135">
        <v>45498</v>
      </c>
      <c r="AH85" s="107">
        <v>24406.099609375</v>
      </c>
      <c r="AI85" s="73">
        <f t="shared" si="15"/>
        <v>-3.0312698404566518E-4</v>
      </c>
      <c r="AO85" s="136">
        <v>45498</v>
      </c>
      <c r="AP85" s="107">
        <v>243.69398498535159</v>
      </c>
      <c r="AQ85" s="73">
        <f t="shared" si="16"/>
        <v>1.3497302138756107E-2</v>
      </c>
      <c r="AT85" s="135">
        <v>45498</v>
      </c>
      <c r="AU85" s="107">
        <v>24406.099609375</v>
      </c>
      <c r="AV85" s="73">
        <f t="shared" si="17"/>
        <v>-3.0312698404566518E-4</v>
      </c>
      <c r="BB85" s="136">
        <v>45498</v>
      </c>
      <c r="BC85" s="107">
        <v>5507.5107421875</v>
      </c>
      <c r="BD85" s="73">
        <f t="shared" si="18"/>
        <v>-1.1870901569152603E-2</v>
      </c>
      <c r="BG85" s="135">
        <v>45498</v>
      </c>
      <c r="BH85" s="107">
        <v>24406.099609375</v>
      </c>
      <c r="BI85" s="73">
        <f t="shared" si="19"/>
        <v>-3.0312698404566518E-4</v>
      </c>
    </row>
    <row r="86" spans="2:61" x14ac:dyDescent="0.25">
      <c r="B86" s="136">
        <v>45499</v>
      </c>
      <c r="C86" s="107">
        <v>4230.03173828125</v>
      </c>
      <c r="D86" s="73">
        <f t="shared" si="10"/>
        <v>1.5118437446647759E-2</v>
      </c>
      <c r="G86" s="135">
        <v>45499</v>
      </c>
      <c r="H86" s="107">
        <v>24834.849609375</v>
      </c>
      <c r="I86" s="73">
        <f t="shared" si="11"/>
        <v>1.756732976027453E-2</v>
      </c>
      <c r="O86" s="136">
        <v>45496</v>
      </c>
      <c r="P86" s="107">
        <v>21.207021713256839</v>
      </c>
      <c r="Q86" s="73">
        <f t="shared" si="12"/>
        <v>1.3308749574848733E-2</v>
      </c>
      <c r="T86" s="135">
        <v>45499</v>
      </c>
      <c r="U86" s="107">
        <v>24834.849609375</v>
      </c>
      <c r="V86" s="73">
        <f t="shared" si="13"/>
        <v>1.756732976027453E-2</v>
      </c>
      <c r="AB86" s="136">
        <v>45499</v>
      </c>
      <c r="AC86" s="107">
        <v>1565.188720703125</v>
      </c>
      <c r="AD86" s="73">
        <f t="shared" si="14"/>
        <v>3.0076865976201184E-2</v>
      </c>
      <c r="AG86" s="135">
        <v>45499</v>
      </c>
      <c r="AH86" s="107">
        <v>24834.849609375</v>
      </c>
      <c r="AI86" s="73">
        <f t="shared" si="15"/>
        <v>1.756732976027453E-2</v>
      </c>
      <c r="AO86" s="136">
        <v>45499</v>
      </c>
      <c r="AP86" s="107">
        <v>252.32435607910159</v>
      </c>
      <c r="AQ86" s="73">
        <f t="shared" si="16"/>
        <v>3.5414789143313419E-2</v>
      </c>
      <c r="AT86" s="135">
        <v>45499</v>
      </c>
      <c r="AU86" s="107">
        <v>24834.849609375</v>
      </c>
      <c r="AV86" s="73">
        <f t="shared" si="17"/>
        <v>1.756732976027453E-2</v>
      </c>
      <c r="BB86" s="136">
        <v>45499</v>
      </c>
      <c r="BC86" s="107">
        <v>5694.98486328125</v>
      </c>
      <c r="BD86" s="73">
        <f t="shared" si="18"/>
        <v>3.4039719552011016E-2</v>
      </c>
      <c r="BG86" s="135">
        <v>45499</v>
      </c>
      <c r="BH86" s="107">
        <v>24834.849609375</v>
      </c>
      <c r="BI86" s="73">
        <f t="shared" si="19"/>
        <v>1.756732976027453E-2</v>
      </c>
    </row>
    <row r="87" spans="2:61" x14ac:dyDescent="0.25">
      <c r="B87" s="136">
        <v>45502</v>
      </c>
      <c r="C87" s="107">
        <v>4223.525390625</v>
      </c>
      <c r="D87" s="73">
        <f t="shared" si="10"/>
        <v>-1.5381321131395786E-3</v>
      </c>
      <c r="G87" s="135">
        <v>45502</v>
      </c>
      <c r="H87" s="107">
        <v>24836.099609375</v>
      </c>
      <c r="I87" s="73">
        <f t="shared" si="11"/>
        <v>5.0332497263383402E-5</v>
      </c>
      <c r="O87" s="136">
        <v>45497</v>
      </c>
      <c r="P87" s="107">
        <v>20.995721817016602</v>
      </c>
      <c r="Q87" s="73">
        <f t="shared" si="12"/>
        <v>-9.9636761397829954E-3</v>
      </c>
      <c r="T87" s="135">
        <v>45502</v>
      </c>
      <c r="U87" s="107">
        <v>24836.099609375</v>
      </c>
      <c r="V87" s="73">
        <f t="shared" si="13"/>
        <v>5.0332497263383402E-5</v>
      </c>
      <c r="AB87" s="136">
        <v>45502</v>
      </c>
      <c r="AC87" s="107">
        <v>1562.3173828125</v>
      </c>
      <c r="AD87" s="73">
        <f t="shared" si="14"/>
        <v>-1.8344994776956502E-3</v>
      </c>
      <c r="AG87" s="135">
        <v>45502</v>
      </c>
      <c r="AH87" s="107">
        <v>24836.099609375</v>
      </c>
      <c r="AI87" s="73">
        <f t="shared" si="15"/>
        <v>5.0332497263383402E-5</v>
      </c>
      <c r="AO87" s="136">
        <v>45502</v>
      </c>
      <c r="AP87" s="107">
        <v>252.13206481933591</v>
      </c>
      <c r="AQ87" s="73">
        <f t="shared" si="16"/>
        <v>-7.6207966109065328E-4</v>
      </c>
      <c r="AT87" s="135">
        <v>45502</v>
      </c>
      <c r="AU87" s="107">
        <v>24836.099609375</v>
      </c>
      <c r="AV87" s="73">
        <f t="shared" si="17"/>
        <v>5.0332497263383402E-5</v>
      </c>
      <c r="BB87" s="136">
        <v>45502</v>
      </c>
      <c r="BC87" s="107">
        <v>5693.16455078125</v>
      </c>
      <c r="BD87" s="73">
        <f t="shared" si="18"/>
        <v>-3.1963429994985582E-4</v>
      </c>
      <c r="BG87" s="135">
        <v>45502</v>
      </c>
      <c r="BH87" s="107">
        <v>24836.099609375</v>
      </c>
      <c r="BI87" s="73">
        <f t="shared" si="19"/>
        <v>5.0332497263383402E-5</v>
      </c>
    </row>
    <row r="88" spans="2:61" x14ac:dyDescent="0.25">
      <c r="B88" s="136">
        <v>45503</v>
      </c>
      <c r="C88" s="107">
        <v>4208.341796875</v>
      </c>
      <c r="D88" s="73">
        <f t="shared" si="10"/>
        <v>-3.5950047284439846E-3</v>
      </c>
      <c r="G88" s="135">
        <v>45503</v>
      </c>
      <c r="H88" s="107">
        <v>24857.30078125</v>
      </c>
      <c r="I88" s="73">
        <f t="shared" si="11"/>
        <v>8.5364337430005044E-4</v>
      </c>
      <c r="O88" s="136">
        <v>45498</v>
      </c>
      <c r="P88" s="107">
        <v>21.139789581298832</v>
      </c>
      <c r="Q88" s="73">
        <f t="shared" si="12"/>
        <v>6.8617676276061523E-3</v>
      </c>
      <c r="T88" s="135">
        <v>45503</v>
      </c>
      <c r="U88" s="107">
        <v>24857.30078125</v>
      </c>
      <c r="V88" s="73">
        <f t="shared" si="13"/>
        <v>8.5364337430005044E-4</v>
      </c>
      <c r="AB88" s="136">
        <v>45503</v>
      </c>
      <c r="AC88" s="107">
        <v>1560.307495117188</v>
      </c>
      <c r="AD88" s="73">
        <f t="shared" si="14"/>
        <v>-1.2864784821723374E-3</v>
      </c>
      <c r="AG88" s="135">
        <v>45503</v>
      </c>
      <c r="AH88" s="107">
        <v>24857.30078125</v>
      </c>
      <c r="AI88" s="73">
        <f t="shared" si="15"/>
        <v>8.5364337430005044E-4</v>
      </c>
      <c r="AO88" s="136">
        <v>45503</v>
      </c>
      <c r="AP88" s="107">
        <v>250.73773193359381</v>
      </c>
      <c r="AQ88" s="73">
        <f t="shared" si="16"/>
        <v>-5.5301688293443174E-3</v>
      </c>
      <c r="AT88" s="135">
        <v>45503</v>
      </c>
      <c r="AU88" s="107">
        <v>24857.30078125</v>
      </c>
      <c r="AV88" s="73">
        <f t="shared" si="17"/>
        <v>8.5364337430005044E-4</v>
      </c>
      <c r="BB88" s="136">
        <v>45503</v>
      </c>
      <c r="BC88" s="107">
        <v>5580.90673828125</v>
      </c>
      <c r="BD88" s="73">
        <f t="shared" si="18"/>
        <v>-1.9717998926378377E-2</v>
      </c>
      <c r="BG88" s="135">
        <v>45503</v>
      </c>
      <c r="BH88" s="107">
        <v>24857.30078125</v>
      </c>
      <c r="BI88" s="73">
        <f t="shared" si="19"/>
        <v>8.5364337430005044E-4</v>
      </c>
    </row>
    <row r="89" spans="2:61" x14ac:dyDescent="0.25">
      <c r="B89" s="136">
        <v>45504</v>
      </c>
      <c r="C89" s="107">
        <v>4227.6220703125</v>
      </c>
      <c r="D89" s="73">
        <f t="shared" si="10"/>
        <v>4.5814418999465811E-3</v>
      </c>
      <c r="G89" s="135">
        <v>45504</v>
      </c>
      <c r="H89" s="107">
        <v>24951.150390625</v>
      </c>
      <c r="I89" s="73">
        <f t="shared" si="11"/>
        <v>3.7755350108565899E-3</v>
      </c>
      <c r="O89" s="136">
        <v>45499</v>
      </c>
      <c r="P89" s="107">
        <v>21.88895225524902</v>
      </c>
      <c r="Q89" s="73">
        <f t="shared" si="12"/>
        <v>3.5438511394310757E-2</v>
      </c>
      <c r="T89" s="135">
        <v>45504</v>
      </c>
      <c r="U89" s="107">
        <v>24951.150390625</v>
      </c>
      <c r="V89" s="73">
        <f t="shared" si="13"/>
        <v>3.7755350108565899E-3</v>
      </c>
      <c r="AB89" s="136">
        <v>45504</v>
      </c>
      <c r="AC89" s="107">
        <v>1572.127685546875</v>
      </c>
      <c r="AD89" s="73">
        <f t="shared" si="14"/>
        <v>7.5755519131177618E-3</v>
      </c>
      <c r="AG89" s="135">
        <v>45504</v>
      </c>
      <c r="AH89" s="107">
        <v>24951.150390625</v>
      </c>
      <c r="AI89" s="73">
        <f t="shared" si="15"/>
        <v>3.7755350108565899E-3</v>
      </c>
      <c r="AO89" s="136">
        <v>45504</v>
      </c>
      <c r="AP89" s="107">
        <v>250.97813415527341</v>
      </c>
      <c r="AQ89" s="73">
        <f t="shared" si="16"/>
        <v>9.5877959741330621E-4</v>
      </c>
      <c r="AT89" s="135">
        <v>45504</v>
      </c>
      <c r="AU89" s="107">
        <v>24951.150390625</v>
      </c>
      <c r="AV89" s="73">
        <f t="shared" si="17"/>
        <v>3.7755350108565899E-3</v>
      </c>
      <c r="BB89" s="136">
        <v>45504</v>
      </c>
      <c r="BC89" s="107">
        <v>5566.7880859375</v>
      </c>
      <c r="BD89" s="73">
        <f t="shared" si="18"/>
        <v>-2.5298133450082361E-3</v>
      </c>
      <c r="BG89" s="135">
        <v>45504</v>
      </c>
      <c r="BH89" s="107">
        <v>24951.150390625</v>
      </c>
      <c r="BI89" s="73">
        <f t="shared" si="19"/>
        <v>3.7755350108565899E-3</v>
      </c>
    </row>
    <row r="90" spans="2:61" x14ac:dyDescent="0.25">
      <c r="B90" s="136">
        <v>45505</v>
      </c>
      <c r="C90" s="107">
        <v>4238.94970703125</v>
      </c>
      <c r="D90" s="73">
        <f t="shared" si="10"/>
        <v>2.6794345687368715E-3</v>
      </c>
      <c r="G90" s="135">
        <v>45505</v>
      </c>
      <c r="H90" s="107">
        <v>25010.900390625</v>
      </c>
      <c r="I90" s="73">
        <f t="shared" si="11"/>
        <v>2.3946791656728195E-3</v>
      </c>
      <c r="O90" s="136">
        <v>45502</v>
      </c>
      <c r="P90" s="107">
        <v>21.706462860107418</v>
      </c>
      <c r="Q90" s="73">
        <f t="shared" si="12"/>
        <v>-8.3370548308377979E-3</v>
      </c>
      <c r="T90" s="135">
        <v>45505</v>
      </c>
      <c r="U90" s="107">
        <v>25010.900390625</v>
      </c>
      <c r="V90" s="73">
        <f t="shared" si="13"/>
        <v>2.3946791656728195E-3</v>
      </c>
      <c r="AB90" s="136">
        <v>45505</v>
      </c>
      <c r="AC90" s="107">
        <v>1570.165649414062</v>
      </c>
      <c r="AD90" s="73">
        <f t="shared" si="14"/>
        <v>-1.2480132185512804E-3</v>
      </c>
      <c r="AG90" s="135">
        <v>45505</v>
      </c>
      <c r="AH90" s="107">
        <v>25010.900390625</v>
      </c>
      <c r="AI90" s="73">
        <f t="shared" si="15"/>
        <v>2.3946791656728195E-3</v>
      </c>
      <c r="AO90" s="136">
        <v>45505</v>
      </c>
      <c r="AP90" s="107">
        <v>250.76176452636719</v>
      </c>
      <c r="AQ90" s="73">
        <f t="shared" si="16"/>
        <v>-8.6210549629939237E-4</v>
      </c>
      <c r="AT90" s="135">
        <v>45505</v>
      </c>
      <c r="AU90" s="107">
        <v>25010.900390625</v>
      </c>
      <c r="AV90" s="73">
        <f t="shared" si="17"/>
        <v>2.3946791656728195E-3</v>
      </c>
      <c r="BB90" s="136">
        <v>45505</v>
      </c>
      <c r="BC90" s="107">
        <v>5587.203125</v>
      </c>
      <c r="BD90" s="73">
        <f t="shared" si="18"/>
        <v>3.6672922962652788E-3</v>
      </c>
      <c r="BG90" s="135">
        <v>45505</v>
      </c>
      <c r="BH90" s="107">
        <v>25010.900390625</v>
      </c>
      <c r="BI90" s="73">
        <f t="shared" si="19"/>
        <v>2.3946791656728195E-3</v>
      </c>
    </row>
    <row r="91" spans="2:61" x14ac:dyDescent="0.25">
      <c r="B91" s="136">
        <v>45506</v>
      </c>
      <c r="C91" s="107">
        <v>4129.0009765625</v>
      </c>
      <c r="D91" s="73">
        <f t="shared" si="10"/>
        <v>-2.593772940650263E-2</v>
      </c>
      <c r="G91" s="135">
        <v>45506</v>
      </c>
      <c r="H91" s="107">
        <v>24717.69921875</v>
      </c>
      <c r="I91" s="73">
        <f t="shared" si="11"/>
        <v>-1.1722935491954689E-2</v>
      </c>
      <c r="O91" s="136">
        <v>45503</v>
      </c>
      <c r="P91" s="107">
        <v>21.716068267822269</v>
      </c>
      <c r="Q91" s="73">
        <f t="shared" si="12"/>
        <v>4.4251372398873556E-4</v>
      </c>
      <c r="T91" s="135">
        <v>45506</v>
      </c>
      <c r="U91" s="107">
        <v>24717.69921875</v>
      </c>
      <c r="V91" s="73">
        <f t="shared" si="13"/>
        <v>-1.1722935491954689E-2</v>
      </c>
      <c r="AB91" s="136">
        <v>45506</v>
      </c>
      <c r="AC91" s="107">
        <v>1540.25634765625</v>
      </c>
      <c r="AD91" s="73">
        <f t="shared" si="14"/>
        <v>-1.9048500882039576E-2</v>
      </c>
      <c r="AG91" s="135">
        <v>45506</v>
      </c>
      <c r="AH91" s="107">
        <v>24717.69921875</v>
      </c>
      <c r="AI91" s="73">
        <f t="shared" si="15"/>
        <v>-1.1722935491954689E-2</v>
      </c>
      <c r="AO91" s="136">
        <v>45506</v>
      </c>
      <c r="AP91" s="107">
        <v>241.43421936035159</v>
      </c>
      <c r="AQ91" s="73">
        <f t="shared" si="16"/>
        <v>-3.7196839732059006E-2</v>
      </c>
      <c r="AT91" s="135">
        <v>45506</v>
      </c>
      <c r="AU91" s="107">
        <v>24717.69921875</v>
      </c>
      <c r="AV91" s="73">
        <f t="shared" si="17"/>
        <v>-1.1722935491954689E-2</v>
      </c>
      <c r="BB91" s="136">
        <v>45506</v>
      </c>
      <c r="BC91" s="107">
        <v>5420.931640625</v>
      </c>
      <c r="BD91" s="73">
        <f t="shared" si="18"/>
        <v>-2.9759341240166548E-2</v>
      </c>
      <c r="BG91" s="135">
        <v>45506</v>
      </c>
      <c r="BH91" s="107">
        <v>24717.69921875</v>
      </c>
      <c r="BI91" s="73">
        <f t="shared" si="19"/>
        <v>-1.1722935491954689E-2</v>
      </c>
    </row>
    <row r="92" spans="2:61" x14ac:dyDescent="0.25">
      <c r="B92" s="136">
        <v>45509</v>
      </c>
      <c r="C92" s="107">
        <v>4005.60498046875</v>
      </c>
      <c r="D92" s="73">
        <f t="shared" si="10"/>
        <v>-2.988519421385083E-2</v>
      </c>
      <c r="G92" s="135">
        <v>45509</v>
      </c>
      <c r="H92" s="107">
        <v>24055.599609375</v>
      </c>
      <c r="I92" s="73">
        <f t="shared" si="11"/>
        <v>-2.6786457894622862E-2</v>
      </c>
      <c r="O92" s="136">
        <v>45504</v>
      </c>
      <c r="P92" s="107">
        <v>21.25504302978516</v>
      </c>
      <c r="Q92" s="73">
        <f t="shared" si="12"/>
        <v>-2.1229682664068217E-2</v>
      </c>
      <c r="T92" s="135">
        <v>45509</v>
      </c>
      <c r="U92" s="107">
        <v>24055.599609375</v>
      </c>
      <c r="V92" s="73">
        <f t="shared" si="13"/>
        <v>-2.6786457894622862E-2</v>
      </c>
      <c r="AB92" s="136">
        <v>45509</v>
      </c>
      <c r="AC92" s="107">
        <v>1495.368408203125</v>
      </c>
      <c r="AD92" s="73">
        <f t="shared" si="14"/>
        <v>-2.9143161475315038E-2</v>
      </c>
      <c r="AG92" s="135">
        <v>45509</v>
      </c>
      <c r="AH92" s="107">
        <v>24055.599609375</v>
      </c>
      <c r="AI92" s="73">
        <f t="shared" si="15"/>
        <v>-2.6786457894622862E-2</v>
      </c>
      <c r="AO92" s="136">
        <v>45509</v>
      </c>
      <c r="AP92" s="107">
        <v>233.18849182128909</v>
      </c>
      <c r="AQ92" s="73">
        <f t="shared" si="16"/>
        <v>-3.4153102078522624E-2</v>
      </c>
      <c r="AT92" s="135">
        <v>45509</v>
      </c>
      <c r="AU92" s="107">
        <v>24055.599609375</v>
      </c>
      <c r="AV92" s="73">
        <f t="shared" si="17"/>
        <v>-2.6786457894622862E-2</v>
      </c>
      <c r="BB92" s="136">
        <v>45509</v>
      </c>
      <c r="BC92" s="107">
        <v>5303.06689453125</v>
      </c>
      <c r="BD92" s="73">
        <f t="shared" si="18"/>
        <v>-2.1742525806903723E-2</v>
      </c>
      <c r="BG92" s="135">
        <v>45509</v>
      </c>
      <c r="BH92" s="107">
        <v>24055.599609375</v>
      </c>
      <c r="BI92" s="73">
        <f t="shared" si="19"/>
        <v>-2.6786457894622862E-2</v>
      </c>
    </row>
    <row r="93" spans="2:61" x14ac:dyDescent="0.25">
      <c r="B93" s="136">
        <v>45510</v>
      </c>
      <c r="C93" s="107">
        <v>4021.1748046875</v>
      </c>
      <c r="D93" s="73">
        <f t="shared" si="10"/>
        <v>3.8870094017429135E-3</v>
      </c>
      <c r="G93" s="135">
        <v>45510</v>
      </c>
      <c r="H93" s="107">
        <v>23992.55078125</v>
      </c>
      <c r="I93" s="73">
        <f t="shared" si="11"/>
        <v>-2.6209626510589334E-3</v>
      </c>
      <c r="O93" s="136">
        <v>45505</v>
      </c>
      <c r="P93" s="107">
        <v>21.4183235168457</v>
      </c>
      <c r="Q93" s="73">
        <f t="shared" si="12"/>
        <v>7.6819645498591438E-3</v>
      </c>
      <c r="T93" s="135">
        <v>45510</v>
      </c>
      <c r="U93" s="107">
        <v>23992.55078125</v>
      </c>
      <c r="V93" s="73">
        <f t="shared" si="13"/>
        <v>-2.6209626510589334E-3</v>
      </c>
      <c r="AB93" s="136">
        <v>45510</v>
      </c>
      <c r="AC93" s="107">
        <v>1514.845458984375</v>
      </c>
      <c r="AD93" s="73">
        <f t="shared" si="14"/>
        <v>1.3024917922837664E-2</v>
      </c>
      <c r="AG93" s="135">
        <v>45510</v>
      </c>
      <c r="AH93" s="107">
        <v>23992.55078125</v>
      </c>
      <c r="AI93" s="73">
        <f t="shared" si="15"/>
        <v>-2.6209626510589334E-3</v>
      </c>
      <c r="AO93" s="136">
        <v>45510</v>
      </c>
      <c r="AP93" s="107">
        <v>235.35209655761719</v>
      </c>
      <c r="AQ93" s="73">
        <f t="shared" si="16"/>
        <v>9.2783512575149718E-3</v>
      </c>
      <c r="AT93" s="135">
        <v>45510</v>
      </c>
      <c r="AU93" s="107">
        <v>23992.55078125</v>
      </c>
      <c r="AV93" s="73">
        <f t="shared" si="17"/>
        <v>-2.6209626510589334E-3</v>
      </c>
      <c r="BB93" s="136">
        <v>45510</v>
      </c>
      <c r="BC93" s="107">
        <v>5372.5751953125</v>
      </c>
      <c r="BD93" s="73">
        <f t="shared" si="18"/>
        <v>1.3107189134824893E-2</v>
      </c>
      <c r="BG93" s="135">
        <v>45510</v>
      </c>
      <c r="BH93" s="107">
        <v>23992.55078125</v>
      </c>
      <c r="BI93" s="73">
        <f t="shared" si="19"/>
        <v>-2.6209626510589334E-3</v>
      </c>
    </row>
    <row r="94" spans="2:61" x14ac:dyDescent="0.25">
      <c r="B94" s="136">
        <v>45511</v>
      </c>
      <c r="C94" s="107">
        <v>4049.372802734375</v>
      </c>
      <c r="D94" s="73">
        <f t="shared" si="10"/>
        <v>7.0123780776714106E-3</v>
      </c>
      <c r="G94" s="135">
        <v>45511</v>
      </c>
      <c r="H94" s="107">
        <v>24297.5</v>
      </c>
      <c r="I94" s="73">
        <f t="shared" si="11"/>
        <v>1.2710162480444431E-2</v>
      </c>
      <c r="O94" s="136">
        <v>45506</v>
      </c>
      <c r="P94" s="107">
        <v>20.90927886962891</v>
      </c>
      <c r="Q94" s="73">
        <f t="shared" si="12"/>
        <v>-2.3766782998511649E-2</v>
      </c>
      <c r="T94" s="135">
        <v>45511</v>
      </c>
      <c r="U94" s="107">
        <v>24297.5</v>
      </c>
      <c r="V94" s="73">
        <f t="shared" si="13"/>
        <v>1.2710162480444431E-2</v>
      </c>
      <c r="AB94" s="136">
        <v>45511</v>
      </c>
      <c r="AC94" s="107">
        <v>1526.18701171875</v>
      </c>
      <c r="AD94" s="73">
        <f t="shared" si="14"/>
        <v>7.4869371440562382E-3</v>
      </c>
      <c r="AG94" s="135">
        <v>45511</v>
      </c>
      <c r="AH94" s="107">
        <v>24297.5</v>
      </c>
      <c r="AI94" s="73">
        <f t="shared" si="15"/>
        <v>1.2710162480444431E-2</v>
      </c>
      <c r="AO94" s="136">
        <v>45511</v>
      </c>
      <c r="AP94" s="107">
        <v>239.15040588378909</v>
      </c>
      <c r="AQ94" s="73">
        <f t="shared" si="16"/>
        <v>1.6138837859224431E-2</v>
      </c>
      <c r="AT94" s="135">
        <v>45511</v>
      </c>
      <c r="AU94" s="107">
        <v>24297.5</v>
      </c>
      <c r="AV94" s="73">
        <f t="shared" si="17"/>
        <v>1.2710162480444431E-2</v>
      </c>
      <c r="BB94" s="136">
        <v>45511</v>
      </c>
      <c r="BC94" s="107">
        <v>5477.60205078125</v>
      </c>
      <c r="BD94" s="73">
        <f t="shared" si="18"/>
        <v>1.9548699022469584E-2</v>
      </c>
      <c r="BG94" s="135">
        <v>45511</v>
      </c>
      <c r="BH94" s="107">
        <v>24297.5</v>
      </c>
      <c r="BI94" s="73">
        <f t="shared" si="19"/>
        <v>1.2710162480444431E-2</v>
      </c>
    </row>
    <row r="95" spans="2:61" x14ac:dyDescent="0.25">
      <c r="B95" s="136">
        <v>45512</v>
      </c>
      <c r="C95" s="107">
        <v>4022.475830078125</v>
      </c>
      <c r="D95" s="73">
        <f t="shared" si="10"/>
        <v>-6.6422564595899347E-3</v>
      </c>
      <c r="G95" s="135">
        <v>45512</v>
      </c>
      <c r="H95" s="107">
        <v>24117</v>
      </c>
      <c r="I95" s="73">
        <f t="shared" si="11"/>
        <v>-7.4287478135610652E-3</v>
      </c>
      <c r="O95" s="136">
        <v>45509</v>
      </c>
      <c r="P95" s="107">
        <v>19.977628707885739</v>
      </c>
      <c r="Q95" s="73">
        <f t="shared" si="12"/>
        <v>-4.455678110909933E-2</v>
      </c>
      <c r="T95" s="135">
        <v>45512</v>
      </c>
      <c r="U95" s="107">
        <v>24117</v>
      </c>
      <c r="V95" s="73">
        <f t="shared" si="13"/>
        <v>-7.4287478135610652E-3</v>
      </c>
      <c r="AB95" s="136">
        <v>45512</v>
      </c>
      <c r="AC95" s="107">
        <v>1491.013549804688</v>
      </c>
      <c r="AD95" s="73">
        <f t="shared" si="14"/>
        <v>-2.3046626425191952E-2</v>
      </c>
      <c r="AG95" s="135">
        <v>45512</v>
      </c>
      <c r="AH95" s="107">
        <v>24117</v>
      </c>
      <c r="AI95" s="73">
        <f t="shared" si="15"/>
        <v>-7.4287478135610652E-3</v>
      </c>
      <c r="AO95" s="136">
        <v>45512</v>
      </c>
      <c r="AP95" s="107">
        <v>234.29432678222659</v>
      </c>
      <c r="AQ95" s="73">
        <f t="shared" si="16"/>
        <v>-2.0305544051312352E-2</v>
      </c>
      <c r="AT95" s="135">
        <v>45512</v>
      </c>
      <c r="AU95" s="107">
        <v>24117</v>
      </c>
      <c r="AV95" s="73">
        <f t="shared" si="17"/>
        <v>-7.4287478135610652E-3</v>
      </c>
      <c r="BB95" s="136">
        <v>45512</v>
      </c>
      <c r="BC95" s="107">
        <v>5252.1025390625</v>
      </c>
      <c r="BD95" s="73">
        <f t="shared" si="18"/>
        <v>-4.1167560116308177E-2</v>
      </c>
      <c r="BG95" s="135">
        <v>45512</v>
      </c>
      <c r="BH95" s="107">
        <v>24117</v>
      </c>
      <c r="BI95" s="73">
        <f t="shared" si="19"/>
        <v>-7.4287478135610652E-3</v>
      </c>
    </row>
    <row r="96" spans="2:61" x14ac:dyDescent="0.25">
      <c r="B96" s="136">
        <v>45513</v>
      </c>
      <c r="C96" s="107">
        <v>4076.654541015625</v>
      </c>
      <c r="D96" s="73">
        <f t="shared" si="10"/>
        <v>1.346899601791951E-2</v>
      </c>
      <c r="G96" s="135">
        <v>45513</v>
      </c>
      <c r="H96" s="107">
        <v>24367.5</v>
      </c>
      <c r="I96" s="73">
        <f t="shared" si="11"/>
        <v>1.0386864037815746E-2</v>
      </c>
      <c r="O96" s="136">
        <v>45510</v>
      </c>
      <c r="P96" s="107">
        <v>20.16011810302734</v>
      </c>
      <c r="Q96" s="73">
        <f t="shared" si="12"/>
        <v>9.1346874951965251E-3</v>
      </c>
      <c r="T96" s="135">
        <v>45513</v>
      </c>
      <c r="U96" s="107">
        <v>24367.5</v>
      </c>
      <c r="V96" s="73">
        <f t="shared" si="13"/>
        <v>1.0386864037815746E-2</v>
      </c>
      <c r="AB96" s="136">
        <v>45513</v>
      </c>
      <c r="AC96" s="107">
        <v>1521.736450195312</v>
      </c>
      <c r="AD96" s="73">
        <f t="shared" si="14"/>
        <v>2.0605379739606411E-2</v>
      </c>
      <c r="AG96" s="135">
        <v>45513</v>
      </c>
      <c r="AH96" s="107">
        <v>24367.5</v>
      </c>
      <c r="AI96" s="73">
        <f t="shared" si="15"/>
        <v>1.0386864037815746E-2</v>
      </c>
      <c r="AO96" s="136">
        <v>45513</v>
      </c>
      <c r="AP96" s="107">
        <v>236.217529296875</v>
      </c>
      <c r="AQ96" s="73">
        <f t="shared" si="16"/>
        <v>8.2084894716039081E-3</v>
      </c>
      <c r="AT96" s="135">
        <v>45513</v>
      </c>
      <c r="AU96" s="107">
        <v>24367.5</v>
      </c>
      <c r="AV96" s="73">
        <f t="shared" si="17"/>
        <v>1.0386864037815746E-2</v>
      </c>
      <c r="BB96" s="136">
        <v>45513</v>
      </c>
      <c r="BC96" s="107">
        <v>5286.78369140625</v>
      </c>
      <c r="BD96" s="73">
        <f t="shared" si="18"/>
        <v>6.6032892704985802E-3</v>
      </c>
      <c r="BG96" s="135">
        <v>45513</v>
      </c>
      <c r="BH96" s="107">
        <v>24367.5</v>
      </c>
      <c r="BI96" s="73">
        <f t="shared" si="19"/>
        <v>1.0386864037815746E-2</v>
      </c>
    </row>
    <row r="97" spans="2:61" x14ac:dyDescent="0.25">
      <c r="B97" s="136">
        <v>45516</v>
      </c>
      <c r="C97" s="107">
        <v>4044.7451171875</v>
      </c>
      <c r="D97" s="73">
        <f t="shared" si="10"/>
        <v>-7.8273553736479817E-3</v>
      </c>
      <c r="G97" s="135">
        <v>45516</v>
      </c>
      <c r="H97" s="107">
        <v>24347</v>
      </c>
      <c r="I97" s="73">
        <f t="shared" si="11"/>
        <v>-8.4128449779419245E-4</v>
      </c>
      <c r="O97" s="136">
        <v>45511</v>
      </c>
      <c r="P97" s="107">
        <v>20.14090538024902</v>
      </c>
      <c r="Q97" s="73">
        <f t="shared" si="12"/>
        <v>-9.5300645959184305E-4</v>
      </c>
      <c r="T97" s="135">
        <v>45516</v>
      </c>
      <c r="U97" s="107">
        <v>24347</v>
      </c>
      <c r="V97" s="73">
        <f t="shared" si="13"/>
        <v>-8.4128449779419245E-4</v>
      </c>
      <c r="AB97" s="136">
        <v>45516</v>
      </c>
      <c r="AC97" s="107">
        <v>1517.238159179688</v>
      </c>
      <c r="AD97" s="73">
        <f t="shared" si="14"/>
        <v>-2.9560250167147695E-3</v>
      </c>
      <c r="AG97" s="135">
        <v>45516</v>
      </c>
      <c r="AH97" s="107">
        <v>24347</v>
      </c>
      <c r="AI97" s="73">
        <f t="shared" si="15"/>
        <v>-8.4128449779419245E-4</v>
      </c>
      <c r="AO97" s="136">
        <v>45516</v>
      </c>
      <c r="AP97" s="107">
        <v>235.13572692871091</v>
      </c>
      <c r="AQ97" s="73">
        <f t="shared" si="16"/>
        <v>-4.5796870849685867E-3</v>
      </c>
      <c r="AT97" s="135">
        <v>45516</v>
      </c>
      <c r="AU97" s="107">
        <v>24347</v>
      </c>
      <c r="AV97" s="73">
        <f t="shared" si="17"/>
        <v>-8.4128449779419245E-4</v>
      </c>
      <c r="BB97" s="136">
        <v>45516</v>
      </c>
      <c r="BC97" s="107">
        <v>5313.2490234375</v>
      </c>
      <c r="BD97" s="73">
        <f t="shared" si="18"/>
        <v>5.0059419064694133E-3</v>
      </c>
      <c r="BG97" s="135">
        <v>45516</v>
      </c>
      <c r="BH97" s="107">
        <v>24347</v>
      </c>
      <c r="BI97" s="73">
        <f t="shared" si="19"/>
        <v>-8.4128449779419245E-4</v>
      </c>
    </row>
    <row r="98" spans="2:61" x14ac:dyDescent="0.25">
      <c r="B98" s="136">
        <v>45517</v>
      </c>
      <c r="C98" s="107">
        <v>4045.99853515625</v>
      </c>
      <c r="D98" s="73">
        <f t="shared" si="10"/>
        <v>3.0988799848574722E-4</v>
      </c>
      <c r="G98" s="135">
        <v>45517</v>
      </c>
      <c r="H98" s="107">
        <v>24139</v>
      </c>
      <c r="I98" s="73">
        <f t="shared" si="11"/>
        <v>-8.5431469996303244E-3</v>
      </c>
      <c r="O98" s="136">
        <v>45512</v>
      </c>
      <c r="P98" s="107">
        <v>20.30418586730957</v>
      </c>
      <c r="Q98" s="73">
        <f t="shared" si="12"/>
        <v>8.106908998275264E-3</v>
      </c>
      <c r="T98" s="135">
        <v>45517</v>
      </c>
      <c r="U98" s="107">
        <v>24139</v>
      </c>
      <c r="V98" s="73">
        <f t="shared" si="13"/>
        <v>-8.5431469996303244E-3</v>
      </c>
      <c r="AB98" s="136">
        <v>45517</v>
      </c>
      <c r="AC98" s="107">
        <v>1524.320678710938</v>
      </c>
      <c r="AD98" s="73">
        <f t="shared" si="14"/>
        <v>4.6680341437492778E-3</v>
      </c>
      <c r="AG98" s="135">
        <v>45517</v>
      </c>
      <c r="AH98" s="107">
        <v>24139</v>
      </c>
      <c r="AI98" s="73">
        <f t="shared" si="15"/>
        <v>-8.5431469996303244E-3</v>
      </c>
      <c r="AO98" s="136">
        <v>45517</v>
      </c>
      <c r="AP98" s="107">
        <v>235.8328857421875</v>
      </c>
      <c r="AQ98" s="73">
        <f t="shared" si="16"/>
        <v>2.9649208250175363E-3</v>
      </c>
      <c r="AT98" s="135">
        <v>45517</v>
      </c>
      <c r="AU98" s="107">
        <v>24139</v>
      </c>
      <c r="AV98" s="73">
        <f t="shared" si="17"/>
        <v>-8.5431469996303244E-3</v>
      </c>
      <c r="BB98" s="136">
        <v>45517</v>
      </c>
      <c r="BC98" s="107">
        <v>5297.95068359375</v>
      </c>
      <c r="BD98" s="73">
        <f t="shared" si="18"/>
        <v>-2.8792815424737439E-3</v>
      </c>
      <c r="BG98" s="135">
        <v>45517</v>
      </c>
      <c r="BH98" s="107">
        <v>24139</v>
      </c>
      <c r="BI98" s="73">
        <f t="shared" si="19"/>
        <v>-8.5431469996303244E-3</v>
      </c>
    </row>
    <row r="99" spans="2:61" x14ac:dyDescent="0.25">
      <c r="B99" s="136">
        <v>45518</v>
      </c>
      <c r="C99" s="107">
        <v>4140.76318359375</v>
      </c>
      <c r="D99" s="73">
        <f t="shared" si="10"/>
        <v>2.3421819759467777E-2</v>
      </c>
      <c r="G99" s="135">
        <v>45518</v>
      </c>
      <c r="H99" s="107">
        <v>24143.75</v>
      </c>
      <c r="I99" s="73">
        <f t="shared" si="11"/>
        <v>1.9677699987563635E-4</v>
      </c>
      <c r="O99" s="136">
        <v>45513</v>
      </c>
      <c r="P99" s="107">
        <v>20.45786094665527</v>
      </c>
      <c r="Q99" s="73">
        <f t="shared" si="12"/>
        <v>7.5686402966357313E-3</v>
      </c>
      <c r="T99" s="135">
        <v>45518</v>
      </c>
      <c r="U99" s="107">
        <v>24143.75</v>
      </c>
      <c r="V99" s="73">
        <f t="shared" si="13"/>
        <v>1.9677699987563635E-4</v>
      </c>
      <c r="AB99" s="136">
        <v>45518</v>
      </c>
      <c r="AC99" s="107">
        <v>1556.383422851562</v>
      </c>
      <c r="AD99" s="73">
        <f t="shared" si="14"/>
        <v>2.1034120043387672E-2</v>
      </c>
      <c r="AG99" s="135">
        <v>45518</v>
      </c>
      <c r="AH99" s="107">
        <v>24143.75</v>
      </c>
      <c r="AI99" s="73">
        <f t="shared" si="15"/>
        <v>1.9677699987563635E-4</v>
      </c>
      <c r="AO99" s="136">
        <v>45518</v>
      </c>
      <c r="AP99" s="107">
        <v>238.06861877441409</v>
      </c>
      <c r="AQ99" s="73">
        <f t="shared" si="16"/>
        <v>9.4801580584935596E-3</v>
      </c>
      <c r="AT99" s="135">
        <v>45518</v>
      </c>
      <c r="AU99" s="107">
        <v>24143.75</v>
      </c>
      <c r="AV99" s="73">
        <f t="shared" si="17"/>
        <v>1.9677699987563635E-4</v>
      </c>
      <c r="BB99" s="136">
        <v>45518</v>
      </c>
      <c r="BC99" s="107">
        <v>5339.91162109375</v>
      </c>
      <c r="BD99" s="73">
        <f t="shared" si="18"/>
        <v>7.9202204788242359E-3</v>
      </c>
      <c r="BG99" s="135">
        <v>45518</v>
      </c>
      <c r="BH99" s="107">
        <v>24143.75</v>
      </c>
      <c r="BI99" s="73">
        <f t="shared" si="19"/>
        <v>1.9677699987563635E-4</v>
      </c>
    </row>
    <row r="100" spans="2:61" x14ac:dyDescent="0.25">
      <c r="B100" s="136">
        <v>45520</v>
      </c>
      <c r="C100" s="107">
        <v>4257.2177734375</v>
      </c>
      <c r="D100" s="73">
        <f t="shared" si="10"/>
        <v>2.812394350518721E-2</v>
      </c>
      <c r="G100" s="135">
        <v>45520</v>
      </c>
      <c r="H100" s="107">
        <v>24541.150390625</v>
      </c>
      <c r="I100" s="73">
        <f t="shared" si="11"/>
        <v>1.6459762490292462E-2</v>
      </c>
      <c r="O100" s="136">
        <v>45516</v>
      </c>
      <c r="P100" s="107">
        <v>20.467464447021481</v>
      </c>
      <c r="Q100" s="73">
        <f t="shared" si="12"/>
        <v>4.6942837236274571E-4</v>
      </c>
      <c r="T100" s="135">
        <v>45520</v>
      </c>
      <c r="U100" s="107">
        <v>24541.150390625</v>
      </c>
      <c r="V100" s="73">
        <f t="shared" si="13"/>
        <v>1.6459762490292462E-2</v>
      </c>
      <c r="AB100" s="136">
        <v>45520</v>
      </c>
      <c r="AC100" s="107">
        <v>1596.67724609375</v>
      </c>
      <c r="AD100" s="73">
        <f t="shared" si="14"/>
        <v>2.5889393738441902E-2</v>
      </c>
      <c r="AG100" s="135">
        <v>45520</v>
      </c>
      <c r="AH100" s="107">
        <v>24541.150390625</v>
      </c>
      <c r="AI100" s="73">
        <f t="shared" si="15"/>
        <v>1.6459762490292462E-2</v>
      </c>
      <c r="AO100" s="136">
        <v>45520</v>
      </c>
      <c r="AP100" s="107">
        <v>248.2135314941406</v>
      </c>
      <c r="AQ100" s="73">
        <f t="shared" si="16"/>
        <v>4.26133976496057E-2</v>
      </c>
      <c r="AT100" s="135">
        <v>45520</v>
      </c>
      <c r="AU100" s="107">
        <v>24541.150390625</v>
      </c>
      <c r="AV100" s="73">
        <f t="shared" si="17"/>
        <v>1.6459762490292462E-2</v>
      </c>
      <c r="BB100" s="136">
        <v>45520</v>
      </c>
      <c r="BC100" s="107">
        <v>5473.912109375</v>
      </c>
      <c r="BD100" s="73">
        <f t="shared" si="18"/>
        <v>2.5094139714208152E-2</v>
      </c>
      <c r="BG100" s="135">
        <v>45520</v>
      </c>
      <c r="BH100" s="107">
        <v>24541.150390625</v>
      </c>
      <c r="BI100" s="73">
        <f t="shared" si="19"/>
        <v>1.6459762490292462E-2</v>
      </c>
    </row>
    <row r="101" spans="2:61" x14ac:dyDescent="0.25">
      <c r="B101" s="136">
        <v>45523</v>
      </c>
      <c r="C101" s="107">
        <v>4328.5087890625</v>
      </c>
      <c r="D101" s="73">
        <f t="shared" si="10"/>
        <v>1.6745917032906732E-2</v>
      </c>
      <c r="G101" s="135">
        <v>45523</v>
      </c>
      <c r="H101" s="107">
        <v>24572.650390625</v>
      </c>
      <c r="I101" s="73">
        <f t="shared" si="11"/>
        <v>1.2835584110202358E-3</v>
      </c>
      <c r="O101" s="136">
        <v>45517</v>
      </c>
      <c r="P101" s="107">
        <v>20.736394882202148</v>
      </c>
      <c r="Q101" s="73">
        <f t="shared" si="12"/>
        <v>1.3139411375393983E-2</v>
      </c>
      <c r="T101" s="135">
        <v>45523</v>
      </c>
      <c r="U101" s="107">
        <v>24572.650390625</v>
      </c>
      <c r="V101" s="73">
        <f t="shared" si="13"/>
        <v>1.2835584110202358E-3</v>
      </c>
      <c r="AB101" s="136">
        <v>45523</v>
      </c>
      <c r="AC101" s="107">
        <v>1606.487426757812</v>
      </c>
      <c r="AD101" s="73">
        <f t="shared" si="14"/>
        <v>6.1441225445295622E-3</v>
      </c>
      <c r="AG101" s="135">
        <v>45523</v>
      </c>
      <c r="AH101" s="107">
        <v>24572.650390625</v>
      </c>
      <c r="AI101" s="73">
        <f t="shared" si="15"/>
        <v>1.2835584110202358E-3</v>
      </c>
      <c r="AO101" s="136">
        <v>45523</v>
      </c>
      <c r="AP101" s="107">
        <v>249.89631652832031</v>
      </c>
      <c r="AQ101" s="73">
        <f t="shared" si="16"/>
        <v>6.7795862056756473E-3</v>
      </c>
      <c r="AT101" s="135">
        <v>45523</v>
      </c>
      <c r="AU101" s="107">
        <v>24572.650390625</v>
      </c>
      <c r="AV101" s="73">
        <f t="shared" si="17"/>
        <v>1.2835584110202358E-3</v>
      </c>
      <c r="BB101" s="136">
        <v>45523</v>
      </c>
      <c r="BC101" s="107">
        <v>5584.44873046875</v>
      </c>
      <c r="BD101" s="73">
        <f t="shared" si="18"/>
        <v>2.0193349634612723E-2</v>
      </c>
      <c r="BG101" s="135">
        <v>45523</v>
      </c>
      <c r="BH101" s="107">
        <v>24572.650390625</v>
      </c>
      <c r="BI101" s="73">
        <f t="shared" si="19"/>
        <v>1.2835584110202358E-3</v>
      </c>
    </row>
    <row r="102" spans="2:61" x14ac:dyDescent="0.25">
      <c r="B102" s="136">
        <v>45524</v>
      </c>
      <c r="C102" s="107">
        <v>4360.6103515625</v>
      </c>
      <c r="D102" s="73">
        <f t="shared" si="10"/>
        <v>7.4163098804640448E-3</v>
      </c>
      <c r="G102" s="135">
        <v>45524</v>
      </c>
      <c r="H102" s="107">
        <v>24698.849609375</v>
      </c>
      <c r="I102" s="73">
        <f t="shared" si="11"/>
        <v>5.1357593399101731E-3</v>
      </c>
      <c r="O102" s="136">
        <v>45518</v>
      </c>
      <c r="P102" s="107">
        <v>20.890068054199219</v>
      </c>
      <c r="Q102" s="73">
        <f t="shared" si="12"/>
        <v>7.4107950234381104E-3</v>
      </c>
      <c r="T102" s="135">
        <v>45524</v>
      </c>
      <c r="U102" s="107">
        <v>24698.849609375</v>
      </c>
      <c r="V102" s="73">
        <f t="shared" si="13"/>
        <v>5.1357593399101731E-3</v>
      </c>
      <c r="AB102" s="136">
        <v>45524</v>
      </c>
      <c r="AC102" s="107">
        <v>1614.383544921875</v>
      </c>
      <c r="AD102" s="73">
        <f t="shared" si="14"/>
        <v>4.9151447017539152E-3</v>
      </c>
      <c r="AG102" s="135">
        <v>45524</v>
      </c>
      <c r="AH102" s="107">
        <v>24698.849609375</v>
      </c>
      <c r="AI102" s="73">
        <f t="shared" si="15"/>
        <v>5.1357593399101731E-3</v>
      </c>
      <c r="AO102" s="136">
        <v>45524</v>
      </c>
      <c r="AP102" s="107">
        <v>252.25225830078119</v>
      </c>
      <c r="AQ102" s="73">
        <f t="shared" si="16"/>
        <v>9.4276770669963206E-3</v>
      </c>
      <c r="AT102" s="135">
        <v>45524</v>
      </c>
      <c r="AU102" s="107">
        <v>24698.849609375</v>
      </c>
      <c r="AV102" s="73">
        <f t="shared" si="17"/>
        <v>5.1357593399101731E-3</v>
      </c>
      <c r="BB102" s="136">
        <v>45524</v>
      </c>
      <c r="BC102" s="107">
        <v>5615.63671875</v>
      </c>
      <c r="BD102" s="73">
        <f t="shared" si="18"/>
        <v>5.5847926602117237E-3</v>
      </c>
      <c r="BG102" s="135">
        <v>45524</v>
      </c>
      <c r="BH102" s="107">
        <v>24698.849609375</v>
      </c>
      <c r="BI102" s="73">
        <f t="shared" si="19"/>
        <v>5.1357593399101731E-3</v>
      </c>
    </row>
    <row r="103" spans="2:61" x14ac:dyDescent="0.25">
      <c r="B103" s="136">
        <v>45525</v>
      </c>
      <c r="C103" s="107">
        <v>4387.7958984375</v>
      </c>
      <c r="D103" s="73">
        <f t="shared" si="10"/>
        <v>6.2343444342050081E-3</v>
      </c>
      <c r="G103" s="135">
        <v>45525</v>
      </c>
      <c r="H103" s="107">
        <v>24770.19921875</v>
      </c>
      <c r="I103" s="73">
        <f t="shared" si="11"/>
        <v>2.8887826964991703E-3</v>
      </c>
      <c r="O103" s="136">
        <v>45519</v>
      </c>
      <c r="P103" s="107">
        <v>20.96690559387207</v>
      </c>
      <c r="Q103" s="73">
        <f t="shared" si="12"/>
        <v>3.6781852253184866E-3</v>
      </c>
      <c r="T103" s="135">
        <v>45525</v>
      </c>
      <c r="U103" s="107">
        <v>24770.19921875</v>
      </c>
      <c r="V103" s="73">
        <f t="shared" si="13"/>
        <v>2.8887826964991703E-3</v>
      </c>
      <c r="AB103" s="136">
        <v>45525</v>
      </c>
      <c r="AC103" s="107">
        <v>1605.291015625</v>
      </c>
      <c r="AD103" s="73">
        <f t="shared" si="14"/>
        <v>-5.6321989439721554E-3</v>
      </c>
      <c r="AG103" s="135">
        <v>45525</v>
      </c>
      <c r="AH103" s="107">
        <v>24770.19921875</v>
      </c>
      <c r="AI103" s="73">
        <f t="shared" si="15"/>
        <v>2.8887826964991703E-3</v>
      </c>
      <c r="AO103" s="136">
        <v>45525</v>
      </c>
      <c r="AP103" s="107">
        <v>253.06959533691409</v>
      </c>
      <c r="AQ103" s="73">
        <f t="shared" si="16"/>
        <v>3.240157458405557E-3</v>
      </c>
      <c r="AT103" s="135">
        <v>45525</v>
      </c>
      <c r="AU103" s="107">
        <v>24770.19921875</v>
      </c>
      <c r="AV103" s="73">
        <f t="shared" si="17"/>
        <v>2.8887826964991703E-3</v>
      </c>
      <c r="BB103" s="136">
        <v>45525</v>
      </c>
      <c r="BC103" s="107">
        <v>5621.1953125</v>
      </c>
      <c r="BD103" s="73">
        <f t="shared" si="18"/>
        <v>9.8984211913855091E-4</v>
      </c>
      <c r="BG103" s="135">
        <v>45525</v>
      </c>
      <c r="BH103" s="107">
        <v>24770.19921875</v>
      </c>
      <c r="BI103" s="73">
        <f t="shared" si="19"/>
        <v>2.8887826964991703E-3</v>
      </c>
    </row>
    <row r="104" spans="2:61" x14ac:dyDescent="0.25">
      <c r="B104" s="136">
        <v>45526</v>
      </c>
      <c r="C104" s="107">
        <v>4340.07666015625</v>
      </c>
      <c r="D104" s="73">
        <f t="shared" si="10"/>
        <v>-1.087544621167158E-2</v>
      </c>
      <c r="G104" s="135">
        <v>45526</v>
      </c>
      <c r="H104" s="107">
        <v>24811.5</v>
      </c>
      <c r="I104" s="73">
        <f t="shared" si="11"/>
        <v>1.6673576536574419E-3</v>
      </c>
      <c r="O104" s="136">
        <v>45520</v>
      </c>
      <c r="P104" s="107">
        <v>21.139789581298832</v>
      </c>
      <c r="Q104" s="73">
        <f t="shared" si="12"/>
        <v>8.2455652147968017E-3</v>
      </c>
      <c r="T104" s="135">
        <v>45526</v>
      </c>
      <c r="U104" s="107">
        <v>24811.5</v>
      </c>
      <c r="V104" s="73">
        <f t="shared" si="13"/>
        <v>1.6673576536574419E-3</v>
      </c>
      <c r="AB104" s="136">
        <v>45526</v>
      </c>
      <c r="AC104" s="107">
        <v>1604.23828125</v>
      </c>
      <c r="AD104" s="73">
        <f t="shared" si="14"/>
        <v>-6.5579036121998779E-4</v>
      </c>
      <c r="AG104" s="135">
        <v>45526</v>
      </c>
      <c r="AH104" s="107">
        <v>24811.5</v>
      </c>
      <c r="AI104" s="73">
        <f t="shared" si="15"/>
        <v>1.6673576536574419E-3</v>
      </c>
      <c r="AO104" s="136">
        <v>45526</v>
      </c>
      <c r="AP104" s="107">
        <v>249.53572082519531</v>
      </c>
      <c r="AQ104" s="73">
        <f t="shared" si="16"/>
        <v>-1.3964042211448202E-2</v>
      </c>
      <c r="AT104" s="135">
        <v>45526</v>
      </c>
      <c r="AU104" s="107">
        <v>24811.5</v>
      </c>
      <c r="AV104" s="73">
        <f t="shared" si="17"/>
        <v>1.6673576536574419E-3</v>
      </c>
      <c r="BB104" s="136">
        <v>45526</v>
      </c>
      <c r="BC104" s="107">
        <v>5612.29150390625</v>
      </c>
      <c r="BD104" s="73">
        <f t="shared" si="18"/>
        <v>-1.583970685727687E-3</v>
      </c>
      <c r="BG104" s="135">
        <v>45526</v>
      </c>
      <c r="BH104" s="107">
        <v>24811.5</v>
      </c>
      <c r="BI104" s="73">
        <f t="shared" si="19"/>
        <v>1.6673576536574419E-3</v>
      </c>
    </row>
    <row r="105" spans="2:61" x14ac:dyDescent="0.25">
      <c r="B105" s="136">
        <v>45527</v>
      </c>
      <c r="C105" s="107">
        <v>4303.34716796875</v>
      </c>
      <c r="D105" s="73">
        <f t="shared" si="10"/>
        <v>-8.4628671481065121E-3</v>
      </c>
      <c r="G105" s="135">
        <v>45527</v>
      </c>
      <c r="H105" s="107">
        <v>24823.150390625</v>
      </c>
      <c r="I105" s="73">
        <f t="shared" si="11"/>
        <v>4.6955607782672715E-4</v>
      </c>
      <c r="O105" s="136">
        <v>45523</v>
      </c>
      <c r="P105" s="107">
        <v>21.37990570068359</v>
      </c>
      <c r="Q105" s="73">
        <f t="shared" si="12"/>
        <v>1.1358491458078435E-2</v>
      </c>
      <c r="T105" s="135">
        <v>45527</v>
      </c>
      <c r="U105" s="107">
        <v>24823.150390625</v>
      </c>
      <c r="V105" s="73">
        <f t="shared" si="13"/>
        <v>4.6955607782672715E-4</v>
      </c>
      <c r="AB105" s="136">
        <v>45527</v>
      </c>
      <c r="AC105" s="107">
        <v>1590.168823242188</v>
      </c>
      <c r="AD105" s="73">
        <f t="shared" si="14"/>
        <v>-8.7701796997695647E-3</v>
      </c>
      <c r="AG105" s="135">
        <v>45527</v>
      </c>
      <c r="AH105" s="107">
        <v>24823.150390625</v>
      </c>
      <c r="AI105" s="73">
        <f t="shared" si="15"/>
        <v>4.6955607782672715E-4</v>
      </c>
      <c r="AO105" s="136">
        <v>45527</v>
      </c>
      <c r="AP105" s="107">
        <v>246.3624572753906</v>
      </c>
      <c r="AQ105" s="73">
        <f t="shared" si="16"/>
        <v>-1.2716670540438013E-2</v>
      </c>
      <c r="AT105" s="135">
        <v>45527</v>
      </c>
      <c r="AU105" s="107">
        <v>24823.150390625</v>
      </c>
      <c r="AV105" s="73">
        <f t="shared" si="17"/>
        <v>4.6955607782672715E-4</v>
      </c>
      <c r="BB105" s="136">
        <v>45527</v>
      </c>
      <c r="BC105" s="107">
        <v>5550.50537109375</v>
      </c>
      <c r="BD105" s="73">
        <f t="shared" si="18"/>
        <v>-1.1009074059944335E-2</v>
      </c>
      <c r="BG105" s="135">
        <v>45527</v>
      </c>
      <c r="BH105" s="107">
        <v>24823.150390625</v>
      </c>
      <c r="BI105" s="73">
        <f t="shared" si="19"/>
        <v>4.6955607782672715E-4</v>
      </c>
    </row>
    <row r="106" spans="2:61" x14ac:dyDescent="0.25">
      <c r="B106" s="136">
        <v>45530</v>
      </c>
      <c r="C106" s="107">
        <v>4340.51025390625</v>
      </c>
      <c r="D106" s="73">
        <f t="shared" si="10"/>
        <v>8.6358558784467299E-3</v>
      </c>
      <c r="G106" s="135">
        <v>45530</v>
      </c>
      <c r="H106" s="107">
        <v>25010.599609375</v>
      </c>
      <c r="I106" s="73">
        <f t="shared" si="11"/>
        <v>7.5513871446710734E-3</v>
      </c>
      <c r="O106" s="136">
        <v>45524</v>
      </c>
      <c r="P106" s="107">
        <v>21.427927017211911</v>
      </c>
      <c r="Q106" s="73">
        <f t="shared" si="12"/>
        <v>2.2460958060626091E-3</v>
      </c>
      <c r="T106" s="135">
        <v>45530</v>
      </c>
      <c r="U106" s="107">
        <v>25010.599609375</v>
      </c>
      <c r="V106" s="73">
        <f t="shared" si="13"/>
        <v>7.5513871446710734E-3</v>
      </c>
      <c r="AB106" s="136">
        <v>45530</v>
      </c>
      <c r="AC106" s="107">
        <v>1645.680541992188</v>
      </c>
      <c r="AD106" s="73">
        <f t="shared" si="14"/>
        <v>3.4909324053289836E-2</v>
      </c>
      <c r="AG106" s="135">
        <v>45530</v>
      </c>
      <c r="AH106" s="107">
        <v>25010.599609375</v>
      </c>
      <c r="AI106" s="73">
        <f t="shared" si="15"/>
        <v>7.5513871446710734E-3</v>
      </c>
      <c r="AO106" s="136">
        <v>45530</v>
      </c>
      <c r="AP106" s="107">
        <v>250.0165100097656</v>
      </c>
      <c r="AQ106" s="73">
        <f t="shared" si="16"/>
        <v>1.4832019353867798E-2</v>
      </c>
      <c r="AT106" s="135">
        <v>45530</v>
      </c>
      <c r="AU106" s="107">
        <v>25010.599609375</v>
      </c>
      <c r="AV106" s="73">
        <f t="shared" si="17"/>
        <v>7.5513871446710734E-3</v>
      </c>
      <c r="BB106" s="136">
        <v>45530</v>
      </c>
      <c r="BC106" s="107">
        <v>5647.267578125</v>
      </c>
      <c r="BD106" s="73">
        <f t="shared" si="18"/>
        <v>1.7433044481890647E-2</v>
      </c>
      <c r="BG106" s="135">
        <v>45530</v>
      </c>
      <c r="BH106" s="107">
        <v>25010.599609375</v>
      </c>
      <c r="BI106" s="73">
        <f t="shared" si="19"/>
        <v>7.5513871446710734E-3</v>
      </c>
    </row>
    <row r="107" spans="2:61" x14ac:dyDescent="0.25">
      <c r="B107" s="136">
        <v>45531</v>
      </c>
      <c r="C107" s="107">
        <v>4335.40087890625</v>
      </c>
      <c r="D107" s="73">
        <f t="shared" si="10"/>
        <v>-1.1771369496020867E-3</v>
      </c>
      <c r="G107" s="135">
        <v>45531</v>
      </c>
      <c r="H107" s="107">
        <v>25017.75</v>
      </c>
      <c r="I107" s="73">
        <f t="shared" si="11"/>
        <v>2.8589441023707529E-4</v>
      </c>
      <c r="O107" s="136">
        <v>45525</v>
      </c>
      <c r="P107" s="107">
        <v>21.67764854431152</v>
      </c>
      <c r="Q107" s="73">
        <f t="shared" si="12"/>
        <v>1.1654021730567843E-2</v>
      </c>
      <c r="T107" s="135">
        <v>45531</v>
      </c>
      <c r="U107" s="107">
        <v>25017.75</v>
      </c>
      <c r="V107" s="73">
        <f t="shared" si="13"/>
        <v>2.8589441023707529E-4</v>
      </c>
      <c r="AB107" s="136">
        <v>45531</v>
      </c>
      <c r="AC107" s="107">
        <v>1638.167236328125</v>
      </c>
      <c r="AD107" s="73">
        <f t="shared" si="14"/>
        <v>-4.5654703159870857E-3</v>
      </c>
      <c r="AG107" s="135">
        <v>45531</v>
      </c>
      <c r="AH107" s="107">
        <v>25017.75</v>
      </c>
      <c r="AI107" s="73">
        <f t="shared" si="15"/>
        <v>2.8589441023707529E-4</v>
      </c>
      <c r="AO107" s="136">
        <v>45531</v>
      </c>
      <c r="AP107" s="107">
        <v>248.64625549316409</v>
      </c>
      <c r="AQ107" s="73">
        <f t="shared" si="16"/>
        <v>-5.4806561236615536E-3</v>
      </c>
      <c r="AT107" s="135">
        <v>45531</v>
      </c>
      <c r="AU107" s="107">
        <v>25017.75</v>
      </c>
      <c r="AV107" s="73">
        <f t="shared" si="17"/>
        <v>2.8589441023707529E-4</v>
      </c>
      <c r="BB107" s="136">
        <v>45531</v>
      </c>
      <c r="BC107" s="107">
        <v>5658.68017578125</v>
      </c>
      <c r="BD107" s="73">
        <f t="shared" si="18"/>
        <v>2.0209061282057128E-3</v>
      </c>
      <c r="BG107" s="135">
        <v>45531</v>
      </c>
      <c r="BH107" s="107">
        <v>25017.75</v>
      </c>
      <c r="BI107" s="73">
        <f t="shared" si="19"/>
        <v>2.8589441023707529E-4</v>
      </c>
    </row>
    <row r="108" spans="2:61" x14ac:dyDescent="0.25">
      <c r="B108" s="136">
        <v>45532</v>
      </c>
      <c r="C108" s="107">
        <v>4343.98095703125</v>
      </c>
      <c r="D108" s="73">
        <f t="shared" si="10"/>
        <v>1.9790737614937548E-3</v>
      </c>
      <c r="G108" s="135">
        <v>45532</v>
      </c>
      <c r="H108" s="107">
        <v>25052.349609375</v>
      </c>
      <c r="I108" s="73">
        <f t="shared" si="11"/>
        <v>1.3830024432652799E-3</v>
      </c>
      <c r="O108" s="136">
        <v>45526</v>
      </c>
      <c r="P108" s="107">
        <v>21.456743240356449</v>
      </c>
      <c r="Q108" s="73">
        <f t="shared" si="12"/>
        <v>-1.0190464316437109E-2</v>
      </c>
      <c r="T108" s="135">
        <v>45532</v>
      </c>
      <c r="U108" s="107">
        <v>25052.349609375</v>
      </c>
      <c r="V108" s="73">
        <f t="shared" si="13"/>
        <v>1.3830024432652799E-3</v>
      </c>
      <c r="AB108" s="136">
        <v>45532</v>
      </c>
      <c r="AC108" s="107">
        <v>1645.680541992188</v>
      </c>
      <c r="AD108" s="73">
        <f t="shared" si="14"/>
        <v>4.5864094321064197E-3</v>
      </c>
      <c r="AG108" s="135">
        <v>45532</v>
      </c>
      <c r="AH108" s="107">
        <v>25052.349609375</v>
      </c>
      <c r="AI108" s="73">
        <f t="shared" si="15"/>
        <v>1.3830024432652799E-3</v>
      </c>
      <c r="AO108" s="136">
        <v>45532</v>
      </c>
      <c r="AP108" s="107">
        <v>257.03622436523438</v>
      </c>
      <c r="AQ108" s="73">
        <f t="shared" si="16"/>
        <v>3.3742590876462808E-2</v>
      </c>
      <c r="AT108" s="135">
        <v>45532</v>
      </c>
      <c r="AU108" s="107">
        <v>25052.349609375</v>
      </c>
      <c r="AV108" s="73">
        <f t="shared" si="17"/>
        <v>1.3830024432652799E-3</v>
      </c>
      <c r="BB108" s="136">
        <v>45532</v>
      </c>
      <c r="BC108" s="107">
        <v>6028.60888671875</v>
      </c>
      <c r="BD108" s="73">
        <f t="shared" si="18"/>
        <v>6.5373673621062389E-2</v>
      </c>
      <c r="BG108" s="135">
        <v>45532</v>
      </c>
      <c r="BH108" s="107">
        <v>25052.349609375</v>
      </c>
      <c r="BI108" s="73">
        <f t="shared" si="19"/>
        <v>1.3830024432652799E-3</v>
      </c>
    </row>
    <row r="109" spans="2:61" x14ac:dyDescent="0.25">
      <c r="B109" s="136">
        <v>45533</v>
      </c>
      <c r="C109" s="107">
        <v>4349.52392578125</v>
      </c>
      <c r="D109" s="73">
        <f t="shared" si="10"/>
        <v>1.2760112912162391E-3</v>
      </c>
      <c r="G109" s="135">
        <v>45533</v>
      </c>
      <c r="H109" s="107">
        <v>25151.94921875</v>
      </c>
      <c r="I109" s="73">
        <f t="shared" si="11"/>
        <v>3.97565940632294E-3</v>
      </c>
      <c r="O109" s="136">
        <v>45527</v>
      </c>
      <c r="P109" s="107">
        <v>21.456743240356449</v>
      </c>
      <c r="Q109" s="73">
        <f t="shared" si="12"/>
        <v>0</v>
      </c>
      <c r="T109" s="135">
        <v>45533</v>
      </c>
      <c r="U109" s="107">
        <v>25151.94921875</v>
      </c>
      <c r="V109" s="73">
        <f t="shared" si="13"/>
        <v>3.97565940632294E-3</v>
      </c>
      <c r="AB109" s="136">
        <v>45533</v>
      </c>
      <c r="AC109" s="107">
        <v>1676.690551757812</v>
      </c>
      <c r="AD109" s="73">
        <f t="shared" si="14"/>
        <v>1.8843274240871066E-2</v>
      </c>
      <c r="AG109" s="135">
        <v>45533</v>
      </c>
      <c r="AH109" s="107">
        <v>25151.94921875</v>
      </c>
      <c r="AI109" s="73">
        <f t="shared" si="15"/>
        <v>3.97565940632294E-3</v>
      </c>
      <c r="AO109" s="136">
        <v>45533</v>
      </c>
      <c r="AP109" s="107">
        <v>259.00750732421881</v>
      </c>
      <c r="AQ109" s="73">
        <f t="shared" si="16"/>
        <v>7.6692807165708032E-3</v>
      </c>
      <c r="AT109" s="135">
        <v>45533</v>
      </c>
      <c r="AU109" s="107">
        <v>25151.94921875</v>
      </c>
      <c r="AV109" s="73">
        <f t="shared" si="17"/>
        <v>3.97565940632294E-3</v>
      </c>
      <c r="BB109" s="136">
        <v>45533</v>
      </c>
      <c r="BC109" s="107">
        <v>6033.0849609375</v>
      </c>
      <c r="BD109" s="73">
        <f t="shared" si="18"/>
        <v>7.4247215283951284E-4</v>
      </c>
      <c r="BG109" s="135">
        <v>45533</v>
      </c>
      <c r="BH109" s="107">
        <v>25151.94921875</v>
      </c>
      <c r="BI109" s="73">
        <f t="shared" si="19"/>
        <v>3.97565940632294E-3</v>
      </c>
    </row>
    <row r="110" spans="2:61" x14ac:dyDescent="0.25">
      <c r="B110" s="136">
        <v>45534</v>
      </c>
      <c r="C110" s="107">
        <v>4389.96533203125</v>
      </c>
      <c r="D110" s="73">
        <f t="shared" si="10"/>
        <v>9.2978925832063464E-3</v>
      </c>
      <c r="G110" s="135">
        <v>45534</v>
      </c>
      <c r="H110" s="107">
        <v>25235.900390625</v>
      </c>
      <c r="I110" s="73">
        <f t="shared" si="11"/>
        <v>3.3377600735777779E-3</v>
      </c>
      <c r="O110" s="136">
        <v>45530</v>
      </c>
      <c r="P110" s="107">
        <v>21.552787780761719</v>
      </c>
      <c r="Q110" s="73">
        <f t="shared" si="12"/>
        <v>4.4761937694546283E-3</v>
      </c>
      <c r="T110" s="135">
        <v>45534</v>
      </c>
      <c r="U110" s="107">
        <v>25235.900390625</v>
      </c>
      <c r="V110" s="73">
        <f t="shared" si="13"/>
        <v>3.3377600735777779E-3</v>
      </c>
      <c r="AB110" s="136">
        <v>45534</v>
      </c>
      <c r="AC110" s="107">
        <v>1678.030395507812</v>
      </c>
      <c r="AD110" s="73">
        <f t="shared" si="14"/>
        <v>7.9910019687012834E-4</v>
      </c>
      <c r="AG110" s="135">
        <v>45534</v>
      </c>
      <c r="AH110" s="107">
        <v>25235.900390625</v>
      </c>
      <c r="AI110" s="73">
        <f t="shared" si="15"/>
        <v>3.3377600735777779E-3</v>
      </c>
      <c r="AO110" s="136">
        <v>45534</v>
      </c>
      <c r="AP110" s="107">
        <v>258.86328125</v>
      </c>
      <c r="AQ110" s="73">
        <f t="shared" si="16"/>
        <v>-5.5684128892163898E-4</v>
      </c>
      <c r="AT110" s="135">
        <v>45534</v>
      </c>
      <c r="AU110" s="107">
        <v>25235.900390625</v>
      </c>
      <c r="AV110" s="73">
        <f t="shared" si="17"/>
        <v>3.3377600735777779E-3</v>
      </c>
      <c r="BB110" s="136">
        <v>45534</v>
      </c>
      <c r="BC110" s="107">
        <v>6056.6484375</v>
      </c>
      <c r="BD110" s="73">
        <f t="shared" si="18"/>
        <v>3.9057093866681214E-3</v>
      </c>
      <c r="BG110" s="135">
        <v>45534</v>
      </c>
      <c r="BH110" s="107">
        <v>25235.900390625</v>
      </c>
      <c r="BI110" s="73">
        <f t="shared" si="19"/>
        <v>3.3377600735777779E-3</v>
      </c>
    </row>
    <row r="111" spans="2:61" x14ac:dyDescent="0.25">
      <c r="B111" s="136">
        <v>45537</v>
      </c>
      <c r="C111" s="107">
        <v>4358.44140625</v>
      </c>
      <c r="D111" s="73">
        <f t="shared" si="10"/>
        <v>-7.1809054051603649E-3</v>
      </c>
      <c r="G111" s="135">
        <v>45537</v>
      </c>
      <c r="H111" s="107">
        <v>25278.69921875</v>
      </c>
      <c r="I111" s="73">
        <f t="shared" si="11"/>
        <v>1.695950113232314E-3</v>
      </c>
      <c r="O111" s="136">
        <v>45531</v>
      </c>
      <c r="P111" s="107">
        <v>21.898553848266602</v>
      </c>
      <c r="Q111" s="73">
        <f t="shared" si="12"/>
        <v>1.6042753773760854E-2</v>
      </c>
      <c r="T111" s="135">
        <v>45537</v>
      </c>
      <c r="U111" s="107">
        <v>25278.69921875</v>
      </c>
      <c r="V111" s="73">
        <f t="shared" si="13"/>
        <v>1.695950113232314E-3</v>
      </c>
      <c r="AB111" s="136">
        <v>45537</v>
      </c>
      <c r="AC111" s="107">
        <v>1729.139526367188</v>
      </c>
      <c r="AD111" s="73">
        <f t="shared" si="14"/>
        <v>3.0457809939675728E-2</v>
      </c>
      <c r="AG111" s="135">
        <v>45537</v>
      </c>
      <c r="AH111" s="107">
        <v>25278.69921875</v>
      </c>
      <c r="AI111" s="73">
        <f t="shared" si="15"/>
        <v>1.695950113232314E-3</v>
      </c>
      <c r="AO111" s="136">
        <v>45537</v>
      </c>
      <c r="AP111" s="107">
        <v>256.00250244140619</v>
      </c>
      <c r="AQ111" s="73">
        <f t="shared" si="16"/>
        <v>-1.1051311699286415E-2</v>
      </c>
      <c r="AT111" s="135">
        <v>45537</v>
      </c>
      <c r="AU111" s="107">
        <v>25278.69921875</v>
      </c>
      <c r="AV111" s="73">
        <f t="shared" si="17"/>
        <v>1.695950113232314E-3</v>
      </c>
      <c r="BB111" s="136">
        <v>45537</v>
      </c>
      <c r="BC111" s="107">
        <v>6054.1396484375</v>
      </c>
      <c r="BD111" s="73">
        <f t="shared" si="18"/>
        <v>-4.1422068465568618E-4</v>
      </c>
      <c r="BG111" s="135">
        <v>45537</v>
      </c>
      <c r="BH111" s="107">
        <v>25278.69921875</v>
      </c>
      <c r="BI111" s="73">
        <f t="shared" si="19"/>
        <v>1.695950113232314E-3</v>
      </c>
    </row>
    <row r="112" spans="2:61" x14ac:dyDescent="0.25">
      <c r="B112" s="136">
        <v>45538</v>
      </c>
      <c r="C112" s="107">
        <v>4350.05419921875</v>
      </c>
      <c r="D112" s="73">
        <f t="shared" si="10"/>
        <v>-1.9243592489789352E-3</v>
      </c>
      <c r="G112" s="135">
        <v>45538</v>
      </c>
      <c r="H112" s="107">
        <v>25279.849609375</v>
      </c>
      <c r="I112" s="73">
        <f t="shared" si="11"/>
        <v>4.5508299894914117E-5</v>
      </c>
      <c r="O112" s="136">
        <v>45532</v>
      </c>
      <c r="P112" s="107">
        <v>22.090646743774411</v>
      </c>
      <c r="Q112" s="73">
        <f t="shared" si="12"/>
        <v>8.7719443411107267E-3</v>
      </c>
      <c r="T112" s="135">
        <v>45538</v>
      </c>
      <c r="U112" s="107">
        <v>25279.849609375</v>
      </c>
      <c r="V112" s="73">
        <f t="shared" si="13"/>
        <v>4.5508299894914117E-5</v>
      </c>
      <c r="AB112" s="136">
        <v>45538</v>
      </c>
      <c r="AC112" s="107">
        <v>1713.634399414062</v>
      </c>
      <c r="AD112" s="73">
        <f t="shared" si="14"/>
        <v>-8.9669611484165523E-3</v>
      </c>
      <c r="AG112" s="135">
        <v>45538</v>
      </c>
      <c r="AH112" s="107">
        <v>25279.849609375</v>
      </c>
      <c r="AI112" s="73">
        <f t="shared" si="15"/>
        <v>4.5508299894914117E-5</v>
      </c>
      <c r="AO112" s="136">
        <v>45538</v>
      </c>
      <c r="AP112" s="107">
        <v>257.73336791992188</v>
      </c>
      <c r="AQ112" s="73">
        <f t="shared" si="16"/>
        <v>6.7611271843401877E-3</v>
      </c>
      <c r="AT112" s="135">
        <v>45538</v>
      </c>
      <c r="AU112" s="107">
        <v>25279.849609375</v>
      </c>
      <c r="AV112" s="73">
        <f t="shared" si="17"/>
        <v>4.5508299894914117E-5</v>
      </c>
      <c r="BB112" s="136">
        <v>45538</v>
      </c>
      <c r="BC112" s="107">
        <v>6046.4658203125</v>
      </c>
      <c r="BD112" s="73">
        <f t="shared" si="18"/>
        <v>-1.2675340462258156E-3</v>
      </c>
      <c r="BG112" s="135">
        <v>45538</v>
      </c>
      <c r="BH112" s="107">
        <v>25279.849609375</v>
      </c>
      <c r="BI112" s="73">
        <f t="shared" si="19"/>
        <v>4.5508299894914117E-5</v>
      </c>
    </row>
    <row r="113" spans="2:61" x14ac:dyDescent="0.25">
      <c r="B113" s="136">
        <v>45539</v>
      </c>
      <c r="C113" s="107">
        <v>4318.14453125</v>
      </c>
      <c r="D113" s="73">
        <f t="shared" si="10"/>
        <v>-7.3354644580017059E-3</v>
      </c>
      <c r="G113" s="135">
        <v>45539</v>
      </c>
      <c r="H113" s="107">
        <v>25198.69921875</v>
      </c>
      <c r="I113" s="73">
        <f t="shared" si="11"/>
        <v>-3.2100820170585243E-3</v>
      </c>
      <c r="O113" s="136">
        <v>45533</v>
      </c>
      <c r="P113" s="107">
        <v>22.282743453979489</v>
      </c>
      <c r="Q113" s="73">
        <f t="shared" si="12"/>
        <v>8.6958391229181586E-3</v>
      </c>
      <c r="T113" s="135">
        <v>45539</v>
      </c>
      <c r="U113" s="107">
        <v>25198.69921875</v>
      </c>
      <c r="V113" s="73">
        <f t="shared" si="13"/>
        <v>-3.2100820170585243E-3</v>
      </c>
      <c r="AB113" s="136">
        <v>45539</v>
      </c>
      <c r="AC113" s="107">
        <v>1708.657592773438</v>
      </c>
      <c r="AD113" s="73">
        <f t="shared" si="14"/>
        <v>-2.9042406258451559E-3</v>
      </c>
      <c r="AG113" s="135">
        <v>45539</v>
      </c>
      <c r="AH113" s="107">
        <v>25198.69921875</v>
      </c>
      <c r="AI113" s="73">
        <f t="shared" si="15"/>
        <v>-3.2100820170585243E-3</v>
      </c>
      <c r="AO113" s="136">
        <v>45539</v>
      </c>
      <c r="AP113" s="107">
        <v>249.60784912109381</v>
      </c>
      <c r="AQ113" s="73">
        <f t="shared" si="16"/>
        <v>-3.1526840565528458E-2</v>
      </c>
      <c r="AT113" s="135">
        <v>45539</v>
      </c>
      <c r="AU113" s="107">
        <v>25198.69921875</v>
      </c>
      <c r="AV113" s="73">
        <f t="shared" si="17"/>
        <v>-3.2100820170585243E-3</v>
      </c>
      <c r="BB113" s="136">
        <v>45539</v>
      </c>
      <c r="BC113" s="107">
        <v>5973.1689453125</v>
      </c>
      <c r="BD113" s="73">
        <f t="shared" si="18"/>
        <v>-1.2122267317507429E-2</v>
      </c>
      <c r="BG113" s="135">
        <v>45539</v>
      </c>
      <c r="BH113" s="107">
        <v>25198.69921875</v>
      </c>
      <c r="BI113" s="73">
        <f t="shared" si="19"/>
        <v>-3.2100820170585243E-3</v>
      </c>
    </row>
    <row r="114" spans="2:61" x14ac:dyDescent="0.25">
      <c r="B114" s="136">
        <v>45540</v>
      </c>
      <c r="C114" s="107">
        <v>4314.96337890625</v>
      </c>
      <c r="D114" s="73">
        <f t="shared" si="10"/>
        <v>-7.3669427244227315E-4</v>
      </c>
      <c r="G114" s="135">
        <v>45540</v>
      </c>
      <c r="H114" s="107">
        <v>25145.099609375</v>
      </c>
      <c r="I114" s="73">
        <f t="shared" si="11"/>
        <v>-2.1270784221717465E-3</v>
      </c>
      <c r="O114" s="136">
        <v>45534</v>
      </c>
      <c r="P114" s="107">
        <v>22.359579086303711</v>
      </c>
      <c r="Q114" s="73">
        <f t="shared" si="12"/>
        <v>3.4482124018035964E-3</v>
      </c>
      <c r="T114" s="135">
        <v>45540</v>
      </c>
      <c r="U114" s="107">
        <v>25145.099609375</v>
      </c>
      <c r="V114" s="73">
        <f t="shared" si="13"/>
        <v>-2.1270784221717465E-3</v>
      </c>
      <c r="AB114" s="136">
        <v>45540</v>
      </c>
      <c r="AC114" s="107">
        <v>1713.730102539062</v>
      </c>
      <c r="AD114" s="73">
        <f t="shared" si="14"/>
        <v>2.9687105170033146E-3</v>
      </c>
      <c r="AG114" s="135">
        <v>45540</v>
      </c>
      <c r="AH114" s="107">
        <v>25145.099609375</v>
      </c>
      <c r="AI114" s="73">
        <f t="shared" si="15"/>
        <v>-2.1270784221717465E-3</v>
      </c>
      <c r="AO114" s="136">
        <v>45540</v>
      </c>
      <c r="AP114" s="107">
        <v>252.348388671875</v>
      </c>
      <c r="AQ114" s="73">
        <f t="shared" si="16"/>
        <v>1.0979380497973201E-2</v>
      </c>
      <c r="AT114" s="135">
        <v>45540</v>
      </c>
      <c r="AU114" s="107">
        <v>25145.099609375</v>
      </c>
      <c r="AV114" s="73">
        <f t="shared" si="17"/>
        <v>-2.1270784221717465E-3</v>
      </c>
      <c r="BB114" s="136">
        <v>45540</v>
      </c>
      <c r="BC114" s="107">
        <v>6050.00732421875</v>
      </c>
      <c r="BD114" s="73">
        <f t="shared" si="18"/>
        <v>1.2863921916447696E-2</v>
      </c>
      <c r="BG114" s="135">
        <v>45540</v>
      </c>
      <c r="BH114" s="107">
        <v>25145.099609375</v>
      </c>
      <c r="BI114" s="73">
        <f t="shared" si="19"/>
        <v>-2.1270784221717465E-3</v>
      </c>
    </row>
    <row r="115" spans="2:61" x14ac:dyDescent="0.25">
      <c r="B115" s="136">
        <v>45541</v>
      </c>
      <c r="C115" s="107">
        <v>4296.4541015625</v>
      </c>
      <c r="D115" s="73">
        <f t="shared" si="10"/>
        <v>-4.2895560676674549E-3</v>
      </c>
      <c r="G115" s="135">
        <v>45541</v>
      </c>
      <c r="H115" s="107">
        <v>24852.150390625</v>
      </c>
      <c r="I115" s="73">
        <f t="shared" si="11"/>
        <v>-1.1650350298901935E-2</v>
      </c>
      <c r="O115" s="136">
        <v>45538</v>
      </c>
      <c r="P115" s="107">
        <v>22.071437835693359</v>
      </c>
      <c r="Q115" s="73">
        <f t="shared" si="12"/>
        <v>-1.2886702808589612E-2</v>
      </c>
      <c r="T115" s="135">
        <v>45541</v>
      </c>
      <c r="U115" s="107">
        <v>24852.150390625</v>
      </c>
      <c r="V115" s="73">
        <f t="shared" si="13"/>
        <v>-1.1650350298901935E-2</v>
      </c>
      <c r="AB115" s="136">
        <v>45541</v>
      </c>
      <c r="AC115" s="107">
        <v>1680.758178710938</v>
      </c>
      <c r="AD115" s="73">
        <f t="shared" si="14"/>
        <v>-1.9239858002886745E-2</v>
      </c>
      <c r="AG115" s="135">
        <v>45541</v>
      </c>
      <c r="AH115" s="107">
        <v>24852.150390625</v>
      </c>
      <c r="AI115" s="73">
        <f t="shared" si="15"/>
        <v>-1.1650350298901935E-2</v>
      </c>
      <c r="AO115" s="136">
        <v>45541</v>
      </c>
      <c r="AP115" s="107">
        <v>250.30497741699219</v>
      </c>
      <c r="AQ115" s="73">
        <f t="shared" si="16"/>
        <v>-8.0975799593466791E-3</v>
      </c>
      <c r="AT115" s="135">
        <v>45541</v>
      </c>
      <c r="AU115" s="107">
        <v>24852.150390625</v>
      </c>
      <c r="AV115" s="73">
        <f t="shared" si="17"/>
        <v>-1.1650350298901935E-2</v>
      </c>
      <c r="BB115" s="136">
        <v>45541</v>
      </c>
      <c r="BC115" s="107">
        <v>6065.84765625</v>
      </c>
      <c r="BD115" s="73">
        <f t="shared" si="18"/>
        <v>2.6182335297082471E-3</v>
      </c>
      <c r="BG115" s="135">
        <v>45541</v>
      </c>
      <c r="BH115" s="107">
        <v>24852.150390625</v>
      </c>
      <c r="BI115" s="73">
        <f t="shared" si="19"/>
        <v>-1.1650350298901935E-2</v>
      </c>
    </row>
    <row r="116" spans="2:61" x14ac:dyDescent="0.25">
      <c r="B116" s="136">
        <v>45544</v>
      </c>
      <c r="C116" s="107">
        <v>4289.51318359375</v>
      </c>
      <c r="D116" s="73">
        <f t="shared" si="10"/>
        <v>-1.6154991545762609E-3</v>
      </c>
      <c r="G116" s="135">
        <v>45544</v>
      </c>
      <c r="H116" s="107">
        <v>24936.400390625</v>
      </c>
      <c r="I116" s="73">
        <f t="shared" si="11"/>
        <v>3.3900486950126929E-3</v>
      </c>
      <c r="O116" s="136">
        <v>45539</v>
      </c>
      <c r="P116" s="107">
        <v>22.148275375366211</v>
      </c>
      <c r="Q116" s="73">
        <f t="shared" si="12"/>
        <v>3.4813110158411487E-3</v>
      </c>
      <c r="T116" s="135">
        <v>45544</v>
      </c>
      <c r="U116" s="107">
        <v>24936.400390625</v>
      </c>
      <c r="V116" s="73">
        <f t="shared" si="13"/>
        <v>3.3900486950126929E-3</v>
      </c>
      <c r="AB116" s="136">
        <v>45544</v>
      </c>
      <c r="AC116" s="107">
        <v>1671.809204101562</v>
      </c>
      <c r="AD116" s="73">
        <f t="shared" si="14"/>
        <v>-5.3243677304246617E-3</v>
      </c>
      <c r="AG116" s="135">
        <v>45544</v>
      </c>
      <c r="AH116" s="107">
        <v>24936.400390625</v>
      </c>
      <c r="AI116" s="73">
        <f t="shared" si="15"/>
        <v>3.3900486950126929E-3</v>
      </c>
      <c r="AO116" s="136">
        <v>45544</v>
      </c>
      <c r="AP116" s="107">
        <v>247.5403747558594</v>
      </c>
      <c r="AQ116" s="73">
        <f t="shared" si="16"/>
        <v>-1.104493681932317E-2</v>
      </c>
      <c r="AT116" s="135">
        <v>45544</v>
      </c>
      <c r="AU116" s="107">
        <v>24936.400390625</v>
      </c>
      <c r="AV116" s="73">
        <f t="shared" si="17"/>
        <v>3.3900486950126929E-3</v>
      </c>
      <c r="BB116" s="136">
        <v>45544</v>
      </c>
      <c r="BC116" s="107">
        <v>6047.35107421875</v>
      </c>
      <c r="BD116" s="73">
        <f t="shared" si="18"/>
        <v>-3.0492988085831785E-3</v>
      </c>
      <c r="BG116" s="135">
        <v>45544</v>
      </c>
      <c r="BH116" s="107">
        <v>24936.400390625</v>
      </c>
      <c r="BI116" s="73">
        <f t="shared" si="19"/>
        <v>3.3900486950126929E-3</v>
      </c>
    </row>
    <row r="117" spans="2:61" x14ac:dyDescent="0.25">
      <c r="B117" s="136">
        <v>45545</v>
      </c>
      <c r="C117" s="107">
        <v>4345.7158203125</v>
      </c>
      <c r="D117" s="73">
        <f t="shared" si="10"/>
        <v>1.3102334533837023E-2</v>
      </c>
      <c r="G117" s="135">
        <v>45545</v>
      </c>
      <c r="H117" s="107">
        <v>25041.099609375</v>
      </c>
      <c r="I117" s="73">
        <f t="shared" si="11"/>
        <v>4.1986500501236534E-3</v>
      </c>
      <c r="O117" s="136">
        <v>45540</v>
      </c>
      <c r="P117" s="107">
        <v>21.994600296020511</v>
      </c>
      <c r="Q117" s="73">
        <f t="shared" si="12"/>
        <v>-6.9384670698388051E-3</v>
      </c>
      <c r="T117" s="135">
        <v>45545</v>
      </c>
      <c r="U117" s="107">
        <v>25041.099609375</v>
      </c>
      <c r="V117" s="73">
        <f t="shared" si="13"/>
        <v>4.1986500501236534E-3</v>
      </c>
      <c r="AB117" s="136">
        <v>45545</v>
      </c>
      <c r="AC117" s="107">
        <v>1702.771240234375</v>
      </c>
      <c r="AD117" s="73">
        <f t="shared" si="14"/>
        <v>1.8520077564384563E-2</v>
      </c>
      <c r="AG117" s="135">
        <v>45545</v>
      </c>
      <c r="AH117" s="107">
        <v>25041.099609375</v>
      </c>
      <c r="AI117" s="73">
        <f t="shared" si="15"/>
        <v>4.1986500501236534E-3</v>
      </c>
      <c r="AO117" s="136">
        <v>45545</v>
      </c>
      <c r="AP117" s="107">
        <v>252.78114318847659</v>
      </c>
      <c r="AQ117" s="73">
        <f t="shared" si="16"/>
        <v>2.117136825774768E-2</v>
      </c>
      <c r="AT117" s="135">
        <v>45545</v>
      </c>
      <c r="AU117" s="107">
        <v>25041.099609375</v>
      </c>
      <c r="AV117" s="73">
        <f t="shared" si="17"/>
        <v>4.1986500501236534E-3</v>
      </c>
      <c r="BB117" s="136">
        <v>45545</v>
      </c>
      <c r="BC117" s="107">
        <v>6240.9248046875</v>
      </c>
      <c r="BD117" s="73">
        <f t="shared" si="18"/>
        <v>3.2009673011047735E-2</v>
      </c>
      <c r="BG117" s="135">
        <v>45545</v>
      </c>
      <c r="BH117" s="107">
        <v>25041.099609375</v>
      </c>
      <c r="BI117" s="73">
        <f t="shared" si="19"/>
        <v>4.1986500501236534E-3</v>
      </c>
    </row>
    <row r="118" spans="2:61" x14ac:dyDescent="0.25">
      <c r="B118" s="136">
        <v>45546</v>
      </c>
      <c r="C118" s="107">
        <v>4318.2421875</v>
      </c>
      <c r="D118" s="73">
        <f t="shared" si="10"/>
        <v>-6.3220040031343183E-3</v>
      </c>
      <c r="G118" s="135">
        <v>45546</v>
      </c>
      <c r="H118" s="107">
        <v>24918.44921875</v>
      </c>
      <c r="I118" s="73">
        <f t="shared" si="11"/>
        <v>-4.897963449619458E-3</v>
      </c>
      <c r="O118" s="136">
        <v>45541</v>
      </c>
      <c r="P118" s="107">
        <v>21.648834228515621</v>
      </c>
      <c r="Q118" s="73">
        <f t="shared" si="12"/>
        <v>-1.5720497888177087E-2</v>
      </c>
      <c r="T118" s="135">
        <v>45546</v>
      </c>
      <c r="U118" s="107">
        <v>24918.44921875</v>
      </c>
      <c r="V118" s="73">
        <f t="shared" si="13"/>
        <v>-4.897963449619458E-3</v>
      </c>
      <c r="AB118" s="136">
        <v>45546</v>
      </c>
      <c r="AC118" s="107">
        <v>1702.436401367188</v>
      </c>
      <c r="AD118" s="73">
        <f t="shared" si="14"/>
        <v>-1.9664348285619582E-4</v>
      </c>
      <c r="AG118" s="135">
        <v>45546</v>
      </c>
      <c r="AH118" s="107">
        <v>24918.44921875</v>
      </c>
      <c r="AI118" s="73">
        <f t="shared" si="15"/>
        <v>-4.897963449619458E-3</v>
      </c>
      <c r="AO118" s="136">
        <v>45546</v>
      </c>
      <c r="AP118" s="107">
        <v>247.29998779296881</v>
      </c>
      <c r="AQ118" s="73">
        <f t="shared" si="16"/>
        <v>-2.1683402987939582E-2</v>
      </c>
      <c r="AT118" s="135">
        <v>45546</v>
      </c>
      <c r="AU118" s="107">
        <v>24918.44921875</v>
      </c>
      <c r="AV118" s="73">
        <f t="shared" si="17"/>
        <v>-4.897963449619458E-3</v>
      </c>
      <c r="BB118" s="136">
        <v>45546</v>
      </c>
      <c r="BC118" s="107">
        <v>6197.58544921875</v>
      </c>
      <c r="BD118" s="73">
        <f t="shared" si="18"/>
        <v>-6.9443803322543074E-3</v>
      </c>
      <c r="BG118" s="135">
        <v>45546</v>
      </c>
      <c r="BH118" s="107">
        <v>24918.44921875</v>
      </c>
      <c r="BI118" s="73">
        <f t="shared" si="19"/>
        <v>-4.897963449619458E-3</v>
      </c>
    </row>
    <row r="119" spans="2:61" x14ac:dyDescent="0.25">
      <c r="B119" s="136">
        <v>45547</v>
      </c>
      <c r="C119" s="107">
        <v>4355.21240234375</v>
      </c>
      <c r="D119" s="73">
        <f t="shared" si="10"/>
        <v>8.5614037468226822E-3</v>
      </c>
      <c r="G119" s="135">
        <v>45547</v>
      </c>
      <c r="H119" s="107">
        <v>25388.900390625</v>
      </c>
      <c r="I119" s="73">
        <f t="shared" si="11"/>
        <v>1.887963282727112E-2</v>
      </c>
      <c r="O119" s="136">
        <v>45544</v>
      </c>
      <c r="P119" s="107">
        <v>21.72567176818848</v>
      </c>
      <c r="Q119" s="73">
        <f t="shared" si="12"/>
        <v>3.5492691597984738E-3</v>
      </c>
      <c r="T119" s="135">
        <v>45547</v>
      </c>
      <c r="U119" s="107">
        <v>25388.900390625</v>
      </c>
      <c r="V119" s="73">
        <f t="shared" si="13"/>
        <v>1.887963282727112E-2</v>
      </c>
      <c r="AB119" s="136">
        <v>45547</v>
      </c>
      <c r="AC119" s="107">
        <v>1730.048583984375</v>
      </c>
      <c r="AD119" s="73">
        <f t="shared" si="14"/>
        <v>1.6219215352193173E-2</v>
      </c>
      <c r="AG119" s="135">
        <v>45547</v>
      </c>
      <c r="AH119" s="107">
        <v>25388.900390625</v>
      </c>
      <c r="AI119" s="73">
        <f t="shared" si="15"/>
        <v>1.887963282727112E-2</v>
      </c>
      <c r="AO119" s="136">
        <v>45547</v>
      </c>
      <c r="AP119" s="107">
        <v>254.84857177734381</v>
      </c>
      <c r="AQ119" s="73">
        <f t="shared" si="16"/>
        <v>3.0523996591113489E-2</v>
      </c>
      <c r="AT119" s="135">
        <v>45547</v>
      </c>
      <c r="AU119" s="107">
        <v>25388.900390625</v>
      </c>
      <c r="AV119" s="73">
        <f t="shared" si="17"/>
        <v>1.887963282727112E-2</v>
      </c>
      <c r="BB119" s="136">
        <v>45547</v>
      </c>
      <c r="BC119" s="107">
        <v>6289.13330078125</v>
      </c>
      <c r="BD119" s="73">
        <f t="shared" si="18"/>
        <v>1.4771535191021812E-2</v>
      </c>
      <c r="BG119" s="135">
        <v>45547</v>
      </c>
      <c r="BH119" s="107">
        <v>25388.900390625</v>
      </c>
      <c r="BI119" s="73">
        <f t="shared" si="19"/>
        <v>1.887963282727112E-2</v>
      </c>
    </row>
    <row r="120" spans="2:61" x14ac:dyDescent="0.25">
      <c r="B120" s="136">
        <v>45548</v>
      </c>
      <c r="C120" s="107">
        <v>4359.93505859375</v>
      </c>
      <c r="D120" s="73">
        <f t="shared" si="10"/>
        <v>1.0843687548873771E-3</v>
      </c>
      <c r="G120" s="135">
        <v>45548</v>
      </c>
      <c r="H120" s="107">
        <v>25356.5</v>
      </c>
      <c r="I120" s="73">
        <f t="shared" si="11"/>
        <v>-1.2761636040355961E-3</v>
      </c>
      <c r="O120" s="136">
        <v>45545</v>
      </c>
      <c r="P120" s="107">
        <v>22.02341461181641</v>
      </c>
      <c r="Q120" s="73">
        <f t="shared" si="12"/>
        <v>1.3704655340687655E-2</v>
      </c>
      <c r="T120" s="135">
        <v>45548</v>
      </c>
      <c r="U120" s="107">
        <v>25356.5</v>
      </c>
      <c r="V120" s="73">
        <f t="shared" si="13"/>
        <v>-1.2761636040355961E-3</v>
      </c>
      <c r="AB120" s="136">
        <v>45548</v>
      </c>
      <c r="AC120" s="107">
        <v>1735.025634765625</v>
      </c>
      <c r="AD120" s="73">
        <f t="shared" si="14"/>
        <v>2.8768271754471275E-3</v>
      </c>
      <c r="AG120" s="135">
        <v>45548</v>
      </c>
      <c r="AH120" s="107">
        <v>25356.5</v>
      </c>
      <c r="AI120" s="73">
        <f t="shared" si="15"/>
        <v>-1.2761636040355961E-3</v>
      </c>
      <c r="AO120" s="136">
        <v>45548</v>
      </c>
      <c r="AP120" s="107">
        <v>264.72900390625</v>
      </c>
      <c r="AQ120" s="73">
        <f t="shared" si="16"/>
        <v>3.8769815581068068E-2</v>
      </c>
      <c r="AT120" s="135">
        <v>45548</v>
      </c>
      <c r="AU120" s="107">
        <v>25356.5</v>
      </c>
      <c r="AV120" s="73">
        <f t="shared" si="17"/>
        <v>-1.2761636040355961E-3</v>
      </c>
      <c r="BB120" s="136">
        <v>45548</v>
      </c>
      <c r="BC120" s="107">
        <v>6312.59814453125</v>
      </c>
      <c r="BD120" s="73">
        <f t="shared" si="18"/>
        <v>3.7310138977473262E-3</v>
      </c>
      <c r="BG120" s="135">
        <v>45548</v>
      </c>
      <c r="BH120" s="107">
        <v>25356.5</v>
      </c>
      <c r="BI120" s="73">
        <f t="shared" si="19"/>
        <v>-1.2761636040355961E-3</v>
      </c>
    </row>
    <row r="121" spans="2:61" x14ac:dyDescent="0.25">
      <c r="B121" s="136">
        <v>45551</v>
      </c>
      <c r="C121" s="107">
        <v>4350.921875</v>
      </c>
      <c r="D121" s="73">
        <f t="shared" si="10"/>
        <v>-2.0672747352015186E-3</v>
      </c>
      <c r="G121" s="135">
        <v>45551</v>
      </c>
      <c r="H121" s="107">
        <v>25383.75</v>
      </c>
      <c r="I121" s="73">
        <f t="shared" si="11"/>
        <v>1.0746751326089488E-3</v>
      </c>
      <c r="O121" s="136">
        <v>45546</v>
      </c>
      <c r="P121" s="107">
        <v>22.013811111450199</v>
      </c>
      <c r="Q121" s="73">
        <f t="shared" si="12"/>
        <v>-4.3605864646700798E-4</v>
      </c>
      <c r="T121" s="135">
        <v>45551</v>
      </c>
      <c r="U121" s="107">
        <v>25383.75</v>
      </c>
      <c r="V121" s="73">
        <f t="shared" si="13"/>
        <v>1.0746751326089488E-3</v>
      </c>
      <c r="AB121" s="136">
        <v>45551</v>
      </c>
      <c r="AC121" s="107">
        <v>1734.1162109375</v>
      </c>
      <c r="AD121" s="73">
        <f t="shared" si="14"/>
        <v>-5.2415584525233871E-4</v>
      </c>
      <c r="AG121" s="135">
        <v>45551</v>
      </c>
      <c r="AH121" s="107">
        <v>25383.75</v>
      </c>
      <c r="AI121" s="73">
        <f t="shared" si="15"/>
        <v>1.0746751326089488E-3</v>
      </c>
      <c r="AO121" s="136">
        <v>45551</v>
      </c>
      <c r="AP121" s="107">
        <v>265.35409545898438</v>
      </c>
      <c r="AQ121" s="73">
        <f t="shared" si="16"/>
        <v>2.3612507262549265E-3</v>
      </c>
      <c r="AT121" s="135">
        <v>45551</v>
      </c>
      <c r="AU121" s="107">
        <v>25383.75</v>
      </c>
      <c r="AV121" s="73">
        <f t="shared" si="17"/>
        <v>1.0746751326089488E-3</v>
      </c>
      <c r="BB121" s="136">
        <v>45551</v>
      </c>
      <c r="BC121" s="107">
        <v>6319.73095703125</v>
      </c>
      <c r="BD121" s="73">
        <f t="shared" si="18"/>
        <v>1.1299329272496106E-3</v>
      </c>
      <c r="BG121" s="135">
        <v>45551</v>
      </c>
      <c r="BH121" s="107">
        <v>25383.75</v>
      </c>
      <c r="BI121" s="73">
        <f t="shared" si="19"/>
        <v>1.0746751326089488E-3</v>
      </c>
    </row>
    <row r="122" spans="2:61" x14ac:dyDescent="0.25">
      <c r="B122" s="136">
        <v>45552</v>
      </c>
      <c r="C122" s="107">
        <v>4343.5947265625</v>
      </c>
      <c r="D122" s="73">
        <f t="shared" si="10"/>
        <v>-1.6840450479245206E-3</v>
      </c>
      <c r="G122" s="135">
        <v>45552</v>
      </c>
      <c r="H122" s="107">
        <v>25418.55078125</v>
      </c>
      <c r="I122" s="73">
        <f t="shared" si="11"/>
        <v>1.3709866056039743E-3</v>
      </c>
      <c r="O122" s="136">
        <v>45547</v>
      </c>
      <c r="P122" s="107">
        <v>22.330764770507809</v>
      </c>
      <c r="Q122" s="73">
        <f t="shared" si="12"/>
        <v>1.4397945791982947E-2</v>
      </c>
      <c r="T122" s="135">
        <v>45552</v>
      </c>
      <c r="U122" s="107">
        <v>25418.55078125</v>
      </c>
      <c r="V122" s="73">
        <f t="shared" si="13"/>
        <v>1.3709866056039743E-3</v>
      </c>
      <c r="AB122" s="136">
        <v>45552</v>
      </c>
      <c r="AC122" s="107">
        <v>1735.934936523438</v>
      </c>
      <c r="AD122" s="73">
        <f t="shared" si="14"/>
        <v>1.0487910639822573E-3</v>
      </c>
      <c r="AG122" s="135">
        <v>45552</v>
      </c>
      <c r="AH122" s="107">
        <v>25418.55078125</v>
      </c>
      <c r="AI122" s="73">
        <f t="shared" si="15"/>
        <v>1.3709866056039743E-3</v>
      </c>
      <c r="AO122" s="136">
        <v>45552</v>
      </c>
      <c r="AP122" s="107">
        <v>265.35409545898438</v>
      </c>
      <c r="AQ122" s="73">
        <f t="shared" si="16"/>
        <v>0</v>
      </c>
      <c r="AT122" s="135">
        <v>45552</v>
      </c>
      <c r="AU122" s="107">
        <v>25418.55078125</v>
      </c>
      <c r="AV122" s="73">
        <f t="shared" si="17"/>
        <v>1.3709866056039743E-3</v>
      </c>
      <c r="BB122" s="136">
        <v>45552</v>
      </c>
      <c r="BC122" s="107">
        <v>6351.50927734375</v>
      </c>
      <c r="BD122" s="73">
        <f t="shared" si="18"/>
        <v>5.0284293000073532E-3</v>
      </c>
      <c r="BG122" s="135">
        <v>45552</v>
      </c>
      <c r="BH122" s="107">
        <v>25418.55078125</v>
      </c>
      <c r="BI122" s="73">
        <f t="shared" si="19"/>
        <v>1.3709866056039743E-3</v>
      </c>
    </row>
    <row r="123" spans="2:61" x14ac:dyDescent="0.25">
      <c r="B123" s="136">
        <v>45553</v>
      </c>
      <c r="C123" s="107">
        <v>4189.83251953125</v>
      </c>
      <c r="D123" s="73">
        <f t="shared" si="10"/>
        <v>-3.5399759119087215E-2</v>
      </c>
      <c r="G123" s="135">
        <v>45553</v>
      </c>
      <c r="H123" s="107">
        <v>25377.55078125</v>
      </c>
      <c r="I123" s="73">
        <f t="shared" si="11"/>
        <v>-1.6129951842196455E-3</v>
      </c>
      <c r="O123" s="136">
        <v>45548</v>
      </c>
      <c r="P123" s="107">
        <v>22.282743453979489</v>
      </c>
      <c r="Q123" s="73">
        <f t="shared" si="12"/>
        <v>-2.1504555272437997E-3</v>
      </c>
      <c r="T123" s="135">
        <v>45553</v>
      </c>
      <c r="U123" s="107">
        <v>25377.55078125</v>
      </c>
      <c r="V123" s="73">
        <f t="shared" si="13"/>
        <v>-1.6129951842196455E-3</v>
      </c>
      <c r="AB123" s="136">
        <v>45553</v>
      </c>
      <c r="AC123" s="107">
        <v>1681.14111328125</v>
      </c>
      <c r="AD123" s="73">
        <f t="shared" si="14"/>
        <v>-3.156444523890034E-2</v>
      </c>
      <c r="AG123" s="135">
        <v>45553</v>
      </c>
      <c r="AH123" s="107">
        <v>25377.55078125</v>
      </c>
      <c r="AI123" s="73">
        <f t="shared" si="15"/>
        <v>-1.6129951842196455E-3</v>
      </c>
      <c r="AO123" s="136">
        <v>45553</v>
      </c>
      <c r="AP123" s="107">
        <v>258.74307250976563</v>
      </c>
      <c r="AQ123" s="73">
        <f t="shared" si="16"/>
        <v>-2.4913966139409438E-2</v>
      </c>
      <c r="AT123" s="135">
        <v>45553</v>
      </c>
      <c r="AU123" s="107">
        <v>25377.55078125</v>
      </c>
      <c r="AV123" s="73">
        <f t="shared" si="17"/>
        <v>-1.6129951842196455E-3</v>
      </c>
      <c r="BB123" s="136">
        <v>45553</v>
      </c>
      <c r="BC123" s="107">
        <v>6263.50341796875</v>
      </c>
      <c r="BD123" s="73">
        <f t="shared" si="18"/>
        <v>-1.3855897162729947E-2</v>
      </c>
      <c r="BG123" s="135">
        <v>45553</v>
      </c>
      <c r="BH123" s="107">
        <v>25377.55078125</v>
      </c>
      <c r="BI123" s="73">
        <f t="shared" si="19"/>
        <v>-1.6129951842196455E-3</v>
      </c>
    </row>
    <row r="124" spans="2:61" x14ac:dyDescent="0.25">
      <c r="B124" s="136">
        <v>45554</v>
      </c>
      <c r="C124" s="107">
        <v>4141.63037109375</v>
      </c>
      <c r="D124" s="73">
        <f t="shared" si="10"/>
        <v>-1.1504552559750691E-2</v>
      </c>
      <c r="G124" s="135">
        <v>45554</v>
      </c>
      <c r="H124" s="107">
        <v>25415.80078125</v>
      </c>
      <c r="I124" s="73">
        <f t="shared" si="11"/>
        <v>1.5072376499098983E-3</v>
      </c>
      <c r="O124" s="136">
        <v>45551</v>
      </c>
      <c r="P124" s="107">
        <v>22.273136138916019</v>
      </c>
      <c r="Q124" s="73">
        <f t="shared" si="12"/>
        <v>-4.3115494657608444E-4</v>
      </c>
      <c r="T124" s="135">
        <v>45554</v>
      </c>
      <c r="U124" s="107">
        <v>25415.80078125</v>
      </c>
      <c r="V124" s="73">
        <f t="shared" si="13"/>
        <v>1.5072376499098983E-3</v>
      </c>
      <c r="AB124" s="136">
        <v>45554</v>
      </c>
      <c r="AC124" s="107">
        <v>1661.9990234375</v>
      </c>
      <c r="AD124" s="73">
        <f t="shared" si="14"/>
        <v>-1.1386367088714211E-2</v>
      </c>
      <c r="AG124" s="135">
        <v>45554</v>
      </c>
      <c r="AH124" s="107">
        <v>25415.80078125</v>
      </c>
      <c r="AI124" s="73">
        <f t="shared" si="15"/>
        <v>1.5072376499098983E-3</v>
      </c>
      <c r="AO124" s="136">
        <v>45554</v>
      </c>
      <c r="AP124" s="107">
        <v>256.43521118164063</v>
      </c>
      <c r="AQ124" s="73">
        <f t="shared" si="16"/>
        <v>-8.9195096345541236E-3</v>
      </c>
      <c r="AT124" s="135">
        <v>45554</v>
      </c>
      <c r="AU124" s="107">
        <v>25415.80078125</v>
      </c>
      <c r="AV124" s="73">
        <f t="shared" si="17"/>
        <v>1.5072376499098983E-3</v>
      </c>
      <c r="BB124" s="136">
        <v>45554</v>
      </c>
      <c r="BC124" s="107">
        <v>6274.1787109375</v>
      </c>
      <c r="BD124" s="73">
        <f t="shared" si="18"/>
        <v>1.7043645155720988E-3</v>
      </c>
      <c r="BG124" s="135">
        <v>45554</v>
      </c>
      <c r="BH124" s="107">
        <v>25415.80078125</v>
      </c>
      <c r="BI124" s="73">
        <f t="shared" si="19"/>
        <v>1.5072376499098983E-3</v>
      </c>
    </row>
    <row r="125" spans="2:61" x14ac:dyDescent="0.25">
      <c r="B125" s="136">
        <v>45555</v>
      </c>
      <c r="C125" s="107">
        <v>4130.78515625</v>
      </c>
      <c r="D125" s="73">
        <f t="shared" si="10"/>
        <v>-2.618585888166991E-3</v>
      </c>
      <c r="G125" s="135">
        <v>45555</v>
      </c>
      <c r="H125" s="107">
        <v>25790.94921875</v>
      </c>
      <c r="I125" s="73">
        <f t="shared" si="11"/>
        <v>1.4760441377741573E-2</v>
      </c>
      <c r="O125" s="136">
        <v>45552</v>
      </c>
      <c r="P125" s="107">
        <v>22.061834335327148</v>
      </c>
      <c r="Q125" s="73">
        <f t="shared" si="12"/>
        <v>-9.4868456005026136E-3</v>
      </c>
      <c r="T125" s="135">
        <v>45555</v>
      </c>
      <c r="U125" s="107">
        <v>25790.94921875</v>
      </c>
      <c r="V125" s="73">
        <f t="shared" si="13"/>
        <v>1.4760441377741573E-2</v>
      </c>
      <c r="AB125" s="136">
        <v>45555</v>
      </c>
      <c r="AC125" s="107">
        <v>1684.538696289062</v>
      </c>
      <c r="AD125" s="73">
        <f t="shared" si="14"/>
        <v>1.3561784654327447E-2</v>
      </c>
      <c r="AG125" s="135">
        <v>45555</v>
      </c>
      <c r="AH125" s="107">
        <v>25790.94921875</v>
      </c>
      <c r="AI125" s="73">
        <f t="shared" si="15"/>
        <v>1.4760441377741573E-2</v>
      </c>
      <c r="AO125" s="136">
        <v>45555</v>
      </c>
      <c r="AP125" s="107">
        <v>259.19979858398438</v>
      </c>
      <c r="AQ125" s="73">
        <f t="shared" si="16"/>
        <v>1.078084163873072E-2</v>
      </c>
      <c r="AT125" s="135">
        <v>45555</v>
      </c>
      <c r="AU125" s="107">
        <v>25790.94921875</v>
      </c>
      <c r="AV125" s="73">
        <f t="shared" si="17"/>
        <v>1.4760441377741573E-2</v>
      </c>
      <c r="BB125" s="136">
        <v>45555</v>
      </c>
      <c r="BC125" s="107">
        <v>6270.19384765625</v>
      </c>
      <c r="BD125" s="73">
        <f t="shared" si="18"/>
        <v>-6.3512109948404838E-4</v>
      </c>
      <c r="BG125" s="135">
        <v>45555</v>
      </c>
      <c r="BH125" s="107">
        <v>25790.94921875</v>
      </c>
      <c r="BI125" s="73">
        <f t="shared" si="19"/>
        <v>1.4760441377741573E-2</v>
      </c>
    </row>
    <row r="126" spans="2:61" x14ac:dyDescent="0.25">
      <c r="B126" s="136">
        <v>45558</v>
      </c>
      <c r="C126" s="107">
        <v>4114.97509765625</v>
      </c>
      <c r="D126" s="73">
        <f t="shared" si="10"/>
        <v>-3.8273737305918321E-3</v>
      </c>
      <c r="G126" s="135">
        <v>45558</v>
      </c>
      <c r="H126" s="107">
        <v>25939.05078125</v>
      </c>
      <c r="I126" s="73">
        <f t="shared" si="11"/>
        <v>5.7423850996662917E-3</v>
      </c>
      <c r="O126" s="136">
        <v>45553</v>
      </c>
      <c r="P126" s="107">
        <v>21.591205596923832</v>
      </c>
      <c r="Q126" s="73">
        <f t="shared" si="12"/>
        <v>-2.1332257837223811E-2</v>
      </c>
      <c r="T126" s="135">
        <v>45558</v>
      </c>
      <c r="U126" s="107">
        <v>25939.05078125</v>
      </c>
      <c r="V126" s="73">
        <f t="shared" si="13"/>
        <v>5.7423850996662917E-3</v>
      </c>
      <c r="AB126" s="136">
        <v>45558</v>
      </c>
      <c r="AC126" s="107">
        <v>1677.599731445312</v>
      </c>
      <c r="AD126" s="73">
        <f t="shared" si="14"/>
        <v>-4.1192077445511011E-3</v>
      </c>
      <c r="AG126" s="135">
        <v>45558</v>
      </c>
      <c r="AH126" s="107">
        <v>25939.05078125</v>
      </c>
      <c r="AI126" s="73">
        <f t="shared" si="15"/>
        <v>5.7423850996662917E-3</v>
      </c>
      <c r="AO126" s="136">
        <v>45558</v>
      </c>
      <c r="AP126" s="107">
        <v>257.18048095703119</v>
      </c>
      <c r="AQ126" s="73">
        <f t="shared" si="16"/>
        <v>-7.790583318292521E-3</v>
      </c>
      <c r="AT126" s="135">
        <v>45558</v>
      </c>
      <c r="AU126" s="107">
        <v>25939.05078125</v>
      </c>
      <c r="AV126" s="73">
        <f t="shared" si="17"/>
        <v>5.7423850996662917E-3</v>
      </c>
      <c r="BB126" s="136">
        <v>45558</v>
      </c>
      <c r="BC126" s="107">
        <v>6223.95263671875</v>
      </c>
      <c r="BD126" s="73">
        <f t="shared" si="18"/>
        <v>-7.3747657665774735E-3</v>
      </c>
      <c r="BG126" s="135">
        <v>45558</v>
      </c>
      <c r="BH126" s="107">
        <v>25939.05078125</v>
      </c>
      <c r="BI126" s="73">
        <f t="shared" si="19"/>
        <v>5.7423850996662917E-3</v>
      </c>
    </row>
    <row r="127" spans="2:61" x14ac:dyDescent="0.25">
      <c r="B127" s="136">
        <v>45559</v>
      </c>
      <c r="C127" s="107">
        <v>4117.673828125</v>
      </c>
      <c r="D127" s="73">
        <f t="shared" si="10"/>
        <v>6.5583154325454807E-4</v>
      </c>
      <c r="G127" s="135">
        <v>45559</v>
      </c>
      <c r="H127" s="107">
        <v>25940.400390625</v>
      </c>
      <c r="I127" s="73">
        <f t="shared" si="11"/>
        <v>5.2030021699067674E-5</v>
      </c>
      <c r="O127" s="136">
        <v>45554</v>
      </c>
      <c r="P127" s="107">
        <v>21.792905807495121</v>
      </c>
      <c r="Q127" s="73">
        <f t="shared" si="12"/>
        <v>9.3417761998444426E-3</v>
      </c>
      <c r="T127" s="135">
        <v>45559</v>
      </c>
      <c r="U127" s="107">
        <v>25940.400390625</v>
      </c>
      <c r="V127" s="73">
        <f t="shared" si="13"/>
        <v>5.2030021699067674E-5</v>
      </c>
      <c r="AB127" s="136">
        <v>45559</v>
      </c>
      <c r="AC127" s="107">
        <v>1699.421508789062</v>
      </c>
      <c r="AD127" s="73">
        <f t="shared" si="14"/>
        <v>1.3007737742631642E-2</v>
      </c>
      <c r="AG127" s="135">
        <v>45559</v>
      </c>
      <c r="AH127" s="107">
        <v>25940.400390625</v>
      </c>
      <c r="AI127" s="73">
        <f t="shared" si="15"/>
        <v>5.2030021699067674E-5</v>
      </c>
      <c r="AO127" s="136">
        <v>45559</v>
      </c>
      <c r="AP127" s="107">
        <v>259.41616821289063</v>
      </c>
      <c r="AQ127" s="73">
        <f t="shared" si="16"/>
        <v>8.6930674036376221E-3</v>
      </c>
      <c r="AT127" s="135">
        <v>45559</v>
      </c>
      <c r="AU127" s="107">
        <v>25940.400390625</v>
      </c>
      <c r="AV127" s="73">
        <f t="shared" si="17"/>
        <v>5.2030021699067674E-5</v>
      </c>
      <c r="BB127" s="136">
        <v>45559</v>
      </c>
      <c r="BC127" s="107">
        <v>6241.66259765625</v>
      </c>
      <c r="BD127" s="73">
        <f t="shared" si="18"/>
        <v>2.8454523951577659E-3</v>
      </c>
      <c r="BG127" s="135">
        <v>45559</v>
      </c>
      <c r="BH127" s="107">
        <v>25940.400390625</v>
      </c>
      <c r="BI127" s="73">
        <f t="shared" si="19"/>
        <v>5.2030021699067674E-5</v>
      </c>
    </row>
    <row r="128" spans="2:61" x14ac:dyDescent="0.25">
      <c r="B128" s="136">
        <v>45560</v>
      </c>
      <c r="C128" s="107">
        <v>4121</v>
      </c>
      <c r="D128" s="73">
        <f t="shared" si="10"/>
        <v>8.0777934674691743E-4</v>
      </c>
      <c r="G128" s="135">
        <v>45560</v>
      </c>
      <c r="H128" s="107">
        <v>26004.150390625</v>
      </c>
      <c r="I128" s="73">
        <f t="shared" si="11"/>
        <v>2.4575565157058943E-3</v>
      </c>
      <c r="O128" s="136">
        <v>45555</v>
      </c>
      <c r="P128" s="107">
        <v>21.946577072143551</v>
      </c>
      <c r="Q128" s="73">
        <f t="shared" si="12"/>
        <v>7.0514352700767891E-3</v>
      </c>
      <c r="T128" s="135">
        <v>45560</v>
      </c>
      <c r="U128" s="107">
        <v>26004.150390625</v>
      </c>
      <c r="V128" s="73">
        <f t="shared" si="13"/>
        <v>2.4575565157058943E-3</v>
      </c>
      <c r="AB128" s="136">
        <v>45560</v>
      </c>
      <c r="AC128" s="107">
        <v>1705.929809570312</v>
      </c>
      <c r="AD128" s="73">
        <f t="shared" si="14"/>
        <v>3.8297154340993789E-3</v>
      </c>
      <c r="AG128" s="135">
        <v>45560</v>
      </c>
      <c r="AH128" s="107">
        <v>26004.150390625</v>
      </c>
      <c r="AI128" s="73">
        <f t="shared" si="15"/>
        <v>2.4575565157058943E-3</v>
      </c>
      <c r="AO128" s="136">
        <v>45560</v>
      </c>
      <c r="AP128" s="107">
        <v>257.80551147460938</v>
      </c>
      <c r="AQ128" s="73">
        <f t="shared" si="16"/>
        <v>-6.208775456738147E-3</v>
      </c>
      <c r="AT128" s="135">
        <v>45560</v>
      </c>
      <c r="AU128" s="107">
        <v>26004.150390625</v>
      </c>
      <c r="AV128" s="73">
        <f t="shared" si="17"/>
        <v>2.4575565157058943E-3</v>
      </c>
      <c r="BB128" s="136">
        <v>45560</v>
      </c>
      <c r="BC128" s="107">
        <v>6004.01220703125</v>
      </c>
      <c r="BD128" s="73">
        <f t="shared" si="18"/>
        <v>-3.8074853759996197E-2</v>
      </c>
      <c r="BG128" s="135">
        <v>45560</v>
      </c>
      <c r="BH128" s="107">
        <v>26004.150390625</v>
      </c>
      <c r="BI128" s="73">
        <f t="shared" si="19"/>
        <v>2.4575565157058943E-3</v>
      </c>
    </row>
    <row r="129" spans="2:61" x14ac:dyDescent="0.25">
      <c r="B129" s="136">
        <v>45561</v>
      </c>
      <c r="C129" s="107">
        <v>4138.11181640625</v>
      </c>
      <c r="D129" s="73">
        <f t="shared" si="10"/>
        <v>4.1523456457777108E-3</v>
      </c>
      <c r="G129" s="135">
        <v>45561</v>
      </c>
      <c r="H129" s="107">
        <v>26216.05078125</v>
      </c>
      <c r="I129" s="73">
        <f t="shared" si="11"/>
        <v>8.1487142414540248E-3</v>
      </c>
      <c r="O129" s="136">
        <v>45558</v>
      </c>
      <c r="P129" s="107">
        <v>21.792905807495121</v>
      </c>
      <c r="Q129" s="73">
        <f t="shared" si="12"/>
        <v>-7.0020606923474338E-3</v>
      </c>
      <c r="T129" s="135">
        <v>45561</v>
      </c>
      <c r="U129" s="107">
        <v>26216.05078125</v>
      </c>
      <c r="V129" s="73">
        <f t="shared" si="13"/>
        <v>8.1487142414540248E-3</v>
      </c>
      <c r="AB129" s="136">
        <v>45561</v>
      </c>
      <c r="AC129" s="107">
        <v>1707.317504882812</v>
      </c>
      <c r="AD129" s="73">
        <f t="shared" si="14"/>
        <v>8.1345393269693922E-4</v>
      </c>
      <c r="AG129" s="135">
        <v>45561</v>
      </c>
      <c r="AH129" s="107">
        <v>26216.05078125</v>
      </c>
      <c r="AI129" s="73">
        <f t="shared" si="15"/>
        <v>8.1487142414540248E-3</v>
      </c>
      <c r="AO129" s="136">
        <v>45561</v>
      </c>
      <c r="AP129" s="107">
        <v>260.54608154296881</v>
      </c>
      <c r="AQ129" s="73">
        <f t="shared" si="16"/>
        <v>1.0630378119861561E-2</v>
      </c>
      <c r="AT129" s="135">
        <v>45561</v>
      </c>
      <c r="AU129" s="107">
        <v>26216.05078125</v>
      </c>
      <c r="AV129" s="73">
        <f t="shared" si="17"/>
        <v>8.1487142414540248E-3</v>
      </c>
      <c r="BB129" s="136">
        <v>45561</v>
      </c>
      <c r="BC129" s="107">
        <v>6064.51953125</v>
      </c>
      <c r="BD129" s="73">
        <f t="shared" si="18"/>
        <v>1.0077814989764677E-2</v>
      </c>
      <c r="BG129" s="135">
        <v>45561</v>
      </c>
      <c r="BH129" s="107">
        <v>26216.05078125</v>
      </c>
      <c r="BI129" s="73">
        <f t="shared" si="19"/>
        <v>8.1487142414540248E-3</v>
      </c>
    </row>
    <row r="130" spans="2:61" x14ac:dyDescent="0.25">
      <c r="B130" s="136">
        <v>45562</v>
      </c>
      <c r="C130" s="107">
        <v>4153.7294921875</v>
      </c>
      <c r="D130" s="73">
        <f t="shared" si="10"/>
        <v>3.7741067603178635E-3</v>
      </c>
      <c r="G130" s="135">
        <v>45562</v>
      </c>
      <c r="H130" s="107">
        <v>26178.94921875</v>
      </c>
      <c r="I130" s="73">
        <f t="shared" si="11"/>
        <v>-1.4152231703233875E-3</v>
      </c>
      <c r="O130" s="136">
        <v>45559</v>
      </c>
      <c r="P130" s="107">
        <v>21.687253952026371</v>
      </c>
      <c r="Q130" s="73">
        <f t="shared" si="12"/>
        <v>-4.8479930304848873E-3</v>
      </c>
      <c r="T130" s="135">
        <v>45562</v>
      </c>
      <c r="U130" s="107">
        <v>26178.94921875</v>
      </c>
      <c r="V130" s="73">
        <f t="shared" si="13"/>
        <v>-1.4152231703233875E-3</v>
      </c>
      <c r="AB130" s="136">
        <v>45562</v>
      </c>
      <c r="AC130" s="107">
        <v>1730.814453125</v>
      </c>
      <c r="AD130" s="73">
        <f t="shared" si="14"/>
        <v>1.376249477615521E-2</v>
      </c>
      <c r="AG130" s="135">
        <v>45562</v>
      </c>
      <c r="AH130" s="107">
        <v>26178.94921875</v>
      </c>
      <c r="AI130" s="73">
        <f t="shared" si="15"/>
        <v>-1.4152231703233875E-3</v>
      </c>
      <c r="AO130" s="136">
        <v>45562</v>
      </c>
      <c r="AP130" s="107">
        <v>260.49798583984381</v>
      </c>
      <c r="AQ130" s="73">
        <f t="shared" si="16"/>
        <v>-1.845957645579821E-4</v>
      </c>
      <c r="AT130" s="135">
        <v>45562</v>
      </c>
      <c r="AU130" s="107">
        <v>26178.94921875</v>
      </c>
      <c r="AV130" s="73">
        <f t="shared" si="17"/>
        <v>-1.4152231703233875E-3</v>
      </c>
      <c r="BB130" s="136">
        <v>45562</v>
      </c>
      <c r="BC130" s="107">
        <v>6037.0205078125</v>
      </c>
      <c r="BD130" s="73">
        <f t="shared" si="18"/>
        <v>-4.53441089533968E-3</v>
      </c>
      <c r="BG130" s="135">
        <v>45562</v>
      </c>
      <c r="BH130" s="107">
        <v>26178.94921875</v>
      </c>
      <c r="BI130" s="73">
        <f t="shared" si="19"/>
        <v>-1.4152231703233875E-3</v>
      </c>
    </row>
    <row r="131" spans="2:61" x14ac:dyDescent="0.25">
      <c r="B131" s="136">
        <v>45565</v>
      </c>
      <c r="C131" s="107">
        <v>4114.97509765625</v>
      </c>
      <c r="D131" s="73">
        <f t="shared" si="10"/>
        <v>-9.3300236821248772E-3</v>
      </c>
      <c r="G131" s="135">
        <v>45565</v>
      </c>
      <c r="H131" s="107">
        <v>25810.849609375</v>
      </c>
      <c r="I131" s="73">
        <f t="shared" si="11"/>
        <v>-1.4060900852023384E-2</v>
      </c>
      <c r="O131" s="136">
        <v>45560</v>
      </c>
      <c r="P131" s="107">
        <v>21.668045043945309</v>
      </c>
      <c r="Q131" s="73">
        <f t="shared" si="12"/>
        <v>-8.8572338957959573E-4</v>
      </c>
      <c r="T131" s="135">
        <v>45565</v>
      </c>
      <c r="U131" s="107">
        <v>25810.849609375</v>
      </c>
      <c r="V131" s="73">
        <f t="shared" si="13"/>
        <v>-1.4060900852023384E-2</v>
      </c>
      <c r="AB131" s="136">
        <v>45565</v>
      </c>
      <c r="AC131" s="107">
        <v>1719.0419921875</v>
      </c>
      <c r="AD131" s="73">
        <f t="shared" si="14"/>
        <v>-6.8016886017127076E-3</v>
      </c>
      <c r="AG131" s="135">
        <v>45565</v>
      </c>
      <c r="AH131" s="107">
        <v>25810.849609375</v>
      </c>
      <c r="AI131" s="73">
        <f t="shared" si="15"/>
        <v>-1.4060900852023384E-2</v>
      </c>
      <c r="AO131" s="136">
        <v>45565</v>
      </c>
      <c r="AP131" s="107">
        <v>260.3297119140625</v>
      </c>
      <c r="AQ131" s="73">
        <f t="shared" si="16"/>
        <v>-6.4597016072420743E-4</v>
      </c>
      <c r="AT131" s="135">
        <v>45565</v>
      </c>
      <c r="AU131" s="107">
        <v>25810.849609375</v>
      </c>
      <c r="AV131" s="73">
        <f t="shared" si="17"/>
        <v>-1.4060900852023384E-2</v>
      </c>
      <c r="BB131" s="136">
        <v>45565</v>
      </c>
      <c r="BC131" s="107">
        <v>6143.52294921875</v>
      </c>
      <c r="BD131" s="73">
        <f t="shared" si="18"/>
        <v>1.7641557001243369E-2</v>
      </c>
      <c r="BG131" s="135">
        <v>45565</v>
      </c>
      <c r="BH131" s="107">
        <v>25810.849609375</v>
      </c>
      <c r="BI131" s="73">
        <f t="shared" si="19"/>
        <v>-1.4060900852023384E-2</v>
      </c>
    </row>
    <row r="132" spans="2:61" x14ac:dyDescent="0.25">
      <c r="B132" s="136">
        <v>45566</v>
      </c>
      <c r="C132" s="107">
        <v>4133.677734375</v>
      </c>
      <c r="D132" s="73">
        <f t="shared" si="10"/>
        <v>4.5450182017874319E-3</v>
      </c>
      <c r="G132" s="135">
        <v>45566</v>
      </c>
      <c r="H132" s="107">
        <v>25796.900390625</v>
      </c>
      <c r="I132" s="73">
        <f t="shared" si="11"/>
        <v>-5.4044012347942427E-4</v>
      </c>
      <c r="O132" s="136">
        <v>45561</v>
      </c>
      <c r="P132" s="107">
        <v>22.052227020263668</v>
      </c>
      <c r="Q132" s="73">
        <f t="shared" si="12"/>
        <v>1.7730347871217411E-2</v>
      </c>
      <c r="T132" s="135">
        <v>45566</v>
      </c>
      <c r="U132" s="107">
        <v>25796.900390625</v>
      </c>
      <c r="V132" s="73">
        <f t="shared" si="13"/>
        <v>-5.4044012347942427E-4</v>
      </c>
      <c r="AB132" s="136">
        <v>45566</v>
      </c>
      <c r="AC132" s="107">
        <v>1738.56689453125</v>
      </c>
      <c r="AD132" s="73">
        <f t="shared" si="14"/>
        <v>1.1358013610187845E-2</v>
      </c>
      <c r="AG132" s="135">
        <v>45566</v>
      </c>
      <c r="AH132" s="107">
        <v>25796.900390625</v>
      </c>
      <c r="AI132" s="73">
        <f t="shared" si="15"/>
        <v>-5.4044012347942427E-4</v>
      </c>
      <c r="AO132" s="136">
        <v>45566</v>
      </c>
      <c r="AP132" s="107">
        <v>262.87796020507813</v>
      </c>
      <c r="AQ132" s="73">
        <f t="shared" si="16"/>
        <v>9.7885418928163048E-3</v>
      </c>
      <c r="AT132" s="135">
        <v>45566</v>
      </c>
      <c r="AU132" s="107">
        <v>25796.900390625</v>
      </c>
      <c r="AV132" s="73">
        <f t="shared" si="17"/>
        <v>-5.4044012347942427E-4</v>
      </c>
      <c r="BB132" s="136">
        <v>45566</v>
      </c>
      <c r="BC132" s="107">
        <v>6172.15283203125</v>
      </c>
      <c r="BD132" s="73">
        <f t="shared" si="18"/>
        <v>4.6601734947764317E-3</v>
      </c>
      <c r="BG132" s="135">
        <v>45566</v>
      </c>
      <c r="BH132" s="107">
        <v>25796.900390625</v>
      </c>
      <c r="BI132" s="73">
        <f t="shared" si="19"/>
        <v>-5.4044012347942427E-4</v>
      </c>
    </row>
    <row r="133" spans="2:61" x14ac:dyDescent="0.25">
      <c r="B133" s="136">
        <v>45568</v>
      </c>
      <c r="C133" s="107">
        <v>4080.510986328125</v>
      </c>
      <c r="D133" s="73">
        <f t="shared" si="10"/>
        <v>-1.2861851228688881E-2</v>
      </c>
      <c r="G133" s="135">
        <v>45568</v>
      </c>
      <c r="H133" s="107">
        <v>25250.099609375</v>
      </c>
      <c r="I133" s="73">
        <f t="shared" si="11"/>
        <v>-2.1196375260987388E-2</v>
      </c>
      <c r="O133" s="136">
        <v>45562</v>
      </c>
      <c r="P133" s="107">
        <v>21.504764556884769</v>
      </c>
      <c r="Q133" s="73">
        <f t="shared" si="12"/>
        <v>-2.4825722267226791E-2</v>
      </c>
      <c r="T133" s="135">
        <v>45568</v>
      </c>
      <c r="U133" s="107">
        <v>25250.099609375</v>
      </c>
      <c r="V133" s="73">
        <f t="shared" si="13"/>
        <v>-2.1196375260987388E-2</v>
      </c>
      <c r="AB133" s="136">
        <v>45568</v>
      </c>
      <c r="AC133" s="107">
        <v>1702.2451171875</v>
      </c>
      <c r="AD133" s="73">
        <f t="shared" si="14"/>
        <v>-2.0891791657831504E-2</v>
      </c>
      <c r="AG133" s="135">
        <v>45568</v>
      </c>
      <c r="AH133" s="107">
        <v>25250.099609375</v>
      </c>
      <c r="AI133" s="73">
        <f t="shared" si="15"/>
        <v>-2.1196375260987388E-2</v>
      </c>
      <c r="AO133" s="136">
        <v>45568</v>
      </c>
      <c r="AP133" s="107">
        <v>254.89666748046881</v>
      </c>
      <c r="AQ133" s="73">
        <f t="shared" si="16"/>
        <v>-3.0361209126786082E-2</v>
      </c>
      <c r="AT133" s="135">
        <v>45568</v>
      </c>
      <c r="AU133" s="107">
        <v>25250.099609375</v>
      </c>
      <c r="AV133" s="73">
        <f t="shared" si="17"/>
        <v>-2.1196375260987388E-2</v>
      </c>
      <c r="BB133" s="136">
        <v>45568</v>
      </c>
      <c r="BC133" s="107">
        <v>6084</v>
      </c>
      <c r="BD133" s="73">
        <f t="shared" si="18"/>
        <v>-1.4282347574701704E-2</v>
      </c>
      <c r="BG133" s="135">
        <v>45568</v>
      </c>
      <c r="BH133" s="107">
        <v>25250.099609375</v>
      </c>
      <c r="BI133" s="73">
        <f t="shared" si="19"/>
        <v>-2.1196375260987388E-2</v>
      </c>
    </row>
    <row r="134" spans="2:61" x14ac:dyDescent="0.25">
      <c r="B134" s="136">
        <v>45569</v>
      </c>
      <c r="C134" s="107">
        <v>4099.3095703125</v>
      </c>
      <c r="D134" s="73">
        <f t="shared" si="10"/>
        <v>4.6069190960054129E-3</v>
      </c>
      <c r="G134" s="135">
        <v>45569</v>
      </c>
      <c r="H134" s="107">
        <v>25014.599609375</v>
      </c>
      <c r="I134" s="73">
        <f t="shared" si="11"/>
        <v>-9.3266958801446753E-3</v>
      </c>
      <c r="O134" s="136">
        <v>45565</v>
      </c>
      <c r="P134" s="107">
        <v>21.389511108398441</v>
      </c>
      <c r="Q134" s="73">
        <f t="shared" si="12"/>
        <v>-5.3594378204633308E-3</v>
      </c>
      <c r="T134" s="135">
        <v>45569</v>
      </c>
      <c r="U134" s="107">
        <v>25014.599609375</v>
      </c>
      <c r="V134" s="73">
        <f t="shared" si="13"/>
        <v>-9.3266958801446753E-3</v>
      </c>
      <c r="AB134" s="136">
        <v>45569</v>
      </c>
      <c r="AC134" s="107">
        <v>1700.378662109375</v>
      </c>
      <c r="AD134" s="73">
        <f t="shared" si="14"/>
        <v>-1.0964666952364421E-3</v>
      </c>
      <c r="AG134" s="135">
        <v>45569</v>
      </c>
      <c r="AH134" s="107">
        <v>25014.599609375</v>
      </c>
      <c r="AI134" s="73">
        <f t="shared" si="15"/>
        <v>-9.3266958801446753E-3</v>
      </c>
      <c r="AO134" s="136">
        <v>45569</v>
      </c>
      <c r="AP134" s="107">
        <v>256.5313720703125</v>
      </c>
      <c r="AQ134" s="73">
        <f t="shared" si="16"/>
        <v>6.4132050293241871E-3</v>
      </c>
      <c r="AT134" s="135">
        <v>45569</v>
      </c>
      <c r="AU134" s="107">
        <v>25014.599609375</v>
      </c>
      <c r="AV134" s="73">
        <f t="shared" si="17"/>
        <v>-9.3266958801446753E-3</v>
      </c>
      <c r="BB134" s="136">
        <v>45569</v>
      </c>
      <c r="BC134" s="107">
        <v>6015.3759765625</v>
      </c>
      <c r="BD134" s="73">
        <f t="shared" si="18"/>
        <v>-1.1279425285585121E-2</v>
      </c>
      <c r="BG134" s="135">
        <v>45569</v>
      </c>
      <c r="BH134" s="107">
        <v>25014.599609375</v>
      </c>
      <c r="BI134" s="73">
        <f t="shared" si="19"/>
        <v>-9.3266958801446753E-3</v>
      </c>
    </row>
    <row r="135" spans="2:61" x14ac:dyDescent="0.25">
      <c r="B135" s="136">
        <v>45572</v>
      </c>
      <c r="C135" s="107">
        <v>4119.16845703125</v>
      </c>
      <c r="D135" s="73">
        <f t="shared" si="10"/>
        <v>4.8444466996515612E-3</v>
      </c>
      <c r="G135" s="135">
        <v>45572</v>
      </c>
      <c r="H135" s="107">
        <v>24795.75</v>
      </c>
      <c r="I135" s="73">
        <f t="shared" si="11"/>
        <v>-8.7488751686026767E-3</v>
      </c>
      <c r="O135" s="136">
        <v>45566</v>
      </c>
      <c r="P135" s="107">
        <v>21.504764556884769</v>
      </c>
      <c r="Q135" s="73">
        <f t="shared" si="12"/>
        <v>5.3883161659116219E-3</v>
      </c>
      <c r="T135" s="135">
        <v>45572</v>
      </c>
      <c r="U135" s="107">
        <v>24795.75</v>
      </c>
      <c r="V135" s="73">
        <f t="shared" si="13"/>
        <v>-8.7488751686026767E-3</v>
      </c>
      <c r="AB135" s="136">
        <v>45572</v>
      </c>
      <c r="AC135" s="107">
        <v>1700.713623046875</v>
      </c>
      <c r="AD135" s="73">
        <f t="shared" si="14"/>
        <v>1.9699196712119615E-4</v>
      </c>
      <c r="AG135" s="135">
        <v>45572</v>
      </c>
      <c r="AH135" s="107">
        <v>24795.75</v>
      </c>
      <c r="AI135" s="73">
        <f t="shared" si="15"/>
        <v>-8.7488751686026767E-3</v>
      </c>
      <c r="AO135" s="136">
        <v>45572</v>
      </c>
      <c r="AP135" s="107">
        <v>255.5216979980469</v>
      </c>
      <c r="AQ135" s="73">
        <f t="shared" si="16"/>
        <v>-3.9358697695222045E-3</v>
      </c>
      <c r="AT135" s="135">
        <v>45572</v>
      </c>
      <c r="AU135" s="107">
        <v>24795.75</v>
      </c>
      <c r="AV135" s="73">
        <f t="shared" si="17"/>
        <v>-8.7488751686026767E-3</v>
      </c>
      <c r="BB135" s="136">
        <v>45572</v>
      </c>
      <c r="BC135" s="107">
        <v>6153.95166015625</v>
      </c>
      <c r="BD135" s="73">
        <f t="shared" si="18"/>
        <v>2.3036911430586837E-2</v>
      </c>
      <c r="BG135" s="135">
        <v>45572</v>
      </c>
      <c r="BH135" s="107">
        <v>24795.75</v>
      </c>
      <c r="BI135" s="73">
        <f t="shared" si="19"/>
        <v>-8.7488751686026767E-3</v>
      </c>
    </row>
    <row r="136" spans="2:61" x14ac:dyDescent="0.25">
      <c r="B136" s="136">
        <v>45573</v>
      </c>
      <c r="C136" s="107">
        <v>4100.2734375</v>
      </c>
      <c r="D136" s="73">
        <f t="shared" si="10"/>
        <v>-4.5870956063952528E-3</v>
      </c>
      <c r="G136" s="135">
        <v>45573</v>
      </c>
      <c r="H136" s="107">
        <v>25013.150390625</v>
      </c>
      <c r="I136" s="73">
        <f t="shared" si="11"/>
        <v>8.7676473034692393E-3</v>
      </c>
      <c r="O136" s="136">
        <v>45567</v>
      </c>
      <c r="P136" s="107">
        <v>21.437532424926761</v>
      </c>
      <c r="Q136" s="73">
        <f t="shared" si="12"/>
        <v>-3.1263830757208844E-3</v>
      </c>
      <c r="T136" s="135">
        <v>45573</v>
      </c>
      <c r="U136" s="107">
        <v>25013.150390625</v>
      </c>
      <c r="V136" s="73">
        <f t="shared" si="13"/>
        <v>8.7676473034692393E-3</v>
      </c>
      <c r="AB136" s="136">
        <v>45573</v>
      </c>
      <c r="AC136" s="107">
        <v>1712.67724609375</v>
      </c>
      <c r="AD136" s="73">
        <f t="shared" si="14"/>
        <v>7.0344724030855232E-3</v>
      </c>
      <c r="AG136" s="135">
        <v>45573</v>
      </c>
      <c r="AH136" s="107">
        <v>25013.150390625</v>
      </c>
      <c r="AI136" s="73">
        <f t="shared" si="15"/>
        <v>8.7676473034692393E-3</v>
      </c>
      <c r="AO136" s="136">
        <v>45573</v>
      </c>
      <c r="AP136" s="107">
        <v>253.35810852050781</v>
      </c>
      <c r="AQ136" s="73">
        <f t="shared" si="16"/>
        <v>-8.4673414997251673E-3</v>
      </c>
      <c r="AT136" s="135">
        <v>45573</v>
      </c>
      <c r="AU136" s="107">
        <v>25013.150390625</v>
      </c>
      <c r="AV136" s="73">
        <f t="shared" si="17"/>
        <v>8.7676473034692393E-3</v>
      </c>
      <c r="BB136" s="136">
        <v>45573</v>
      </c>
      <c r="BC136" s="107">
        <v>6273.833984375</v>
      </c>
      <c r="BD136" s="73">
        <f t="shared" si="18"/>
        <v>1.9480543696000829E-2</v>
      </c>
      <c r="BG136" s="135">
        <v>45573</v>
      </c>
      <c r="BH136" s="107">
        <v>25013.150390625</v>
      </c>
      <c r="BI136" s="73">
        <f t="shared" si="19"/>
        <v>8.7676473034692393E-3</v>
      </c>
    </row>
    <row r="137" spans="2:61" x14ac:dyDescent="0.25">
      <c r="B137" s="136">
        <v>45574</v>
      </c>
      <c r="C137" s="107">
        <v>4099.984375</v>
      </c>
      <c r="D137" s="73">
        <f t="shared" si="10"/>
        <v>-7.0498347099601233E-5</v>
      </c>
      <c r="G137" s="135">
        <v>45574</v>
      </c>
      <c r="H137" s="107">
        <v>24981.94921875</v>
      </c>
      <c r="I137" s="73">
        <f t="shared" si="11"/>
        <v>-1.2473907279866303E-3</v>
      </c>
      <c r="O137" s="136">
        <v>45568</v>
      </c>
      <c r="P137" s="107">
        <v>21.52397537231445</v>
      </c>
      <c r="Q137" s="73">
        <f t="shared" si="12"/>
        <v>4.0323179773795736E-3</v>
      </c>
      <c r="T137" s="135">
        <v>45574</v>
      </c>
      <c r="U137" s="107">
        <v>24981.94921875</v>
      </c>
      <c r="V137" s="73">
        <f t="shared" si="13"/>
        <v>-1.2473907279866303E-3</v>
      </c>
      <c r="AB137" s="136">
        <v>45574</v>
      </c>
      <c r="AC137" s="107">
        <v>1732.058471679688</v>
      </c>
      <c r="AD137" s="73">
        <f t="shared" si="14"/>
        <v>1.1316332735862744E-2</v>
      </c>
      <c r="AG137" s="135">
        <v>45574</v>
      </c>
      <c r="AH137" s="107">
        <v>24981.94921875</v>
      </c>
      <c r="AI137" s="73">
        <f t="shared" si="15"/>
        <v>-1.2473907279866303E-3</v>
      </c>
      <c r="AO137" s="136">
        <v>45574</v>
      </c>
      <c r="AP137" s="107">
        <v>255.3774719238281</v>
      </c>
      <c r="AQ137" s="73">
        <f t="shared" si="16"/>
        <v>7.9703918501461413E-3</v>
      </c>
      <c r="AT137" s="135">
        <v>45574</v>
      </c>
      <c r="AU137" s="107">
        <v>24981.94921875</v>
      </c>
      <c r="AV137" s="73">
        <f t="shared" si="17"/>
        <v>-1.2473907279866303E-3</v>
      </c>
      <c r="BB137" s="136">
        <v>45574</v>
      </c>
      <c r="BC137" s="107">
        <v>6336.5546875</v>
      </c>
      <c r="BD137" s="73">
        <f t="shared" si="18"/>
        <v>9.9971888451633184E-3</v>
      </c>
      <c r="BG137" s="135">
        <v>45574</v>
      </c>
      <c r="BH137" s="107">
        <v>24981.94921875</v>
      </c>
      <c r="BI137" s="73">
        <f t="shared" si="19"/>
        <v>-1.2473907279866303E-3</v>
      </c>
    </row>
    <row r="138" spans="2:61" x14ac:dyDescent="0.25">
      <c r="B138" s="136">
        <v>45575</v>
      </c>
      <c r="C138" s="107">
        <v>4075.352783203125</v>
      </c>
      <c r="D138" s="73">
        <f t="shared" ref="D138:D201" si="20">C138/C137-1</f>
        <v>-6.0077282116166586E-3</v>
      </c>
      <c r="G138" s="135">
        <v>45575</v>
      </c>
      <c r="H138" s="107">
        <v>24998.44921875</v>
      </c>
      <c r="I138" s="73">
        <f t="shared" ref="I138:I201" si="21">H138/H137-1</f>
        <v>6.6047688495074475E-4</v>
      </c>
      <c r="O138" s="136">
        <v>45569</v>
      </c>
      <c r="P138" s="107">
        <v>21.88895225524902</v>
      </c>
      <c r="Q138" s="73">
        <f t="shared" ref="Q138:Q201" si="22">P138/P137-1</f>
        <v>1.6956759921033404E-2</v>
      </c>
      <c r="T138" s="135">
        <v>45575</v>
      </c>
      <c r="U138" s="107">
        <v>24998.44921875</v>
      </c>
      <c r="V138" s="73">
        <f t="shared" ref="V138:V201" si="23">U138/U137-1</f>
        <v>6.6047688495074475E-4</v>
      </c>
      <c r="AB138" s="136">
        <v>45575</v>
      </c>
      <c r="AC138" s="107">
        <v>1731.053588867188</v>
      </c>
      <c r="AD138" s="73">
        <f t="shared" ref="AD138:AD201" si="24">AC138/AC137-1</f>
        <v>-5.8016679513450686E-4</v>
      </c>
      <c r="AG138" s="135">
        <v>45575</v>
      </c>
      <c r="AH138" s="107">
        <v>24998.44921875</v>
      </c>
      <c r="AI138" s="73">
        <f t="shared" ref="AI138:AI201" si="25">AH138/AH137-1</f>
        <v>6.6047688495074475E-4</v>
      </c>
      <c r="AO138" s="136">
        <v>45575</v>
      </c>
      <c r="AP138" s="107">
        <v>252.42051696777341</v>
      </c>
      <c r="AQ138" s="73">
        <f t="shared" ref="AQ138:AQ201" si="26">AP138/AP137-1</f>
        <v>-1.1578761954917693E-2</v>
      </c>
      <c r="AT138" s="135">
        <v>45575</v>
      </c>
      <c r="AU138" s="107">
        <v>24998.44921875</v>
      </c>
      <c r="AV138" s="73">
        <f t="shared" ref="AV138:AV201" si="27">AU138/AU137-1</f>
        <v>6.6047688495074475E-4</v>
      </c>
      <c r="BB138" s="136">
        <v>45575</v>
      </c>
      <c r="BC138" s="107">
        <v>6243.58056640625</v>
      </c>
      <c r="BD138" s="73">
        <f t="shared" ref="BD138:BD201" si="28">BC138/BC137-1</f>
        <v>-1.4672661356045502E-2</v>
      </c>
      <c r="BG138" s="135">
        <v>45575</v>
      </c>
      <c r="BH138" s="107">
        <v>24998.44921875</v>
      </c>
      <c r="BI138" s="73">
        <f t="shared" ref="BI138:BI201" si="29">BH138/BH137-1</f>
        <v>6.6047688495074475E-4</v>
      </c>
    </row>
    <row r="139" spans="2:61" x14ac:dyDescent="0.25">
      <c r="B139" s="136">
        <v>45576</v>
      </c>
      <c r="C139" s="107">
        <v>3999.96533203125</v>
      </c>
      <c r="D139" s="73">
        <f t="shared" si="20"/>
        <v>-1.8498386564861358E-2</v>
      </c>
      <c r="G139" s="135">
        <v>45576</v>
      </c>
      <c r="H139" s="107">
        <v>24964.25</v>
      </c>
      <c r="I139" s="73">
        <f t="shared" si="21"/>
        <v>-1.3680536120755926E-3</v>
      </c>
      <c r="O139" s="136">
        <v>45572</v>
      </c>
      <c r="P139" s="107">
        <v>22.004205703735352</v>
      </c>
      <c r="Q139" s="73">
        <f t="shared" si="22"/>
        <v>5.2653707286831608E-3</v>
      </c>
      <c r="T139" s="135">
        <v>45576</v>
      </c>
      <c r="U139" s="107">
        <v>24964.25</v>
      </c>
      <c r="V139" s="73">
        <f t="shared" si="23"/>
        <v>-1.3680536120755926E-3</v>
      </c>
      <c r="AB139" s="136">
        <v>45576</v>
      </c>
      <c r="AC139" s="107">
        <v>1760.7236328125</v>
      </c>
      <c r="AD139" s="73">
        <f t="shared" si="24"/>
        <v>1.7139876047816749E-2</v>
      </c>
      <c r="AG139" s="135">
        <v>45576</v>
      </c>
      <c r="AH139" s="107">
        <v>24964.25</v>
      </c>
      <c r="AI139" s="73">
        <f t="shared" si="25"/>
        <v>-1.3680536120755926E-3</v>
      </c>
      <c r="AO139" s="136">
        <v>45576</v>
      </c>
      <c r="AP139" s="107">
        <v>254.0071716308594</v>
      </c>
      <c r="AQ139" s="73">
        <f t="shared" si="26"/>
        <v>6.2857595022220991E-3</v>
      </c>
      <c r="AT139" s="135">
        <v>45576</v>
      </c>
      <c r="AU139" s="107">
        <v>24964.25</v>
      </c>
      <c r="AV139" s="73">
        <f t="shared" si="27"/>
        <v>-1.3680536120755926E-3</v>
      </c>
      <c r="BB139" s="136">
        <v>45576</v>
      </c>
      <c r="BC139" s="107">
        <v>6307.4326171875</v>
      </c>
      <c r="BD139" s="73">
        <f t="shared" si="28"/>
        <v>1.0226832200229463E-2</v>
      </c>
      <c r="BG139" s="135">
        <v>45576</v>
      </c>
      <c r="BH139" s="107">
        <v>24964.25</v>
      </c>
      <c r="BI139" s="73">
        <f t="shared" si="29"/>
        <v>-1.3680536120755926E-3</v>
      </c>
    </row>
    <row r="140" spans="2:61" x14ac:dyDescent="0.25">
      <c r="B140" s="136">
        <v>45579</v>
      </c>
      <c r="C140" s="107">
        <v>3987.866943359375</v>
      </c>
      <c r="D140" s="73">
        <f t="shared" si="20"/>
        <v>-3.0246233823559843E-3</v>
      </c>
      <c r="G140" s="135">
        <v>45579</v>
      </c>
      <c r="H140" s="107">
        <v>25127.94921875</v>
      </c>
      <c r="I140" s="73">
        <f t="shared" si="21"/>
        <v>6.5573457544287894E-3</v>
      </c>
      <c r="O140" s="136">
        <v>45573</v>
      </c>
      <c r="P140" s="107">
        <v>22.39799690246582</v>
      </c>
      <c r="Q140" s="73">
        <f t="shared" si="22"/>
        <v>1.7896178759300607E-2</v>
      </c>
      <c r="T140" s="135">
        <v>45579</v>
      </c>
      <c r="U140" s="107">
        <v>25127.94921875</v>
      </c>
      <c r="V140" s="73">
        <f t="shared" si="23"/>
        <v>6.5573457544287894E-3</v>
      </c>
      <c r="AB140" s="136">
        <v>45579</v>
      </c>
      <c r="AC140" s="107">
        <v>1776.276489257812</v>
      </c>
      <c r="AD140" s="73">
        <f t="shared" si="24"/>
        <v>8.8332184310313533E-3</v>
      </c>
      <c r="AG140" s="135">
        <v>45579</v>
      </c>
      <c r="AH140" s="107">
        <v>25127.94921875</v>
      </c>
      <c r="AI140" s="73">
        <f t="shared" si="25"/>
        <v>6.5573457544287894E-3</v>
      </c>
      <c r="AO140" s="136">
        <v>45579</v>
      </c>
      <c r="AP140" s="107">
        <v>264.22418212890619</v>
      </c>
      <c r="AQ140" s="73">
        <f t="shared" si="26"/>
        <v>4.0223315083775857E-2</v>
      </c>
      <c r="AT140" s="135">
        <v>45579</v>
      </c>
      <c r="AU140" s="107">
        <v>25127.94921875</v>
      </c>
      <c r="AV140" s="73">
        <f t="shared" si="27"/>
        <v>6.5573457544287894E-3</v>
      </c>
      <c r="BB140" s="136">
        <v>45579</v>
      </c>
      <c r="BC140" s="107">
        <v>6344.42529296875</v>
      </c>
      <c r="BD140" s="73">
        <f t="shared" si="28"/>
        <v>5.8649339638519038E-3</v>
      </c>
      <c r="BG140" s="135">
        <v>45579</v>
      </c>
      <c r="BH140" s="107">
        <v>25127.94921875</v>
      </c>
      <c r="BI140" s="73">
        <f t="shared" si="29"/>
        <v>6.5573457544287894E-3</v>
      </c>
    </row>
    <row r="141" spans="2:61" x14ac:dyDescent="0.25">
      <c r="B141" s="136">
        <v>45580</v>
      </c>
      <c r="C141" s="107">
        <v>3968.730712890625</v>
      </c>
      <c r="D141" s="73">
        <f t="shared" si="20"/>
        <v>-4.7986130782562419E-3</v>
      </c>
      <c r="G141" s="135">
        <v>45580</v>
      </c>
      <c r="H141" s="107">
        <v>25057.349609375</v>
      </c>
      <c r="I141" s="73">
        <f t="shared" si="21"/>
        <v>-2.8096049048969007E-3</v>
      </c>
      <c r="O141" s="136">
        <v>45574</v>
      </c>
      <c r="P141" s="107">
        <v>22.349971771240231</v>
      </c>
      <c r="Q141" s="73">
        <f t="shared" si="22"/>
        <v>-2.1441708128954184E-3</v>
      </c>
      <c r="T141" s="135">
        <v>45580</v>
      </c>
      <c r="U141" s="107">
        <v>25057.349609375</v>
      </c>
      <c r="V141" s="73">
        <f t="shared" si="23"/>
        <v>-2.8096049048969007E-3</v>
      </c>
      <c r="AB141" s="136">
        <v>45580</v>
      </c>
      <c r="AC141" s="107">
        <v>1789.867309570312</v>
      </c>
      <c r="AD141" s="73">
        <f t="shared" si="24"/>
        <v>7.6512977538640836E-3</v>
      </c>
      <c r="AG141" s="135">
        <v>45580</v>
      </c>
      <c r="AH141" s="107">
        <v>25057.349609375</v>
      </c>
      <c r="AI141" s="73">
        <f t="shared" si="25"/>
        <v>-2.8096049048969007E-3</v>
      </c>
      <c r="AO141" s="136">
        <v>45580</v>
      </c>
      <c r="AP141" s="107">
        <v>256.24288940429688</v>
      </c>
      <c r="AQ141" s="73">
        <f t="shared" si="26"/>
        <v>-3.0206518798932325E-2</v>
      </c>
      <c r="AT141" s="135">
        <v>45580</v>
      </c>
      <c r="AU141" s="107">
        <v>25057.349609375</v>
      </c>
      <c r="AV141" s="73">
        <f t="shared" si="27"/>
        <v>-2.8096049048969007E-3</v>
      </c>
      <c r="BB141" s="136">
        <v>45580</v>
      </c>
      <c r="BC141" s="107">
        <v>6356.4775390625</v>
      </c>
      <c r="BD141" s="73">
        <f t="shared" si="28"/>
        <v>1.8996592342426233E-3</v>
      </c>
      <c r="BG141" s="135">
        <v>45580</v>
      </c>
      <c r="BH141" s="107">
        <v>25057.349609375</v>
      </c>
      <c r="BI141" s="73">
        <f t="shared" si="29"/>
        <v>-2.8096049048969007E-3</v>
      </c>
    </row>
    <row r="142" spans="2:61" x14ac:dyDescent="0.25">
      <c r="B142" s="136">
        <v>45581</v>
      </c>
      <c r="C142" s="107">
        <v>3947.667236328125</v>
      </c>
      <c r="D142" s="73">
        <f t="shared" si="20"/>
        <v>-5.3073584695693121E-3</v>
      </c>
      <c r="G142" s="135">
        <v>45581</v>
      </c>
      <c r="H142" s="107">
        <v>24971.30078125</v>
      </c>
      <c r="I142" s="73">
        <f t="shared" si="21"/>
        <v>-3.4340754096676696E-3</v>
      </c>
      <c r="O142" s="136">
        <v>45575</v>
      </c>
      <c r="P142" s="107">
        <v>21.754486083984379</v>
      </c>
      <c r="Q142" s="73">
        <f t="shared" si="22"/>
        <v>-2.6643688562601131E-2</v>
      </c>
      <c r="T142" s="135">
        <v>45581</v>
      </c>
      <c r="U142" s="107">
        <v>24971.30078125</v>
      </c>
      <c r="V142" s="73">
        <f t="shared" si="23"/>
        <v>-3.4340754096676696E-3</v>
      </c>
      <c r="AB142" s="136">
        <v>45581</v>
      </c>
      <c r="AC142" s="107">
        <v>1785.225341796875</v>
      </c>
      <c r="AD142" s="73">
        <f t="shared" si="24"/>
        <v>-2.5934703363856837E-3</v>
      </c>
      <c r="AG142" s="135">
        <v>45581</v>
      </c>
      <c r="AH142" s="107">
        <v>24971.30078125</v>
      </c>
      <c r="AI142" s="73">
        <f t="shared" si="25"/>
        <v>-3.4340754096676696E-3</v>
      </c>
      <c r="AO142" s="136">
        <v>45581</v>
      </c>
      <c r="AP142" s="107">
        <v>255.8582763671875</v>
      </c>
      <c r="AQ142" s="73">
        <f t="shared" si="26"/>
        <v>-1.5009705752362379E-3</v>
      </c>
      <c r="AT142" s="135">
        <v>45581</v>
      </c>
      <c r="AU142" s="107">
        <v>24971.30078125</v>
      </c>
      <c r="AV142" s="73">
        <f t="shared" si="27"/>
        <v>-3.4340754096676696E-3</v>
      </c>
      <c r="BB142" s="136">
        <v>45581</v>
      </c>
      <c r="BC142" s="107">
        <v>6256.66552734375</v>
      </c>
      <c r="BD142" s="73">
        <f t="shared" si="28"/>
        <v>-1.5702409251881155E-2</v>
      </c>
      <c r="BG142" s="135">
        <v>45581</v>
      </c>
      <c r="BH142" s="107">
        <v>24971.30078125</v>
      </c>
      <c r="BI142" s="73">
        <f t="shared" si="29"/>
        <v>-3.4340754096676696E-3</v>
      </c>
    </row>
    <row r="143" spans="2:61" x14ac:dyDescent="0.25">
      <c r="B143" s="136">
        <v>45582</v>
      </c>
      <c r="C143" s="107">
        <v>3961.2119140625</v>
      </c>
      <c r="D143" s="73">
        <f t="shared" si="20"/>
        <v>3.4310586286836475E-3</v>
      </c>
      <c r="G143" s="135">
        <v>45582</v>
      </c>
      <c r="H143" s="107">
        <v>24749.849609375</v>
      </c>
      <c r="I143" s="73">
        <f t="shared" si="21"/>
        <v>-8.8682273228345432E-3</v>
      </c>
      <c r="O143" s="136">
        <v>45576</v>
      </c>
      <c r="P143" s="107">
        <v>22.02341461181641</v>
      </c>
      <c r="Q143" s="73">
        <f t="shared" si="22"/>
        <v>1.2361980273577489E-2</v>
      </c>
      <c r="T143" s="135">
        <v>45582</v>
      </c>
      <c r="U143" s="107">
        <v>24749.849609375</v>
      </c>
      <c r="V143" s="73">
        <f t="shared" si="23"/>
        <v>-8.8682273228345432E-3</v>
      </c>
      <c r="AB143" s="136">
        <v>45582</v>
      </c>
      <c r="AC143" s="107">
        <v>1787.665893554688</v>
      </c>
      <c r="AD143" s="73">
        <f t="shared" si="24"/>
        <v>1.3670833035321905E-3</v>
      </c>
      <c r="AG143" s="135">
        <v>45582</v>
      </c>
      <c r="AH143" s="107">
        <v>24749.849609375</v>
      </c>
      <c r="AI143" s="73">
        <f t="shared" si="25"/>
        <v>-8.8682273228345432E-3</v>
      </c>
      <c r="AO143" s="136">
        <v>45582</v>
      </c>
      <c r="AP143" s="107">
        <v>254.22352600097659</v>
      </c>
      <c r="AQ143" s="73">
        <f t="shared" si="26"/>
        <v>-6.3892807745833391E-3</v>
      </c>
      <c r="AT143" s="135">
        <v>45582</v>
      </c>
      <c r="AU143" s="107">
        <v>24749.849609375</v>
      </c>
      <c r="AV143" s="73">
        <f t="shared" si="27"/>
        <v>-8.8682273228345432E-3</v>
      </c>
      <c r="BB143" s="136">
        <v>45582</v>
      </c>
      <c r="BC143" s="107">
        <v>6291.19970703125</v>
      </c>
      <c r="BD143" s="73">
        <f t="shared" si="28"/>
        <v>5.5195822018252461E-3</v>
      </c>
      <c r="BG143" s="135">
        <v>45582</v>
      </c>
      <c r="BH143" s="107">
        <v>24749.849609375</v>
      </c>
      <c r="BI143" s="73">
        <f t="shared" si="29"/>
        <v>-8.8682273228345432E-3</v>
      </c>
    </row>
    <row r="144" spans="2:61" x14ac:dyDescent="0.25">
      <c r="B144" s="136">
        <v>45583</v>
      </c>
      <c r="C144" s="107">
        <v>3984.453125</v>
      </c>
      <c r="D144" s="73">
        <f t="shared" si="20"/>
        <v>5.8671970704198273E-3</v>
      </c>
      <c r="G144" s="135">
        <v>45583</v>
      </c>
      <c r="H144" s="107">
        <v>24854.05078125</v>
      </c>
      <c r="I144" s="73">
        <f t="shared" si="21"/>
        <v>4.2101739412401251E-3</v>
      </c>
      <c r="O144" s="136">
        <v>45579</v>
      </c>
      <c r="P144" s="107">
        <v>22.43641471862793</v>
      </c>
      <c r="Q144" s="73">
        <f t="shared" si="22"/>
        <v>1.8752773540844592E-2</v>
      </c>
      <c r="T144" s="135">
        <v>45583</v>
      </c>
      <c r="U144" s="107">
        <v>24854.05078125</v>
      </c>
      <c r="V144" s="73">
        <f t="shared" si="23"/>
        <v>4.2101739412401251E-3</v>
      </c>
      <c r="AB144" s="136">
        <v>45583</v>
      </c>
      <c r="AC144" s="107">
        <v>1777.999145507812</v>
      </c>
      <c r="AD144" s="73">
        <f t="shared" si="24"/>
        <v>-5.4074690811793946E-3</v>
      </c>
      <c r="AG144" s="135">
        <v>45583</v>
      </c>
      <c r="AH144" s="107">
        <v>24854.05078125</v>
      </c>
      <c r="AI144" s="73">
        <f t="shared" si="25"/>
        <v>4.2101739412401251E-3</v>
      </c>
      <c r="AO144" s="136">
        <v>45583</v>
      </c>
      <c r="AP144" s="107">
        <v>263.79150390625</v>
      </c>
      <c r="AQ144" s="73">
        <f t="shared" si="26"/>
        <v>3.7636083708620482E-2</v>
      </c>
      <c r="AT144" s="135">
        <v>45583</v>
      </c>
      <c r="AU144" s="107">
        <v>24854.05078125</v>
      </c>
      <c r="AV144" s="73">
        <f t="shared" si="27"/>
        <v>4.2101739412401251E-3</v>
      </c>
      <c r="BB144" s="136">
        <v>45583</v>
      </c>
      <c r="BC144" s="107">
        <v>5894.9521484375</v>
      </c>
      <c r="BD144" s="73">
        <f t="shared" si="28"/>
        <v>-6.2984419037102057E-2</v>
      </c>
      <c r="BG144" s="135">
        <v>45583</v>
      </c>
      <c r="BH144" s="107">
        <v>24854.05078125</v>
      </c>
      <c r="BI144" s="73">
        <f t="shared" si="29"/>
        <v>4.2101739412401251E-3</v>
      </c>
    </row>
    <row r="145" spans="2:61" x14ac:dyDescent="0.25">
      <c r="B145" s="136">
        <v>45586</v>
      </c>
      <c r="C145" s="107">
        <v>3942.70556640625</v>
      </c>
      <c r="D145" s="73">
        <f t="shared" si="20"/>
        <v>-1.0477613184055268E-2</v>
      </c>
      <c r="G145" s="135">
        <v>45586</v>
      </c>
      <c r="H145" s="107">
        <v>24781.099609375</v>
      </c>
      <c r="I145" s="73">
        <f t="shared" si="21"/>
        <v>-2.93518237799828E-3</v>
      </c>
      <c r="O145" s="136">
        <v>45580</v>
      </c>
      <c r="P145" s="107">
        <v>22.109857559204102</v>
      </c>
      <c r="Q145" s="73">
        <f t="shared" si="22"/>
        <v>-1.4554783530218107E-2</v>
      </c>
      <c r="T145" s="135">
        <v>45586</v>
      </c>
      <c r="U145" s="107">
        <v>24781.099609375</v>
      </c>
      <c r="V145" s="73">
        <f t="shared" si="23"/>
        <v>-2.93518237799828E-3</v>
      </c>
      <c r="AB145" s="136">
        <v>45586</v>
      </c>
      <c r="AC145" s="107">
        <v>1764.504150390625</v>
      </c>
      <c r="AD145" s="73">
        <f t="shared" si="24"/>
        <v>-7.5899896528537347E-3</v>
      </c>
      <c r="AG145" s="135">
        <v>45586</v>
      </c>
      <c r="AH145" s="107">
        <v>24781.099609375</v>
      </c>
      <c r="AI145" s="73">
        <f t="shared" si="25"/>
        <v>-2.93518237799828E-3</v>
      </c>
      <c r="AO145" s="136">
        <v>45586</v>
      </c>
      <c r="AP145" s="107">
        <v>263.52700805664063</v>
      </c>
      <c r="AQ145" s="73">
        <f t="shared" si="26"/>
        <v>-1.002670084868873E-3</v>
      </c>
      <c r="AT145" s="135">
        <v>45586</v>
      </c>
      <c r="AU145" s="107">
        <v>24781.099609375</v>
      </c>
      <c r="AV145" s="73">
        <f t="shared" si="27"/>
        <v>-2.93518237799828E-3</v>
      </c>
      <c r="BB145" s="136">
        <v>45586</v>
      </c>
      <c r="BC145" s="107">
        <v>5847.13671875</v>
      </c>
      <c r="BD145" s="73">
        <f t="shared" si="28"/>
        <v>-8.1112498428292934E-3</v>
      </c>
      <c r="BG145" s="135">
        <v>45586</v>
      </c>
      <c r="BH145" s="107">
        <v>24781.099609375</v>
      </c>
      <c r="BI145" s="73">
        <f t="shared" si="29"/>
        <v>-2.93518237799828E-3</v>
      </c>
    </row>
    <row r="146" spans="2:61" x14ac:dyDescent="0.25">
      <c r="B146" s="136">
        <v>45587</v>
      </c>
      <c r="C146" s="107">
        <v>3880.5185546875</v>
      </c>
      <c r="D146" s="73">
        <f t="shared" si="20"/>
        <v>-1.5772674543240939E-2</v>
      </c>
      <c r="G146" s="135">
        <v>45587</v>
      </c>
      <c r="H146" s="107">
        <v>24472.099609375</v>
      </c>
      <c r="I146" s="73">
        <f t="shared" si="21"/>
        <v>-1.2469180337869368E-2</v>
      </c>
      <c r="O146" s="136">
        <v>45581</v>
      </c>
      <c r="P146" s="107">
        <v>21.994600296020511</v>
      </c>
      <c r="Q146" s="73">
        <f t="shared" si="22"/>
        <v>-5.2129355820119683E-3</v>
      </c>
      <c r="T146" s="135">
        <v>45587</v>
      </c>
      <c r="U146" s="107">
        <v>24472.099609375</v>
      </c>
      <c r="V146" s="73">
        <f t="shared" si="23"/>
        <v>-1.2469180337869368E-2</v>
      </c>
      <c r="AB146" s="136">
        <v>45587</v>
      </c>
      <c r="AC146" s="107">
        <v>1755.978393554688</v>
      </c>
      <c r="AD146" s="73">
        <f t="shared" si="24"/>
        <v>-4.8318145548422731E-3</v>
      </c>
      <c r="AG146" s="135">
        <v>45587</v>
      </c>
      <c r="AH146" s="107">
        <v>24472.099609375</v>
      </c>
      <c r="AI146" s="73">
        <f t="shared" si="25"/>
        <v>-1.2469180337869368E-2</v>
      </c>
      <c r="AO146" s="136">
        <v>45587</v>
      </c>
      <c r="AP146" s="107">
        <v>262.25289916992188</v>
      </c>
      <c r="AQ146" s="73">
        <f t="shared" si="26"/>
        <v>-4.8348322857477699E-3</v>
      </c>
      <c r="AT146" s="135">
        <v>45587</v>
      </c>
      <c r="AU146" s="107">
        <v>24472.099609375</v>
      </c>
      <c r="AV146" s="73">
        <f t="shared" si="27"/>
        <v>-1.2469180337869368E-2</v>
      </c>
      <c r="BB146" s="136">
        <v>45587</v>
      </c>
      <c r="BC146" s="107">
        <v>5781.759765625</v>
      </c>
      <c r="BD146" s="73">
        <f t="shared" si="28"/>
        <v>-1.1181020090629268E-2</v>
      </c>
      <c r="BG146" s="135">
        <v>45587</v>
      </c>
      <c r="BH146" s="107">
        <v>24472.099609375</v>
      </c>
      <c r="BI146" s="73">
        <f t="shared" si="29"/>
        <v>-1.2469180337869368E-2</v>
      </c>
    </row>
    <row r="147" spans="2:61" x14ac:dyDescent="0.25">
      <c r="B147" s="136">
        <v>45588</v>
      </c>
      <c r="C147" s="107">
        <v>3929.562255859375</v>
      </c>
      <c r="D147" s="73">
        <f t="shared" si="20"/>
        <v>1.2638440064313583E-2</v>
      </c>
      <c r="G147" s="135">
        <v>45588</v>
      </c>
      <c r="H147" s="107">
        <v>24435.5</v>
      </c>
      <c r="I147" s="73">
        <f t="shared" si="21"/>
        <v>-1.4955647434917729E-3</v>
      </c>
      <c r="O147" s="136">
        <v>45582</v>
      </c>
      <c r="P147" s="107">
        <v>21.764089584350589</v>
      </c>
      <c r="Q147" s="73">
        <f t="shared" si="22"/>
        <v>-1.048033192545117E-2</v>
      </c>
      <c r="T147" s="135">
        <v>45588</v>
      </c>
      <c r="U147" s="107">
        <v>24435.5</v>
      </c>
      <c r="V147" s="73">
        <f t="shared" si="23"/>
        <v>-1.4955647434917729E-3</v>
      </c>
      <c r="AB147" s="136">
        <v>45588</v>
      </c>
      <c r="AC147" s="107">
        <v>1778.135864257812</v>
      </c>
      <c r="AD147" s="73">
        <f t="shared" si="24"/>
        <v>1.2618304863233565E-2</v>
      </c>
      <c r="AG147" s="135">
        <v>45588</v>
      </c>
      <c r="AH147" s="107">
        <v>24435.5</v>
      </c>
      <c r="AI147" s="73">
        <f t="shared" si="25"/>
        <v>-1.4955647434917729E-3</v>
      </c>
      <c r="AO147" s="136">
        <v>45588</v>
      </c>
      <c r="AP147" s="107">
        <v>263.09429931640619</v>
      </c>
      <c r="AQ147" s="73">
        <f t="shared" si="26"/>
        <v>3.2083540321099502E-3</v>
      </c>
      <c r="AT147" s="135">
        <v>45588</v>
      </c>
      <c r="AU147" s="107">
        <v>24435.5</v>
      </c>
      <c r="AV147" s="73">
        <f t="shared" si="27"/>
        <v>-1.4955647434917729E-3</v>
      </c>
      <c r="BB147" s="136">
        <v>45588</v>
      </c>
      <c r="BC147" s="107">
        <v>5839.21728515625</v>
      </c>
      <c r="BD147" s="73">
        <f t="shared" si="28"/>
        <v>9.9377217076466184E-3</v>
      </c>
      <c r="BG147" s="135">
        <v>45588</v>
      </c>
      <c r="BH147" s="107">
        <v>24435.5</v>
      </c>
      <c r="BI147" s="73">
        <f t="shared" si="29"/>
        <v>-1.4955647434917729E-3</v>
      </c>
    </row>
    <row r="148" spans="2:61" x14ac:dyDescent="0.25">
      <c r="B148" s="136">
        <v>45589</v>
      </c>
      <c r="C148" s="107">
        <v>3911.8291015625</v>
      </c>
      <c r="D148" s="73">
        <f t="shared" si="20"/>
        <v>-4.5127556562905013E-3</v>
      </c>
      <c r="G148" s="135">
        <v>45589</v>
      </c>
      <c r="H148" s="107">
        <v>24399.400390625</v>
      </c>
      <c r="I148" s="73">
        <f t="shared" si="21"/>
        <v>-1.4773427748562273E-3</v>
      </c>
      <c r="O148" s="136">
        <v>45583</v>
      </c>
      <c r="P148" s="107">
        <v>21.620021820068359</v>
      </c>
      <c r="Q148" s="73">
        <f t="shared" si="22"/>
        <v>-6.6195171511249651E-3</v>
      </c>
      <c r="T148" s="135">
        <v>45589</v>
      </c>
      <c r="U148" s="107">
        <v>24399.400390625</v>
      </c>
      <c r="V148" s="73">
        <f t="shared" si="23"/>
        <v>-1.4773427748562273E-3</v>
      </c>
      <c r="AB148" s="136">
        <v>45589</v>
      </c>
      <c r="AC148" s="107">
        <v>1777.317016601562</v>
      </c>
      <c r="AD148" s="73">
        <f t="shared" si="24"/>
        <v>-4.6050904922934066E-4</v>
      </c>
      <c r="AG148" s="135">
        <v>45589</v>
      </c>
      <c r="AH148" s="107">
        <v>24399.400390625</v>
      </c>
      <c r="AI148" s="73">
        <f t="shared" si="25"/>
        <v>-1.4773427748562273E-3</v>
      </c>
      <c r="AO148" s="136">
        <v>45589</v>
      </c>
      <c r="AP148" s="107">
        <v>262.9500732421875</v>
      </c>
      <c r="AQ148" s="73">
        <f t="shared" si="26"/>
        <v>-5.4819155942731346E-4</v>
      </c>
      <c r="AT148" s="135">
        <v>45589</v>
      </c>
      <c r="AU148" s="107">
        <v>24399.400390625</v>
      </c>
      <c r="AV148" s="73">
        <f t="shared" si="27"/>
        <v>-1.4773427748562273E-3</v>
      </c>
      <c r="BB148" s="136">
        <v>45589</v>
      </c>
      <c r="BC148" s="107">
        <v>5873.947265625</v>
      </c>
      <c r="BD148" s="73">
        <f t="shared" si="28"/>
        <v>5.9477116148831666E-3</v>
      </c>
      <c r="BG148" s="135">
        <v>45589</v>
      </c>
      <c r="BH148" s="107">
        <v>24399.400390625</v>
      </c>
      <c r="BI148" s="73">
        <f t="shared" si="29"/>
        <v>-1.4773427748562273E-3</v>
      </c>
    </row>
    <row r="149" spans="2:61" x14ac:dyDescent="0.25">
      <c r="B149" s="136">
        <v>45590</v>
      </c>
      <c r="C149" s="107">
        <v>3921.155029296875</v>
      </c>
      <c r="D149" s="73">
        <f t="shared" si="20"/>
        <v>2.384032505573952E-3</v>
      </c>
      <c r="G149" s="135">
        <v>45590</v>
      </c>
      <c r="H149" s="107">
        <v>24180.80078125</v>
      </c>
      <c r="I149" s="73">
        <f t="shared" si="21"/>
        <v>-8.9592205494931632E-3</v>
      </c>
      <c r="O149" s="136">
        <v>45586</v>
      </c>
      <c r="P149" s="107">
        <v>21.32227897644043</v>
      </c>
      <c r="Q149" s="73">
        <f t="shared" si="22"/>
        <v>-1.3771625491679873E-2</v>
      </c>
      <c r="T149" s="135">
        <v>45590</v>
      </c>
      <c r="U149" s="107">
        <v>24180.80078125</v>
      </c>
      <c r="V149" s="73">
        <f t="shared" si="23"/>
        <v>-8.9592205494931632E-3</v>
      </c>
      <c r="AB149" s="136">
        <v>45590</v>
      </c>
      <c r="AC149" s="107">
        <v>1784.494018554688</v>
      </c>
      <c r="AD149" s="73">
        <f t="shared" si="24"/>
        <v>4.0381101886084458E-3</v>
      </c>
      <c r="AG149" s="135">
        <v>45590</v>
      </c>
      <c r="AH149" s="107">
        <v>24180.80078125</v>
      </c>
      <c r="AI149" s="73">
        <f t="shared" si="25"/>
        <v>-8.9592205494931632E-3</v>
      </c>
      <c r="AO149" s="136">
        <v>45590</v>
      </c>
      <c r="AP149" s="107">
        <v>261.29132080078119</v>
      </c>
      <c r="AQ149" s="73">
        <f t="shared" si="26"/>
        <v>-6.3082410320476345E-3</v>
      </c>
      <c r="AT149" s="135">
        <v>45590</v>
      </c>
      <c r="AU149" s="107">
        <v>24180.80078125</v>
      </c>
      <c r="AV149" s="73">
        <f t="shared" si="27"/>
        <v>-8.9592205494931632E-3</v>
      </c>
      <c r="BB149" s="136">
        <v>45590</v>
      </c>
      <c r="BC149" s="107">
        <v>5827.40283203125</v>
      </c>
      <c r="BD149" s="73">
        <f t="shared" si="28"/>
        <v>-7.9238766520995929E-3</v>
      </c>
      <c r="BG149" s="135">
        <v>45590</v>
      </c>
      <c r="BH149" s="107">
        <v>24180.80078125</v>
      </c>
      <c r="BI149" s="73">
        <f t="shared" si="29"/>
        <v>-8.9592205494931632E-3</v>
      </c>
    </row>
    <row r="150" spans="2:61" x14ac:dyDescent="0.25">
      <c r="B150" s="136">
        <v>45593</v>
      </c>
      <c r="C150" s="107">
        <v>3953.335693359375</v>
      </c>
      <c r="D150" s="73">
        <f t="shared" si="20"/>
        <v>8.2069349010847059E-3</v>
      </c>
      <c r="G150" s="135">
        <v>45593</v>
      </c>
      <c r="H150" s="107">
        <v>24339.150390625</v>
      </c>
      <c r="I150" s="73">
        <f t="shared" si="21"/>
        <v>6.5485676346082045E-3</v>
      </c>
      <c r="O150" s="136">
        <v>45587</v>
      </c>
      <c r="P150" s="107">
        <v>21.283859252929691</v>
      </c>
      <c r="Q150" s="73">
        <f t="shared" si="22"/>
        <v>-1.8018582138048522E-3</v>
      </c>
      <c r="T150" s="135">
        <v>45593</v>
      </c>
      <c r="U150" s="107">
        <v>24339.150390625</v>
      </c>
      <c r="V150" s="73">
        <f t="shared" si="23"/>
        <v>6.5485676346082045E-3</v>
      </c>
      <c r="AB150" s="136">
        <v>45593</v>
      </c>
      <c r="AC150" s="107">
        <v>1803.183471679688</v>
      </c>
      <c r="AD150" s="73">
        <f t="shared" si="24"/>
        <v>1.0473250641734877E-2</v>
      </c>
      <c r="AG150" s="135">
        <v>45593</v>
      </c>
      <c r="AH150" s="107">
        <v>24339.150390625</v>
      </c>
      <c r="AI150" s="73">
        <f t="shared" si="25"/>
        <v>6.5485676346082045E-3</v>
      </c>
      <c r="AO150" s="136">
        <v>45593</v>
      </c>
      <c r="AP150" s="107">
        <v>268.57540893554688</v>
      </c>
      <c r="AQ150" s="73">
        <f t="shared" si="26"/>
        <v>2.787726784204736E-2</v>
      </c>
      <c r="AT150" s="135">
        <v>45593</v>
      </c>
      <c r="AU150" s="107">
        <v>24339.150390625</v>
      </c>
      <c r="AV150" s="73">
        <f t="shared" si="27"/>
        <v>6.5485676346082045E-3</v>
      </c>
      <c r="BB150" s="136">
        <v>45593</v>
      </c>
      <c r="BC150" s="107">
        <v>5814.1748046875</v>
      </c>
      <c r="BD150" s="73">
        <f t="shared" si="28"/>
        <v>-2.2699696116835755E-3</v>
      </c>
      <c r="BG150" s="135">
        <v>45593</v>
      </c>
      <c r="BH150" s="107">
        <v>24339.150390625</v>
      </c>
      <c r="BI150" s="73">
        <f t="shared" si="29"/>
        <v>6.5485676346082045E-3</v>
      </c>
    </row>
    <row r="151" spans="2:61" x14ac:dyDescent="0.25">
      <c r="B151" s="136">
        <v>45594</v>
      </c>
      <c r="C151" s="107">
        <v>3938.260009765625</v>
      </c>
      <c r="D151" s="73">
        <f t="shared" si="20"/>
        <v>-3.8134084133237822E-3</v>
      </c>
      <c r="G151" s="135">
        <v>45594</v>
      </c>
      <c r="H151" s="107">
        <v>24466.849609375</v>
      </c>
      <c r="I151" s="73">
        <f t="shared" si="21"/>
        <v>5.2466588480091225E-3</v>
      </c>
      <c r="O151" s="136">
        <v>45588</v>
      </c>
      <c r="P151" s="107">
        <v>21.331880569458011</v>
      </c>
      <c r="Q151" s="73">
        <f t="shared" si="22"/>
        <v>2.2562316334482357E-3</v>
      </c>
      <c r="T151" s="135">
        <v>45594</v>
      </c>
      <c r="U151" s="107">
        <v>24466.849609375</v>
      </c>
      <c r="V151" s="73">
        <f t="shared" si="23"/>
        <v>5.2466588480091225E-3</v>
      </c>
      <c r="AB151" s="136">
        <v>45594</v>
      </c>
      <c r="AC151" s="107">
        <v>1803.183471679688</v>
      </c>
      <c r="AD151" s="73">
        <f t="shared" si="24"/>
        <v>0</v>
      </c>
      <c r="AG151" s="135">
        <v>45594</v>
      </c>
      <c r="AH151" s="107">
        <v>24466.849609375</v>
      </c>
      <c r="AI151" s="73">
        <f t="shared" si="25"/>
        <v>5.2466588480091225E-3</v>
      </c>
      <c r="AO151" s="136">
        <v>45594</v>
      </c>
      <c r="AP151" s="107">
        <v>270.30633544921881</v>
      </c>
      <c r="AQ151" s="73">
        <f t="shared" si="26"/>
        <v>6.4448436308155443E-3</v>
      </c>
      <c r="AT151" s="135">
        <v>45594</v>
      </c>
      <c r="AU151" s="107">
        <v>24466.849609375</v>
      </c>
      <c r="AV151" s="73">
        <f t="shared" si="27"/>
        <v>5.2466588480091225E-3</v>
      </c>
      <c r="BB151" s="136">
        <v>45594</v>
      </c>
      <c r="BC151" s="107">
        <v>5777.10693359375</v>
      </c>
      <c r="BD151" s="73">
        <f t="shared" si="28"/>
        <v>-6.3754311383732443E-3</v>
      </c>
      <c r="BG151" s="135">
        <v>45594</v>
      </c>
      <c r="BH151" s="107">
        <v>24466.849609375</v>
      </c>
      <c r="BI151" s="73">
        <f t="shared" si="29"/>
        <v>5.2466588480091225E-3</v>
      </c>
    </row>
    <row r="152" spans="2:61" x14ac:dyDescent="0.25">
      <c r="B152" s="136">
        <v>45595</v>
      </c>
      <c r="C152" s="107">
        <v>3947.34375</v>
      </c>
      <c r="D152" s="73">
        <f t="shared" si="20"/>
        <v>2.3065364429597501E-3</v>
      </c>
      <c r="G152" s="135">
        <v>45595</v>
      </c>
      <c r="H152" s="107">
        <v>24340.849609375</v>
      </c>
      <c r="I152" s="73">
        <f t="shared" si="21"/>
        <v>-5.1498252538292322E-3</v>
      </c>
      <c r="O152" s="136">
        <v>45589</v>
      </c>
      <c r="P152" s="107">
        <v>21.178205490112301</v>
      </c>
      <c r="Q152" s="73">
        <f t="shared" si="22"/>
        <v>-7.2040099252071998E-3</v>
      </c>
      <c r="T152" s="135">
        <v>45595</v>
      </c>
      <c r="U152" s="107">
        <v>24340.849609375</v>
      </c>
      <c r="V152" s="73">
        <f t="shared" si="23"/>
        <v>-5.1498252538292322E-3</v>
      </c>
      <c r="AB152" s="136">
        <v>45595</v>
      </c>
      <c r="AC152" s="107">
        <v>1771.4404296875</v>
      </c>
      <c r="AD152" s="73">
        <f t="shared" si="24"/>
        <v>-1.7603889171975862E-2</v>
      </c>
      <c r="AG152" s="135">
        <v>45595</v>
      </c>
      <c r="AH152" s="107">
        <v>24340.849609375</v>
      </c>
      <c r="AI152" s="73">
        <f t="shared" si="25"/>
        <v>-5.1498252538292322E-3</v>
      </c>
      <c r="AO152" s="136">
        <v>45595</v>
      </c>
      <c r="AP152" s="107">
        <v>271.77276611328119</v>
      </c>
      <c r="AQ152" s="73">
        <f t="shared" si="26"/>
        <v>5.4250695294482121E-3</v>
      </c>
      <c r="AT152" s="135">
        <v>45595</v>
      </c>
      <c r="AU152" s="107">
        <v>24340.849609375</v>
      </c>
      <c r="AV152" s="73">
        <f t="shared" si="27"/>
        <v>-5.1498252538292322E-3</v>
      </c>
      <c r="BB152" s="136">
        <v>45595</v>
      </c>
      <c r="BC152" s="107">
        <v>5720.73974609375</v>
      </c>
      <c r="BD152" s="73">
        <f t="shared" si="28"/>
        <v>-9.7569922364126871E-3</v>
      </c>
      <c r="BG152" s="135">
        <v>45595</v>
      </c>
      <c r="BH152" s="107">
        <v>24340.849609375</v>
      </c>
      <c r="BI152" s="73">
        <f t="shared" si="29"/>
        <v>-5.1498252538292322E-3</v>
      </c>
    </row>
    <row r="153" spans="2:61" x14ac:dyDescent="0.25">
      <c r="B153" s="136">
        <v>45596</v>
      </c>
      <c r="C153" s="107">
        <v>3835.050048828125</v>
      </c>
      <c r="D153" s="73">
        <f t="shared" si="20"/>
        <v>-2.8447915429679727E-2</v>
      </c>
      <c r="G153" s="135">
        <v>45596</v>
      </c>
      <c r="H153" s="107">
        <v>24205.349609375</v>
      </c>
      <c r="I153" s="73">
        <f t="shared" si="21"/>
        <v>-5.5667736407940538E-3</v>
      </c>
      <c r="O153" s="136">
        <v>45590</v>
      </c>
      <c r="P153" s="107">
        <v>21.024534225463871</v>
      </c>
      <c r="Q153" s="73">
        <f t="shared" si="22"/>
        <v>-7.25610414537603E-3</v>
      </c>
      <c r="T153" s="135">
        <v>45596</v>
      </c>
      <c r="U153" s="107">
        <v>24205.349609375</v>
      </c>
      <c r="V153" s="73">
        <f t="shared" si="23"/>
        <v>-5.5667736407940538E-3</v>
      </c>
      <c r="AB153" s="136">
        <v>45596</v>
      </c>
      <c r="AC153" s="107">
        <v>1701.355346679688</v>
      </c>
      <c r="AD153" s="73">
        <f t="shared" si="24"/>
        <v>-3.9563894914702691E-2</v>
      </c>
      <c r="AG153" s="135">
        <v>45596</v>
      </c>
      <c r="AH153" s="107">
        <v>24205.349609375</v>
      </c>
      <c r="AI153" s="73">
        <f t="shared" si="25"/>
        <v>-5.5667736407940538E-3</v>
      </c>
      <c r="AO153" s="136">
        <v>45596</v>
      </c>
      <c r="AP153" s="107">
        <v>265.30599975585938</v>
      </c>
      <c r="AQ153" s="73">
        <f t="shared" si="26"/>
        <v>-2.3794754897281778E-2</v>
      </c>
      <c r="AT153" s="135">
        <v>45596</v>
      </c>
      <c r="AU153" s="107">
        <v>24205.349609375</v>
      </c>
      <c r="AV153" s="73">
        <f t="shared" si="27"/>
        <v>-5.5667736407940538E-3</v>
      </c>
      <c r="BB153" s="136">
        <v>45596</v>
      </c>
      <c r="BC153" s="107">
        <v>5637.5224609375</v>
      </c>
      <c r="BD153" s="73">
        <f t="shared" si="28"/>
        <v>-1.4546595169457333E-2</v>
      </c>
      <c r="BG153" s="135">
        <v>45596</v>
      </c>
      <c r="BH153" s="107">
        <v>24205.349609375</v>
      </c>
      <c r="BI153" s="73">
        <f t="shared" si="29"/>
        <v>-5.5667736407940538E-3</v>
      </c>
    </row>
    <row r="154" spans="2:61" x14ac:dyDescent="0.25">
      <c r="B154" s="136">
        <v>45597</v>
      </c>
      <c r="C154" s="107">
        <v>3850.270751953125</v>
      </c>
      <c r="D154" s="73">
        <f t="shared" si="20"/>
        <v>3.9688408055198465E-3</v>
      </c>
      <c r="G154" s="135">
        <v>45597</v>
      </c>
      <c r="H154" s="107">
        <v>24304.349609375</v>
      </c>
      <c r="I154" s="73">
        <f t="shared" si="21"/>
        <v>4.090004961616156E-3</v>
      </c>
      <c r="O154" s="136">
        <v>45593</v>
      </c>
      <c r="P154" s="107">
        <v>21.197418212890621</v>
      </c>
      <c r="Q154" s="73">
        <f t="shared" si="22"/>
        <v>8.222963970224928E-3</v>
      </c>
      <c r="T154" s="135">
        <v>45597</v>
      </c>
      <c r="U154" s="107">
        <v>24304.349609375</v>
      </c>
      <c r="V154" s="73">
        <f t="shared" si="23"/>
        <v>4.090004961616156E-3</v>
      </c>
      <c r="AB154" s="136">
        <v>45597</v>
      </c>
      <c r="AC154" s="107">
        <v>1693.022216796875</v>
      </c>
      <c r="AD154" s="73">
        <f t="shared" si="24"/>
        <v>-4.8979361654669651E-3</v>
      </c>
      <c r="AG154" s="135">
        <v>45597</v>
      </c>
      <c r="AH154" s="107">
        <v>24304.349609375</v>
      </c>
      <c r="AI154" s="73">
        <f t="shared" si="25"/>
        <v>4.090004961616156E-3</v>
      </c>
      <c r="AO154" s="136">
        <v>45597</v>
      </c>
      <c r="AP154" s="107">
        <v>265.08963012695313</v>
      </c>
      <c r="AQ154" s="73">
        <f t="shared" si="26"/>
        <v>-8.1554743995748691E-4</v>
      </c>
      <c r="AT154" s="135">
        <v>45597</v>
      </c>
      <c r="AU154" s="107">
        <v>24304.349609375</v>
      </c>
      <c r="AV154" s="73">
        <f t="shared" si="27"/>
        <v>4.090004961616156E-3</v>
      </c>
      <c r="BB154" s="136">
        <v>45597</v>
      </c>
      <c r="BC154" s="107">
        <v>5658.00634765625</v>
      </c>
      <c r="BD154" s="73">
        <f t="shared" si="28"/>
        <v>3.6334909280952843E-3</v>
      </c>
      <c r="BG154" s="135">
        <v>45597</v>
      </c>
      <c r="BH154" s="107">
        <v>24304.349609375</v>
      </c>
      <c r="BI154" s="73">
        <f t="shared" si="29"/>
        <v>4.090004961616156E-3</v>
      </c>
    </row>
    <row r="155" spans="2:61" x14ac:dyDescent="0.25">
      <c r="B155" s="136">
        <v>45600</v>
      </c>
      <c r="C155" s="107">
        <v>3830.894775390625</v>
      </c>
      <c r="D155" s="73">
        <f t="shared" si="20"/>
        <v>-5.0323672829166721E-3</v>
      </c>
      <c r="G155" s="135">
        <v>45600</v>
      </c>
      <c r="H155" s="107">
        <v>23995.349609375</v>
      </c>
      <c r="I155" s="73">
        <f t="shared" si="21"/>
        <v>-1.2713773664645101E-2</v>
      </c>
      <c r="O155" s="136">
        <v>45594</v>
      </c>
      <c r="P155" s="107">
        <v>21.148845672607418</v>
      </c>
      <c r="Q155" s="73">
        <f t="shared" si="22"/>
        <v>-2.2914366172038791E-3</v>
      </c>
      <c r="T155" s="135">
        <v>45600</v>
      </c>
      <c r="U155" s="107">
        <v>23995.349609375</v>
      </c>
      <c r="V155" s="73">
        <f t="shared" si="23"/>
        <v>-1.2713773664645101E-2</v>
      </c>
      <c r="AB155" s="136">
        <v>45600</v>
      </c>
      <c r="AC155" s="107">
        <v>1698.368896484375</v>
      </c>
      <c r="AD155" s="73">
        <f t="shared" si="24"/>
        <v>3.1580682370582203E-3</v>
      </c>
      <c r="AG155" s="135">
        <v>45600</v>
      </c>
      <c r="AH155" s="107">
        <v>23995.349609375</v>
      </c>
      <c r="AI155" s="73">
        <f t="shared" si="25"/>
        <v>-1.2713773664645101E-2</v>
      </c>
      <c r="AO155" s="136">
        <v>45600</v>
      </c>
      <c r="AP155" s="107">
        <v>260.01715087890619</v>
      </c>
      <c r="AQ155" s="73">
        <f t="shared" si="26"/>
        <v>-1.9134959166896448E-2</v>
      </c>
      <c r="AT155" s="135">
        <v>45600</v>
      </c>
      <c r="AU155" s="107">
        <v>23995.349609375</v>
      </c>
      <c r="AV155" s="73">
        <f t="shared" si="27"/>
        <v>-1.2713773664645101E-2</v>
      </c>
      <c r="BB155" s="136">
        <v>45600</v>
      </c>
      <c r="BC155" s="107">
        <v>5663.484375</v>
      </c>
      <c r="BD155" s="73">
        <f t="shared" si="28"/>
        <v>9.6819038494344589E-4</v>
      </c>
      <c r="BG155" s="135">
        <v>45600</v>
      </c>
      <c r="BH155" s="107">
        <v>23995.349609375</v>
      </c>
      <c r="BI155" s="73">
        <f t="shared" si="29"/>
        <v>-1.2713773664645101E-2</v>
      </c>
    </row>
    <row r="156" spans="2:61" x14ac:dyDescent="0.25">
      <c r="B156" s="136">
        <v>45601</v>
      </c>
      <c r="C156" s="107">
        <v>3837.852783203125</v>
      </c>
      <c r="D156" s="73">
        <f t="shared" si="20"/>
        <v>1.8162878962892925E-3</v>
      </c>
      <c r="G156" s="135">
        <v>45601</v>
      </c>
      <c r="H156" s="107">
        <v>24213.30078125</v>
      </c>
      <c r="I156" s="73">
        <f t="shared" si="21"/>
        <v>9.0830588186072703E-3</v>
      </c>
      <c r="O156" s="136">
        <v>45595</v>
      </c>
      <c r="P156" s="107">
        <v>20.517391204833981</v>
      </c>
      <c r="Q156" s="73">
        <f t="shared" si="22"/>
        <v>-2.9857632778100718E-2</v>
      </c>
      <c r="T156" s="135">
        <v>45601</v>
      </c>
      <c r="U156" s="107">
        <v>24213.30078125</v>
      </c>
      <c r="V156" s="73">
        <f t="shared" si="23"/>
        <v>9.0830588186072703E-3</v>
      </c>
      <c r="AB156" s="136">
        <v>45601</v>
      </c>
      <c r="AC156" s="107">
        <v>1708.580688476562</v>
      </c>
      <c r="AD156" s="73">
        <f t="shared" si="24"/>
        <v>6.0127054925025458E-3</v>
      </c>
      <c r="AG156" s="135">
        <v>45601</v>
      </c>
      <c r="AH156" s="107">
        <v>24213.30078125</v>
      </c>
      <c r="AI156" s="73">
        <f t="shared" si="25"/>
        <v>9.0830588186072703E-3</v>
      </c>
      <c r="AO156" s="136">
        <v>45601</v>
      </c>
      <c r="AP156" s="107">
        <v>261.41152954101563</v>
      </c>
      <c r="AQ156" s="73">
        <f t="shared" si="26"/>
        <v>5.3626411080813785E-3</v>
      </c>
      <c r="AT156" s="135">
        <v>45601</v>
      </c>
      <c r="AU156" s="107">
        <v>24213.30078125</v>
      </c>
      <c r="AV156" s="73">
        <f t="shared" si="27"/>
        <v>9.0830588186072703E-3</v>
      </c>
      <c r="BB156" s="136">
        <v>45601</v>
      </c>
      <c r="BC156" s="107">
        <v>5646.40673828125</v>
      </c>
      <c r="BD156" s="73">
        <f t="shared" si="28"/>
        <v>-3.0153939850412481E-3</v>
      </c>
      <c r="BG156" s="135">
        <v>45601</v>
      </c>
      <c r="BH156" s="107">
        <v>24213.30078125</v>
      </c>
      <c r="BI156" s="73">
        <f t="shared" si="29"/>
        <v>9.0830588186072703E-3</v>
      </c>
    </row>
    <row r="157" spans="2:61" x14ac:dyDescent="0.25">
      <c r="B157" s="136">
        <v>45602</v>
      </c>
      <c r="C157" s="107">
        <v>4000.4951171875</v>
      </c>
      <c r="D157" s="73">
        <f t="shared" si="20"/>
        <v>4.2378471288998076E-2</v>
      </c>
      <c r="G157" s="135">
        <v>45602</v>
      </c>
      <c r="H157" s="107">
        <v>24484.05078125</v>
      </c>
      <c r="I157" s="73">
        <f t="shared" si="21"/>
        <v>1.1181870759630508E-2</v>
      </c>
      <c r="O157" s="136">
        <v>45596</v>
      </c>
      <c r="P157" s="107">
        <v>20.313381195068359</v>
      </c>
      <c r="Q157" s="73">
        <f t="shared" si="22"/>
        <v>-9.9432724038305276E-3</v>
      </c>
      <c r="T157" s="135">
        <v>45602</v>
      </c>
      <c r="U157" s="107">
        <v>24484.05078125</v>
      </c>
      <c r="V157" s="73">
        <f t="shared" si="23"/>
        <v>1.1181870759630508E-2</v>
      </c>
      <c r="AB157" s="136">
        <v>45602</v>
      </c>
      <c r="AC157" s="107">
        <v>1771.055053710938</v>
      </c>
      <c r="AD157" s="73">
        <f t="shared" si="24"/>
        <v>3.6565065762320215E-2</v>
      </c>
      <c r="AG157" s="135">
        <v>45602</v>
      </c>
      <c r="AH157" s="107">
        <v>24484.05078125</v>
      </c>
      <c r="AI157" s="73">
        <f t="shared" si="25"/>
        <v>1.1181870759630508E-2</v>
      </c>
      <c r="AO157" s="136">
        <v>45602</v>
      </c>
      <c r="AP157" s="107">
        <v>271.12368774414063</v>
      </c>
      <c r="AQ157" s="73">
        <f t="shared" si="26"/>
        <v>3.7152753821446005E-2</v>
      </c>
      <c r="AT157" s="135">
        <v>45602</v>
      </c>
      <c r="AU157" s="107">
        <v>24484.05078125</v>
      </c>
      <c r="AV157" s="73">
        <f t="shared" si="27"/>
        <v>1.1181870759630508E-2</v>
      </c>
      <c r="BB157" s="136">
        <v>45602</v>
      </c>
      <c r="BC157" s="107">
        <v>5913.236328125</v>
      </c>
      <c r="BD157" s="73">
        <f t="shared" si="28"/>
        <v>4.7256530075084902E-2</v>
      </c>
      <c r="BG157" s="135">
        <v>45602</v>
      </c>
      <c r="BH157" s="107">
        <v>24484.05078125</v>
      </c>
      <c r="BI157" s="73">
        <f t="shared" si="29"/>
        <v>1.1181870759630508E-2</v>
      </c>
    </row>
    <row r="158" spans="2:61" x14ac:dyDescent="0.25">
      <c r="B158" s="136">
        <v>45603</v>
      </c>
      <c r="C158" s="107">
        <v>4011.3671875</v>
      </c>
      <c r="D158" s="73">
        <f t="shared" si="20"/>
        <v>2.7176811854587868E-3</v>
      </c>
      <c r="G158" s="135">
        <v>45603</v>
      </c>
      <c r="H158" s="107">
        <v>24199.349609375</v>
      </c>
      <c r="I158" s="73">
        <f t="shared" si="21"/>
        <v>-1.1628025706147627E-2</v>
      </c>
      <c r="O158" s="136">
        <v>45597</v>
      </c>
      <c r="P158" s="107">
        <v>20.167661666870121</v>
      </c>
      <c r="Q158" s="73">
        <f t="shared" si="22"/>
        <v>-7.1735732618268822E-3</v>
      </c>
      <c r="T158" s="135">
        <v>45603</v>
      </c>
      <c r="U158" s="107">
        <v>24199.349609375</v>
      </c>
      <c r="V158" s="73">
        <f t="shared" si="23"/>
        <v>-1.1628025706147627E-2</v>
      </c>
      <c r="AB158" s="136">
        <v>45603</v>
      </c>
      <c r="AC158" s="107">
        <v>1764.84130859375</v>
      </c>
      <c r="AD158" s="73">
        <f t="shared" si="24"/>
        <v>-3.5084991311636893E-3</v>
      </c>
      <c r="AG158" s="135">
        <v>45603</v>
      </c>
      <c r="AH158" s="107">
        <v>24199.349609375</v>
      </c>
      <c r="AI158" s="73">
        <f t="shared" si="25"/>
        <v>-1.1628025706147627E-2</v>
      </c>
      <c r="AO158" s="136">
        <v>45603</v>
      </c>
      <c r="AP158" s="107">
        <v>270.88330078125</v>
      </c>
      <c r="AQ158" s="73">
        <f t="shared" si="26"/>
        <v>-8.8663209360551054E-4</v>
      </c>
      <c r="AT158" s="135">
        <v>45603</v>
      </c>
      <c r="AU158" s="107">
        <v>24199.349609375</v>
      </c>
      <c r="AV158" s="73">
        <f t="shared" si="27"/>
        <v>-1.1628025706147627E-2</v>
      </c>
      <c r="BB158" s="136">
        <v>45603</v>
      </c>
      <c r="BC158" s="107">
        <v>5810.42333984375</v>
      </c>
      <c r="BD158" s="73">
        <f t="shared" si="28"/>
        <v>-1.7386923602603632E-2</v>
      </c>
      <c r="BG158" s="135">
        <v>45603</v>
      </c>
      <c r="BH158" s="107">
        <v>24199.349609375</v>
      </c>
      <c r="BI158" s="73">
        <f t="shared" si="29"/>
        <v>-1.1628025706147627E-2</v>
      </c>
    </row>
    <row r="159" spans="2:61" x14ac:dyDescent="0.25">
      <c r="B159" s="136">
        <v>45604</v>
      </c>
      <c r="C159" s="107">
        <v>4007.59814453125</v>
      </c>
      <c r="D159" s="73">
        <f t="shared" si="20"/>
        <v>-9.3959061650972231E-4</v>
      </c>
      <c r="G159" s="135">
        <v>45604</v>
      </c>
      <c r="H159" s="107">
        <v>24148.19921875</v>
      </c>
      <c r="I159" s="73">
        <f t="shared" si="21"/>
        <v>-2.113709312467793E-3</v>
      </c>
      <c r="O159" s="136">
        <v>45600</v>
      </c>
      <c r="P159" s="107">
        <v>20.128803253173832</v>
      </c>
      <c r="Q159" s="73">
        <f t="shared" si="22"/>
        <v>-1.9267684245279915E-3</v>
      </c>
      <c r="T159" s="135">
        <v>45604</v>
      </c>
      <c r="U159" s="107">
        <v>24148.19921875</v>
      </c>
      <c r="V159" s="73">
        <f t="shared" si="23"/>
        <v>-2.113709312467793E-3</v>
      </c>
      <c r="AB159" s="136">
        <v>45604</v>
      </c>
      <c r="AC159" s="107">
        <v>1770.18798828125</v>
      </c>
      <c r="AD159" s="73">
        <f t="shared" si="24"/>
        <v>3.0295526637238446E-3</v>
      </c>
      <c r="AG159" s="135">
        <v>45604</v>
      </c>
      <c r="AH159" s="107">
        <v>24148.19921875</v>
      </c>
      <c r="AI159" s="73">
        <f t="shared" si="25"/>
        <v>-2.113709312467793E-3</v>
      </c>
      <c r="AO159" s="136">
        <v>45604</v>
      </c>
      <c r="AP159" s="107">
        <v>273.57574462890619</v>
      </c>
      <c r="AQ159" s="73">
        <f t="shared" si="26"/>
        <v>9.9394973403341691E-3</v>
      </c>
      <c r="AT159" s="135">
        <v>45604</v>
      </c>
      <c r="AU159" s="107">
        <v>24148.19921875</v>
      </c>
      <c r="AV159" s="73">
        <f t="shared" si="27"/>
        <v>-2.113709312467793E-3</v>
      </c>
      <c r="BB159" s="136">
        <v>45604</v>
      </c>
      <c r="BC159" s="107">
        <v>5850.84814453125</v>
      </c>
      <c r="BD159" s="73">
        <f t="shared" si="28"/>
        <v>6.9572907726525024E-3</v>
      </c>
      <c r="BG159" s="135">
        <v>45604</v>
      </c>
      <c r="BH159" s="107">
        <v>24148.19921875</v>
      </c>
      <c r="BI159" s="73">
        <f t="shared" si="29"/>
        <v>-2.113709312467793E-3</v>
      </c>
    </row>
    <row r="160" spans="2:61" x14ac:dyDescent="0.25">
      <c r="B160" s="136">
        <v>45607</v>
      </c>
      <c r="C160" s="107">
        <v>4057.560546875</v>
      </c>
      <c r="D160" s="73">
        <f t="shared" si="20"/>
        <v>1.2466919222409611E-2</v>
      </c>
      <c r="G160" s="135">
        <v>45607</v>
      </c>
      <c r="H160" s="107">
        <v>24141.30078125</v>
      </c>
      <c r="I160" s="73">
        <f t="shared" si="21"/>
        <v>-2.8567088740283353E-4</v>
      </c>
      <c r="O160" s="136">
        <v>45601</v>
      </c>
      <c r="P160" s="107">
        <v>20.119087219238281</v>
      </c>
      <c r="Q160" s="73">
        <f t="shared" si="22"/>
        <v>-4.8269307486115132E-4</v>
      </c>
      <c r="T160" s="135">
        <v>45607</v>
      </c>
      <c r="U160" s="107">
        <v>24141.30078125</v>
      </c>
      <c r="V160" s="73">
        <f t="shared" si="23"/>
        <v>-2.8567088740283353E-4</v>
      </c>
      <c r="AB160" s="136">
        <v>45607</v>
      </c>
      <c r="AC160" s="107">
        <v>1798.896362304688</v>
      </c>
      <c r="AD160" s="73">
        <f t="shared" si="24"/>
        <v>1.6217697901855122E-2</v>
      </c>
      <c r="AG160" s="135">
        <v>45607</v>
      </c>
      <c r="AH160" s="107">
        <v>24141.30078125</v>
      </c>
      <c r="AI160" s="73">
        <f t="shared" si="25"/>
        <v>-2.8567088740283353E-4</v>
      </c>
      <c r="AO160" s="136">
        <v>45607</v>
      </c>
      <c r="AP160" s="107">
        <v>275.7393798828125</v>
      </c>
      <c r="AQ160" s="73">
        <f t="shared" si="26"/>
        <v>7.9087247184181919E-3</v>
      </c>
      <c r="AT160" s="135">
        <v>45607</v>
      </c>
      <c r="AU160" s="107">
        <v>24141.30078125</v>
      </c>
      <c r="AV160" s="73">
        <f t="shared" si="27"/>
        <v>-2.8567088740283353E-4</v>
      </c>
      <c r="BB160" s="136">
        <v>45607</v>
      </c>
      <c r="BC160" s="107">
        <v>5897.88623046875</v>
      </c>
      <c r="BD160" s="73">
        <f t="shared" si="28"/>
        <v>8.0395328635329832E-3</v>
      </c>
      <c r="BG160" s="135">
        <v>45607</v>
      </c>
      <c r="BH160" s="107">
        <v>24141.30078125</v>
      </c>
      <c r="BI160" s="73">
        <f t="shared" si="29"/>
        <v>-2.8567088740283353E-4</v>
      </c>
    </row>
    <row r="161" spans="2:61" x14ac:dyDescent="0.25">
      <c r="B161" s="136">
        <v>45608</v>
      </c>
      <c r="C161" s="107">
        <v>4056.303955078125</v>
      </c>
      <c r="D161" s="73">
        <f t="shared" si="20"/>
        <v>-3.0969144695647266E-4</v>
      </c>
      <c r="G161" s="135">
        <v>45608</v>
      </c>
      <c r="H161" s="107">
        <v>23883.44921875</v>
      </c>
      <c r="I161" s="73">
        <f t="shared" si="21"/>
        <v>-1.0680930776533315E-2</v>
      </c>
      <c r="O161" s="136">
        <v>45602</v>
      </c>
      <c r="P161" s="107">
        <v>20.789402008056641</v>
      </c>
      <c r="Q161" s="73">
        <f t="shared" si="22"/>
        <v>3.3317355877725552E-2</v>
      </c>
      <c r="T161" s="135">
        <v>45608</v>
      </c>
      <c r="U161" s="107">
        <v>23883.44921875</v>
      </c>
      <c r="V161" s="73">
        <f t="shared" si="23"/>
        <v>-1.0680930776533315E-2</v>
      </c>
      <c r="AB161" s="136">
        <v>45608</v>
      </c>
      <c r="AC161" s="107">
        <v>1804.243041992188</v>
      </c>
      <c r="AD161" s="73">
        <f t="shared" si="24"/>
        <v>2.9721999552270173E-3</v>
      </c>
      <c r="AG161" s="135">
        <v>45608</v>
      </c>
      <c r="AH161" s="107">
        <v>23883.44921875</v>
      </c>
      <c r="AI161" s="73">
        <f t="shared" si="25"/>
        <v>-1.0680930776533315E-2</v>
      </c>
      <c r="AO161" s="136">
        <v>45608</v>
      </c>
      <c r="AP161" s="107">
        <v>274.36911010742188</v>
      </c>
      <c r="AQ161" s="73">
        <f t="shared" si="26"/>
        <v>-4.9694380830659357E-3</v>
      </c>
      <c r="AT161" s="135">
        <v>45608</v>
      </c>
      <c r="AU161" s="107">
        <v>23883.44921875</v>
      </c>
      <c r="AV161" s="73">
        <f t="shared" si="27"/>
        <v>-1.0680930776533315E-2</v>
      </c>
      <c r="BB161" s="136">
        <v>45608</v>
      </c>
      <c r="BC161" s="107">
        <v>5927.9443359375</v>
      </c>
      <c r="BD161" s="73">
        <f t="shared" si="28"/>
        <v>5.0964200213745592E-3</v>
      </c>
      <c r="BG161" s="135">
        <v>45608</v>
      </c>
      <c r="BH161" s="107">
        <v>23883.44921875</v>
      </c>
      <c r="BI161" s="73">
        <f t="shared" si="29"/>
        <v>-1.0680930776533315E-2</v>
      </c>
    </row>
    <row r="162" spans="2:61" x14ac:dyDescent="0.25">
      <c r="B162" s="136">
        <v>45609</v>
      </c>
      <c r="C162" s="107">
        <v>4010.8359375</v>
      </c>
      <c r="D162" s="73">
        <f t="shared" si="20"/>
        <v>-1.120922349056297E-2</v>
      </c>
      <c r="G162" s="135">
        <v>45609</v>
      </c>
      <c r="H162" s="107">
        <v>23559.05078125</v>
      </c>
      <c r="I162" s="73">
        <f t="shared" si="21"/>
        <v>-1.3582562322921432E-2</v>
      </c>
      <c r="O162" s="136">
        <v>45603</v>
      </c>
      <c r="P162" s="107">
        <v>21.032268524169918</v>
      </c>
      <c r="Q162" s="73">
        <f t="shared" si="22"/>
        <v>1.1682227127993272E-2</v>
      </c>
      <c r="T162" s="135">
        <v>45609</v>
      </c>
      <c r="U162" s="107">
        <v>23559.05078125</v>
      </c>
      <c r="V162" s="73">
        <f t="shared" si="23"/>
        <v>-1.3582562322921432E-2</v>
      </c>
      <c r="AB162" s="136">
        <v>45609</v>
      </c>
      <c r="AC162" s="107">
        <v>1796.439819335938</v>
      </c>
      <c r="AD162" s="73">
        <f t="shared" si="24"/>
        <v>-4.3249287787935353E-3</v>
      </c>
      <c r="AG162" s="135">
        <v>45609</v>
      </c>
      <c r="AH162" s="107">
        <v>23559.05078125</v>
      </c>
      <c r="AI162" s="73">
        <f t="shared" si="25"/>
        <v>-1.3582562322921432E-2</v>
      </c>
      <c r="AO162" s="136">
        <v>45609</v>
      </c>
      <c r="AP162" s="107">
        <v>273.57574462890619</v>
      </c>
      <c r="AQ162" s="73">
        <f t="shared" si="26"/>
        <v>-2.8915991242784989E-3</v>
      </c>
      <c r="AT162" s="135">
        <v>45609</v>
      </c>
      <c r="AU162" s="107">
        <v>23559.05078125</v>
      </c>
      <c r="AV162" s="73">
        <f t="shared" si="27"/>
        <v>-1.3582562322921432E-2</v>
      </c>
      <c r="BB162" s="136">
        <v>45609</v>
      </c>
      <c r="BC162" s="107">
        <v>5871.18310546875</v>
      </c>
      <c r="BD162" s="73">
        <f t="shared" si="28"/>
        <v>-9.5751962657006917E-3</v>
      </c>
      <c r="BG162" s="135">
        <v>45609</v>
      </c>
      <c r="BH162" s="107">
        <v>23559.05078125</v>
      </c>
      <c r="BI162" s="73">
        <f t="shared" si="29"/>
        <v>-1.3582562322921432E-2</v>
      </c>
    </row>
    <row r="163" spans="2:61" x14ac:dyDescent="0.25">
      <c r="B163" s="136">
        <v>45610</v>
      </c>
      <c r="C163" s="107">
        <v>4006.534423828125</v>
      </c>
      <c r="D163" s="73">
        <f t="shared" si="20"/>
        <v>-1.0724731050845149E-3</v>
      </c>
      <c r="G163" s="135">
        <v>45610</v>
      </c>
      <c r="H163" s="107">
        <v>23532.69921875</v>
      </c>
      <c r="I163" s="73">
        <f t="shared" si="21"/>
        <v>-1.1185324376894457E-3</v>
      </c>
      <c r="O163" s="136">
        <v>45604</v>
      </c>
      <c r="P163" s="107">
        <v>21.129415512084961</v>
      </c>
      <c r="Q163" s="73">
        <f t="shared" si="22"/>
        <v>4.6189495823241167E-3</v>
      </c>
      <c r="T163" s="135">
        <v>45610</v>
      </c>
      <c r="U163" s="107">
        <v>23532.69921875</v>
      </c>
      <c r="V163" s="73">
        <f t="shared" si="23"/>
        <v>-1.1185324376894457E-3</v>
      </c>
      <c r="AB163" s="136">
        <v>45610</v>
      </c>
      <c r="AC163" s="107">
        <v>1790.852294921875</v>
      </c>
      <c r="AD163" s="73">
        <f t="shared" si="24"/>
        <v>-3.1103320879005691E-3</v>
      </c>
      <c r="AG163" s="135">
        <v>45610</v>
      </c>
      <c r="AH163" s="107">
        <v>23532.69921875</v>
      </c>
      <c r="AI163" s="73">
        <f t="shared" si="25"/>
        <v>-1.1185324376894457E-3</v>
      </c>
      <c r="AO163" s="136">
        <v>45610</v>
      </c>
      <c r="AP163" s="107">
        <v>272.46994018554688</v>
      </c>
      <c r="AQ163" s="73">
        <f t="shared" si="26"/>
        <v>-4.0420412447722542E-3</v>
      </c>
      <c r="AT163" s="135">
        <v>45610</v>
      </c>
      <c r="AU163" s="107">
        <v>23532.69921875</v>
      </c>
      <c r="AV163" s="73">
        <f t="shared" si="27"/>
        <v>-1.1185324376894457E-3</v>
      </c>
      <c r="BB163" s="136">
        <v>45610</v>
      </c>
      <c r="BC163" s="107">
        <v>5917.67822265625</v>
      </c>
      <c r="BD163" s="73">
        <f t="shared" si="28"/>
        <v>7.9192074837850512E-3</v>
      </c>
      <c r="BG163" s="135">
        <v>45610</v>
      </c>
      <c r="BH163" s="107">
        <v>23532.69921875</v>
      </c>
      <c r="BI163" s="73">
        <f t="shared" si="29"/>
        <v>-1.1185324376894457E-3</v>
      </c>
    </row>
    <row r="164" spans="2:61" x14ac:dyDescent="0.25">
      <c r="B164" s="136">
        <v>45614</v>
      </c>
      <c r="C164" s="107">
        <v>3884.3837890625</v>
      </c>
      <c r="D164" s="73">
        <f t="shared" si="20"/>
        <v>-3.0487853552226274E-2</v>
      </c>
      <c r="G164" s="135">
        <v>45614</v>
      </c>
      <c r="H164" s="107">
        <v>23453.80078125</v>
      </c>
      <c r="I164" s="73">
        <f t="shared" si="21"/>
        <v>-3.3527151631265184E-3</v>
      </c>
      <c r="O164" s="136">
        <v>45607</v>
      </c>
      <c r="P164" s="107">
        <v>21.411140441894531</v>
      </c>
      <c r="Q164" s="73">
        <f t="shared" si="22"/>
        <v>1.3333304446989436E-2</v>
      </c>
      <c r="T164" s="135">
        <v>45614</v>
      </c>
      <c r="U164" s="107">
        <v>23453.80078125</v>
      </c>
      <c r="V164" s="73">
        <f t="shared" si="23"/>
        <v>-3.3527151631265184E-3</v>
      </c>
      <c r="AB164" s="136">
        <v>45614</v>
      </c>
      <c r="AC164" s="107">
        <v>1767.779541015625</v>
      </c>
      <c r="AD164" s="73">
        <f t="shared" si="24"/>
        <v>-1.2883672188753303E-2</v>
      </c>
      <c r="AG164" s="135">
        <v>45614</v>
      </c>
      <c r="AH164" s="107">
        <v>23453.80078125</v>
      </c>
      <c r="AI164" s="73">
        <f t="shared" si="25"/>
        <v>-3.3527151631265184E-3</v>
      </c>
      <c r="AO164" s="136">
        <v>45614</v>
      </c>
      <c r="AP164" s="107">
        <v>265.81082153320313</v>
      </c>
      <c r="AQ164" s="73">
        <f t="shared" si="26"/>
        <v>-2.4439828657095264E-2</v>
      </c>
      <c r="AT164" s="135">
        <v>45614</v>
      </c>
      <c r="AU164" s="107">
        <v>23453.80078125</v>
      </c>
      <c r="AV164" s="73">
        <f t="shared" si="27"/>
        <v>-3.3527151631265184E-3</v>
      </c>
      <c r="BB164" s="136">
        <v>45614</v>
      </c>
      <c r="BC164" s="107">
        <v>5766.49462890625</v>
      </c>
      <c r="BD164" s="73">
        <f t="shared" si="28"/>
        <v>-2.5547788855971088E-2</v>
      </c>
      <c r="BG164" s="135">
        <v>45614</v>
      </c>
      <c r="BH164" s="107">
        <v>23453.80078125</v>
      </c>
      <c r="BI164" s="73">
        <f t="shared" si="29"/>
        <v>-3.3527151631265184E-3</v>
      </c>
    </row>
    <row r="165" spans="2:61" x14ac:dyDescent="0.25">
      <c r="B165" s="136">
        <v>45615</v>
      </c>
      <c r="C165" s="107">
        <v>3903.760009765625</v>
      </c>
      <c r="D165" s="73">
        <f t="shared" si="20"/>
        <v>4.988235394680629E-3</v>
      </c>
      <c r="G165" s="135">
        <v>45615</v>
      </c>
      <c r="H165" s="107">
        <v>23518.5</v>
      </c>
      <c r="I165" s="73">
        <f t="shared" si="21"/>
        <v>2.758581406631766E-3</v>
      </c>
      <c r="O165" s="136">
        <v>45608</v>
      </c>
      <c r="P165" s="107">
        <v>21.3917121887207</v>
      </c>
      <c r="Q165" s="73">
        <f t="shared" si="22"/>
        <v>-9.0738992752659176E-4</v>
      </c>
      <c r="T165" s="135">
        <v>45615</v>
      </c>
      <c r="U165" s="107">
        <v>23518.5</v>
      </c>
      <c r="V165" s="73">
        <f t="shared" si="23"/>
        <v>2.758581406631766E-3</v>
      </c>
      <c r="AB165" s="136">
        <v>45615</v>
      </c>
      <c r="AC165" s="107">
        <v>1753.85888671875</v>
      </c>
      <c r="AD165" s="73">
        <f t="shared" si="24"/>
        <v>-7.8746551670562104E-3</v>
      </c>
      <c r="AG165" s="135">
        <v>45615</v>
      </c>
      <c r="AH165" s="107">
        <v>23518.5</v>
      </c>
      <c r="AI165" s="73">
        <f t="shared" si="25"/>
        <v>2.758581406631766E-3</v>
      </c>
      <c r="AO165" s="136">
        <v>45615</v>
      </c>
      <c r="AP165" s="107">
        <v>270.21017456054688</v>
      </c>
      <c r="AQ165" s="73">
        <f t="shared" si="26"/>
        <v>1.6550691961930486E-2</v>
      </c>
      <c r="AT165" s="135">
        <v>45615</v>
      </c>
      <c r="AU165" s="107">
        <v>23518.5</v>
      </c>
      <c r="AV165" s="73">
        <f t="shared" si="27"/>
        <v>2.758581406631766E-3</v>
      </c>
      <c r="BB165" s="136">
        <v>45615</v>
      </c>
      <c r="BC165" s="107">
        <v>5810.37451171875</v>
      </c>
      <c r="BD165" s="73">
        <f t="shared" si="28"/>
        <v>7.609455247307384E-3</v>
      </c>
      <c r="BG165" s="135">
        <v>45615</v>
      </c>
      <c r="BH165" s="107">
        <v>23518.5</v>
      </c>
      <c r="BI165" s="73">
        <f t="shared" si="29"/>
        <v>2.758581406631766E-3</v>
      </c>
    </row>
    <row r="166" spans="2:61" x14ac:dyDescent="0.25">
      <c r="B166" s="136">
        <v>45617</v>
      </c>
      <c r="C166" s="107">
        <v>3935.94091796875</v>
      </c>
      <c r="D166" s="73">
        <f t="shared" si="20"/>
        <v>8.2435672589045161E-3</v>
      </c>
      <c r="G166" s="135">
        <v>45617</v>
      </c>
      <c r="H166" s="107">
        <v>23349.900390625</v>
      </c>
      <c r="I166" s="73">
        <f t="shared" si="21"/>
        <v>-7.1688079331164722E-3</v>
      </c>
      <c r="O166" s="136">
        <v>45609</v>
      </c>
      <c r="P166" s="107">
        <v>21.411140441894531</v>
      </c>
      <c r="Q166" s="73">
        <f t="shared" si="22"/>
        <v>9.0821403179108806E-4</v>
      </c>
      <c r="T166" s="135">
        <v>45617</v>
      </c>
      <c r="U166" s="107">
        <v>23349.900390625</v>
      </c>
      <c r="V166" s="73">
        <f t="shared" si="23"/>
        <v>-7.1688079331164722E-3</v>
      </c>
      <c r="AB166" s="136">
        <v>45617</v>
      </c>
      <c r="AC166" s="107">
        <v>1769.080078125</v>
      </c>
      <c r="AD166" s="73">
        <f t="shared" si="24"/>
        <v>8.678686479005604E-3</v>
      </c>
      <c r="AG166" s="135">
        <v>45617</v>
      </c>
      <c r="AH166" s="107">
        <v>23349.900390625</v>
      </c>
      <c r="AI166" s="73">
        <f t="shared" si="25"/>
        <v>-7.1688079331164722E-3</v>
      </c>
      <c r="AO166" s="136">
        <v>45617</v>
      </c>
      <c r="AP166" s="107">
        <v>267.8782958984375</v>
      </c>
      <c r="AQ166" s="73">
        <f t="shared" si="26"/>
        <v>-8.6298699369917742E-3</v>
      </c>
      <c r="AT166" s="135">
        <v>45617</v>
      </c>
      <c r="AU166" s="107">
        <v>23349.900390625</v>
      </c>
      <c r="AV166" s="73">
        <f t="shared" si="27"/>
        <v>-7.1688079331164722E-3</v>
      </c>
      <c r="BB166" s="136">
        <v>45617</v>
      </c>
      <c r="BC166" s="107">
        <v>5854.89501953125</v>
      </c>
      <c r="BD166" s="73">
        <f t="shared" si="28"/>
        <v>7.6622440985014695E-3</v>
      </c>
      <c r="BG166" s="135">
        <v>45617</v>
      </c>
      <c r="BH166" s="107">
        <v>23349.900390625</v>
      </c>
      <c r="BI166" s="73">
        <f t="shared" si="29"/>
        <v>-7.1688079331164722E-3</v>
      </c>
    </row>
    <row r="167" spans="2:61" x14ac:dyDescent="0.25">
      <c r="B167" s="136">
        <v>45618</v>
      </c>
      <c r="C167" s="107">
        <v>4101.91748046875</v>
      </c>
      <c r="D167" s="73">
        <f t="shared" si="20"/>
        <v>4.2169475091017539E-2</v>
      </c>
      <c r="G167" s="135">
        <v>45618</v>
      </c>
      <c r="H167" s="107">
        <v>23907.25</v>
      </c>
      <c r="I167" s="73">
        <f t="shared" si="21"/>
        <v>2.3869464111237804E-2</v>
      </c>
      <c r="O167" s="136">
        <v>45610</v>
      </c>
      <c r="P167" s="107">
        <v>21.197418212890621</v>
      </c>
      <c r="Q167" s="73">
        <f t="shared" si="22"/>
        <v>-9.9818236951884076E-3</v>
      </c>
      <c r="T167" s="135">
        <v>45618</v>
      </c>
      <c r="U167" s="107">
        <v>23907.25</v>
      </c>
      <c r="V167" s="73">
        <f t="shared" si="23"/>
        <v>2.3869464111237804E-2</v>
      </c>
      <c r="AB167" s="136">
        <v>45618</v>
      </c>
      <c r="AC167" s="107">
        <v>1828.857177734375</v>
      </c>
      <c r="AD167" s="73">
        <f t="shared" si="24"/>
        <v>3.3789934298921631E-2</v>
      </c>
      <c r="AG167" s="135">
        <v>45618</v>
      </c>
      <c r="AH167" s="107">
        <v>23907.25</v>
      </c>
      <c r="AI167" s="73">
        <f t="shared" si="25"/>
        <v>2.3869464111237804E-2</v>
      </c>
      <c r="AO167" s="136">
        <v>45618</v>
      </c>
      <c r="AP167" s="107">
        <v>274.84988403320313</v>
      </c>
      <c r="AQ167" s="73">
        <f t="shared" si="26"/>
        <v>2.6025207123942629E-2</v>
      </c>
      <c r="AT167" s="135">
        <v>45618</v>
      </c>
      <c r="AU167" s="107">
        <v>23907.25</v>
      </c>
      <c r="AV167" s="73">
        <f t="shared" si="27"/>
        <v>2.3869464111237804E-2</v>
      </c>
      <c r="BB167" s="136">
        <v>45618</v>
      </c>
      <c r="BC167" s="107">
        <v>6054.94287109375</v>
      </c>
      <c r="BD167" s="73">
        <f t="shared" si="28"/>
        <v>3.416762399584683E-2</v>
      </c>
      <c r="BG167" s="135">
        <v>45618</v>
      </c>
      <c r="BH167" s="107">
        <v>23907.25</v>
      </c>
      <c r="BI167" s="73">
        <f t="shared" si="29"/>
        <v>2.3869464111237804E-2</v>
      </c>
    </row>
    <row r="168" spans="2:61" x14ac:dyDescent="0.25">
      <c r="B168" s="136">
        <v>45621</v>
      </c>
      <c r="C168" s="107">
        <v>4170.046875</v>
      </c>
      <c r="D168" s="73">
        <f t="shared" si="20"/>
        <v>1.6609157755037129E-2</v>
      </c>
      <c r="G168" s="135">
        <v>45621</v>
      </c>
      <c r="H168" s="107">
        <v>24221.900390625</v>
      </c>
      <c r="I168" s="73">
        <f t="shared" si="21"/>
        <v>1.3161295867362366E-2</v>
      </c>
      <c r="O168" s="136">
        <v>45611</v>
      </c>
      <c r="P168" s="107">
        <v>20.915693283081051</v>
      </c>
      <c r="Q168" s="73">
        <f t="shared" si="22"/>
        <v>-1.3290530336295681E-2</v>
      </c>
      <c r="T168" s="135">
        <v>45621</v>
      </c>
      <c r="U168" s="107">
        <v>24221.900390625</v>
      </c>
      <c r="V168" s="73">
        <f t="shared" si="23"/>
        <v>1.3161295867362366E-2</v>
      </c>
      <c r="AB168" s="136">
        <v>45621</v>
      </c>
      <c r="AC168" s="107">
        <v>1822.402587890625</v>
      </c>
      <c r="AD168" s="73">
        <f t="shared" si="24"/>
        <v>-3.5293023000002588E-3</v>
      </c>
      <c r="AG168" s="135">
        <v>45621</v>
      </c>
      <c r="AH168" s="107">
        <v>24221.900390625</v>
      </c>
      <c r="AI168" s="73">
        <f t="shared" si="25"/>
        <v>1.3161295867362366E-2</v>
      </c>
      <c r="AO168" s="136">
        <v>45621</v>
      </c>
      <c r="AP168" s="107">
        <v>280.04254150390619</v>
      </c>
      <c r="AQ168" s="73">
        <f t="shared" si="26"/>
        <v>1.8892703880769135E-2</v>
      </c>
      <c r="AT168" s="135">
        <v>45621</v>
      </c>
      <c r="AU168" s="107">
        <v>24221.900390625</v>
      </c>
      <c r="AV168" s="73">
        <f t="shared" si="27"/>
        <v>1.3161295867362366E-2</v>
      </c>
      <c r="BB168" s="136">
        <v>45621</v>
      </c>
      <c r="BC168" s="107">
        <v>6036.7294921875</v>
      </c>
      <c r="BD168" s="73">
        <f t="shared" si="28"/>
        <v>-3.0080182908414077E-3</v>
      </c>
      <c r="BG168" s="135">
        <v>45621</v>
      </c>
      <c r="BH168" s="107">
        <v>24221.900390625</v>
      </c>
      <c r="BI168" s="73">
        <f t="shared" si="29"/>
        <v>1.3161295867362366E-2</v>
      </c>
    </row>
    <row r="169" spans="2:61" x14ac:dyDescent="0.25">
      <c r="B169" s="136">
        <v>45622</v>
      </c>
      <c r="C169" s="107">
        <v>4206.3837890625</v>
      </c>
      <c r="D169" s="73">
        <f t="shared" si="20"/>
        <v>8.7137903126088823E-3</v>
      </c>
      <c r="G169" s="135">
        <v>45622</v>
      </c>
      <c r="H169" s="107">
        <v>24194.5</v>
      </c>
      <c r="I169" s="73">
        <f t="shared" si="21"/>
        <v>-1.1312238174179257E-3</v>
      </c>
      <c r="O169" s="136">
        <v>45614</v>
      </c>
      <c r="P169" s="107">
        <v>20.983695983886719</v>
      </c>
      <c r="Q169" s="73">
        <f t="shared" si="22"/>
        <v>3.251276440388251E-3</v>
      </c>
      <c r="T169" s="135">
        <v>45622</v>
      </c>
      <c r="U169" s="107">
        <v>24194.5</v>
      </c>
      <c r="V169" s="73">
        <f t="shared" si="23"/>
        <v>-1.1312238174179257E-3</v>
      </c>
      <c r="AB169" s="136">
        <v>45622</v>
      </c>
      <c r="AC169" s="107">
        <v>1829.964965820312</v>
      </c>
      <c r="AD169" s="73">
        <f t="shared" si="24"/>
        <v>4.1496747096041453E-3</v>
      </c>
      <c r="AG169" s="135">
        <v>45622</v>
      </c>
      <c r="AH169" s="107">
        <v>24194.5</v>
      </c>
      <c r="AI169" s="73">
        <f t="shared" si="25"/>
        <v>-1.1312238174179257E-3</v>
      </c>
      <c r="AO169" s="136">
        <v>45622</v>
      </c>
      <c r="AP169" s="107">
        <v>283.19180297851563</v>
      </c>
      <c r="AQ169" s="73">
        <f t="shared" si="26"/>
        <v>1.1245653812799405E-2</v>
      </c>
      <c r="AT169" s="135">
        <v>45622</v>
      </c>
      <c r="AU169" s="107">
        <v>24194.5</v>
      </c>
      <c r="AV169" s="73">
        <f t="shared" si="27"/>
        <v>-1.1312238174179257E-3</v>
      </c>
      <c r="BB169" s="136">
        <v>45622</v>
      </c>
      <c r="BC169" s="107">
        <v>6147.19287109375</v>
      </c>
      <c r="BD169" s="73">
        <f t="shared" si="28"/>
        <v>1.8298547093953399E-2</v>
      </c>
      <c r="BG169" s="135">
        <v>45622</v>
      </c>
      <c r="BH169" s="107">
        <v>24194.5</v>
      </c>
      <c r="BI169" s="73">
        <f t="shared" si="29"/>
        <v>-1.1312238174179257E-3</v>
      </c>
    </row>
    <row r="170" spans="2:61" x14ac:dyDescent="0.25">
      <c r="B170" s="136">
        <v>45623</v>
      </c>
      <c r="C170" s="107">
        <v>4186.91064453125</v>
      </c>
      <c r="D170" s="73">
        <f t="shared" si="20"/>
        <v>-4.629426487874011E-3</v>
      </c>
      <c r="G170" s="135">
        <v>45623</v>
      </c>
      <c r="H170" s="107">
        <v>24274.900390625</v>
      </c>
      <c r="I170" s="73">
        <f t="shared" si="21"/>
        <v>3.3230854378061281E-3</v>
      </c>
      <c r="O170" s="136">
        <v>45615</v>
      </c>
      <c r="P170" s="107">
        <v>21.1099853515625</v>
      </c>
      <c r="Q170" s="73">
        <f t="shared" si="22"/>
        <v>6.0184520292687615E-3</v>
      </c>
      <c r="T170" s="135">
        <v>45623</v>
      </c>
      <c r="U170" s="107">
        <v>24274.900390625</v>
      </c>
      <c r="V170" s="73">
        <f t="shared" si="23"/>
        <v>3.3230854378061281E-3</v>
      </c>
      <c r="AB170" s="136">
        <v>45623</v>
      </c>
      <c r="AC170" s="107">
        <v>1821.7763671875</v>
      </c>
      <c r="AD170" s="73">
        <f t="shared" si="24"/>
        <v>-4.4747297274848608E-3</v>
      </c>
      <c r="AG170" s="135">
        <v>45623</v>
      </c>
      <c r="AH170" s="107">
        <v>24274.900390625</v>
      </c>
      <c r="AI170" s="73">
        <f t="shared" si="25"/>
        <v>3.3230854378061281E-3</v>
      </c>
      <c r="AO170" s="136">
        <v>45623</v>
      </c>
      <c r="AP170" s="107">
        <v>280.2589111328125</v>
      </c>
      <c r="AQ170" s="73">
        <f t="shared" si="26"/>
        <v>-1.0356556280428864E-2</v>
      </c>
      <c r="AT170" s="135">
        <v>45623</v>
      </c>
      <c r="AU170" s="107">
        <v>24274.900390625</v>
      </c>
      <c r="AV170" s="73">
        <f t="shared" si="27"/>
        <v>3.3230854378061281E-3</v>
      </c>
      <c r="BB170" s="136">
        <v>45623</v>
      </c>
      <c r="BC170" s="107">
        <v>6181.2998046875</v>
      </c>
      <c r="BD170" s="73">
        <f t="shared" si="28"/>
        <v>5.5483753818970083E-3</v>
      </c>
      <c r="BG170" s="135">
        <v>45623</v>
      </c>
      <c r="BH170" s="107">
        <v>24274.900390625</v>
      </c>
      <c r="BI170" s="73">
        <f t="shared" si="29"/>
        <v>3.3230854378061281E-3</v>
      </c>
    </row>
    <row r="171" spans="2:61" x14ac:dyDescent="0.25">
      <c r="B171" s="136">
        <v>45624</v>
      </c>
      <c r="C171" s="107">
        <v>4102.20751953125</v>
      </c>
      <c r="D171" s="73">
        <f t="shared" si="20"/>
        <v>-2.0230459207586704E-2</v>
      </c>
      <c r="G171" s="135">
        <v>45624</v>
      </c>
      <c r="H171" s="107">
        <v>23914.150390625</v>
      </c>
      <c r="I171" s="73">
        <f t="shared" si="21"/>
        <v>-1.4861029054492936E-2</v>
      </c>
      <c r="O171" s="136">
        <v>45616</v>
      </c>
      <c r="P171" s="107">
        <v>21.362565994262699</v>
      </c>
      <c r="Q171" s="73">
        <f t="shared" si="22"/>
        <v>1.1964984271365386E-2</v>
      </c>
      <c r="T171" s="135">
        <v>45624</v>
      </c>
      <c r="U171" s="107">
        <v>23914.150390625</v>
      </c>
      <c r="V171" s="73">
        <f t="shared" si="23"/>
        <v>-1.4861029054492936E-2</v>
      </c>
      <c r="AB171" s="136">
        <v>45624</v>
      </c>
      <c r="AC171" s="107">
        <v>1773.46337890625</v>
      </c>
      <c r="AD171" s="73">
        <f t="shared" si="24"/>
        <v>-2.6519714028257368E-2</v>
      </c>
      <c r="AG171" s="135">
        <v>45624</v>
      </c>
      <c r="AH171" s="107">
        <v>23914.150390625</v>
      </c>
      <c r="AI171" s="73">
        <f t="shared" si="25"/>
        <v>-1.4861029054492936E-2</v>
      </c>
      <c r="AO171" s="136">
        <v>45624</v>
      </c>
      <c r="AP171" s="107">
        <v>275.11434936523438</v>
      </c>
      <c r="AQ171" s="73">
        <f t="shared" si="26"/>
        <v>-1.835646098382282E-2</v>
      </c>
      <c r="AT171" s="135">
        <v>45624</v>
      </c>
      <c r="AU171" s="107">
        <v>23914.150390625</v>
      </c>
      <c r="AV171" s="73">
        <f t="shared" si="27"/>
        <v>-1.4861029054492936E-2</v>
      </c>
      <c r="BB171" s="136">
        <v>45624</v>
      </c>
      <c r="BC171" s="107">
        <v>6080.658203125</v>
      </c>
      <c r="BD171" s="73">
        <f t="shared" si="28"/>
        <v>-1.628162437391889E-2</v>
      </c>
      <c r="BG171" s="135">
        <v>45624</v>
      </c>
      <c r="BH171" s="107">
        <v>23914.150390625</v>
      </c>
      <c r="BI171" s="73">
        <f t="shared" si="29"/>
        <v>-1.4861029054492936E-2</v>
      </c>
    </row>
    <row r="172" spans="2:61" x14ac:dyDescent="0.25">
      <c r="B172" s="136">
        <v>45625</v>
      </c>
      <c r="C172" s="107">
        <v>4127.28515625</v>
      </c>
      <c r="D172" s="73">
        <f t="shared" si="20"/>
        <v>6.1132052923582592E-3</v>
      </c>
      <c r="G172" s="135">
        <v>45625</v>
      </c>
      <c r="H172" s="107">
        <v>24131.099609375</v>
      </c>
      <c r="I172" s="73">
        <f t="shared" si="21"/>
        <v>9.072001940535257E-3</v>
      </c>
      <c r="O172" s="136">
        <v>45617</v>
      </c>
      <c r="P172" s="107">
        <v>21.33342170715332</v>
      </c>
      <c r="Q172" s="73">
        <f t="shared" si="22"/>
        <v>-1.3642690263522272E-3</v>
      </c>
      <c r="T172" s="135">
        <v>45625</v>
      </c>
      <c r="U172" s="107">
        <v>24131.099609375</v>
      </c>
      <c r="V172" s="73">
        <f t="shared" si="23"/>
        <v>9.072001940535257E-3</v>
      </c>
      <c r="AB172" s="136">
        <v>45625</v>
      </c>
      <c r="AC172" s="107">
        <v>1780.3515625</v>
      </c>
      <c r="AD172" s="73">
        <f t="shared" si="24"/>
        <v>3.8840292253443653E-3</v>
      </c>
      <c r="AG172" s="135">
        <v>45625</v>
      </c>
      <c r="AH172" s="107">
        <v>24131.099609375</v>
      </c>
      <c r="AI172" s="73">
        <f t="shared" si="25"/>
        <v>9.072001940535257E-3</v>
      </c>
      <c r="AO172" s="136">
        <v>45625</v>
      </c>
      <c r="AP172" s="107">
        <v>277.83084106445313</v>
      </c>
      <c r="AQ172" s="73">
        <f t="shared" si="26"/>
        <v>9.8740458485224725E-3</v>
      </c>
      <c r="AT172" s="135">
        <v>45625</v>
      </c>
      <c r="AU172" s="107">
        <v>24131.099609375</v>
      </c>
      <c r="AV172" s="73">
        <f t="shared" si="27"/>
        <v>9.072001940535257E-3</v>
      </c>
      <c r="BB172" s="136">
        <v>45625</v>
      </c>
      <c r="BC172" s="107">
        <v>6093.14599609375</v>
      </c>
      <c r="BD172" s="73">
        <f t="shared" si="28"/>
        <v>2.0536909906121448E-3</v>
      </c>
      <c r="BG172" s="135">
        <v>45625</v>
      </c>
      <c r="BH172" s="107">
        <v>24131.099609375</v>
      </c>
      <c r="BI172" s="73">
        <f t="shared" si="29"/>
        <v>9.072001940535257E-3</v>
      </c>
    </row>
    <row r="173" spans="2:61" x14ac:dyDescent="0.25">
      <c r="B173" s="136">
        <v>45628</v>
      </c>
      <c r="C173" s="107">
        <v>4132.8896484375</v>
      </c>
      <c r="D173" s="73">
        <f t="shared" si="20"/>
        <v>1.3579125200529063E-3</v>
      </c>
      <c r="G173" s="135">
        <v>45628</v>
      </c>
      <c r="H173" s="107">
        <v>24276.05078125</v>
      </c>
      <c r="I173" s="73">
        <f t="shared" si="21"/>
        <v>6.0068200049485654E-3</v>
      </c>
      <c r="O173" s="136">
        <v>45618</v>
      </c>
      <c r="P173" s="107">
        <v>22.139741897583011</v>
      </c>
      <c r="Q173" s="73">
        <f t="shared" si="22"/>
        <v>3.7796102355175609E-2</v>
      </c>
      <c r="T173" s="135">
        <v>45628</v>
      </c>
      <c r="U173" s="107">
        <v>24276.05078125</v>
      </c>
      <c r="V173" s="73">
        <f t="shared" si="23"/>
        <v>6.0068200049485654E-3</v>
      </c>
      <c r="AB173" s="136">
        <v>45628</v>
      </c>
      <c r="AC173" s="107">
        <v>1802.942504882812</v>
      </c>
      <c r="AD173" s="73">
        <f t="shared" si="24"/>
        <v>1.2689034491080831E-2</v>
      </c>
      <c r="AG173" s="135">
        <v>45628</v>
      </c>
      <c r="AH173" s="107">
        <v>24276.05078125</v>
      </c>
      <c r="AI173" s="73">
        <f t="shared" si="25"/>
        <v>6.0068200049485654E-3</v>
      </c>
      <c r="AO173" s="136">
        <v>45628</v>
      </c>
      <c r="AP173" s="107">
        <v>281.05224609375</v>
      </c>
      <c r="AQ173" s="73">
        <f t="shared" si="26"/>
        <v>1.1594843167715752E-2</v>
      </c>
      <c r="AT173" s="135">
        <v>45628</v>
      </c>
      <c r="AU173" s="107">
        <v>24276.05078125</v>
      </c>
      <c r="AV173" s="73">
        <f t="shared" si="27"/>
        <v>6.0068200049485654E-3</v>
      </c>
      <c r="BB173" s="136">
        <v>45628</v>
      </c>
      <c r="BC173" s="107">
        <v>6133.5703125</v>
      </c>
      <c r="BD173" s="73">
        <f t="shared" si="28"/>
        <v>6.6343915658948482E-3</v>
      </c>
      <c r="BG173" s="135">
        <v>45628</v>
      </c>
      <c r="BH173" s="107">
        <v>24276.05078125</v>
      </c>
      <c r="BI173" s="73">
        <f t="shared" si="29"/>
        <v>6.0068200049485654E-3</v>
      </c>
    </row>
    <row r="174" spans="2:61" x14ac:dyDescent="0.25">
      <c r="B174" s="136">
        <v>45629</v>
      </c>
      <c r="C174" s="107">
        <v>4158.11279296875</v>
      </c>
      <c r="D174" s="73">
        <f t="shared" si="20"/>
        <v>6.1030287950674111E-3</v>
      </c>
      <c r="G174" s="135">
        <v>45629</v>
      </c>
      <c r="H174" s="107">
        <v>24457.150390625</v>
      </c>
      <c r="I174" s="73">
        <f t="shared" si="21"/>
        <v>7.4600111445999318E-3</v>
      </c>
      <c r="O174" s="136">
        <v>45621</v>
      </c>
      <c r="P174" s="107">
        <v>22.188314437866211</v>
      </c>
      <c r="Q174" s="73">
        <f t="shared" si="22"/>
        <v>2.1939072509469248E-3</v>
      </c>
      <c r="T174" s="135">
        <v>45629</v>
      </c>
      <c r="U174" s="107">
        <v>24457.150390625</v>
      </c>
      <c r="V174" s="73">
        <f t="shared" si="23"/>
        <v>7.4600111445999318E-3</v>
      </c>
      <c r="AB174" s="136">
        <v>45629</v>
      </c>
      <c r="AC174" s="107">
        <v>1821.4873046875</v>
      </c>
      <c r="AD174" s="73">
        <f t="shared" si="24"/>
        <v>1.0285852019387143E-2</v>
      </c>
      <c r="AG174" s="135">
        <v>45629</v>
      </c>
      <c r="AH174" s="107">
        <v>24457.150390625</v>
      </c>
      <c r="AI174" s="73">
        <f t="shared" si="25"/>
        <v>7.4600111445999318E-3</v>
      </c>
      <c r="AO174" s="136">
        <v>45629</v>
      </c>
      <c r="AP174" s="107">
        <v>280.45123291015619</v>
      </c>
      <c r="AQ174" s="73">
        <f t="shared" si="26"/>
        <v>-2.1384393540598845E-3</v>
      </c>
      <c r="AT174" s="135">
        <v>45629</v>
      </c>
      <c r="AU174" s="107">
        <v>24457.150390625</v>
      </c>
      <c r="AV174" s="73">
        <f t="shared" si="27"/>
        <v>7.4600111445999318E-3</v>
      </c>
      <c r="BB174" s="136">
        <v>45629</v>
      </c>
      <c r="BC174" s="107">
        <v>6087.8154296875</v>
      </c>
      <c r="BD174" s="73">
        <f t="shared" si="28"/>
        <v>-7.4597470121526843E-3</v>
      </c>
      <c r="BG174" s="135">
        <v>45629</v>
      </c>
      <c r="BH174" s="107">
        <v>24457.150390625</v>
      </c>
      <c r="BI174" s="73">
        <f t="shared" si="29"/>
        <v>7.4600111445999318E-3</v>
      </c>
    </row>
    <row r="175" spans="2:61" x14ac:dyDescent="0.25">
      <c r="B175" s="136">
        <v>45630</v>
      </c>
      <c r="C175" s="107">
        <v>4208.02587890625</v>
      </c>
      <c r="D175" s="73">
        <f t="shared" si="20"/>
        <v>1.2003783548609315E-2</v>
      </c>
      <c r="G175" s="135">
        <v>45630</v>
      </c>
      <c r="H175" s="107">
        <v>24467.44921875</v>
      </c>
      <c r="I175" s="73">
        <f t="shared" si="21"/>
        <v>4.2109681465385407E-4</v>
      </c>
      <c r="O175" s="136">
        <v>45622</v>
      </c>
      <c r="P175" s="107">
        <v>22.518613815307621</v>
      </c>
      <c r="Q175" s="73">
        <f t="shared" si="22"/>
        <v>1.488618607629455E-2</v>
      </c>
      <c r="T175" s="135">
        <v>45630</v>
      </c>
      <c r="U175" s="107">
        <v>24467.44921875</v>
      </c>
      <c r="V175" s="73">
        <f t="shared" si="23"/>
        <v>4.2109681465385407E-4</v>
      </c>
      <c r="AB175" s="136">
        <v>45630</v>
      </c>
      <c r="AC175" s="107">
        <v>1828.134521484375</v>
      </c>
      <c r="AD175" s="73">
        <f t="shared" si="24"/>
        <v>3.6493346836778962E-3</v>
      </c>
      <c r="AG175" s="135">
        <v>45630</v>
      </c>
      <c r="AH175" s="107">
        <v>24467.44921875</v>
      </c>
      <c r="AI175" s="73">
        <f t="shared" si="25"/>
        <v>4.2109681465385407E-4</v>
      </c>
      <c r="AO175" s="136">
        <v>45630</v>
      </c>
      <c r="AP175" s="107">
        <v>282.71099853515619</v>
      </c>
      <c r="AQ175" s="73">
        <f t="shared" si="26"/>
        <v>8.0576063137647314E-3</v>
      </c>
      <c r="AT175" s="135">
        <v>45630</v>
      </c>
      <c r="AU175" s="107">
        <v>24467.44921875</v>
      </c>
      <c r="AV175" s="73">
        <f t="shared" si="27"/>
        <v>4.2109681465385407E-4</v>
      </c>
      <c r="BB175" s="136">
        <v>45630</v>
      </c>
      <c r="BC175" s="107">
        <v>6141.61572265625</v>
      </c>
      <c r="BD175" s="73">
        <f t="shared" si="28"/>
        <v>8.8373725501582623E-3</v>
      </c>
      <c r="BG175" s="135">
        <v>45630</v>
      </c>
      <c r="BH175" s="107">
        <v>24467.44921875</v>
      </c>
      <c r="BI175" s="73">
        <f t="shared" si="29"/>
        <v>4.2109681465385407E-4</v>
      </c>
    </row>
    <row r="176" spans="2:61" x14ac:dyDescent="0.25">
      <c r="B176" s="136">
        <v>45631</v>
      </c>
      <c r="C176" s="107">
        <v>4313.99072265625</v>
      </c>
      <c r="D176" s="73">
        <f t="shared" si="20"/>
        <v>2.5181604581182571E-2</v>
      </c>
      <c r="G176" s="135">
        <v>45631</v>
      </c>
      <c r="H176" s="107">
        <v>24708.400390625</v>
      </c>
      <c r="I176" s="73">
        <f t="shared" si="21"/>
        <v>9.8478255628851041E-3</v>
      </c>
      <c r="O176" s="136">
        <v>45623</v>
      </c>
      <c r="P176" s="107">
        <v>22.091167449951168</v>
      </c>
      <c r="Q176" s="73">
        <f t="shared" si="22"/>
        <v>-1.8981912868272777E-2</v>
      </c>
      <c r="T176" s="135">
        <v>45631</v>
      </c>
      <c r="U176" s="107">
        <v>24708.400390625</v>
      </c>
      <c r="V176" s="73">
        <f t="shared" si="23"/>
        <v>9.8478255628851041E-3</v>
      </c>
      <c r="AB176" s="136">
        <v>45631</v>
      </c>
      <c r="AC176" s="107">
        <v>1853.519409179688</v>
      </c>
      <c r="AD176" s="73">
        <f t="shared" si="24"/>
        <v>1.3885678212947505E-2</v>
      </c>
      <c r="AG176" s="135">
        <v>45631</v>
      </c>
      <c r="AH176" s="107">
        <v>24708.400390625</v>
      </c>
      <c r="AI176" s="73">
        <f t="shared" si="25"/>
        <v>9.8478255628851041E-3</v>
      </c>
      <c r="AO176" s="136">
        <v>45631</v>
      </c>
      <c r="AP176" s="107">
        <v>287.80746459960938</v>
      </c>
      <c r="AQ176" s="73">
        <f t="shared" si="26"/>
        <v>1.8027123425901737E-2</v>
      </c>
      <c r="AT176" s="135">
        <v>45631</v>
      </c>
      <c r="AU176" s="107">
        <v>24708.400390625</v>
      </c>
      <c r="AV176" s="73">
        <f t="shared" si="27"/>
        <v>9.8478255628851041E-3</v>
      </c>
      <c r="BB176" s="136">
        <v>45631</v>
      </c>
      <c r="BC176" s="107">
        <v>6265.65185546875</v>
      </c>
      <c r="BD176" s="73">
        <f t="shared" si="28"/>
        <v>2.0196010042590862E-2</v>
      </c>
      <c r="BG176" s="135">
        <v>45631</v>
      </c>
      <c r="BH176" s="107">
        <v>24708.400390625</v>
      </c>
      <c r="BI176" s="73">
        <f t="shared" si="29"/>
        <v>9.8478255628851041E-3</v>
      </c>
    </row>
    <row r="177" spans="2:61" x14ac:dyDescent="0.25">
      <c r="B177" s="136">
        <v>45632</v>
      </c>
      <c r="C177" s="107">
        <v>4296.0634765625</v>
      </c>
      <c r="D177" s="73">
        <f t="shared" si="20"/>
        <v>-4.1556060840834963E-3</v>
      </c>
      <c r="G177" s="135">
        <v>45632</v>
      </c>
      <c r="H177" s="107">
        <v>24677.80078125</v>
      </c>
      <c r="I177" s="73">
        <f t="shared" si="21"/>
        <v>-1.2384293961259507E-3</v>
      </c>
      <c r="O177" s="136">
        <v>45625</v>
      </c>
      <c r="P177" s="107">
        <v>21.44028472900391</v>
      </c>
      <c r="Q177" s="73">
        <f t="shared" si="22"/>
        <v>-2.9463482290914333E-2</v>
      </c>
      <c r="T177" s="135">
        <v>45632</v>
      </c>
      <c r="U177" s="107">
        <v>24677.80078125</v>
      </c>
      <c r="V177" s="73">
        <f t="shared" si="23"/>
        <v>-1.2384293961259507E-3</v>
      </c>
      <c r="AB177" s="136">
        <v>45632</v>
      </c>
      <c r="AC177" s="107">
        <v>1852.266845703125</v>
      </c>
      <c r="AD177" s="73">
        <f t="shared" si="24"/>
        <v>-6.7577575414612401E-4</v>
      </c>
      <c r="AG177" s="135">
        <v>45632</v>
      </c>
      <c r="AH177" s="107">
        <v>24677.80078125</v>
      </c>
      <c r="AI177" s="73">
        <f t="shared" si="25"/>
        <v>-1.2384293961259507E-3</v>
      </c>
      <c r="AO177" s="136">
        <v>45632</v>
      </c>
      <c r="AP177" s="107">
        <v>285.93234252929688</v>
      </c>
      <c r="AQ177" s="73">
        <f t="shared" si="26"/>
        <v>-6.5151960979230594E-3</v>
      </c>
      <c r="AT177" s="135">
        <v>45632</v>
      </c>
      <c r="AU177" s="107">
        <v>24677.80078125</v>
      </c>
      <c r="AV177" s="73">
        <f t="shared" si="27"/>
        <v>-1.2384293961259507E-3</v>
      </c>
      <c r="BB177" s="136">
        <v>45632</v>
      </c>
      <c r="BC177" s="107">
        <v>6296.99462890625</v>
      </c>
      <c r="BD177" s="73">
        <f t="shared" si="28"/>
        <v>5.0023164645101037E-3</v>
      </c>
      <c r="BG177" s="135">
        <v>45632</v>
      </c>
      <c r="BH177" s="107">
        <v>24677.80078125</v>
      </c>
      <c r="BI177" s="73">
        <f t="shared" si="29"/>
        <v>-1.2384293961259507E-3</v>
      </c>
    </row>
    <row r="178" spans="2:61" x14ac:dyDescent="0.25">
      <c r="B178" s="136">
        <v>45635</v>
      </c>
      <c r="C178" s="107">
        <v>4302.490234375</v>
      </c>
      <c r="D178" s="73">
        <f t="shared" si="20"/>
        <v>1.4959643514491638E-3</v>
      </c>
      <c r="G178" s="135">
        <v>45635</v>
      </c>
      <c r="H178" s="107">
        <v>24619</v>
      </c>
      <c r="I178" s="73">
        <f t="shared" si="21"/>
        <v>-2.3827399277279726E-3</v>
      </c>
      <c r="O178" s="136">
        <v>45628</v>
      </c>
      <c r="P178" s="107">
        <v>21.56657600402832</v>
      </c>
      <c r="Q178" s="73">
        <f t="shared" si="22"/>
        <v>5.8903730347183991E-3</v>
      </c>
      <c r="T178" s="135">
        <v>45635</v>
      </c>
      <c r="U178" s="107">
        <v>24619</v>
      </c>
      <c r="V178" s="73">
        <f t="shared" si="23"/>
        <v>-2.3827399277279726E-3</v>
      </c>
      <c r="AB178" s="136">
        <v>45635</v>
      </c>
      <c r="AC178" s="107">
        <v>1839.935913085938</v>
      </c>
      <c r="AD178" s="73">
        <f t="shared" si="24"/>
        <v>-6.6572117542309517E-3</v>
      </c>
      <c r="AG178" s="135">
        <v>45635</v>
      </c>
      <c r="AH178" s="107">
        <v>24619</v>
      </c>
      <c r="AI178" s="73">
        <f t="shared" si="25"/>
        <v>-2.3827399277279726E-3</v>
      </c>
      <c r="AO178" s="136">
        <v>45635</v>
      </c>
      <c r="AP178" s="107">
        <v>292.08660888671881</v>
      </c>
      <c r="AQ178" s="73">
        <f t="shared" si="26"/>
        <v>2.1523505536248821E-2</v>
      </c>
      <c r="AT178" s="135">
        <v>45635</v>
      </c>
      <c r="AU178" s="107">
        <v>24619</v>
      </c>
      <c r="AV178" s="73">
        <f t="shared" si="27"/>
        <v>-2.3827399277279726E-3</v>
      </c>
      <c r="BB178" s="136">
        <v>45635</v>
      </c>
      <c r="BC178" s="107">
        <v>6307.01416015625</v>
      </c>
      <c r="BD178" s="73">
        <f t="shared" si="28"/>
        <v>1.5911608379028941E-3</v>
      </c>
      <c r="BG178" s="135">
        <v>45635</v>
      </c>
      <c r="BH178" s="107">
        <v>24619</v>
      </c>
      <c r="BI178" s="73">
        <f t="shared" si="29"/>
        <v>-2.3827399277279726E-3</v>
      </c>
    </row>
    <row r="179" spans="2:61" x14ac:dyDescent="0.25">
      <c r="B179" s="136">
        <v>45636</v>
      </c>
      <c r="C179" s="107">
        <v>4283.548828125</v>
      </c>
      <c r="D179" s="73">
        <f t="shared" si="20"/>
        <v>-4.4024286443852256E-3</v>
      </c>
      <c r="G179" s="135">
        <v>45636</v>
      </c>
      <c r="H179" s="107">
        <v>24610.05078125</v>
      </c>
      <c r="I179" s="73">
        <f t="shared" si="21"/>
        <v>-3.6350862139000739E-4</v>
      </c>
      <c r="O179" s="136">
        <v>45629</v>
      </c>
      <c r="P179" s="107">
        <v>21.488859176635739</v>
      </c>
      <c r="Q179" s="73">
        <f t="shared" si="22"/>
        <v>-3.6035774699731959E-3</v>
      </c>
      <c r="T179" s="135">
        <v>45636</v>
      </c>
      <c r="U179" s="107">
        <v>24610.05078125</v>
      </c>
      <c r="V179" s="73">
        <f t="shared" si="23"/>
        <v>-3.6350862139000739E-4</v>
      </c>
      <c r="AB179" s="136">
        <v>45636</v>
      </c>
      <c r="AC179" s="107">
        <v>1865.416870117188</v>
      </c>
      <c r="AD179" s="73">
        <f t="shared" si="24"/>
        <v>1.3848828565182769E-2</v>
      </c>
      <c r="AG179" s="135">
        <v>45636</v>
      </c>
      <c r="AH179" s="107">
        <v>24610.05078125</v>
      </c>
      <c r="AI179" s="73">
        <f t="shared" si="25"/>
        <v>-3.6350862139000739E-4</v>
      </c>
      <c r="AO179" s="136">
        <v>45636</v>
      </c>
      <c r="AP179" s="107">
        <v>296.26959228515619</v>
      </c>
      <c r="AQ179" s="73">
        <f t="shared" si="26"/>
        <v>1.4321037908518797E-2</v>
      </c>
      <c r="AT179" s="135">
        <v>45636</v>
      </c>
      <c r="AU179" s="107">
        <v>24610.05078125</v>
      </c>
      <c r="AV179" s="73">
        <f t="shared" si="27"/>
        <v>-3.6350862139000739E-4</v>
      </c>
      <c r="BB179" s="136">
        <v>45636</v>
      </c>
      <c r="BC179" s="107">
        <v>6494.8212890625</v>
      </c>
      <c r="BD179" s="73">
        <f t="shared" si="28"/>
        <v>2.977750233901455E-2</v>
      </c>
      <c r="BG179" s="135">
        <v>45636</v>
      </c>
      <c r="BH179" s="107">
        <v>24610.05078125</v>
      </c>
      <c r="BI179" s="73">
        <f t="shared" si="29"/>
        <v>-3.6350862139000739E-4</v>
      </c>
    </row>
    <row r="180" spans="2:61" x14ac:dyDescent="0.25">
      <c r="B180" s="136">
        <v>45637</v>
      </c>
      <c r="C180" s="107">
        <v>4278.62109375</v>
      </c>
      <c r="D180" s="73">
        <f t="shared" si="20"/>
        <v>-1.1503859469618183E-3</v>
      </c>
      <c r="G180" s="135">
        <v>45637</v>
      </c>
      <c r="H180" s="107">
        <v>24641.80078125</v>
      </c>
      <c r="I180" s="73">
        <f t="shared" si="21"/>
        <v>1.2901233029631864E-3</v>
      </c>
      <c r="O180" s="136">
        <v>45630</v>
      </c>
      <c r="P180" s="107">
        <v>21.877445220947269</v>
      </c>
      <c r="Q180" s="73">
        <f t="shared" si="22"/>
        <v>1.8083139785011415E-2</v>
      </c>
      <c r="T180" s="135">
        <v>45637</v>
      </c>
      <c r="U180" s="107">
        <v>24641.80078125</v>
      </c>
      <c r="V180" s="73">
        <f t="shared" si="23"/>
        <v>1.2901233029631864E-3</v>
      </c>
      <c r="AB180" s="136">
        <v>45637</v>
      </c>
      <c r="AC180" s="107">
        <v>1860.16650390625</v>
      </c>
      <c r="AD180" s="73">
        <f t="shared" si="24"/>
        <v>-2.8145806414885399E-3</v>
      </c>
      <c r="AG180" s="135">
        <v>45637</v>
      </c>
      <c r="AH180" s="107">
        <v>24641.80078125</v>
      </c>
      <c r="AI180" s="73">
        <f t="shared" si="25"/>
        <v>1.2901233029631864E-3</v>
      </c>
      <c r="AO180" s="136">
        <v>45637</v>
      </c>
      <c r="AP180" s="107">
        <v>297.13504028320313</v>
      </c>
      <c r="AQ180" s="73">
        <f t="shared" si="26"/>
        <v>2.9211502651069754E-3</v>
      </c>
      <c r="AT180" s="135">
        <v>45637</v>
      </c>
      <c r="AU180" s="107">
        <v>24641.80078125</v>
      </c>
      <c r="AV180" s="73">
        <f t="shared" si="27"/>
        <v>1.2901233029631864E-3</v>
      </c>
      <c r="BB180" s="136">
        <v>45637</v>
      </c>
      <c r="BC180" s="107">
        <v>6513.87353515625</v>
      </c>
      <c r="BD180" s="73">
        <f t="shared" si="28"/>
        <v>2.933451937443543E-3</v>
      </c>
      <c r="BG180" s="135">
        <v>45637</v>
      </c>
      <c r="BH180" s="107">
        <v>24641.80078125</v>
      </c>
      <c r="BI180" s="73">
        <f t="shared" si="29"/>
        <v>1.2901233029631864E-3</v>
      </c>
    </row>
    <row r="181" spans="2:61" x14ac:dyDescent="0.25">
      <c r="B181" s="136">
        <v>45638</v>
      </c>
      <c r="C181" s="107">
        <v>4305.19677734375</v>
      </c>
      <c r="D181" s="73">
        <f t="shared" si="20"/>
        <v>6.2112729805803291E-3</v>
      </c>
      <c r="G181" s="135">
        <v>45638</v>
      </c>
      <c r="H181" s="107">
        <v>24548.69921875</v>
      </c>
      <c r="I181" s="73">
        <f t="shared" si="21"/>
        <v>-3.7781963796591489E-3</v>
      </c>
      <c r="O181" s="136">
        <v>45631</v>
      </c>
      <c r="P181" s="107">
        <v>22.207744598388668</v>
      </c>
      <c r="Q181" s="73">
        <f t="shared" si="22"/>
        <v>1.5097712466222601E-2</v>
      </c>
      <c r="T181" s="135">
        <v>45638</v>
      </c>
      <c r="U181" s="107">
        <v>24548.69921875</v>
      </c>
      <c r="V181" s="73">
        <f t="shared" si="23"/>
        <v>-3.7781963796591489E-3</v>
      </c>
      <c r="AB181" s="136">
        <v>45638</v>
      </c>
      <c r="AC181" s="107">
        <v>1865.2724609375</v>
      </c>
      <c r="AD181" s="73">
        <f t="shared" si="24"/>
        <v>2.7448924709307931E-3</v>
      </c>
      <c r="AG181" s="135">
        <v>45638</v>
      </c>
      <c r="AH181" s="107">
        <v>24548.69921875</v>
      </c>
      <c r="AI181" s="73">
        <f t="shared" si="25"/>
        <v>-3.7781963796591489E-3</v>
      </c>
      <c r="AO181" s="136">
        <v>45638</v>
      </c>
      <c r="AP181" s="107">
        <v>297.231201171875</v>
      </c>
      <c r="AQ181" s="73">
        <f t="shared" si="26"/>
        <v>3.2362688890619218E-4</v>
      </c>
      <c r="AT181" s="135">
        <v>45638</v>
      </c>
      <c r="AU181" s="107">
        <v>24548.69921875</v>
      </c>
      <c r="AV181" s="73">
        <f t="shared" si="27"/>
        <v>-3.7781963796591489E-3</v>
      </c>
      <c r="BB181" s="136">
        <v>45638</v>
      </c>
      <c r="BC181" s="107">
        <v>6582.03662109375</v>
      </c>
      <c r="BD181" s="73">
        <f t="shared" si="28"/>
        <v>1.046429372164126E-2</v>
      </c>
      <c r="BG181" s="135">
        <v>45638</v>
      </c>
      <c r="BH181" s="107">
        <v>24548.69921875</v>
      </c>
      <c r="BI181" s="73">
        <f t="shared" si="29"/>
        <v>-3.7781963796591489E-3</v>
      </c>
    </row>
    <row r="182" spans="2:61" x14ac:dyDescent="0.25">
      <c r="B182" s="136">
        <v>45639</v>
      </c>
      <c r="C182" s="107">
        <v>4323.50927734375</v>
      </c>
      <c r="D182" s="73">
        <f t="shared" si="20"/>
        <v>4.2535802536065592E-3</v>
      </c>
      <c r="G182" s="135">
        <v>45639</v>
      </c>
      <c r="H182" s="107">
        <v>24768.30078125</v>
      </c>
      <c r="I182" s="73">
        <f t="shared" si="21"/>
        <v>8.9455478085889162E-3</v>
      </c>
      <c r="O182" s="136">
        <v>45632</v>
      </c>
      <c r="P182" s="107">
        <v>22.207744598388668</v>
      </c>
      <c r="Q182" s="73">
        <f t="shared" si="22"/>
        <v>0</v>
      </c>
      <c r="T182" s="135">
        <v>45639</v>
      </c>
      <c r="U182" s="107">
        <v>24768.30078125</v>
      </c>
      <c r="V182" s="73">
        <f t="shared" si="23"/>
        <v>8.9455478085889162E-3</v>
      </c>
      <c r="AB182" s="136">
        <v>45639</v>
      </c>
      <c r="AC182" s="107">
        <v>1896.678344726562</v>
      </c>
      <c r="AD182" s="73">
        <f t="shared" si="24"/>
        <v>1.6837156204663639E-2</v>
      </c>
      <c r="AG182" s="135">
        <v>45639</v>
      </c>
      <c r="AH182" s="107">
        <v>24768.30078125</v>
      </c>
      <c r="AI182" s="73">
        <f t="shared" si="25"/>
        <v>8.9455478085889162E-3</v>
      </c>
      <c r="AO182" s="136">
        <v>45639</v>
      </c>
      <c r="AP182" s="107">
        <v>298.04855346679688</v>
      </c>
      <c r="AQ182" s="73">
        <f t="shared" si="26"/>
        <v>2.749887265197426E-3</v>
      </c>
      <c r="AT182" s="135">
        <v>45639</v>
      </c>
      <c r="AU182" s="107">
        <v>24768.30078125</v>
      </c>
      <c r="AV182" s="73">
        <f t="shared" si="27"/>
        <v>8.9455478085889162E-3</v>
      </c>
      <c r="BB182" s="136">
        <v>45639</v>
      </c>
      <c r="BC182" s="107">
        <v>6628.236328125</v>
      </c>
      <c r="BD182" s="73">
        <f t="shared" si="28"/>
        <v>7.0190595541799183E-3</v>
      </c>
      <c r="BG182" s="135">
        <v>45639</v>
      </c>
      <c r="BH182" s="107">
        <v>24768.30078125</v>
      </c>
      <c r="BI182" s="73">
        <f t="shared" si="29"/>
        <v>8.9455478085889162E-3</v>
      </c>
    </row>
    <row r="183" spans="2:61" x14ac:dyDescent="0.25">
      <c r="B183" s="136">
        <v>45642</v>
      </c>
      <c r="C183" s="107">
        <v>4266.78271484375</v>
      </c>
      <c r="D183" s="73">
        <f t="shared" si="20"/>
        <v>-1.31204905231177E-2</v>
      </c>
      <c r="G183" s="135">
        <v>45642</v>
      </c>
      <c r="H183" s="107">
        <v>24668.25</v>
      </c>
      <c r="I183" s="73">
        <f t="shared" si="21"/>
        <v>-4.0394689217332358E-3</v>
      </c>
      <c r="O183" s="136">
        <v>45635</v>
      </c>
      <c r="P183" s="107">
        <v>22.49918365478516</v>
      </c>
      <c r="Q183" s="73">
        <f t="shared" si="22"/>
        <v>1.3123307281624585E-2</v>
      </c>
      <c r="T183" s="135">
        <v>45642</v>
      </c>
      <c r="U183" s="107">
        <v>24668.25</v>
      </c>
      <c r="V183" s="73">
        <f t="shared" si="23"/>
        <v>-4.0394689217332358E-3</v>
      </c>
      <c r="AB183" s="136">
        <v>45642</v>
      </c>
      <c r="AC183" s="107">
        <v>1882.8056640625</v>
      </c>
      <c r="AD183" s="73">
        <f t="shared" si="24"/>
        <v>-7.3141978462679669E-3</v>
      </c>
      <c r="AG183" s="135">
        <v>45642</v>
      </c>
      <c r="AH183" s="107">
        <v>24668.25</v>
      </c>
      <c r="AI183" s="73">
        <f t="shared" si="25"/>
        <v>-4.0394689217332358E-3</v>
      </c>
      <c r="AO183" s="136">
        <v>45642</v>
      </c>
      <c r="AP183" s="107">
        <v>297.32736206054688</v>
      </c>
      <c r="AQ183" s="73">
        <f t="shared" si="26"/>
        <v>-2.4197111439104857E-3</v>
      </c>
      <c r="AT183" s="135">
        <v>45642</v>
      </c>
      <c r="AU183" s="107">
        <v>24668.25</v>
      </c>
      <c r="AV183" s="73">
        <f t="shared" si="27"/>
        <v>-4.0394689217332358E-3</v>
      </c>
      <c r="BB183" s="136">
        <v>45642</v>
      </c>
      <c r="BC183" s="107">
        <v>6651.927734375</v>
      </c>
      <c r="BD183" s="73">
        <f t="shared" si="28"/>
        <v>3.5743152593206151E-3</v>
      </c>
      <c r="BG183" s="135">
        <v>45642</v>
      </c>
      <c r="BH183" s="107">
        <v>24668.25</v>
      </c>
      <c r="BI183" s="73">
        <f t="shared" si="29"/>
        <v>-4.0394689217332358E-3</v>
      </c>
    </row>
    <row r="184" spans="2:61" x14ac:dyDescent="0.25">
      <c r="B184" s="136">
        <v>45643</v>
      </c>
      <c r="C184" s="107">
        <v>4182.9970703125</v>
      </c>
      <c r="D184" s="73">
        <f t="shared" si="20"/>
        <v>-1.9636726341786148E-2</v>
      </c>
      <c r="G184" s="135">
        <v>45643</v>
      </c>
      <c r="H184" s="107">
        <v>24336</v>
      </c>
      <c r="I184" s="73">
        <f t="shared" si="21"/>
        <v>-1.3468730047733413E-2</v>
      </c>
      <c r="O184" s="136">
        <v>45636</v>
      </c>
      <c r="P184" s="107">
        <v>22.576900482177731</v>
      </c>
      <c r="Q184" s="73">
        <f t="shared" si="22"/>
        <v>3.454206543002325E-3</v>
      </c>
      <c r="T184" s="135">
        <v>45643</v>
      </c>
      <c r="U184" s="107">
        <v>24336</v>
      </c>
      <c r="V184" s="73">
        <f t="shared" si="23"/>
        <v>-1.3468730047733413E-2</v>
      </c>
      <c r="AB184" s="136">
        <v>45643</v>
      </c>
      <c r="AC184" s="107">
        <v>1879.144775390625</v>
      </c>
      <c r="AD184" s="73">
        <f t="shared" si="24"/>
        <v>-1.9443794661080371E-3</v>
      </c>
      <c r="AG184" s="135">
        <v>45643</v>
      </c>
      <c r="AH184" s="107">
        <v>24336</v>
      </c>
      <c r="AI184" s="73">
        <f t="shared" si="25"/>
        <v>-1.3468730047733413E-2</v>
      </c>
      <c r="AO184" s="136">
        <v>45643</v>
      </c>
      <c r="AP184" s="107">
        <v>296.99078369140619</v>
      </c>
      <c r="AQ184" s="73">
        <f t="shared" si="26"/>
        <v>-1.1320127646783362E-3</v>
      </c>
      <c r="AT184" s="135">
        <v>45643</v>
      </c>
      <c r="AU184" s="107">
        <v>24336</v>
      </c>
      <c r="AV184" s="73">
        <f t="shared" si="27"/>
        <v>-1.3468730047733413E-2</v>
      </c>
      <c r="BB184" s="136">
        <v>45643</v>
      </c>
      <c r="BC184" s="107">
        <v>6610.9609375</v>
      </c>
      <c r="BD184" s="73">
        <f t="shared" si="28"/>
        <v>-6.1586352875268036E-3</v>
      </c>
      <c r="BG184" s="135">
        <v>45643</v>
      </c>
      <c r="BH184" s="107">
        <v>24336</v>
      </c>
      <c r="BI184" s="73">
        <f t="shared" si="29"/>
        <v>-1.3468730047733413E-2</v>
      </c>
    </row>
    <row r="185" spans="2:61" x14ac:dyDescent="0.25">
      <c r="B185" s="136">
        <v>45644</v>
      </c>
      <c r="C185" s="107">
        <v>4201.6962890625</v>
      </c>
      <c r="D185" s="73">
        <f t="shared" si="20"/>
        <v>4.4702920981494199E-3</v>
      </c>
      <c r="G185" s="135">
        <v>45644</v>
      </c>
      <c r="H185" s="107">
        <v>24198.849609375</v>
      </c>
      <c r="I185" s="73">
        <f t="shared" si="21"/>
        <v>-5.6356998120069557E-3</v>
      </c>
      <c r="O185" s="136">
        <v>45637</v>
      </c>
      <c r="P185" s="107">
        <v>22.693477630615231</v>
      </c>
      <c r="Q185" s="73">
        <f t="shared" si="22"/>
        <v>5.1635585907607862E-3</v>
      </c>
      <c r="T185" s="135">
        <v>45644</v>
      </c>
      <c r="U185" s="107">
        <v>24198.849609375</v>
      </c>
      <c r="V185" s="73">
        <f t="shared" si="23"/>
        <v>-5.6356998120069557E-3</v>
      </c>
      <c r="AB185" s="136">
        <v>45644</v>
      </c>
      <c r="AC185" s="107">
        <v>1888.537719726562</v>
      </c>
      <c r="AD185" s="73">
        <f t="shared" si="24"/>
        <v>4.9985208478597887E-3</v>
      </c>
      <c r="AG185" s="135">
        <v>45644</v>
      </c>
      <c r="AH185" s="107">
        <v>24198.849609375</v>
      </c>
      <c r="AI185" s="73">
        <f t="shared" si="25"/>
        <v>-5.6356998120069557E-3</v>
      </c>
      <c r="AO185" s="136">
        <v>45644</v>
      </c>
      <c r="AP185" s="107">
        <v>300.5968017578125</v>
      </c>
      <c r="AQ185" s="73">
        <f t="shared" si="26"/>
        <v>1.2141851749019938E-2</v>
      </c>
      <c r="AT185" s="135">
        <v>45644</v>
      </c>
      <c r="AU185" s="107">
        <v>24198.849609375</v>
      </c>
      <c r="AV185" s="73">
        <f t="shared" si="27"/>
        <v>-5.6356998120069557E-3</v>
      </c>
      <c r="BB185" s="136">
        <v>45644</v>
      </c>
      <c r="BC185" s="107">
        <v>6489.638671875</v>
      </c>
      <c r="BD185" s="73">
        <f t="shared" si="28"/>
        <v>-1.8351683933996887E-2</v>
      </c>
      <c r="BG185" s="135">
        <v>45644</v>
      </c>
      <c r="BH185" s="107">
        <v>24198.849609375</v>
      </c>
      <c r="BI185" s="73">
        <f t="shared" si="29"/>
        <v>-5.6356998120069557E-3</v>
      </c>
    </row>
    <row r="186" spans="2:61" x14ac:dyDescent="0.25">
      <c r="B186" s="136">
        <v>45645</v>
      </c>
      <c r="C186" s="107">
        <v>4128.29931640625</v>
      </c>
      <c r="D186" s="73">
        <f t="shared" si="20"/>
        <v>-1.7468414565638857E-2</v>
      </c>
      <c r="G186" s="135">
        <v>45645</v>
      </c>
      <c r="H186" s="107">
        <v>23951.69921875</v>
      </c>
      <c r="I186" s="73">
        <f t="shared" si="21"/>
        <v>-1.0213311567061067E-2</v>
      </c>
      <c r="O186" s="136">
        <v>45638</v>
      </c>
      <c r="P186" s="107">
        <v>22.586616516113281</v>
      </c>
      <c r="Q186" s="73">
        <f t="shared" si="22"/>
        <v>-4.7088910849778509E-3</v>
      </c>
      <c r="T186" s="135">
        <v>45645</v>
      </c>
      <c r="U186" s="107">
        <v>23951.69921875</v>
      </c>
      <c r="V186" s="73">
        <f t="shared" si="23"/>
        <v>-1.0213311567061067E-2</v>
      </c>
      <c r="AB186" s="136">
        <v>45645</v>
      </c>
      <c r="AC186" s="107">
        <v>1863.393798828125</v>
      </c>
      <c r="AD186" s="73">
        <f t="shared" si="24"/>
        <v>-1.3313962774372134E-2</v>
      </c>
      <c r="AG186" s="135">
        <v>45645</v>
      </c>
      <c r="AH186" s="107">
        <v>23951.69921875</v>
      </c>
      <c r="AI186" s="73">
        <f t="shared" si="25"/>
        <v>-1.0213311567061067E-2</v>
      </c>
      <c r="AO186" s="136">
        <v>45645</v>
      </c>
      <c r="AP186" s="107">
        <v>300.74102783203119</v>
      </c>
      <c r="AQ186" s="73">
        <f t="shared" si="26"/>
        <v>4.7979909757955852E-4</v>
      </c>
      <c r="AT186" s="135">
        <v>45645</v>
      </c>
      <c r="AU186" s="107">
        <v>23951.69921875</v>
      </c>
      <c r="AV186" s="73">
        <f t="shared" si="27"/>
        <v>-1.0213311567061067E-2</v>
      </c>
      <c r="BB186" s="136">
        <v>45645</v>
      </c>
      <c r="BC186" s="107">
        <v>6140.72705078125</v>
      </c>
      <c r="BD186" s="73">
        <f t="shared" si="28"/>
        <v>-5.3764414127688509E-2</v>
      </c>
      <c r="BG186" s="135">
        <v>45645</v>
      </c>
      <c r="BH186" s="107">
        <v>23951.69921875</v>
      </c>
      <c r="BI186" s="73">
        <f t="shared" si="29"/>
        <v>-1.0213311567061067E-2</v>
      </c>
    </row>
    <row r="187" spans="2:61" x14ac:dyDescent="0.25">
      <c r="B187" s="136">
        <v>45646</v>
      </c>
      <c r="C187" s="107">
        <v>4030.114501953125</v>
      </c>
      <c r="D187" s="73">
        <f t="shared" si="20"/>
        <v>-2.3783356517520282E-2</v>
      </c>
      <c r="G187" s="135">
        <v>45646</v>
      </c>
      <c r="H187" s="107">
        <v>23587.5</v>
      </c>
      <c r="I187" s="73">
        <f t="shared" si="21"/>
        <v>-1.520556915080562E-2</v>
      </c>
      <c r="O187" s="136">
        <v>45639</v>
      </c>
      <c r="P187" s="107">
        <v>22.732334136962891</v>
      </c>
      <c r="Q187" s="73">
        <f t="shared" si="22"/>
        <v>6.4515028510647721E-3</v>
      </c>
      <c r="T187" s="135">
        <v>45646</v>
      </c>
      <c r="U187" s="107">
        <v>23587.5</v>
      </c>
      <c r="V187" s="73">
        <f t="shared" si="23"/>
        <v>-1.520556915080562E-2</v>
      </c>
      <c r="AB187" s="136">
        <v>45646</v>
      </c>
      <c r="AC187" s="107">
        <v>1841.332641601562</v>
      </c>
      <c r="AD187" s="73">
        <f t="shared" si="24"/>
        <v>-1.1839235077650834E-2</v>
      </c>
      <c r="AG187" s="135">
        <v>45646</v>
      </c>
      <c r="AH187" s="107">
        <v>23587.5</v>
      </c>
      <c r="AI187" s="73">
        <f t="shared" si="25"/>
        <v>-1.520556915080562E-2</v>
      </c>
      <c r="AO187" s="136">
        <v>45646</v>
      </c>
      <c r="AP187" s="107">
        <v>293.48095703125</v>
      </c>
      <c r="AQ187" s="73">
        <f t="shared" si="26"/>
        <v>-2.4140606465028358E-2</v>
      </c>
      <c r="AT187" s="135">
        <v>45646</v>
      </c>
      <c r="AU187" s="107">
        <v>23587.5</v>
      </c>
      <c r="AV187" s="73">
        <f t="shared" si="27"/>
        <v>-1.520556915080562E-2</v>
      </c>
      <c r="BB187" s="136">
        <v>45646</v>
      </c>
      <c r="BC187" s="107">
        <v>5749.515625</v>
      </c>
      <c r="BD187" s="73">
        <f t="shared" si="28"/>
        <v>-6.370767216098272E-2</v>
      </c>
      <c r="BG187" s="135">
        <v>45646</v>
      </c>
      <c r="BH187" s="107">
        <v>23587.5</v>
      </c>
      <c r="BI187" s="73">
        <f t="shared" si="29"/>
        <v>-1.520556915080562E-2</v>
      </c>
    </row>
    <row r="188" spans="2:61" x14ac:dyDescent="0.25">
      <c r="B188" s="136">
        <v>45649</v>
      </c>
      <c r="C188" s="107">
        <v>4018.517578125</v>
      </c>
      <c r="D188" s="73">
        <f t="shared" si="20"/>
        <v>-2.8775668340204064E-3</v>
      </c>
      <c r="G188" s="135">
        <v>45649</v>
      </c>
      <c r="H188" s="107">
        <v>23753.44921875</v>
      </c>
      <c r="I188" s="73">
        <f t="shared" si="21"/>
        <v>7.0354729729729115E-3</v>
      </c>
      <c r="O188" s="136">
        <v>45642</v>
      </c>
      <c r="P188" s="107">
        <v>22.683761596679691</v>
      </c>
      <c r="Q188" s="73">
        <f t="shared" si="22"/>
        <v>-2.1367159214953357E-3</v>
      </c>
      <c r="T188" s="135">
        <v>45649</v>
      </c>
      <c r="U188" s="107">
        <v>23753.44921875</v>
      </c>
      <c r="V188" s="73">
        <f t="shared" si="23"/>
        <v>7.0354729729729115E-3</v>
      </c>
      <c r="AB188" s="136">
        <v>45649</v>
      </c>
      <c r="AC188" s="107">
        <v>1833.28857421875</v>
      </c>
      <c r="AD188" s="73">
        <f t="shared" si="24"/>
        <v>-4.3686117331931396E-3</v>
      </c>
      <c r="AG188" s="135">
        <v>45649</v>
      </c>
      <c r="AH188" s="107">
        <v>23753.44921875</v>
      </c>
      <c r="AI188" s="73">
        <f t="shared" si="25"/>
        <v>7.0354729729729115E-3</v>
      </c>
      <c r="AO188" s="136">
        <v>45649</v>
      </c>
      <c r="AP188" s="107">
        <v>296.0772705078125</v>
      </c>
      <c r="AQ188" s="73">
        <f t="shared" si="26"/>
        <v>8.8466164988212359E-3</v>
      </c>
      <c r="AT188" s="135">
        <v>45649</v>
      </c>
      <c r="AU188" s="107">
        <v>23753.44921875</v>
      </c>
      <c r="AV188" s="73">
        <f t="shared" si="27"/>
        <v>7.0354729729729115E-3</v>
      </c>
      <c r="BB188" s="136">
        <v>45649</v>
      </c>
      <c r="BC188" s="107">
        <v>5656.87109375</v>
      </c>
      <c r="BD188" s="73">
        <f t="shared" si="28"/>
        <v>-1.6113449774301625E-2</v>
      </c>
      <c r="BG188" s="135">
        <v>45649</v>
      </c>
      <c r="BH188" s="107">
        <v>23753.44921875</v>
      </c>
      <c r="BI188" s="73">
        <f t="shared" si="29"/>
        <v>7.0354729729729115E-3</v>
      </c>
    </row>
    <row r="189" spans="2:61" x14ac:dyDescent="0.25">
      <c r="B189" s="136">
        <v>45650</v>
      </c>
      <c r="C189" s="107">
        <v>4039.006103515625</v>
      </c>
      <c r="D189" s="73">
        <f t="shared" si="20"/>
        <v>5.0985282488635875E-3</v>
      </c>
      <c r="G189" s="135">
        <v>45650</v>
      </c>
      <c r="H189" s="107">
        <v>23727.650390625</v>
      </c>
      <c r="I189" s="73">
        <f t="shared" si="21"/>
        <v>-1.0861087115143775E-3</v>
      </c>
      <c r="O189" s="136">
        <v>45643</v>
      </c>
      <c r="P189" s="107">
        <v>22.470039367675781</v>
      </c>
      <c r="Q189" s="73">
        <f t="shared" si="22"/>
        <v>-9.4218160463823697E-3</v>
      </c>
      <c r="T189" s="135">
        <v>45650</v>
      </c>
      <c r="U189" s="107">
        <v>23727.650390625</v>
      </c>
      <c r="V189" s="73">
        <f t="shared" si="23"/>
        <v>-1.0861087115143775E-3</v>
      </c>
      <c r="AB189" s="136">
        <v>45650</v>
      </c>
      <c r="AC189" s="107">
        <v>1827.460083007812</v>
      </c>
      <c r="AD189" s="73">
        <f t="shared" si="24"/>
        <v>-3.1792546426695489E-3</v>
      </c>
      <c r="AG189" s="135">
        <v>45650</v>
      </c>
      <c r="AH189" s="107">
        <v>23727.650390625</v>
      </c>
      <c r="AI189" s="73">
        <f t="shared" si="25"/>
        <v>-1.0861087115143775E-3</v>
      </c>
      <c r="AO189" s="136">
        <v>45650</v>
      </c>
      <c r="AP189" s="107">
        <v>293.57708740234381</v>
      </c>
      <c r="AQ189" s="73">
        <f t="shared" si="26"/>
        <v>-8.4443601536198232E-3</v>
      </c>
      <c r="AT189" s="135">
        <v>45650</v>
      </c>
      <c r="AU189" s="107">
        <v>23727.650390625</v>
      </c>
      <c r="AV189" s="73">
        <f t="shared" si="27"/>
        <v>-1.0861087115143775E-3</v>
      </c>
      <c r="BB189" s="136">
        <v>45650</v>
      </c>
      <c r="BC189" s="107">
        <v>5652.181640625</v>
      </c>
      <c r="BD189" s="73">
        <f t="shared" si="28"/>
        <v>-8.2898355774474464E-4</v>
      </c>
      <c r="BG189" s="135">
        <v>45650</v>
      </c>
      <c r="BH189" s="107">
        <v>23727.650390625</v>
      </c>
      <c r="BI189" s="73">
        <f t="shared" si="29"/>
        <v>-1.0861087115143775E-3</v>
      </c>
    </row>
    <row r="190" spans="2:61" x14ac:dyDescent="0.25">
      <c r="B190" s="136">
        <v>45652</v>
      </c>
      <c r="C190" s="107">
        <v>4028.95556640625</v>
      </c>
      <c r="D190" s="73">
        <f t="shared" si="20"/>
        <v>-2.4883688837773477E-3</v>
      </c>
      <c r="G190" s="135">
        <v>45652</v>
      </c>
      <c r="H190" s="107">
        <v>23750.19921875</v>
      </c>
      <c r="I190" s="73">
        <f t="shared" si="21"/>
        <v>9.5031862631911324E-4</v>
      </c>
      <c r="O190" s="136">
        <v>45644</v>
      </c>
      <c r="P190" s="107">
        <v>22.00373649597168</v>
      </c>
      <c r="Q190" s="73">
        <f t="shared" si="22"/>
        <v>-2.0752205373298138E-2</v>
      </c>
      <c r="T190" s="135">
        <v>45652</v>
      </c>
      <c r="U190" s="107">
        <v>23750.19921875</v>
      </c>
      <c r="V190" s="73">
        <f t="shared" si="23"/>
        <v>9.5031862631911324E-4</v>
      </c>
      <c r="AB190" s="136">
        <v>45652</v>
      </c>
      <c r="AC190" s="107">
        <v>1831.120971679688</v>
      </c>
      <c r="AD190" s="73">
        <f t="shared" si="24"/>
        <v>2.0032660116167111E-3</v>
      </c>
      <c r="AG190" s="135">
        <v>45652</v>
      </c>
      <c r="AH190" s="107">
        <v>23750.19921875</v>
      </c>
      <c r="AI190" s="73">
        <f t="shared" si="25"/>
        <v>9.5031862631911324E-4</v>
      </c>
      <c r="AO190" s="136">
        <v>45652</v>
      </c>
      <c r="AP190" s="107">
        <v>293.336669921875</v>
      </c>
      <c r="AQ190" s="73">
        <f t="shared" si="26"/>
        <v>-8.1892453732035353E-4</v>
      </c>
      <c r="AT190" s="135">
        <v>45652</v>
      </c>
      <c r="AU190" s="107">
        <v>23750.19921875</v>
      </c>
      <c r="AV190" s="73">
        <f t="shared" si="27"/>
        <v>9.5031862631911324E-4</v>
      </c>
      <c r="BB190" s="136">
        <v>45652</v>
      </c>
      <c r="BC190" s="107">
        <v>5678.4892578125</v>
      </c>
      <c r="BD190" s="73">
        <f t="shared" si="28"/>
        <v>4.654418215864542E-3</v>
      </c>
      <c r="BG190" s="135">
        <v>45652</v>
      </c>
      <c r="BH190" s="107">
        <v>23750.19921875</v>
      </c>
      <c r="BI190" s="73">
        <f t="shared" si="29"/>
        <v>9.5031862631911324E-4</v>
      </c>
    </row>
    <row r="191" spans="2:61" x14ac:dyDescent="0.25">
      <c r="B191" s="136">
        <v>45653</v>
      </c>
      <c r="C191" s="107">
        <v>4024.84814453125</v>
      </c>
      <c r="D191" s="73">
        <f t="shared" si="20"/>
        <v>-1.0194755954242574E-3</v>
      </c>
      <c r="G191" s="135">
        <v>45653</v>
      </c>
      <c r="H191" s="107">
        <v>23813.400390625</v>
      </c>
      <c r="I191" s="73">
        <f t="shared" si="21"/>
        <v>2.6610796521280289E-3</v>
      </c>
      <c r="O191" s="136">
        <v>45645</v>
      </c>
      <c r="P191" s="107">
        <v>22.751764297485352</v>
      </c>
      <c r="Q191" s="73">
        <f t="shared" si="22"/>
        <v>3.3995489886484265E-2</v>
      </c>
      <c r="T191" s="135">
        <v>45653</v>
      </c>
      <c r="U191" s="107">
        <v>23813.400390625</v>
      </c>
      <c r="V191" s="73">
        <f t="shared" si="23"/>
        <v>2.6610796521280289E-3</v>
      </c>
      <c r="AB191" s="136">
        <v>45653</v>
      </c>
      <c r="AC191" s="107">
        <v>1822.691650390625</v>
      </c>
      <c r="AD191" s="73">
        <f t="shared" si="24"/>
        <v>-4.6033666914593319E-3</v>
      </c>
      <c r="AG191" s="135">
        <v>45653</v>
      </c>
      <c r="AH191" s="107">
        <v>23813.400390625</v>
      </c>
      <c r="AI191" s="73">
        <f t="shared" si="25"/>
        <v>2.6610796521280289E-3</v>
      </c>
      <c r="AO191" s="136">
        <v>45653</v>
      </c>
      <c r="AP191" s="107">
        <v>297.231201171875</v>
      </c>
      <c r="AQ191" s="73">
        <f t="shared" si="26"/>
        <v>1.3276660061073198E-2</v>
      </c>
      <c r="AT191" s="135">
        <v>45653</v>
      </c>
      <c r="AU191" s="107">
        <v>23813.400390625</v>
      </c>
      <c r="AV191" s="73">
        <f t="shared" si="27"/>
        <v>2.6610796521280289E-3</v>
      </c>
      <c r="BB191" s="136">
        <v>45653</v>
      </c>
      <c r="BC191" s="107">
        <v>5605.09423828125</v>
      </c>
      <c r="BD191" s="73">
        <f t="shared" si="28"/>
        <v>-1.2925096130149916E-2</v>
      </c>
      <c r="BG191" s="135">
        <v>45653</v>
      </c>
      <c r="BH191" s="107">
        <v>23813.400390625</v>
      </c>
      <c r="BI191" s="73">
        <f t="shared" si="29"/>
        <v>2.6610796521280289E-3</v>
      </c>
    </row>
    <row r="192" spans="2:61" x14ac:dyDescent="0.25">
      <c r="B192" s="136">
        <v>45656</v>
      </c>
      <c r="C192" s="107">
        <v>4019.001220703125</v>
      </c>
      <c r="D192" s="73">
        <f t="shared" si="20"/>
        <v>-1.4527066905789532E-3</v>
      </c>
      <c r="G192" s="135">
        <v>45656</v>
      </c>
      <c r="H192" s="107">
        <v>23644.900390625</v>
      </c>
      <c r="I192" s="73">
        <f t="shared" si="21"/>
        <v>-7.0758479358679072E-3</v>
      </c>
      <c r="O192" s="136">
        <v>45646</v>
      </c>
      <c r="P192" s="107">
        <v>22.081453323364261</v>
      </c>
      <c r="Q192" s="73">
        <f t="shared" si="22"/>
        <v>-2.9461933824410091E-2</v>
      </c>
      <c r="T192" s="135">
        <v>45656</v>
      </c>
      <c r="U192" s="107">
        <v>23644.900390625</v>
      </c>
      <c r="V192" s="73">
        <f t="shared" si="23"/>
        <v>-7.0758479358679072E-3</v>
      </c>
      <c r="AB192" s="136">
        <v>45656</v>
      </c>
      <c r="AC192" s="107">
        <v>1858.287841796875</v>
      </c>
      <c r="AD192" s="73">
        <f t="shared" si="24"/>
        <v>1.9529464239670613E-2</v>
      </c>
      <c r="AG192" s="135">
        <v>45656</v>
      </c>
      <c r="AH192" s="107">
        <v>23644.900390625</v>
      </c>
      <c r="AI192" s="73">
        <f t="shared" si="25"/>
        <v>-7.0758479358679072E-3</v>
      </c>
      <c r="AO192" s="136">
        <v>45656</v>
      </c>
      <c r="AP192" s="107">
        <v>292.03854370117188</v>
      </c>
      <c r="AQ192" s="73">
        <f t="shared" si="26"/>
        <v>-1.7470095502189364E-2</v>
      </c>
      <c r="AT192" s="135">
        <v>45656</v>
      </c>
      <c r="AU192" s="107">
        <v>23644.900390625</v>
      </c>
      <c r="AV192" s="73">
        <f t="shared" si="27"/>
        <v>-7.0758479358679072E-3</v>
      </c>
      <c r="BB192" s="136">
        <v>45656</v>
      </c>
      <c r="BC192" s="107">
        <v>5571.037109375</v>
      </c>
      <c r="BD192" s="73">
        <f t="shared" si="28"/>
        <v>-6.0761028197615641E-3</v>
      </c>
      <c r="BG192" s="135">
        <v>45656</v>
      </c>
      <c r="BH192" s="107">
        <v>23644.900390625</v>
      </c>
      <c r="BI192" s="73">
        <f t="shared" si="29"/>
        <v>-7.0758479358679072E-3</v>
      </c>
    </row>
    <row r="193" spans="2:61" x14ac:dyDescent="0.25">
      <c r="B193" s="136">
        <v>45657</v>
      </c>
      <c r="C193" s="107">
        <v>3957.15283203125</v>
      </c>
      <c r="D193" s="73">
        <f t="shared" si="20"/>
        <v>-1.538899474657407E-2</v>
      </c>
      <c r="G193" s="135">
        <v>45657</v>
      </c>
      <c r="H193" s="107">
        <v>23644.80078125</v>
      </c>
      <c r="I193" s="73">
        <f t="shared" si="21"/>
        <v>-4.2127212783737988E-6</v>
      </c>
      <c r="O193" s="136">
        <v>45649</v>
      </c>
      <c r="P193" s="107">
        <v>22.13002777099609</v>
      </c>
      <c r="Q193" s="73">
        <f t="shared" si="22"/>
        <v>2.1997849018584592E-3</v>
      </c>
      <c r="T193" s="135">
        <v>45657</v>
      </c>
      <c r="U193" s="107">
        <v>23644.80078125</v>
      </c>
      <c r="V193" s="73">
        <f t="shared" si="23"/>
        <v>-4.2127212783737988E-6</v>
      </c>
      <c r="AB193" s="136">
        <v>45657</v>
      </c>
      <c r="AC193" s="107">
        <v>1847.161010742188</v>
      </c>
      <c r="AD193" s="73">
        <f t="shared" si="24"/>
        <v>-5.9876789829975685E-3</v>
      </c>
      <c r="AG193" s="135">
        <v>45657</v>
      </c>
      <c r="AH193" s="107">
        <v>23644.80078125</v>
      </c>
      <c r="AI193" s="73">
        <f t="shared" si="25"/>
        <v>-4.2127212783737988E-6</v>
      </c>
      <c r="AO193" s="136">
        <v>45657</v>
      </c>
      <c r="AP193" s="107">
        <v>290.25955200195313</v>
      </c>
      <c r="AQ193" s="73">
        <f t="shared" si="26"/>
        <v>-6.0916332367384474E-3</v>
      </c>
      <c r="AT193" s="135">
        <v>45657</v>
      </c>
      <c r="AU193" s="107">
        <v>23644.80078125</v>
      </c>
      <c r="AV193" s="73">
        <f t="shared" si="27"/>
        <v>-4.2127212783737988E-6</v>
      </c>
      <c r="BB193" s="136">
        <v>45657</v>
      </c>
      <c r="BC193" s="107">
        <v>5514.17626953125</v>
      </c>
      <c r="BD193" s="73">
        <f t="shared" si="28"/>
        <v>-1.0206508900840738E-2</v>
      </c>
      <c r="BG193" s="135">
        <v>45657</v>
      </c>
      <c r="BH193" s="107">
        <v>23644.80078125</v>
      </c>
      <c r="BI193" s="73">
        <f t="shared" si="29"/>
        <v>-4.2127212783737988E-6</v>
      </c>
    </row>
    <row r="194" spans="2:61" x14ac:dyDescent="0.25">
      <c r="B194" s="136">
        <v>45658</v>
      </c>
      <c r="C194" s="107">
        <v>3974.20947265625</v>
      </c>
      <c r="D194" s="73">
        <f t="shared" si="20"/>
        <v>4.3103315310277779E-3</v>
      </c>
      <c r="G194" s="135">
        <v>45658</v>
      </c>
      <c r="H194" s="107">
        <v>23742.900390625</v>
      </c>
      <c r="I194" s="73">
        <f t="shared" si="21"/>
        <v>4.1488871182535636E-3</v>
      </c>
      <c r="O194" s="136">
        <v>45650</v>
      </c>
      <c r="P194" s="107">
        <v>22.12031173706055</v>
      </c>
      <c r="Q194" s="73">
        <f t="shared" si="22"/>
        <v>-4.3904300690822406E-4</v>
      </c>
      <c r="T194" s="135">
        <v>45658</v>
      </c>
      <c r="U194" s="107">
        <v>23742.900390625</v>
      </c>
      <c r="V194" s="73">
        <f t="shared" si="23"/>
        <v>4.1488871182535636E-3</v>
      </c>
      <c r="AB194" s="136">
        <v>45658</v>
      </c>
      <c r="AC194" s="107">
        <v>1841.91064453125</v>
      </c>
      <c r="AD194" s="73">
        <f t="shared" si="24"/>
        <v>-2.8423977013397606E-3</v>
      </c>
      <c r="AG194" s="135">
        <v>45658</v>
      </c>
      <c r="AH194" s="107">
        <v>23742.900390625</v>
      </c>
      <c r="AI194" s="73">
        <f t="shared" si="25"/>
        <v>4.1488871182535636E-3</v>
      </c>
      <c r="AO194" s="136">
        <v>45658</v>
      </c>
      <c r="AP194" s="107">
        <v>288.76907348632813</v>
      </c>
      <c r="AQ194" s="73">
        <f t="shared" si="26"/>
        <v>-5.1349852411229913E-3</v>
      </c>
      <c r="AT194" s="135">
        <v>45658</v>
      </c>
      <c r="AU194" s="107">
        <v>23742.900390625</v>
      </c>
      <c r="AV194" s="73">
        <f t="shared" si="27"/>
        <v>4.1488871182535636E-3</v>
      </c>
      <c r="BB194" s="136">
        <v>45658</v>
      </c>
      <c r="BC194" s="107">
        <v>5600.50390625</v>
      </c>
      <c r="BD194" s="73">
        <f t="shared" si="28"/>
        <v>1.5655581631613069E-2</v>
      </c>
      <c r="BG194" s="135">
        <v>45658</v>
      </c>
      <c r="BH194" s="107">
        <v>23742.900390625</v>
      </c>
      <c r="BI194" s="73">
        <f t="shared" si="29"/>
        <v>4.1488871182535636E-3</v>
      </c>
    </row>
    <row r="195" spans="2:61" x14ac:dyDescent="0.25">
      <c r="B195" s="136">
        <v>45659</v>
      </c>
      <c r="C195" s="107">
        <v>4035.3818359375</v>
      </c>
      <c r="D195" s="73">
        <f t="shared" si="20"/>
        <v>1.539233492903036E-2</v>
      </c>
      <c r="G195" s="135">
        <v>45659</v>
      </c>
      <c r="H195" s="107">
        <v>24188.650390625</v>
      </c>
      <c r="I195" s="73">
        <f t="shared" si="21"/>
        <v>1.8774033191665485E-2</v>
      </c>
      <c r="O195" s="136">
        <v>45652</v>
      </c>
      <c r="P195" s="107">
        <v>21.994020462036129</v>
      </c>
      <c r="Q195" s="73">
        <f t="shared" si="22"/>
        <v>-5.709290019309754E-3</v>
      </c>
      <c r="T195" s="135">
        <v>45659</v>
      </c>
      <c r="U195" s="107">
        <v>24188.650390625</v>
      </c>
      <c r="V195" s="73">
        <f t="shared" si="23"/>
        <v>1.8774033191665485E-2</v>
      </c>
      <c r="AB195" s="136">
        <v>45659</v>
      </c>
      <c r="AC195" s="107">
        <v>1899.95361328125</v>
      </c>
      <c r="AD195" s="73">
        <f t="shared" si="24"/>
        <v>3.151236946392233E-2</v>
      </c>
      <c r="AG195" s="135">
        <v>45659</v>
      </c>
      <c r="AH195" s="107">
        <v>24188.650390625</v>
      </c>
      <c r="AI195" s="73">
        <f t="shared" si="25"/>
        <v>1.8774033191665485E-2</v>
      </c>
      <c r="AO195" s="136">
        <v>45659</v>
      </c>
      <c r="AP195" s="107">
        <v>292.13470458984381</v>
      </c>
      <c r="AQ195" s="73">
        <f t="shared" si="26"/>
        <v>1.1655095411992056E-2</v>
      </c>
      <c r="AT195" s="135">
        <v>45659</v>
      </c>
      <c r="AU195" s="107">
        <v>24188.650390625</v>
      </c>
      <c r="AV195" s="73">
        <f t="shared" si="27"/>
        <v>1.8774033191665485E-2</v>
      </c>
      <c r="BB195" s="136">
        <v>45659</v>
      </c>
      <c r="BC195" s="107">
        <v>5679.1806640625</v>
      </c>
      <c r="BD195" s="73">
        <f t="shared" si="28"/>
        <v>1.4048156939003187E-2</v>
      </c>
      <c r="BG195" s="135">
        <v>45659</v>
      </c>
      <c r="BH195" s="107">
        <v>24188.650390625</v>
      </c>
      <c r="BI195" s="73">
        <f t="shared" si="29"/>
        <v>1.8774033191665485E-2</v>
      </c>
    </row>
    <row r="196" spans="2:61" x14ac:dyDescent="0.25">
      <c r="B196" s="136">
        <v>45660</v>
      </c>
      <c r="C196" s="107">
        <v>3962.081298828125</v>
      </c>
      <c r="D196" s="73">
        <f t="shared" si="20"/>
        <v>-1.8164461280117172E-2</v>
      </c>
      <c r="G196" s="135">
        <v>45660</v>
      </c>
      <c r="H196" s="107">
        <v>24004.75</v>
      </c>
      <c r="I196" s="73">
        <f t="shared" si="21"/>
        <v>-7.6027553276091231E-3</v>
      </c>
      <c r="O196" s="136">
        <v>45653</v>
      </c>
      <c r="P196" s="107">
        <v>21.83858680725098</v>
      </c>
      <c r="Q196" s="73">
        <f t="shared" si="22"/>
        <v>-7.0670869409003023E-3</v>
      </c>
      <c r="T196" s="135">
        <v>45660</v>
      </c>
      <c r="U196" s="107">
        <v>24004.75</v>
      </c>
      <c r="V196" s="73">
        <f t="shared" si="23"/>
        <v>-7.6027553276091231E-3</v>
      </c>
      <c r="AB196" s="136">
        <v>45660</v>
      </c>
      <c r="AC196" s="107">
        <v>1875.339599609375</v>
      </c>
      <c r="AD196" s="73">
        <f t="shared" si="24"/>
        <v>-1.2955060323481371E-2</v>
      </c>
      <c r="AG196" s="135">
        <v>45660</v>
      </c>
      <c r="AH196" s="107">
        <v>24004.75</v>
      </c>
      <c r="AI196" s="73">
        <f t="shared" si="25"/>
        <v>-7.6027553276091231E-3</v>
      </c>
      <c r="AO196" s="136">
        <v>45660</v>
      </c>
      <c r="AP196" s="107">
        <v>283.14373779296881</v>
      </c>
      <c r="AQ196" s="73">
        <f t="shared" si="26"/>
        <v>-3.0776784324540563E-2</v>
      </c>
      <c r="AT196" s="135">
        <v>45660</v>
      </c>
      <c r="AU196" s="107">
        <v>24004.75</v>
      </c>
      <c r="AV196" s="73">
        <f t="shared" si="27"/>
        <v>-7.6027553276091231E-3</v>
      </c>
      <c r="BB196" s="136">
        <v>45660</v>
      </c>
      <c r="BC196" s="107">
        <v>5659.78271484375</v>
      </c>
      <c r="BD196" s="73">
        <f t="shared" si="28"/>
        <v>-3.4156246061159967E-3</v>
      </c>
      <c r="BG196" s="135">
        <v>45660</v>
      </c>
      <c r="BH196" s="107">
        <v>24004.75</v>
      </c>
      <c r="BI196" s="73">
        <f t="shared" si="29"/>
        <v>-7.6027553276091231E-3</v>
      </c>
    </row>
    <row r="197" spans="2:61" x14ac:dyDescent="0.25">
      <c r="B197" s="136">
        <v>45663</v>
      </c>
      <c r="C197" s="107">
        <v>3957.345947265625</v>
      </c>
      <c r="D197" s="73">
        <f t="shared" si="20"/>
        <v>-1.1951676922683507E-3</v>
      </c>
      <c r="G197" s="135">
        <v>45663</v>
      </c>
      <c r="H197" s="107">
        <v>23616.05078125</v>
      </c>
      <c r="I197" s="73">
        <f t="shared" si="21"/>
        <v>-1.6192595996625703E-2</v>
      </c>
      <c r="O197" s="136">
        <v>45656</v>
      </c>
      <c r="P197" s="107">
        <v>21.469429016113281</v>
      </c>
      <c r="Q197" s="73">
        <f t="shared" si="22"/>
        <v>-1.6903923060402781E-2</v>
      </c>
      <c r="T197" s="135">
        <v>45663</v>
      </c>
      <c r="U197" s="107">
        <v>23616.05078125</v>
      </c>
      <c r="V197" s="73">
        <f t="shared" si="23"/>
        <v>-1.6192595996625703E-2</v>
      </c>
      <c r="AB197" s="136">
        <v>45663</v>
      </c>
      <c r="AC197" s="107">
        <v>1881.505126953125</v>
      </c>
      <c r="AD197" s="73">
        <f t="shared" si="24"/>
        <v>3.2876857850354657E-3</v>
      </c>
      <c r="AG197" s="135">
        <v>45663</v>
      </c>
      <c r="AH197" s="107">
        <v>23616.05078125</v>
      </c>
      <c r="AI197" s="73">
        <f t="shared" si="25"/>
        <v>-1.6192595996625703E-2</v>
      </c>
      <c r="AO197" s="136">
        <v>45663</v>
      </c>
      <c r="AP197" s="107">
        <v>282.99948120117188</v>
      </c>
      <c r="AQ197" s="73">
        <f t="shared" si="26"/>
        <v>-5.0948183746313269E-4</v>
      </c>
      <c r="AT197" s="135">
        <v>45663</v>
      </c>
      <c r="AU197" s="107">
        <v>23616.05078125</v>
      </c>
      <c r="AV197" s="73">
        <f t="shared" si="27"/>
        <v>-1.6192595996625703E-2</v>
      </c>
      <c r="BB197" s="136">
        <v>45663</v>
      </c>
      <c r="BC197" s="107">
        <v>5657.75927734375</v>
      </c>
      <c r="BD197" s="73">
        <f t="shared" si="28"/>
        <v>-3.5751151624485722E-4</v>
      </c>
      <c r="BG197" s="135">
        <v>45663</v>
      </c>
      <c r="BH197" s="107">
        <v>23616.05078125</v>
      </c>
      <c r="BI197" s="73">
        <f t="shared" si="29"/>
        <v>-1.6192595996625703E-2</v>
      </c>
    </row>
    <row r="198" spans="2:61" x14ac:dyDescent="0.25">
      <c r="B198" s="136">
        <v>45664</v>
      </c>
      <c r="C198" s="107">
        <v>3892.88818359375</v>
      </c>
      <c r="D198" s="73">
        <f t="shared" si="20"/>
        <v>-1.6288129602723522E-2</v>
      </c>
      <c r="G198" s="135">
        <v>45664</v>
      </c>
      <c r="H198" s="107">
        <v>23707.900390625</v>
      </c>
      <c r="I198" s="73">
        <f t="shared" si="21"/>
        <v>3.8892874268343647E-3</v>
      </c>
      <c r="O198" s="136">
        <v>45657</v>
      </c>
      <c r="P198" s="107">
        <v>21.294565200805661</v>
      </c>
      <c r="Q198" s="73">
        <f t="shared" si="22"/>
        <v>-8.1447818279835049E-3</v>
      </c>
      <c r="T198" s="135">
        <v>45664</v>
      </c>
      <c r="U198" s="107">
        <v>23707.900390625</v>
      </c>
      <c r="V198" s="73">
        <f t="shared" si="23"/>
        <v>3.8892874268343647E-3</v>
      </c>
      <c r="AB198" s="136">
        <v>45664</v>
      </c>
      <c r="AC198" s="107">
        <v>1845.716064453125</v>
      </c>
      <c r="AD198" s="73">
        <f t="shared" si="24"/>
        <v>-1.902150676461678E-2</v>
      </c>
      <c r="AG198" s="135">
        <v>45664</v>
      </c>
      <c r="AH198" s="107">
        <v>23707.900390625</v>
      </c>
      <c r="AI198" s="73">
        <f t="shared" si="25"/>
        <v>3.8892874268343647E-3</v>
      </c>
      <c r="AO198" s="136">
        <v>45664</v>
      </c>
      <c r="AP198" s="107">
        <v>282.75906372070313</v>
      </c>
      <c r="AQ198" s="73">
        <f t="shared" si="26"/>
        <v>-8.4953329047920967E-4</v>
      </c>
      <c r="AT198" s="135">
        <v>45664</v>
      </c>
      <c r="AU198" s="107">
        <v>23707.900390625</v>
      </c>
      <c r="AV198" s="73">
        <f t="shared" si="27"/>
        <v>3.8892874268343647E-3</v>
      </c>
      <c r="BB198" s="136">
        <v>45664</v>
      </c>
      <c r="BC198" s="107">
        <v>5683.0302734375</v>
      </c>
      <c r="BD198" s="73">
        <f t="shared" si="28"/>
        <v>4.4666085732820715E-3</v>
      </c>
      <c r="BG198" s="135">
        <v>45664</v>
      </c>
      <c r="BH198" s="107">
        <v>23707.900390625</v>
      </c>
      <c r="BI198" s="73">
        <f t="shared" si="29"/>
        <v>3.8892874268343647E-3</v>
      </c>
    </row>
    <row r="199" spans="2:61" x14ac:dyDescent="0.25">
      <c r="B199" s="136">
        <v>45665</v>
      </c>
      <c r="C199" s="107">
        <v>3970.29541015625</v>
      </c>
      <c r="D199" s="73">
        <f t="shared" si="20"/>
        <v>1.9884266619505375E-2</v>
      </c>
      <c r="G199" s="135">
        <v>45665</v>
      </c>
      <c r="H199" s="107">
        <v>23688.94921875</v>
      </c>
      <c r="I199" s="73">
        <f t="shared" si="21"/>
        <v>-7.9936103841971029E-4</v>
      </c>
      <c r="O199" s="136">
        <v>45659</v>
      </c>
      <c r="P199" s="107">
        <v>21.974592208862301</v>
      </c>
      <c r="Q199" s="73">
        <f t="shared" si="22"/>
        <v>3.193429880554266E-2</v>
      </c>
      <c r="T199" s="135">
        <v>45665</v>
      </c>
      <c r="U199" s="107">
        <v>23688.94921875</v>
      </c>
      <c r="V199" s="73">
        <f t="shared" si="23"/>
        <v>-7.9936103841971029E-4</v>
      </c>
      <c r="AB199" s="136">
        <v>45665</v>
      </c>
      <c r="AC199" s="107">
        <v>1861.467041015625</v>
      </c>
      <c r="AD199" s="73">
        <f t="shared" si="24"/>
        <v>8.5338026069394779E-3</v>
      </c>
      <c r="AG199" s="135">
        <v>45665</v>
      </c>
      <c r="AH199" s="107">
        <v>23688.94921875</v>
      </c>
      <c r="AI199" s="73">
        <f t="shared" si="25"/>
        <v>-7.9936103841971029E-4</v>
      </c>
      <c r="AO199" s="136">
        <v>45665</v>
      </c>
      <c r="AP199" s="107">
        <v>286.12466430664063</v>
      </c>
      <c r="AQ199" s="73">
        <f t="shared" si="26"/>
        <v>1.1902715130157171E-2</v>
      </c>
      <c r="AT199" s="135">
        <v>45665</v>
      </c>
      <c r="AU199" s="107">
        <v>23688.94921875</v>
      </c>
      <c r="AV199" s="73">
        <f t="shared" si="27"/>
        <v>-7.9936103841971029E-4</v>
      </c>
      <c r="BB199" s="136">
        <v>45665</v>
      </c>
      <c r="BC199" s="107">
        <v>5806.3271484375</v>
      </c>
      <c r="BD199" s="73">
        <f t="shared" si="28"/>
        <v>2.1695621713699209E-2</v>
      </c>
      <c r="BG199" s="135">
        <v>45665</v>
      </c>
      <c r="BH199" s="107">
        <v>23688.94921875</v>
      </c>
      <c r="BI199" s="73">
        <f t="shared" si="29"/>
        <v>-7.9936103841971029E-4</v>
      </c>
    </row>
    <row r="200" spans="2:61" x14ac:dyDescent="0.25">
      <c r="B200" s="136">
        <v>45666</v>
      </c>
      <c r="C200" s="107">
        <v>3903.083740234375</v>
      </c>
      <c r="D200" s="73">
        <f t="shared" si="20"/>
        <v>-1.6928631997997878E-2</v>
      </c>
      <c r="G200" s="135">
        <v>45666</v>
      </c>
      <c r="H200" s="107">
        <v>23526.5</v>
      </c>
      <c r="I200" s="73">
        <f t="shared" si="21"/>
        <v>-6.8575949591475061E-3</v>
      </c>
      <c r="O200" s="136">
        <v>45660</v>
      </c>
      <c r="P200" s="107">
        <v>21.984306335449219</v>
      </c>
      <c r="Q200" s="73">
        <f t="shared" si="22"/>
        <v>4.4206174542793519E-4</v>
      </c>
      <c r="T200" s="135">
        <v>45666</v>
      </c>
      <c r="U200" s="107">
        <v>23526.5</v>
      </c>
      <c r="V200" s="73">
        <f t="shared" si="23"/>
        <v>-6.8575949591475061E-3</v>
      </c>
      <c r="AB200" s="136">
        <v>45666</v>
      </c>
      <c r="AC200" s="107">
        <v>1863.923828125</v>
      </c>
      <c r="AD200" s="73">
        <f t="shared" si="24"/>
        <v>1.3198123067676981E-3</v>
      </c>
      <c r="AG200" s="135">
        <v>45666</v>
      </c>
      <c r="AH200" s="107">
        <v>23526.5</v>
      </c>
      <c r="AI200" s="73">
        <f t="shared" si="25"/>
        <v>-6.8575949591475061E-3</v>
      </c>
      <c r="AO200" s="136">
        <v>45666</v>
      </c>
      <c r="AP200" s="107">
        <v>281.07626342773438</v>
      </c>
      <c r="AQ200" s="73">
        <f t="shared" si="26"/>
        <v>-1.7644060469725442E-2</v>
      </c>
      <c r="AT200" s="135">
        <v>45666</v>
      </c>
      <c r="AU200" s="107">
        <v>23526.5</v>
      </c>
      <c r="AV200" s="73">
        <f t="shared" si="27"/>
        <v>-6.8575949591475061E-3</v>
      </c>
      <c r="BB200" s="136">
        <v>45666</v>
      </c>
      <c r="BC200" s="107">
        <v>5765.70556640625</v>
      </c>
      <c r="BD200" s="73">
        <f t="shared" si="28"/>
        <v>-6.9960890925998553E-3</v>
      </c>
      <c r="BG200" s="135">
        <v>45666</v>
      </c>
      <c r="BH200" s="107">
        <v>23526.5</v>
      </c>
      <c r="BI200" s="73">
        <f t="shared" si="29"/>
        <v>-6.8575949591475061E-3</v>
      </c>
    </row>
    <row r="201" spans="2:61" x14ac:dyDescent="0.25">
      <c r="B201" s="136">
        <v>45667</v>
      </c>
      <c r="C201" s="107">
        <v>4122.25927734375</v>
      </c>
      <c r="D201" s="73">
        <f t="shared" si="20"/>
        <v>5.6154454194778269E-2</v>
      </c>
      <c r="G201" s="135">
        <v>45667</v>
      </c>
      <c r="H201" s="107">
        <v>23431.5</v>
      </c>
      <c r="I201" s="73">
        <f t="shared" si="21"/>
        <v>-4.037999702463213E-3</v>
      </c>
      <c r="O201" s="136">
        <v>45663</v>
      </c>
      <c r="P201" s="107">
        <v>22.100883483886719</v>
      </c>
      <c r="Q201" s="73">
        <f t="shared" si="22"/>
        <v>5.3027439964989931E-3</v>
      </c>
      <c r="T201" s="135">
        <v>45667</v>
      </c>
      <c r="U201" s="107">
        <v>23431.5</v>
      </c>
      <c r="V201" s="73">
        <f t="shared" si="23"/>
        <v>-4.037999702463213E-3</v>
      </c>
      <c r="AB201" s="136">
        <v>45667</v>
      </c>
      <c r="AC201" s="107">
        <v>1922.014770507812</v>
      </c>
      <c r="AD201" s="73">
        <f t="shared" si="24"/>
        <v>3.1165942248427614E-2</v>
      </c>
      <c r="AG201" s="135">
        <v>45667</v>
      </c>
      <c r="AH201" s="107">
        <v>23431.5</v>
      </c>
      <c r="AI201" s="73">
        <f t="shared" si="25"/>
        <v>-4.037999702463213E-3</v>
      </c>
      <c r="AO201" s="136">
        <v>45667</v>
      </c>
      <c r="AP201" s="107">
        <v>289.00946044921881</v>
      </c>
      <c r="AQ201" s="73">
        <f t="shared" si="26"/>
        <v>2.8224357776565068E-2</v>
      </c>
      <c r="AT201" s="135">
        <v>45667</v>
      </c>
      <c r="AU201" s="107">
        <v>23431.5</v>
      </c>
      <c r="AV201" s="73">
        <f t="shared" si="27"/>
        <v>-4.037999702463213E-3</v>
      </c>
      <c r="BB201" s="136">
        <v>45667</v>
      </c>
      <c r="BC201" s="107">
        <v>6045.76220703125</v>
      </c>
      <c r="BD201" s="73">
        <f t="shared" si="28"/>
        <v>4.8572830748892848E-2</v>
      </c>
      <c r="BG201" s="135">
        <v>45667</v>
      </c>
      <c r="BH201" s="107">
        <v>23431.5</v>
      </c>
      <c r="BI201" s="73">
        <f t="shared" si="29"/>
        <v>-4.037999702463213E-3</v>
      </c>
    </row>
    <row r="202" spans="2:61" x14ac:dyDescent="0.25">
      <c r="B202" s="136">
        <v>45670</v>
      </c>
      <c r="C202" s="107">
        <v>4146.85400390625</v>
      </c>
      <c r="D202" s="73">
        <f t="shared" ref="D202:D255" si="30">C202/C201-1</f>
        <v>5.9663220840266984E-3</v>
      </c>
      <c r="G202" s="135">
        <v>45670</v>
      </c>
      <c r="H202" s="107">
        <v>23085.94921875</v>
      </c>
      <c r="I202" s="73">
        <f t="shared" ref="I202:I255" si="31">H202/H201-1</f>
        <v>-1.4747275302477436E-2</v>
      </c>
      <c r="O202" s="136">
        <v>45664</v>
      </c>
      <c r="P202" s="107">
        <v>21.964878082275391</v>
      </c>
      <c r="Q202" s="73">
        <f t="shared" ref="Q202:Q255" si="32">P202/P201-1</f>
        <v>-6.1538445605799907E-3</v>
      </c>
      <c r="T202" s="135">
        <v>45670</v>
      </c>
      <c r="U202" s="107">
        <v>23085.94921875</v>
      </c>
      <c r="V202" s="73">
        <f t="shared" ref="V202:V255" si="33">U202/U201-1</f>
        <v>-1.4747275302477436E-2</v>
      </c>
      <c r="AB202" s="136">
        <v>45670</v>
      </c>
      <c r="AC202" s="107">
        <v>1916.523559570312</v>
      </c>
      <c r="AD202" s="73">
        <f t="shared" ref="AD202:AD255" si="34">AC202/AC201-1</f>
        <v>-2.8570076680779488E-3</v>
      </c>
      <c r="AG202" s="135">
        <v>45670</v>
      </c>
      <c r="AH202" s="107">
        <v>23085.94921875</v>
      </c>
      <c r="AI202" s="73">
        <f t="shared" ref="AI202:AI255" si="35">AH202/AH201-1</f>
        <v>-1.4747275302477436E-2</v>
      </c>
      <c r="AO202" s="136">
        <v>45670</v>
      </c>
      <c r="AP202" s="107">
        <v>280.6435546875</v>
      </c>
      <c r="AQ202" s="73">
        <f t="shared" ref="AQ202:AQ255" si="36">AP202/AP201-1</f>
        <v>-2.8946823224109464E-2</v>
      </c>
      <c r="AT202" s="135">
        <v>45670</v>
      </c>
      <c r="AU202" s="107">
        <v>23085.94921875</v>
      </c>
      <c r="AV202" s="73">
        <f t="shared" ref="AV202:AV255" si="37">AU202/AU201-1</f>
        <v>-1.4747275302477436E-2</v>
      </c>
      <c r="BB202" s="136">
        <v>45670</v>
      </c>
      <c r="BC202" s="107">
        <v>5953.31494140625</v>
      </c>
      <c r="BD202" s="73">
        <f t="shared" ref="BD202:BD255" si="38">BC202/BC201-1</f>
        <v>-1.5291250707393567E-2</v>
      </c>
      <c r="BG202" s="135">
        <v>45670</v>
      </c>
      <c r="BH202" s="107">
        <v>23085.94921875</v>
      </c>
      <c r="BI202" s="73">
        <f t="shared" ref="BI202:BI255" si="39">BH202/BH201-1</f>
        <v>-1.4747275302477436E-2</v>
      </c>
    </row>
    <row r="203" spans="2:61" x14ac:dyDescent="0.25">
      <c r="B203" s="136">
        <v>45671</v>
      </c>
      <c r="C203" s="107">
        <v>4090.75537109375</v>
      </c>
      <c r="D203" s="73">
        <f t="shared" si="30"/>
        <v>-1.352799803408955E-2</v>
      </c>
      <c r="G203" s="135">
        <v>45671</v>
      </c>
      <c r="H203" s="107">
        <v>23176.05078125</v>
      </c>
      <c r="I203" s="73">
        <f t="shared" si="31"/>
        <v>3.9028744993869768E-3</v>
      </c>
      <c r="O203" s="136">
        <v>45665</v>
      </c>
      <c r="P203" s="107">
        <v>22.13002777099609</v>
      </c>
      <c r="Q203" s="73">
        <f t="shared" si="32"/>
        <v>7.5188074389527237E-3</v>
      </c>
      <c r="T203" s="135">
        <v>45671</v>
      </c>
      <c r="U203" s="107">
        <v>23176.05078125</v>
      </c>
      <c r="V203" s="73">
        <f t="shared" si="33"/>
        <v>3.9028744993869768E-3</v>
      </c>
      <c r="AB203" s="136">
        <v>45671</v>
      </c>
      <c r="AC203" s="107">
        <v>1747.115356445312</v>
      </c>
      <c r="AD203" s="73">
        <f t="shared" si="34"/>
        <v>-8.8393488448940127E-2</v>
      </c>
      <c r="AG203" s="135">
        <v>45671</v>
      </c>
      <c r="AH203" s="107">
        <v>23176.05078125</v>
      </c>
      <c r="AI203" s="73">
        <f t="shared" si="35"/>
        <v>3.9028744993869768E-3</v>
      </c>
      <c r="AO203" s="136">
        <v>45671</v>
      </c>
      <c r="AP203" s="107">
        <v>281.60513305664063</v>
      </c>
      <c r="AQ203" s="73">
        <f t="shared" si="36"/>
        <v>3.4263333437725141E-3</v>
      </c>
      <c r="AT203" s="135">
        <v>45671</v>
      </c>
      <c r="AU203" s="107">
        <v>23176.05078125</v>
      </c>
      <c r="AV203" s="73">
        <f t="shared" si="37"/>
        <v>3.9028744993869768E-3</v>
      </c>
      <c r="BB203" s="136">
        <v>45671</v>
      </c>
      <c r="BC203" s="107">
        <v>5678.04541015625</v>
      </c>
      <c r="BD203" s="73">
        <f t="shared" si="38"/>
        <v>-4.6238026034110313E-2</v>
      </c>
      <c r="BG203" s="135">
        <v>45671</v>
      </c>
      <c r="BH203" s="107">
        <v>23176.05078125</v>
      </c>
      <c r="BI203" s="73">
        <f t="shared" si="39"/>
        <v>3.9028744993869768E-3</v>
      </c>
    </row>
    <row r="204" spans="2:61" x14ac:dyDescent="0.25">
      <c r="B204" s="136">
        <v>45672</v>
      </c>
      <c r="C204" s="107">
        <v>4106.74951171875</v>
      </c>
      <c r="D204" s="73">
        <f t="shared" si="30"/>
        <v>3.9098257348797461E-3</v>
      </c>
      <c r="G204" s="135">
        <v>45672</v>
      </c>
      <c r="H204" s="107">
        <v>23213.19921875</v>
      </c>
      <c r="I204" s="73">
        <f t="shared" si="31"/>
        <v>1.6028803979861728E-3</v>
      </c>
      <c r="O204" s="136">
        <v>45667</v>
      </c>
      <c r="P204" s="107">
        <v>22.052310943603519</v>
      </c>
      <c r="Q204" s="73">
        <f t="shared" si="32"/>
        <v>-3.5118269256954049E-3</v>
      </c>
      <c r="T204" s="135">
        <v>45672</v>
      </c>
      <c r="U204" s="107">
        <v>23213.19921875</v>
      </c>
      <c r="V204" s="73">
        <f t="shared" si="33"/>
        <v>1.6028803979861728E-3</v>
      </c>
      <c r="AB204" s="136">
        <v>45672</v>
      </c>
      <c r="AC204" s="107">
        <v>1758.820190429688</v>
      </c>
      <c r="AD204" s="73">
        <f t="shared" si="34"/>
        <v>6.6995198349069085E-3</v>
      </c>
      <c r="AG204" s="135">
        <v>45672</v>
      </c>
      <c r="AH204" s="107">
        <v>23213.19921875</v>
      </c>
      <c r="AI204" s="73">
        <f t="shared" si="35"/>
        <v>1.6028803979861728E-3</v>
      </c>
      <c r="AO204" s="136">
        <v>45672</v>
      </c>
      <c r="AP204" s="107">
        <v>281.41281127929688</v>
      </c>
      <c r="AQ204" s="73">
        <f t="shared" si="36"/>
        <v>-6.8294840813520885E-4</v>
      </c>
      <c r="AT204" s="135">
        <v>45672</v>
      </c>
      <c r="AU204" s="107">
        <v>23213.19921875</v>
      </c>
      <c r="AV204" s="73">
        <f t="shared" si="37"/>
        <v>1.6028803979861728E-3</v>
      </c>
      <c r="BB204" s="136">
        <v>45672</v>
      </c>
      <c r="BC204" s="107">
        <v>5762.59521484375</v>
      </c>
      <c r="BD204" s="73">
        <f t="shared" si="38"/>
        <v>1.4890653135014809E-2</v>
      </c>
      <c r="BG204" s="135">
        <v>45672</v>
      </c>
      <c r="BH204" s="107">
        <v>23213.19921875</v>
      </c>
      <c r="BI204" s="73">
        <f t="shared" si="39"/>
        <v>1.6028803979861728E-3</v>
      </c>
    </row>
    <row r="205" spans="2:61" x14ac:dyDescent="0.25">
      <c r="B205" s="136">
        <v>45673</v>
      </c>
      <c r="C205" s="107">
        <v>4064.904541015625</v>
      </c>
      <c r="D205" s="73">
        <f t="shared" si="30"/>
        <v>-1.0189316534577775E-2</v>
      </c>
      <c r="G205" s="135">
        <v>45673</v>
      </c>
      <c r="H205" s="107">
        <v>23311.80078125</v>
      </c>
      <c r="I205" s="73">
        <f t="shared" si="31"/>
        <v>4.2476507253836893E-3</v>
      </c>
      <c r="O205" s="136">
        <v>45670</v>
      </c>
      <c r="P205" s="107">
        <v>22.042594909667969</v>
      </c>
      <c r="Q205" s="73">
        <f t="shared" si="32"/>
        <v>-4.4059028373022446E-4</v>
      </c>
      <c r="T205" s="135">
        <v>45673</v>
      </c>
      <c r="U205" s="107">
        <v>23311.80078125</v>
      </c>
      <c r="V205" s="73">
        <f t="shared" si="33"/>
        <v>4.2476507253836893E-3</v>
      </c>
      <c r="AB205" s="136">
        <v>45673</v>
      </c>
      <c r="AC205" s="107">
        <v>1726.595703125</v>
      </c>
      <c r="AD205" s="73">
        <f t="shared" si="34"/>
        <v>-1.8321649637655923E-2</v>
      </c>
      <c r="AG205" s="135">
        <v>45673</v>
      </c>
      <c r="AH205" s="107">
        <v>23311.80078125</v>
      </c>
      <c r="AI205" s="73">
        <f t="shared" si="35"/>
        <v>4.2476507253836893E-3</v>
      </c>
      <c r="AO205" s="136">
        <v>45673</v>
      </c>
      <c r="AP205" s="107">
        <v>276.98944091796881</v>
      </c>
      <c r="AQ205" s="73">
        <f t="shared" si="36"/>
        <v>-1.5718439900513137E-2</v>
      </c>
      <c r="AT205" s="135">
        <v>45673</v>
      </c>
      <c r="AU205" s="107">
        <v>23311.80078125</v>
      </c>
      <c r="AV205" s="73">
        <f t="shared" si="37"/>
        <v>4.2476507253836893E-3</v>
      </c>
      <c r="BB205" s="136">
        <v>45673</v>
      </c>
      <c r="BC205" s="107">
        <v>5902.03173828125</v>
      </c>
      <c r="BD205" s="73">
        <f t="shared" si="38"/>
        <v>2.4196827685957878E-2</v>
      </c>
      <c r="BG205" s="135">
        <v>45673</v>
      </c>
      <c r="BH205" s="107">
        <v>23311.80078125</v>
      </c>
      <c r="BI205" s="73">
        <f t="shared" si="39"/>
        <v>4.2476507253836893E-3</v>
      </c>
    </row>
    <row r="206" spans="2:61" x14ac:dyDescent="0.25">
      <c r="B206" s="136">
        <v>45674</v>
      </c>
      <c r="C206" s="107">
        <v>4058.99951171875</v>
      </c>
      <c r="D206" s="73">
        <f t="shared" si="30"/>
        <v>-1.4526858471809456E-3</v>
      </c>
      <c r="G206" s="135">
        <v>45674</v>
      </c>
      <c r="H206" s="107">
        <v>23203.19921875</v>
      </c>
      <c r="I206" s="73">
        <f t="shared" si="31"/>
        <v>-4.6586517926727744E-3</v>
      </c>
      <c r="O206" s="136">
        <v>45671</v>
      </c>
      <c r="P206" s="107">
        <v>21.867731094360352</v>
      </c>
      <c r="Q206" s="73">
        <f t="shared" si="32"/>
        <v>-7.9329959119704974E-3</v>
      </c>
      <c r="T206" s="135">
        <v>45674</v>
      </c>
      <c r="U206" s="107">
        <v>23203.19921875</v>
      </c>
      <c r="V206" s="73">
        <f t="shared" si="33"/>
        <v>-4.6586517926727744E-3</v>
      </c>
      <c r="AB206" s="136">
        <v>45674</v>
      </c>
      <c r="AC206" s="107">
        <v>1740.852294921875</v>
      </c>
      <c r="AD206" s="73">
        <f t="shared" si="34"/>
        <v>8.2570527489855827E-3</v>
      </c>
      <c r="AG206" s="135">
        <v>45674</v>
      </c>
      <c r="AH206" s="107">
        <v>23203.19921875</v>
      </c>
      <c r="AI206" s="73">
        <f t="shared" si="35"/>
        <v>-4.6586517926727744E-3</v>
      </c>
      <c r="AO206" s="136">
        <v>45674</v>
      </c>
      <c r="AP206" s="107">
        <v>271.12368774414063</v>
      </c>
      <c r="AQ206" s="73">
        <f t="shared" si="36"/>
        <v>-2.1176811485623892E-2</v>
      </c>
      <c r="AT206" s="135">
        <v>45674</v>
      </c>
      <c r="AU206" s="107">
        <v>23203.19921875</v>
      </c>
      <c r="AV206" s="73">
        <f t="shared" si="37"/>
        <v>-4.6586517926727744E-3</v>
      </c>
      <c r="BB206" s="136">
        <v>45674</v>
      </c>
      <c r="BC206" s="107">
        <v>5814.66796875</v>
      </c>
      <c r="BD206" s="73">
        <f t="shared" si="38"/>
        <v>-1.4802321201459967E-2</v>
      </c>
      <c r="BG206" s="135">
        <v>45674</v>
      </c>
      <c r="BH206" s="107">
        <v>23203.19921875</v>
      </c>
      <c r="BI206" s="73">
        <f t="shared" si="39"/>
        <v>-4.6586517926727744E-3</v>
      </c>
    </row>
    <row r="207" spans="2:61" x14ac:dyDescent="0.25">
      <c r="B207" s="136">
        <v>45677</v>
      </c>
      <c r="C207" s="107">
        <v>4013.23583984375</v>
      </c>
      <c r="D207" s="73">
        <f t="shared" si="30"/>
        <v>-1.1274618718941865E-2</v>
      </c>
      <c r="G207" s="135">
        <v>45677</v>
      </c>
      <c r="H207" s="107">
        <v>23344.75</v>
      </c>
      <c r="I207" s="73">
        <f t="shared" si="31"/>
        <v>6.100485537167577E-3</v>
      </c>
      <c r="O207" s="136">
        <v>45672</v>
      </c>
      <c r="P207" s="107">
        <v>22.236886978149411</v>
      </c>
      <c r="Q207" s="73">
        <f t="shared" si="32"/>
        <v>1.6881307081934249E-2</v>
      </c>
      <c r="T207" s="135">
        <v>45677</v>
      </c>
      <c r="U207" s="107">
        <v>23344.75</v>
      </c>
      <c r="V207" s="73">
        <f t="shared" si="33"/>
        <v>6.100485537167577E-3</v>
      </c>
      <c r="AB207" s="136">
        <v>45677</v>
      </c>
      <c r="AC207" s="107">
        <v>1747.955932617188</v>
      </c>
      <c r="AD207" s="73">
        <f t="shared" si="34"/>
        <v>4.0805516447515178E-3</v>
      </c>
      <c r="AG207" s="135">
        <v>45677</v>
      </c>
      <c r="AH207" s="107">
        <v>23344.75</v>
      </c>
      <c r="AI207" s="73">
        <f t="shared" si="35"/>
        <v>6.100485537167577E-3</v>
      </c>
      <c r="AO207" s="136">
        <v>45677</v>
      </c>
      <c r="AP207" s="107">
        <v>288.72100830078119</v>
      </c>
      <c r="AQ207" s="73">
        <f t="shared" si="36"/>
        <v>6.4905138695395603E-2</v>
      </c>
      <c r="AT207" s="135">
        <v>45677</v>
      </c>
      <c r="AU207" s="107">
        <v>23344.75</v>
      </c>
      <c r="AV207" s="73">
        <f t="shared" si="37"/>
        <v>6.100485537167577E-3</v>
      </c>
      <c r="BB207" s="136">
        <v>45677</v>
      </c>
      <c r="BC207" s="107">
        <v>5750.50244140625</v>
      </c>
      <c r="BD207" s="73">
        <f t="shared" si="38"/>
        <v>-1.1035114590995931E-2</v>
      </c>
      <c r="BG207" s="135">
        <v>45677</v>
      </c>
      <c r="BH207" s="107">
        <v>23344.75</v>
      </c>
      <c r="BI207" s="73">
        <f t="shared" si="39"/>
        <v>6.100485537167577E-3</v>
      </c>
    </row>
    <row r="208" spans="2:61" x14ac:dyDescent="0.25">
      <c r="B208" s="136">
        <v>45678</v>
      </c>
      <c r="C208" s="107">
        <v>3971.949951171875</v>
      </c>
      <c r="D208" s="73">
        <f t="shared" si="30"/>
        <v>-1.0287431469136465E-2</v>
      </c>
      <c r="G208" s="135">
        <v>45678</v>
      </c>
      <c r="H208" s="107">
        <v>23024.650390625</v>
      </c>
      <c r="I208" s="73">
        <f t="shared" si="31"/>
        <v>-1.3711845677293555E-2</v>
      </c>
      <c r="O208" s="136">
        <v>45673</v>
      </c>
      <c r="P208" s="107">
        <v>20.95455169677734</v>
      </c>
      <c r="Q208" s="73">
        <f t="shared" si="32"/>
        <v>-5.7667032378773575E-2</v>
      </c>
      <c r="T208" s="135">
        <v>45678</v>
      </c>
      <c r="U208" s="107">
        <v>23024.650390625</v>
      </c>
      <c r="V208" s="73">
        <f t="shared" si="33"/>
        <v>-1.3711845677293555E-2</v>
      </c>
      <c r="AB208" s="136">
        <v>45678</v>
      </c>
      <c r="AC208" s="107">
        <v>1753.989624023438</v>
      </c>
      <c r="AD208" s="73">
        <f t="shared" si="34"/>
        <v>3.4518555609213131E-3</v>
      </c>
      <c r="AG208" s="135">
        <v>45678</v>
      </c>
      <c r="AH208" s="107">
        <v>23024.650390625</v>
      </c>
      <c r="AI208" s="73">
        <f t="shared" si="35"/>
        <v>-1.3711845677293555E-2</v>
      </c>
      <c r="AO208" s="136">
        <v>45678</v>
      </c>
      <c r="AP208" s="107">
        <v>286.89395141601563</v>
      </c>
      <c r="AQ208" s="73">
        <f t="shared" si="36"/>
        <v>-6.3281050988233112E-3</v>
      </c>
      <c r="AT208" s="135">
        <v>45678</v>
      </c>
      <c r="AU208" s="107">
        <v>23024.650390625</v>
      </c>
      <c r="AV208" s="73">
        <f t="shared" si="37"/>
        <v>-1.3711845677293555E-2</v>
      </c>
      <c r="BB208" s="136">
        <v>45678</v>
      </c>
      <c r="BC208" s="107">
        <v>5684.4619140625</v>
      </c>
      <c r="BD208" s="73">
        <f t="shared" si="38"/>
        <v>-1.1484305591843214E-2</v>
      </c>
      <c r="BG208" s="135">
        <v>45678</v>
      </c>
      <c r="BH208" s="107">
        <v>23024.650390625</v>
      </c>
      <c r="BI208" s="73">
        <f t="shared" si="39"/>
        <v>-1.3711845677293555E-2</v>
      </c>
    </row>
    <row r="209" spans="2:61" x14ac:dyDescent="0.25">
      <c r="B209" s="136">
        <v>45679</v>
      </c>
      <c r="C209" s="107">
        <v>4090.7880859375</v>
      </c>
      <c r="D209" s="73">
        <f t="shared" si="30"/>
        <v>2.9919343452593949E-2</v>
      </c>
      <c r="G209" s="135">
        <v>45679</v>
      </c>
      <c r="H209" s="107">
        <v>23155.349609375</v>
      </c>
      <c r="I209" s="73">
        <f t="shared" si="31"/>
        <v>5.6764909144164655E-3</v>
      </c>
      <c r="O209" s="136">
        <v>45674</v>
      </c>
      <c r="P209" s="107">
        <v>20.585393905639648</v>
      </c>
      <c r="Q209" s="73">
        <f t="shared" si="32"/>
        <v>-1.761706938328178E-2</v>
      </c>
      <c r="T209" s="135">
        <v>45679</v>
      </c>
      <c r="U209" s="107">
        <v>23155.349609375</v>
      </c>
      <c r="V209" s="73">
        <f t="shared" si="33"/>
        <v>5.6764909144164655E-3</v>
      </c>
      <c r="AB209" s="136">
        <v>45679</v>
      </c>
      <c r="AC209" s="107">
        <v>1778.609985351562</v>
      </c>
      <c r="AD209" s="73">
        <f t="shared" si="34"/>
        <v>1.4036777065788986E-2</v>
      </c>
      <c r="AG209" s="135">
        <v>45679</v>
      </c>
      <c r="AH209" s="107">
        <v>23155.349609375</v>
      </c>
      <c r="AI209" s="73">
        <f t="shared" si="35"/>
        <v>5.6764909144164655E-3</v>
      </c>
      <c r="AO209" s="136">
        <v>45679</v>
      </c>
      <c r="AP209" s="107">
        <v>297.231201171875</v>
      </c>
      <c r="AQ209" s="73">
        <f t="shared" si="36"/>
        <v>3.6031605772230746E-2</v>
      </c>
      <c r="AT209" s="135">
        <v>45679</v>
      </c>
      <c r="AU209" s="107">
        <v>23155.349609375</v>
      </c>
      <c r="AV209" s="73">
        <f t="shared" si="37"/>
        <v>5.6764909144164655E-3</v>
      </c>
      <c r="BB209" s="136">
        <v>45679</v>
      </c>
      <c r="BC209" s="107">
        <v>5774.787109375</v>
      </c>
      <c r="BD209" s="73">
        <f t="shared" si="38"/>
        <v>1.5889840881693429E-2</v>
      </c>
      <c r="BG209" s="135">
        <v>45679</v>
      </c>
      <c r="BH209" s="107">
        <v>23155.349609375</v>
      </c>
      <c r="BI209" s="73">
        <f t="shared" si="39"/>
        <v>5.6764909144164655E-3</v>
      </c>
    </row>
    <row r="210" spans="2:61" x14ac:dyDescent="0.25">
      <c r="B210" s="136">
        <v>45680</v>
      </c>
      <c r="C210" s="107">
        <v>4079.814697265625</v>
      </c>
      <c r="D210" s="73">
        <f t="shared" si="30"/>
        <v>-2.6824632421310612E-3</v>
      </c>
      <c r="G210" s="135">
        <v>45680</v>
      </c>
      <c r="H210" s="107">
        <v>23205.349609375</v>
      </c>
      <c r="I210" s="73">
        <f t="shared" si="31"/>
        <v>2.1593282262408753E-3</v>
      </c>
      <c r="O210" s="136">
        <v>45678</v>
      </c>
      <c r="P210" s="107">
        <v>20.546535491943359</v>
      </c>
      <c r="Q210" s="73">
        <f t="shared" si="32"/>
        <v>-1.8876691830338466E-3</v>
      </c>
      <c r="T210" s="135">
        <v>45680</v>
      </c>
      <c r="U210" s="107">
        <v>23205.349609375</v>
      </c>
      <c r="V210" s="73">
        <f t="shared" si="33"/>
        <v>2.1593282262408753E-3</v>
      </c>
      <c r="AB210" s="136">
        <v>45680</v>
      </c>
      <c r="AC210" s="107">
        <v>1758.465942382812</v>
      </c>
      <c r="AD210" s="73">
        <f t="shared" si="34"/>
        <v>-1.1325722409440075E-2</v>
      </c>
      <c r="AG210" s="135">
        <v>45680</v>
      </c>
      <c r="AH210" s="107">
        <v>23205.349609375</v>
      </c>
      <c r="AI210" s="73">
        <f t="shared" si="35"/>
        <v>2.1593282262408753E-3</v>
      </c>
      <c r="AO210" s="136">
        <v>45680</v>
      </c>
      <c r="AP210" s="107">
        <v>305.5009765625</v>
      </c>
      <c r="AQ210" s="73">
        <f t="shared" si="36"/>
        <v>2.7822702858987469E-2</v>
      </c>
      <c r="AT210" s="135">
        <v>45680</v>
      </c>
      <c r="AU210" s="107">
        <v>23205.349609375</v>
      </c>
      <c r="AV210" s="73">
        <f t="shared" si="37"/>
        <v>2.1593282262408753E-3</v>
      </c>
      <c r="BB210" s="136">
        <v>45680</v>
      </c>
      <c r="BC210" s="107">
        <v>5924.98291015625</v>
      </c>
      <c r="BD210" s="73">
        <f t="shared" si="38"/>
        <v>2.6008889667537227E-2</v>
      </c>
      <c r="BG210" s="135">
        <v>45680</v>
      </c>
      <c r="BH210" s="107">
        <v>23205.349609375</v>
      </c>
      <c r="BI210" s="73">
        <f t="shared" si="39"/>
        <v>2.1593282262408753E-3</v>
      </c>
    </row>
    <row r="211" spans="2:61" x14ac:dyDescent="0.25">
      <c r="B211" s="136">
        <v>45681</v>
      </c>
      <c r="C211" s="107">
        <v>4086.60595703125</v>
      </c>
      <c r="D211" s="73">
        <f t="shared" si="30"/>
        <v>1.6646000540605499E-3</v>
      </c>
      <c r="G211" s="135">
        <v>45681</v>
      </c>
      <c r="H211" s="107">
        <v>23092.19921875</v>
      </c>
      <c r="I211" s="73">
        <f t="shared" si="31"/>
        <v>-4.8760476583936674E-3</v>
      </c>
      <c r="O211" s="136">
        <v>45679</v>
      </c>
      <c r="P211" s="107">
        <v>20.993410110473629</v>
      </c>
      <c r="Q211" s="73">
        <f t="shared" si="32"/>
        <v>2.1749390241751376E-2</v>
      </c>
      <c r="T211" s="135">
        <v>45681</v>
      </c>
      <c r="U211" s="107">
        <v>23092.19921875</v>
      </c>
      <c r="V211" s="73">
        <f t="shared" si="33"/>
        <v>-4.8760476583936674E-3</v>
      </c>
      <c r="AB211" s="136">
        <v>45681</v>
      </c>
      <c r="AC211" s="107">
        <v>1744.696044921875</v>
      </c>
      <c r="AD211" s="73">
        <f t="shared" si="34"/>
        <v>-7.8306307384481411E-3</v>
      </c>
      <c r="AG211" s="135">
        <v>45681</v>
      </c>
      <c r="AH211" s="107">
        <v>23092.19921875</v>
      </c>
      <c r="AI211" s="73">
        <f t="shared" si="35"/>
        <v>-4.8760476583936674E-3</v>
      </c>
      <c r="AO211" s="136">
        <v>45681</v>
      </c>
      <c r="AP211" s="107">
        <v>307.80880737304688</v>
      </c>
      <c r="AQ211" s="73">
        <f t="shared" si="36"/>
        <v>7.5542501909964255E-3</v>
      </c>
      <c r="AT211" s="135">
        <v>45681</v>
      </c>
      <c r="AU211" s="107">
        <v>23092.19921875</v>
      </c>
      <c r="AV211" s="73">
        <f t="shared" si="37"/>
        <v>-4.8760476583936674E-3</v>
      </c>
      <c r="BB211" s="136">
        <v>45681</v>
      </c>
      <c r="BC211" s="107">
        <v>5921.13330078125</v>
      </c>
      <c r="BD211" s="73">
        <f t="shared" si="38"/>
        <v>-6.4972497530768614E-4</v>
      </c>
      <c r="BG211" s="135">
        <v>45681</v>
      </c>
      <c r="BH211" s="107">
        <v>23092.19921875</v>
      </c>
      <c r="BI211" s="73">
        <f t="shared" si="39"/>
        <v>-4.8760476583936674E-3</v>
      </c>
    </row>
    <row r="212" spans="2:61" x14ac:dyDescent="0.25">
      <c r="B212" s="136">
        <v>45684</v>
      </c>
      <c r="C212" s="107">
        <v>4000.7861328125</v>
      </c>
      <c r="D212" s="73">
        <f t="shared" si="30"/>
        <v>-2.1000268956954837E-2</v>
      </c>
      <c r="G212" s="135">
        <v>45684</v>
      </c>
      <c r="H212" s="107">
        <v>22829.150390625</v>
      </c>
      <c r="I212" s="73">
        <f t="shared" si="31"/>
        <v>-1.1391241935562957E-2</v>
      </c>
      <c r="O212" s="136">
        <v>45680</v>
      </c>
      <c r="P212" s="107">
        <v>21.158559799194339</v>
      </c>
      <c r="Q212" s="73">
        <f t="shared" si="32"/>
        <v>7.8667395078571012E-3</v>
      </c>
      <c r="T212" s="135">
        <v>45684</v>
      </c>
      <c r="U212" s="107">
        <v>22829.150390625</v>
      </c>
      <c r="V212" s="73">
        <f t="shared" si="33"/>
        <v>-1.1391241935562957E-2</v>
      </c>
      <c r="AB212" s="136">
        <v>45684</v>
      </c>
      <c r="AC212" s="107">
        <v>1665.968872070312</v>
      </c>
      <c r="AD212" s="73">
        <f t="shared" si="34"/>
        <v>-4.5123718300793314E-2</v>
      </c>
      <c r="AG212" s="135">
        <v>45684</v>
      </c>
      <c r="AH212" s="107">
        <v>22829.150390625</v>
      </c>
      <c r="AI212" s="73">
        <f t="shared" si="35"/>
        <v>-1.1391241935562957E-2</v>
      </c>
      <c r="AO212" s="136">
        <v>45684</v>
      </c>
      <c r="AP212" s="107">
        <v>296.1253662109375</v>
      </c>
      <c r="AQ212" s="73">
        <f t="shared" si="36"/>
        <v>-3.7956812418137531E-2</v>
      </c>
      <c r="AT212" s="135">
        <v>45684</v>
      </c>
      <c r="AU212" s="107">
        <v>22829.150390625</v>
      </c>
      <c r="AV212" s="73">
        <f t="shared" si="37"/>
        <v>-1.1391241935562957E-2</v>
      </c>
      <c r="BB212" s="136">
        <v>45684</v>
      </c>
      <c r="BC212" s="107">
        <v>5612.6953125</v>
      </c>
      <c r="BD212" s="73">
        <f t="shared" si="38"/>
        <v>-5.2091039436750086E-2</v>
      </c>
      <c r="BG212" s="135">
        <v>45684</v>
      </c>
      <c r="BH212" s="107">
        <v>22829.150390625</v>
      </c>
      <c r="BI212" s="73">
        <f t="shared" si="39"/>
        <v>-1.1391241935562957E-2</v>
      </c>
    </row>
    <row r="213" spans="2:61" x14ac:dyDescent="0.25">
      <c r="B213" s="136">
        <v>45685</v>
      </c>
      <c r="C213" s="107">
        <v>3976.329833984375</v>
      </c>
      <c r="D213" s="73">
        <f t="shared" si="30"/>
        <v>-6.1128733244565359E-3</v>
      </c>
      <c r="G213" s="135">
        <v>45685</v>
      </c>
      <c r="H213" s="107">
        <v>22957.25</v>
      </c>
      <c r="I213" s="73">
        <f t="shared" si="31"/>
        <v>5.6112298172781294E-3</v>
      </c>
      <c r="O213" s="136">
        <v>45681</v>
      </c>
      <c r="P213" s="107">
        <v>21.0614128112793</v>
      </c>
      <c r="Q213" s="73">
        <f t="shared" si="32"/>
        <v>-4.591379982239574E-3</v>
      </c>
      <c r="T213" s="135">
        <v>45685</v>
      </c>
      <c r="U213" s="107">
        <v>22957.25</v>
      </c>
      <c r="V213" s="73">
        <f t="shared" si="33"/>
        <v>5.6112298172781294E-3</v>
      </c>
      <c r="AB213" s="136">
        <v>45685</v>
      </c>
      <c r="AC213" s="107">
        <v>1647.771118164062</v>
      </c>
      <c r="AD213" s="73">
        <f t="shared" si="34"/>
        <v>-1.0923225644447698E-2</v>
      </c>
      <c r="AG213" s="135">
        <v>45685</v>
      </c>
      <c r="AH213" s="107">
        <v>22957.25</v>
      </c>
      <c r="AI213" s="73">
        <f t="shared" si="35"/>
        <v>5.6112298172781294E-3</v>
      </c>
      <c r="AO213" s="136">
        <v>45685</v>
      </c>
      <c r="AP213" s="107">
        <v>297.7435302734375</v>
      </c>
      <c r="AQ213" s="73">
        <f t="shared" si="36"/>
        <v>5.4644560957581856E-3</v>
      </c>
      <c r="AT213" s="135">
        <v>45685</v>
      </c>
      <c r="AU213" s="107">
        <v>22957.25</v>
      </c>
      <c r="AV213" s="73">
        <f t="shared" si="37"/>
        <v>5.6112298172781294E-3</v>
      </c>
      <c r="BB213" s="136">
        <v>45685</v>
      </c>
      <c r="BC213" s="107">
        <v>5592.65576171875</v>
      </c>
      <c r="BD213" s="73">
        <f t="shared" si="38"/>
        <v>-3.5703970491004489E-3</v>
      </c>
      <c r="BG213" s="135">
        <v>45685</v>
      </c>
      <c r="BH213" s="107">
        <v>22957.25</v>
      </c>
      <c r="BI213" s="73">
        <f t="shared" si="39"/>
        <v>5.6112298172781294E-3</v>
      </c>
    </row>
    <row r="214" spans="2:61" x14ac:dyDescent="0.25">
      <c r="B214" s="136">
        <v>45686</v>
      </c>
      <c r="C214" s="107">
        <v>4034.88720703125</v>
      </c>
      <c r="D214" s="73">
        <f t="shared" si="30"/>
        <v>1.4726487864865856E-2</v>
      </c>
      <c r="G214" s="135">
        <v>45686</v>
      </c>
      <c r="H214" s="107">
        <v>23163.099609375</v>
      </c>
      <c r="I214" s="73">
        <f t="shared" si="31"/>
        <v>8.966649288351114E-3</v>
      </c>
      <c r="O214" s="136">
        <v>45684</v>
      </c>
      <c r="P214" s="107">
        <v>20.925407409667969</v>
      </c>
      <c r="Q214" s="73">
        <f t="shared" si="32"/>
        <v>-6.4575630718607391E-3</v>
      </c>
      <c r="T214" s="135">
        <v>45686</v>
      </c>
      <c r="U214" s="107">
        <v>23163.099609375</v>
      </c>
      <c r="V214" s="73">
        <f t="shared" si="33"/>
        <v>8.966649288351114E-3</v>
      </c>
      <c r="AB214" s="136">
        <v>45686</v>
      </c>
      <c r="AC214" s="107">
        <v>1672.82958984375</v>
      </c>
      <c r="AD214" s="73">
        <f t="shared" si="34"/>
        <v>1.5207495387835168E-2</v>
      </c>
      <c r="AG214" s="135">
        <v>45686</v>
      </c>
      <c r="AH214" s="107">
        <v>23163.099609375</v>
      </c>
      <c r="AI214" s="73">
        <f t="shared" si="35"/>
        <v>8.966649288351114E-3</v>
      </c>
      <c r="AO214" s="136">
        <v>45686</v>
      </c>
      <c r="AP214" s="107">
        <v>306.42279052734381</v>
      </c>
      <c r="AQ214" s="73">
        <f t="shared" si="36"/>
        <v>2.9150122072965079E-2</v>
      </c>
      <c r="AT214" s="135">
        <v>45686</v>
      </c>
      <c r="AU214" s="107">
        <v>23163.099609375</v>
      </c>
      <c r="AV214" s="73">
        <f t="shared" si="37"/>
        <v>8.966649288351114E-3</v>
      </c>
      <c r="BB214" s="136">
        <v>45686</v>
      </c>
      <c r="BC214" s="107">
        <v>5807.21484375</v>
      </c>
      <c r="BD214" s="73">
        <f t="shared" si="38"/>
        <v>3.8364435640735994E-2</v>
      </c>
      <c r="BG214" s="135">
        <v>45686</v>
      </c>
      <c r="BH214" s="107">
        <v>23163.099609375</v>
      </c>
      <c r="BI214" s="73">
        <f t="shared" si="39"/>
        <v>8.966649288351114E-3</v>
      </c>
    </row>
    <row r="215" spans="2:61" x14ac:dyDescent="0.25">
      <c r="B215" s="136">
        <v>45687</v>
      </c>
      <c r="C215" s="107">
        <v>4035.13330078125</v>
      </c>
      <c r="D215" s="73">
        <f t="shared" si="30"/>
        <v>6.0991481886096821E-5</v>
      </c>
      <c r="G215" s="135">
        <v>45687</v>
      </c>
      <c r="H215" s="107">
        <v>23249.5</v>
      </c>
      <c r="I215" s="73">
        <f t="shared" si="31"/>
        <v>3.730087599762788E-3</v>
      </c>
      <c r="O215" s="136">
        <v>45685</v>
      </c>
      <c r="P215" s="107">
        <v>20.915693283081051</v>
      </c>
      <c r="Q215" s="73">
        <f t="shared" si="32"/>
        <v>-4.6422640174881291E-4</v>
      </c>
      <c r="T215" s="135">
        <v>45687</v>
      </c>
      <c r="U215" s="107">
        <v>23249.5</v>
      </c>
      <c r="V215" s="73">
        <f t="shared" si="33"/>
        <v>3.730087599762788E-3</v>
      </c>
      <c r="AB215" s="136">
        <v>45687</v>
      </c>
      <c r="AC215" s="107">
        <v>1667.088134765625</v>
      </c>
      <c r="AD215" s="73">
        <f t="shared" si="34"/>
        <v>-3.4321816836473396E-3</v>
      </c>
      <c r="AG215" s="135">
        <v>45687</v>
      </c>
      <c r="AH215" s="107">
        <v>23249.5</v>
      </c>
      <c r="AI215" s="73">
        <f t="shared" si="35"/>
        <v>3.730087599762788E-3</v>
      </c>
      <c r="AO215" s="136">
        <v>45687</v>
      </c>
      <c r="AP215" s="107">
        <v>303.03933715820313</v>
      </c>
      <c r="AQ215" s="73">
        <f t="shared" si="36"/>
        <v>-1.1041781074174861E-2</v>
      </c>
      <c r="AT215" s="135">
        <v>45687</v>
      </c>
      <c r="AU215" s="107">
        <v>23249.5</v>
      </c>
      <c r="AV215" s="73">
        <f t="shared" si="37"/>
        <v>3.730087599762788E-3</v>
      </c>
      <c r="BB215" s="136">
        <v>45687</v>
      </c>
      <c r="BC215" s="107">
        <v>5765.2607421875</v>
      </c>
      <c r="BD215" s="73">
        <f t="shared" si="38"/>
        <v>-7.2244789785336216E-3</v>
      </c>
      <c r="BG215" s="135">
        <v>45687</v>
      </c>
      <c r="BH215" s="107">
        <v>23249.5</v>
      </c>
      <c r="BI215" s="73">
        <f t="shared" si="39"/>
        <v>3.730087599762788E-3</v>
      </c>
    </row>
    <row r="216" spans="2:61" x14ac:dyDescent="0.25">
      <c r="B216" s="136">
        <v>45688</v>
      </c>
      <c r="C216" s="107">
        <v>4047.287841796875</v>
      </c>
      <c r="D216" s="73">
        <f t="shared" si="30"/>
        <v>3.0121783122436518E-3</v>
      </c>
      <c r="G216" s="135">
        <v>45688</v>
      </c>
      <c r="H216" s="107">
        <v>23508.400390625</v>
      </c>
      <c r="I216" s="73">
        <f t="shared" si="31"/>
        <v>1.1135740150325812E-2</v>
      </c>
      <c r="O216" s="136">
        <v>45686</v>
      </c>
      <c r="P216" s="107">
        <v>21.080842971801761</v>
      </c>
      <c r="Q216" s="73">
        <f t="shared" si="32"/>
        <v>7.895970096974958E-3</v>
      </c>
      <c r="T216" s="135">
        <v>45688</v>
      </c>
      <c r="U216" s="107">
        <v>23508.400390625</v>
      </c>
      <c r="V216" s="73">
        <f t="shared" si="33"/>
        <v>1.1135740150325812E-2</v>
      </c>
      <c r="AB216" s="136">
        <v>45688</v>
      </c>
      <c r="AC216" s="107">
        <v>1679.1064453125</v>
      </c>
      <c r="AD216" s="73">
        <f t="shared" si="34"/>
        <v>7.2091632687223406E-3</v>
      </c>
      <c r="AG216" s="135">
        <v>45688</v>
      </c>
      <c r="AH216" s="107">
        <v>23508.400390625</v>
      </c>
      <c r="AI216" s="73">
        <f t="shared" si="35"/>
        <v>1.1135740150325812E-2</v>
      </c>
      <c r="AO216" s="136">
        <v>45688</v>
      </c>
      <c r="AP216" s="107">
        <v>305.88339233398438</v>
      </c>
      <c r="AQ216" s="73">
        <f t="shared" si="36"/>
        <v>9.3851022855706567E-3</v>
      </c>
      <c r="AT216" s="135">
        <v>45688</v>
      </c>
      <c r="AU216" s="107">
        <v>23508.400390625</v>
      </c>
      <c r="AV216" s="73">
        <f t="shared" si="37"/>
        <v>1.1135740150325812E-2</v>
      </c>
      <c r="BB216" s="136">
        <v>45688</v>
      </c>
      <c r="BC216" s="107">
        <v>5838.2119140625</v>
      </c>
      <c r="BD216" s="73">
        <f t="shared" si="38"/>
        <v>1.2653577199237098E-2</v>
      </c>
      <c r="BG216" s="135">
        <v>45688</v>
      </c>
      <c r="BH216" s="107">
        <v>23508.400390625</v>
      </c>
      <c r="BI216" s="73">
        <f t="shared" si="39"/>
        <v>1.1135740150325812E-2</v>
      </c>
    </row>
    <row r="217" spans="2:61" x14ac:dyDescent="0.25">
      <c r="B217" s="136">
        <v>45689</v>
      </c>
      <c r="C217" s="107">
        <v>4008.659423828125</v>
      </c>
      <c r="D217" s="73">
        <f t="shared" si="30"/>
        <v>-9.5442724804075674E-3</v>
      </c>
      <c r="G217" s="135">
        <v>45689</v>
      </c>
      <c r="H217" s="107">
        <v>23482.150390625</v>
      </c>
      <c r="I217" s="73">
        <f t="shared" si="31"/>
        <v>-1.1166221250199504E-3</v>
      </c>
      <c r="O217" s="136">
        <v>45687</v>
      </c>
      <c r="P217" s="107">
        <v>21.197418212890621</v>
      </c>
      <c r="Q217" s="73">
        <f t="shared" si="32"/>
        <v>5.5299136398290205E-3</v>
      </c>
      <c r="T217" s="135">
        <v>45689</v>
      </c>
      <c r="U217" s="107">
        <v>23482.150390625</v>
      </c>
      <c r="V217" s="73">
        <f t="shared" si="33"/>
        <v>-1.1166221250199504E-3</v>
      </c>
      <c r="AB217" s="136">
        <v>45689</v>
      </c>
      <c r="AC217" s="107">
        <v>1648.5009765625</v>
      </c>
      <c r="AD217" s="73">
        <f t="shared" si="34"/>
        <v>-1.8227235584402757E-2</v>
      </c>
      <c r="AG217" s="135">
        <v>45689</v>
      </c>
      <c r="AH217" s="107">
        <v>23482.150390625</v>
      </c>
      <c r="AI217" s="73">
        <f t="shared" si="35"/>
        <v>-1.1166221250199504E-3</v>
      </c>
      <c r="AO217" s="136">
        <v>45689</v>
      </c>
      <c r="AP217" s="107">
        <v>298.92034912109381</v>
      </c>
      <c r="AQ217" s="73">
        <f t="shared" si="36"/>
        <v>-2.2763717767612102E-2</v>
      </c>
      <c r="AT217" s="135">
        <v>45689</v>
      </c>
      <c r="AU217" s="107">
        <v>23482.150390625</v>
      </c>
      <c r="AV217" s="73">
        <f t="shared" si="37"/>
        <v>-1.1166221250199504E-3</v>
      </c>
      <c r="BB217" s="136">
        <v>45689</v>
      </c>
      <c r="BC217" s="107">
        <v>5830.46240234375</v>
      </c>
      <c r="BD217" s="73">
        <f t="shared" si="38"/>
        <v>-1.3273775999949056E-3</v>
      </c>
      <c r="BG217" s="135">
        <v>45689</v>
      </c>
      <c r="BH217" s="107">
        <v>23482.150390625</v>
      </c>
      <c r="BI217" s="73">
        <f t="shared" si="39"/>
        <v>-1.1166221250199504E-3</v>
      </c>
    </row>
    <row r="218" spans="2:61" x14ac:dyDescent="0.25">
      <c r="B218" s="136">
        <v>45691</v>
      </c>
      <c r="C218" s="107">
        <v>4004.230712890625</v>
      </c>
      <c r="D218" s="73">
        <f t="shared" si="30"/>
        <v>-1.1047860317529024E-3</v>
      </c>
      <c r="G218" s="135">
        <v>45691</v>
      </c>
      <c r="H218" s="107">
        <v>23361.05078125</v>
      </c>
      <c r="I218" s="73">
        <f t="shared" si="31"/>
        <v>-5.1570919766934509E-3</v>
      </c>
      <c r="O218" s="136">
        <v>45688</v>
      </c>
      <c r="P218" s="107">
        <v>21.323709487915039</v>
      </c>
      <c r="Q218" s="73">
        <f t="shared" si="32"/>
        <v>5.9578611770567669E-3</v>
      </c>
      <c r="T218" s="135">
        <v>45691</v>
      </c>
      <c r="U218" s="107">
        <v>23361.05078125</v>
      </c>
      <c r="V218" s="73">
        <f t="shared" si="33"/>
        <v>-5.1570919766934509E-3</v>
      </c>
      <c r="AB218" s="136">
        <v>45691</v>
      </c>
      <c r="AC218" s="107">
        <v>1646.554809570312</v>
      </c>
      <c r="AD218" s="73">
        <f t="shared" si="34"/>
        <v>-1.1805676914102836E-3</v>
      </c>
      <c r="AG218" s="135">
        <v>45691</v>
      </c>
      <c r="AH218" s="107">
        <v>23361.05078125</v>
      </c>
      <c r="AI218" s="73">
        <f t="shared" si="35"/>
        <v>-5.1570919766934509E-3</v>
      </c>
      <c r="AO218" s="136">
        <v>45691</v>
      </c>
      <c r="AP218" s="107">
        <v>307.55062866210938</v>
      </c>
      <c r="AQ218" s="73">
        <f t="shared" si="36"/>
        <v>2.8871502279423034E-2</v>
      </c>
      <c r="AT218" s="135">
        <v>45691</v>
      </c>
      <c r="AU218" s="107">
        <v>23361.05078125</v>
      </c>
      <c r="AV218" s="73">
        <f t="shared" si="37"/>
        <v>-5.1570919766934509E-3</v>
      </c>
      <c r="BB218" s="136">
        <v>45691</v>
      </c>
      <c r="BC218" s="107">
        <v>5716.29736328125</v>
      </c>
      <c r="BD218" s="73">
        <f t="shared" si="38"/>
        <v>-1.9580786425551389E-2</v>
      </c>
      <c r="BG218" s="135">
        <v>45691</v>
      </c>
      <c r="BH218" s="107">
        <v>23361.05078125</v>
      </c>
      <c r="BI218" s="73">
        <f t="shared" si="39"/>
        <v>-5.1570919766934509E-3</v>
      </c>
    </row>
    <row r="219" spans="2:61" x14ac:dyDescent="0.25">
      <c r="B219" s="136">
        <v>45692</v>
      </c>
      <c r="C219" s="107">
        <v>4042.0224609375</v>
      </c>
      <c r="D219" s="73">
        <f t="shared" si="30"/>
        <v>9.4379546925740243E-3</v>
      </c>
      <c r="G219" s="135">
        <v>45692</v>
      </c>
      <c r="H219" s="107">
        <v>23739.25</v>
      </c>
      <c r="I219" s="73">
        <f t="shared" si="31"/>
        <v>1.6189306820631133E-2</v>
      </c>
      <c r="O219" s="136">
        <v>45691</v>
      </c>
      <c r="P219" s="107">
        <v>21.362565994262699</v>
      </c>
      <c r="Q219" s="73">
        <f t="shared" si="32"/>
        <v>1.8222207711882099E-3</v>
      </c>
      <c r="T219" s="135">
        <v>45692</v>
      </c>
      <c r="U219" s="107">
        <v>23739.25</v>
      </c>
      <c r="V219" s="73">
        <f t="shared" si="33"/>
        <v>1.6189306820631133E-2</v>
      </c>
      <c r="AB219" s="136">
        <v>45692</v>
      </c>
      <c r="AC219" s="107">
        <v>1686.015747070312</v>
      </c>
      <c r="AD219" s="73">
        <f t="shared" si="34"/>
        <v>2.3965760064979413E-2</v>
      </c>
      <c r="AG219" s="135">
        <v>45692</v>
      </c>
      <c r="AH219" s="107">
        <v>23739.25</v>
      </c>
      <c r="AI219" s="73">
        <f t="shared" si="35"/>
        <v>1.6189306820631133E-2</v>
      </c>
      <c r="AO219" s="136">
        <v>45692</v>
      </c>
      <c r="AP219" s="107">
        <v>310.14947509765619</v>
      </c>
      <c r="AQ219" s="73">
        <f t="shared" si="36"/>
        <v>8.4501418412057383E-3</v>
      </c>
      <c r="AT219" s="135">
        <v>45692</v>
      </c>
      <c r="AU219" s="107">
        <v>23739.25</v>
      </c>
      <c r="AV219" s="73">
        <f t="shared" si="37"/>
        <v>1.6189306820631133E-2</v>
      </c>
      <c r="BB219" s="136">
        <v>45692</v>
      </c>
      <c r="BC219" s="107">
        <v>5826.46484375</v>
      </c>
      <c r="BD219" s="73">
        <f t="shared" si="38"/>
        <v>1.9272524410016256E-2</v>
      </c>
      <c r="BG219" s="135">
        <v>45692</v>
      </c>
      <c r="BH219" s="107">
        <v>23739.25</v>
      </c>
      <c r="BI219" s="73">
        <f t="shared" si="39"/>
        <v>1.6189306820631133E-2</v>
      </c>
    </row>
    <row r="220" spans="2:61" x14ac:dyDescent="0.25">
      <c r="B220" s="136">
        <v>45693</v>
      </c>
      <c r="C220" s="107">
        <v>4026.325439453125</v>
      </c>
      <c r="D220" s="73">
        <f t="shared" si="30"/>
        <v>-3.8834572633063003E-3</v>
      </c>
      <c r="G220" s="135">
        <v>45693</v>
      </c>
      <c r="H220" s="107">
        <v>23696.30078125</v>
      </c>
      <c r="I220" s="73">
        <f t="shared" si="31"/>
        <v>-1.809207062143936E-3</v>
      </c>
      <c r="O220" s="136">
        <v>45692</v>
      </c>
      <c r="P220" s="107">
        <v>21.741439819335941</v>
      </c>
      <c r="Q220" s="73">
        <f t="shared" si="32"/>
        <v>1.7735408057955038E-2</v>
      </c>
      <c r="T220" s="135">
        <v>45693</v>
      </c>
      <c r="U220" s="107">
        <v>23696.30078125</v>
      </c>
      <c r="V220" s="73">
        <f t="shared" si="33"/>
        <v>-1.809207062143936E-3</v>
      </c>
      <c r="AB220" s="136">
        <v>45693</v>
      </c>
      <c r="AC220" s="107">
        <v>1666.844848632812</v>
      </c>
      <c r="AD220" s="73">
        <f t="shared" si="34"/>
        <v>-1.1370533443007314E-2</v>
      </c>
      <c r="AG220" s="135">
        <v>45693</v>
      </c>
      <c r="AH220" s="107">
        <v>23696.30078125</v>
      </c>
      <c r="AI220" s="73">
        <f t="shared" si="35"/>
        <v>-1.809207062143936E-3</v>
      </c>
      <c r="AO220" s="136">
        <v>45693</v>
      </c>
      <c r="AP220" s="107">
        <v>310.98309326171881</v>
      </c>
      <c r="AQ220" s="73">
        <f t="shared" si="36"/>
        <v>2.6877948569803412E-3</v>
      </c>
      <c r="AT220" s="135">
        <v>45693</v>
      </c>
      <c r="AU220" s="107">
        <v>23696.30078125</v>
      </c>
      <c r="AV220" s="73">
        <f t="shared" si="37"/>
        <v>-1.809207062143936E-3</v>
      </c>
      <c r="BB220" s="136">
        <v>45693</v>
      </c>
      <c r="BC220" s="107">
        <v>5947.3427734375</v>
      </c>
      <c r="BD220" s="73">
        <f t="shared" si="38"/>
        <v>2.0746358714781366E-2</v>
      </c>
      <c r="BG220" s="135">
        <v>45693</v>
      </c>
      <c r="BH220" s="107">
        <v>23696.30078125</v>
      </c>
      <c r="BI220" s="73">
        <f t="shared" si="39"/>
        <v>-1.809207062143936E-3</v>
      </c>
    </row>
    <row r="221" spans="2:61" x14ac:dyDescent="0.25">
      <c r="B221" s="136">
        <v>45694</v>
      </c>
      <c r="C221" s="107">
        <v>4018.107666015625</v>
      </c>
      <c r="D221" s="73">
        <f t="shared" si="30"/>
        <v>-2.0410107332545779E-3</v>
      </c>
      <c r="G221" s="135">
        <v>45694</v>
      </c>
      <c r="H221" s="107">
        <v>23603.349609375</v>
      </c>
      <c r="I221" s="73">
        <f t="shared" si="31"/>
        <v>-3.9226026346081966E-3</v>
      </c>
      <c r="O221" s="136">
        <v>45693</v>
      </c>
      <c r="P221" s="107">
        <v>21.67343711853027</v>
      </c>
      <c r="Q221" s="73">
        <f t="shared" si="32"/>
        <v>-3.1277919664359777E-3</v>
      </c>
      <c r="T221" s="135">
        <v>45694</v>
      </c>
      <c r="U221" s="107">
        <v>23603.349609375</v>
      </c>
      <c r="V221" s="73">
        <f t="shared" si="33"/>
        <v>-3.9226026346081966E-3</v>
      </c>
      <c r="AB221" s="136">
        <v>45694</v>
      </c>
      <c r="AC221" s="107">
        <v>1677.208740234375</v>
      </c>
      <c r="AD221" s="73">
        <f t="shared" si="34"/>
        <v>6.217670234913486E-3</v>
      </c>
      <c r="AG221" s="135">
        <v>45694</v>
      </c>
      <c r="AH221" s="107">
        <v>23603.349609375</v>
      </c>
      <c r="AI221" s="73">
        <f t="shared" si="35"/>
        <v>-3.9226026346081966E-3</v>
      </c>
      <c r="AO221" s="136">
        <v>45694</v>
      </c>
      <c r="AP221" s="107">
        <v>311.81671142578119</v>
      </c>
      <c r="AQ221" s="73">
        <f t="shared" si="36"/>
        <v>2.6805899810149469E-3</v>
      </c>
      <c r="AT221" s="135">
        <v>45694</v>
      </c>
      <c r="AU221" s="107">
        <v>23603.349609375</v>
      </c>
      <c r="AV221" s="73">
        <f t="shared" si="37"/>
        <v>-3.9226026346081966E-3</v>
      </c>
      <c r="BB221" s="136">
        <v>45694</v>
      </c>
      <c r="BC221" s="107">
        <v>5868.517578125</v>
      </c>
      <c r="BD221" s="73">
        <f t="shared" si="38"/>
        <v>-1.3253851058418142E-2</v>
      </c>
      <c r="BG221" s="135">
        <v>45694</v>
      </c>
      <c r="BH221" s="107">
        <v>23603.349609375</v>
      </c>
      <c r="BI221" s="73">
        <f t="shared" si="39"/>
        <v>-3.9226026346081966E-3</v>
      </c>
    </row>
    <row r="222" spans="2:61" x14ac:dyDescent="0.25">
      <c r="B222" s="136">
        <v>45695</v>
      </c>
      <c r="C222" s="107">
        <v>3965.602294921875</v>
      </c>
      <c r="D222" s="73">
        <f t="shared" si="30"/>
        <v>-1.3067188701246124E-2</v>
      </c>
      <c r="G222" s="135">
        <v>45695</v>
      </c>
      <c r="H222" s="107">
        <v>23559.94921875</v>
      </c>
      <c r="I222" s="73">
        <f t="shared" si="31"/>
        <v>-1.8387386257991967E-3</v>
      </c>
      <c r="O222" s="136">
        <v>45694</v>
      </c>
      <c r="P222" s="107">
        <v>21.60543251037598</v>
      </c>
      <c r="Q222" s="73">
        <f t="shared" si="32"/>
        <v>-3.1376937484524081E-3</v>
      </c>
      <c r="T222" s="135">
        <v>45695</v>
      </c>
      <c r="U222" s="107">
        <v>23559.94921875</v>
      </c>
      <c r="V222" s="73">
        <f t="shared" si="33"/>
        <v>-1.8387386257991967E-3</v>
      </c>
      <c r="AB222" s="136">
        <v>45695</v>
      </c>
      <c r="AC222" s="107">
        <v>1679.301025390625</v>
      </c>
      <c r="AD222" s="73">
        <f t="shared" si="34"/>
        <v>1.2474804751838597E-3</v>
      </c>
      <c r="AG222" s="135">
        <v>45695</v>
      </c>
      <c r="AH222" s="107">
        <v>23559.94921875</v>
      </c>
      <c r="AI222" s="73">
        <f t="shared" si="35"/>
        <v>-1.8387386257991967E-3</v>
      </c>
      <c r="AO222" s="136">
        <v>45695</v>
      </c>
      <c r="AP222" s="107">
        <v>311.86572265625</v>
      </c>
      <c r="AQ222" s="73">
        <f t="shared" si="36"/>
        <v>1.5717961441108486E-4</v>
      </c>
      <c r="AT222" s="135">
        <v>45695</v>
      </c>
      <c r="AU222" s="107">
        <v>23559.94921875</v>
      </c>
      <c r="AV222" s="73">
        <f t="shared" si="37"/>
        <v>-1.8387386257991967E-3</v>
      </c>
      <c r="BB222" s="136">
        <v>45695</v>
      </c>
      <c r="BC222" s="107">
        <v>5880.1171875</v>
      </c>
      <c r="BD222" s="73">
        <f t="shared" si="38"/>
        <v>1.9765825390449798E-3</v>
      </c>
      <c r="BG222" s="135">
        <v>45695</v>
      </c>
      <c r="BH222" s="107">
        <v>23559.94921875</v>
      </c>
      <c r="BI222" s="73">
        <f t="shared" si="39"/>
        <v>-1.8387386257991967E-3</v>
      </c>
    </row>
    <row r="223" spans="2:61" x14ac:dyDescent="0.25">
      <c r="B223" s="136">
        <v>45698</v>
      </c>
      <c r="C223" s="107">
        <v>3973.03271484375</v>
      </c>
      <c r="D223" s="73">
        <f t="shared" si="30"/>
        <v>1.8737178792209708E-3</v>
      </c>
      <c r="G223" s="135">
        <v>45698</v>
      </c>
      <c r="H223" s="107">
        <v>23381.599609375</v>
      </c>
      <c r="I223" s="73">
        <f t="shared" si="31"/>
        <v>-7.5700336923079092E-3</v>
      </c>
      <c r="O223" s="136">
        <v>45695</v>
      </c>
      <c r="P223" s="107">
        <v>21.207132339477539</v>
      </c>
      <c r="Q223" s="73">
        <f t="shared" si="32"/>
        <v>-1.8435186183250796E-2</v>
      </c>
      <c r="T223" s="135">
        <v>45698</v>
      </c>
      <c r="U223" s="107">
        <v>23381.599609375</v>
      </c>
      <c r="V223" s="73">
        <f t="shared" si="33"/>
        <v>-7.5700336923079092E-3</v>
      </c>
      <c r="AB223" s="136">
        <v>45698</v>
      </c>
      <c r="AC223" s="107">
        <v>1687.28076171875</v>
      </c>
      <c r="AD223" s="73">
        <f t="shared" si="34"/>
        <v>4.7518200772067587E-3</v>
      </c>
      <c r="AG223" s="135">
        <v>45698</v>
      </c>
      <c r="AH223" s="107">
        <v>23381.599609375</v>
      </c>
      <c r="AI223" s="73">
        <f t="shared" si="35"/>
        <v>-7.5700336923079092E-3</v>
      </c>
      <c r="AO223" s="136">
        <v>45698</v>
      </c>
      <c r="AP223" s="107">
        <v>312.89547729492188</v>
      </c>
      <c r="AQ223" s="73">
        <f t="shared" si="36"/>
        <v>3.3019167028076613E-3</v>
      </c>
      <c r="AT223" s="135">
        <v>45698</v>
      </c>
      <c r="AU223" s="107">
        <v>23381.599609375</v>
      </c>
      <c r="AV223" s="73">
        <f t="shared" si="37"/>
        <v>-7.5700336923079092E-3</v>
      </c>
      <c r="BB223" s="136">
        <v>45698</v>
      </c>
      <c r="BC223" s="107">
        <v>5723.45458984375</v>
      </c>
      <c r="BD223" s="73">
        <f t="shared" si="38"/>
        <v>-2.6642767934843992E-2</v>
      </c>
      <c r="BG223" s="135">
        <v>45698</v>
      </c>
      <c r="BH223" s="107">
        <v>23381.599609375</v>
      </c>
      <c r="BI223" s="73">
        <f t="shared" si="39"/>
        <v>-7.5700336923079092E-3</v>
      </c>
    </row>
    <row r="224" spans="2:61" x14ac:dyDescent="0.25">
      <c r="B224" s="136">
        <v>45699</v>
      </c>
      <c r="C224" s="107">
        <v>3900.794921875</v>
      </c>
      <c r="D224" s="73">
        <f t="shared" si="30"/>
        <v>-1.8182028227167746E-2</v>
      </c>
      <c r="G224" s="135">
        <v>45699</v>
      </c>
      <c r="H224" s="107">
        <v>23071.80078125</v>
      </c>
      <c r="I224" s="73">
        <f t="shared" si="31"/>
        <v>-1.3249684936046169E-2</v>
      </c>
      <c r="O224" s="136">
        <v>45698</v>
      </c>
      <c r="P224" s="107">
        <v>21.245992660522461</v>
      </c>
      <c r="Q224" s="73">
        <f t="shared" si="32"/>
        <v>1.8324175292943057E-3</v>
      </c>
      <c r="T224" s="135">
        <v>45699</v>
      </c>
      <c r="U224" s="107">
        <v>23071.80078125</v>
      </c>
      <c r="V224" s="73">
        <f t="shared" si="33"/>
        <v>-1.3249684936046169E-2</v>
      </c>
      <c r="AB224" s="136">
        <v>45699</v>
      </c>
      <c r="AC224" s="107">
        <v>1676.916748046875</v>
      </c>
      <c r="AD224" s="73">
        <f t="shared" si="34"/>
        <v>-6.1424357504780147E-3</v>
      </c>
      <c r="AG224" s="135">
        <v>45699</v>
      </c>
      <c r="AH224" s="107">
        <v>23071.80078125</v>
      </c>
      <c r="AI224" s="73">
        <f t="shared" si="35"/>
        <v>-1.3249684936046169E-2</v>
      </c>
      <c r="AO224" s="136">
        <v>45699</v>
      </c>
      <c r="AP224" s="107">
        <v>306.96218872070313</v>
      </c>
      <c r="AQ224" s="73">
        <f t="shared" si="36"/>
        <v>-1.8962525842539657E-2</v>
      </c>
      <c r="AT224" s="135">
        <v>45699</v>
      </c>
      <c r="AU224" s="107">
        <v>23071.80078125</v>
      </c>
      <c r="AV224" s="73">
        <f t="shared" si="37"/>
        <v>-1.3249684936046169E-2</v>
      </c>
      <c r="BB224" s="136">
        <v>45699</v>
      </c>
      <c r="BC224" s="107">
        <v>5604.79833984375</v>
      </c>
      <c r="BD224" s="73">
        <f t="shared" si="38"/>
        <v>-2.0731578828380171E-2</v>
      </c>
      <c r="BG224" s="135">
        <v>45699</v>
      </c>
      <c r="BH224" s="107">
        <v>23071.80078125</v>
      </c>
      <c r="BI224" s="73">
        <f t="shared" si="39"/>
        <v>-1.3249684936046169E-2</v>
      </c>
    </row>
    <row r="225" spans="2:61" x14ac:dyDescent="0.25">
      <c r="B225" s="136">
        <v>45700</v>
      </c>
      <c r="C225" s="107">
        <v>3887.60693359375</v>
      </c>
      <c r="D225" s="73">
        <f t="shared" si="30"/>
        <v>-3.3808463519304777E-3</v>
      </c>
      <c r="G225" s="135">
        <v>45700</v>
      </c>
      <c r="H225" s="107">
        <v>23045.25</v>
      </c>
      <c r="I225" s="73">
        <f t="shared" si="31"/>
        <v>-1.1507892904301098E-3</v>
      </c>
      <c r="O225" s="136">
        <v>45699</v>
      </c>
      <c r="P225" s="107">
        <v>21.343137741088871</v>
      </c>
      <c r="Q225" s="73">
        <f t="shared" si="32"/>
        <v>4.5723954685776835E-3</v>
      </c>
      <c r="T225" s="135">
        <v>45700</v>
      </c>
      <c r="U225" s="107">
        <v>23045.25</v>
      </c>
      <c r="V225" s="73">
        <f t="shared" si="33"/>
        <v>-1.1507892904301098E-3</v>
      </c>
      <c r="AB225" s="136">
        <v>45700</v>
      </c>
      <c r="AC225" s="107">
        <v>1671.17529296875</v>
      </c>
      <c r="AD225" s="73">
        <f t="shared" si="34"/>
        <v>-3.4238164087824208E-3</v>
      </c>
      <c r="AG225" s="135">
        <v>45700</v>
      </c>
      <c r="AH225" s="107">
        <v>23045.25</v>
      </c>
      <c r="AI225" s="73">
        <f t="shared" si="35"/>
        <v>-1.1507892904301098E-3</v>
      </c>
      <c r="AO225" s="136">
        <v>45700</v>
      </c>
      <c r="AP225" s="107">
        <v>304.21621704101563</v>
      </c>
      <c r="AQ225" s="73">
        <f t="shared" si="36"/>
        <v>-8.9456349367705856E-3</v>
      </c>
      <c r="AT225" s="135">
        <v>45700</v>
      </c>
      <c r="AU225" s="107">
        <v>23045.25</v>
      </c>
      <c r="AV225" s="73">
        <f t="shared" si="37"/>
        <v>-1.1507892904301098E-3</v>
      </c>
      <c r="BB225" s="136">
        <v>45700</v>
      </c>
      <c r="BC225" s="107">
        <v>5632.2412109375</v>
      </c>
      <c r="BD225" s="73">
        <f t="shared" si="38"/>
        <v>4.8963173034544116E-3</v>
      </c>
      <c r="BG225" s="135">
        <v>45700</v>
      </c>
      <c r="BH225" s="107">
        <v>23045.25</v>
      </c>
      <c r="BI225" s="73">
        <f t="shared" si="39"/>
        <v>-1.1507892904301098E-3</v>
      </c>
    </row>
    <row r="226" spans="2:61" x14ac:dyDescent="0.25">
      <c r="B226" s="136">
        <v>45701</v>
      </c>
      <c r="C226" s="107">
        <v>3848.240234375</v>
      </c>
      <c r="D226" s="73">
        <f t="shared" si="30"/>
        <v>-1.012620357232441E-2</v>
      </c>
      <c r="G226" s="135">
        <v>45701</v>
      </c>
      <c r="H226" s="107">
        <v>23031.400390625</v>
      </c>
      <c r="I226" s="73">
        <f t="shared" si="31"/>
        <v>-6.0097457719054947E-4</v>
      </c>
      <c r="O226" s="136">
        <v>45700</v>
      </c>
      <c r="P226" s="107">
        <v>21.129415512084961</v>
      </c>
      <c r="Q226" s="73">
        <f t="shared" si="32"/>
        <v>-1.0013627405517811E-2</v>
      </c>
      <c r="T226" s="135">
        <v>45701</v>
      </c>
      <c r="U226" s="107">
        <v>23031.400390625</v>
      </c>
      <c r="V226" s="73">
        <f t="shared" si="33"/>
        <v>-6.0097457719054947E-4</v>
      </c>
      <c r="AB226" s="136">
        <v>45701</v>
      </c>
      <c r="AC226" s="107">
        <v>1657.356567382812</v>
      </c>
      <c r="AD226" s="73">
        <f t="shared" si="34"/>
        <v>-8.2688666138606148E-3</v>
      </c>
      <c r="AG226" s="135">
        <v>45701</v>
      </c>
      <c r="AH226" s="107">
        <v>23031.400390625</v>
      </c>
      <c r="AI226" s="73">
        <f t="shared" si="35"/>
        <v>-6.0097457719054947E-4</v>
      </c>
      <c r="AO226" s="136">
        <v>45701</v>
      </c>
      <c r="AP226" s="107">
        <v>302.5980224609375</v>
      </c>
      <c r="AQ226" s="73">
        <f t="shared" si="36"/>
        <v>-5.3192252399218987E-3</v>
      </c>
      <c r="AT226" s="135">
        <v>45701</v>
      </c>
      <c r="AU226" s="107">
        <v>23031.400390625</v>
      </c>
      <c r="AV226" s="73">
        <f t="shared" si="37"/>
        <v>-6.0097457719054947E-4</v>
      </c>
      <c r="BB226" s="136">
        <v>45701</v>
      </c>
      <c r="BC226" s="107">
        <v>5529.52734375</v>
      </c>
      <c r="BD226" s="73">
        <f t="shared" si="38"/>
        <v>-1.8236766384940206E-2</v>
      </c>
      <c r="BG226" s="135">
        <v>45701</v>
      </c>
      <c r="BH226" s="107">
        <v>23031.400390625</v>
      </c>
      <c r="BI226" s="73">
        <f t="shared" si="39"/>
        <v>-6.0097457719054947E-4</v>
      </c>
    </row>
    <row r="227" spans="2:61" x14ac:dyDescent="0.25">
      <c r="B227" s="136">
        <v>45702</v>
      </c>
      <c r="C227" s="107">
        <v>3872.549072265625</v>
      </c>
      <c r="D227" s="73">
        <f t="shared" si="30"/>
        <v>6.3168711956915757E-3</v>
      </c>
      <c r="G227" s="135">
        <v>45702</v>
      </c>
      <c r="H227" s="107">
        <v>22929.25</v>
      </c>
      <c r="I227" s="73">
        <f t="shared" si="31"/>
        <v>-4.4352661537063742E-3</v>
      </c>
      <c r="O227" s="136">
        <v>45701</v>
      </c>
      <c r="P227" s="107">
        <v>21.119699478149411</v>
      </c>
      <c r="Q227" s="73">
        <f t="shared" si="32"/>
        <v>-4.5983448666586657E-4</v>
      </c>
      <c r="T227" s="135">
        <v>45702</v>
      </c>
      <c r="U227" s="107">
        <v>22929.25</v>
      </c>
      <c r="V227" s="73">
        <f t="shared" si="33"/>
        <v>-4.4352661537063742E-3</v>
      </c>
      <c r="AB227" s="136">
        <v>45702</v>
      </c>
      <c r="AC227" s="107">
        <v>1665.287719726562</v>
      </c>
      <c r="AD227" s="73">
        <f t="shared" si="34"/>
        <v>4.7854230645578699E-3</v>
      </c>
      <c r="AG227" s="135">
        <v>45702</v>
      </c>
      <c r="AH227" s="107">
        <v>22929.25</v>
      </c>
      <c r="AI227" s="73">
        <f t="shared" si="35"/>
        <v>-4.4352661537063742E-3</v>
      </c>
      <c r="AO227" s="136">
        <v>45702</v>
      </c>
      <c r="AP227" s="107">
        <v>302.15670776367188</v>
      </c>
      <c r="AQ227" s="73">
        <f t="shared" si="36"/>
        <v>-1.45841897338439E-3</v>
      </c>
      <c r="AT227" s="135">
        <v>45702</v>
      </c>
      <c r="AU227" s="107">
        <v>22929.25</v>
      </c>
      <c r="AV227" s="73">
        <f t="shared" si="37"/>
        <v>-4.4352661537063742E-3</v>
      </c>
      <c r="BB227" s="136">
        <v>45702</v>
      </c>
      <c r="BC227" s="107">
        <v>5440.83056640625</v>
      </c>
      <c r="BD227" s="73">
        <f t="shared" si="38"/>
        <v>-1.6040571251357272E-2</v>
      </c>
      <c r="BG227" s="135">
        <v>45702</v>
      </c>
      <c r="BH227" s="107">
        <v>22929.25</v>
      </c>
      <c r="BI227" s="73">
        <f t="shared" si="39"/>
        <v>-4.4352661537063742E-3</v>
      </c>
    </row>
    <row r="228" spans="2:61" x14ac:dyDescent="0.25">
      <c r="B228" s="136">
        <v>45705</v>
      </c>
      <c r="C228" s="107">
        <v>3842.679931640625</v>
      </c>
      <c r="D228" s="73">
        <f t="shared" si="30"/>
        <v>-7.7130438033481408E-3</v>
      </c>
      <c r="G228" s="135">
        <v>45705</v>
      </c>
      <c r="H228" s="107">
        <v>22959.5</v>
      </c>
      <c r="I228" s="73">
        <f t="shared" si="31"/>
        <v>1.3192755977626813E-3</v>
      </c>
      <c r="O228" s="136">
        <v>45702</v>
      </c>
      <c r="P228" s="107">
        <v>20.95455169677734</v>
      </c>
      <c r="Q228" s="73">
        <f t="shared" si="32"/>
        <v>-7.8196084912540709E-3</v>
      </c>
      <c r="T228" s="135">
        <v>45705</v>
      </c>
      <c r="U228" s="107">
        <v>22959.5</v>
      </c>
      <c r="V228" s="73">
        <f t="shared" si="33"/>
        <v>1.3192755977626813E-3</v>
      </c>
      <c r="AB228" s="136">
        <v>45705</v>
      </c>
      <c r="AC228" s="107">
        <v>1663.973999023438</v>
      </c>
      <c r="AD228" s="73">
        <f t="shared" si="34"/>
        <v>-7.8888512030805824E-4</v>
      </c>
      <c r="AG228" s="135">
        <v>45705</v>
      </c>
      <c r="AH228" s="107">
        <v>22959.5</v>
      </c>
      <c r="AI228" s="73">
        <f t="shared" si="35"/>
        <v>1.3192755977626813E-3</v>
      </c>
      <c r="AO228" s="136">
        <v>45705</v>
      </c>
      <c r="AP228" s="107">
        <v>299.45974731445313</v>
      </c>
      <c r="AQ228" s="73">
        <f t="shared" si="36"/>
        <v>-8.9257010680965365E-3</v>
      </c>
      <c r="AT228" s="135">
        <v>45705</v>
      </c>
      <c r="AU228" s="107">
        <v>22959.5</v>
      </c>
      <c r="AV228" s="73">
        <f t="shared" si="37"/>
        <v>1.3192755977626813E-3</v>
      </c>
      <c r="BB228" s="136">
        <v>45705</v>
      </c>
      <c r="BC228" s="107">
        <v>5402.33154296875</v>
      </c>
      <c r="BD228" s="73">
        <f t="shared" si="38"/>
        <v>-7.075946028389013E-3</v>
      </c>
      <c r="BG228" s="135">
        <v>45705</v>
      </c>
      <c r="BH228" s="107">
        <v>22959.5</v>
      </c>
      <c r="BI228" s="73">
        <f t="shared" si="39"/>
        <v>1.3192755977626813E-3</v>
      </c>
    </row>
    <row r="229" spans="2:61" x14ac:dyDescent="0.25">
      <c r="B229" s="136">
        <v>45706</v>
      </c>
      <c r="C229" s="107">
        <v>3811.875244140625</v>
      </c>
      <c r="D229" s="73">
        <f t="shared" si="30"/>
        <v>-8.0164593585726474E-3</v>
      </c>
      <c r="G229" s="135">
        <v>45706</v>
      </c>
      <c r="H229" s="107">
        <v>22945.30078125</v>
      </c>
      <c r="I229" s="73">
        <f t="shared" si="31"/>
        <v>-6.1844634029484258E-4</v>
      </c>
      <c r="O229" s="136">
        <v>45706</v>
      </c>
      <c r="P229" s="107">
        <v>20.799116134643551</v>
      </c>
      <c r="Q229" s="73">
        <f t="shared" si="32"/>
        <v>-7.4177469593726952E-3</v>
      </c>
      <c r="T229" s="135">
        <v>45706</v>
      </c>
      <c r="U229" s="107">
        <v>22945.30078125</v>
      </c>
      <c r="V229" s="73">
        <f t="shared" si="33"/>
        <v>-6.1844634029484258E-4</v>
      </c>
      <c r="AB229" s="136">
        <v>45706</v>
      </c>
      <c r="AC229" s="107">
        <v>1679.154907226562</v>
      </c>
      <c r="AD229" s="73">
        <f t="shared" si="34"/>
        <v>9.1232845056674616E-3</v>
      </c>
      <c r="AG229" s="135">
        <v>45706</v>
      </c>
      <c r="AH229" s="107">
        <v>22945.30078125</v>
      </c>
      <c r="AI229" s="73">
        <f t="shared" si="35"/>
        <v>-6.1844634029484258E-4</v>
      </c>
      <c r="AO229" s="136">
        <v>45706</v>
      </c>
      <c r="AP229" s="107">
        <v>306.1776123046875</v>
      </c>
      <c r="AQ229" s="73">
        <f t="shared" si="36"/>
        <v>2.2433282103788699E-2</v>
      </c>
      <c r="AT229" s="135">
        <v>45706</v>
      </c>
      <c r="AU229" s="107">
        <v>22945.30078125</v>
      </c>
      <c r="AV229" s="73">
        <f t="shared" si="37"/>
        <v>-6.1844634029484258E-4</v>
      </c>
      <c r="BB229" s="136">
        <v>45706</v>
      </c>
      <c r="BC229" s="107">
        <v>5595.81494140625</v>
      </c>
      <c r="BD229" s="73">
        <f t="shared" si="38"/>
        <v>3.5814795315426862E-2</v>
      </c>
      <c r="BG229" s="135">
        <v>45706</v>
      </c>
      <c r="BH229" s="107">
        <v>22945.30078125</v>
      </c>
      <c r="BI229" s="73">
        <f t="shared" si="39"/>
        <v>-6.1844634029484258E-4</v>
      </c>
    </row>
    <row r="230" spans="2:61" x14ac:dyDescent="0.25">
      <c r="B230" s="136">
        <v>45707</v>
      </c>
      <c r="C230" s="107">
        <v>3724.186279296875</v>
      </c>
      <c r="D230" s="73">
        <f t="shared" si="30"/>
        <v>-2.3004153920970993E-2</v>
      </c>
      <c r="G230" s="135">
        <v>45707</v>
      </c>
      <c r="H230" s="107">
        <v>22932.900390625</v>
      </c>
      <c r="I230" s="73">
        <f t="shared" si="31"/>
        <v>-5.4043269004055983E-4</v>
      </c>
      <c r="O230" s="136">
        <v>45707</v>
      </c>
      <c r="P230" s="107">
        <v>20.60482215881348</v>
      </c>
      <c r="Q230" s="73">
        <f t="shared" si="32"/>
        <v>-9.3414534815953187E-3</v>
      </c>
      <c r="T230" s="135">
        <v>45707</v>
      </c>
      <c r="U230" s="107">
        <v>22932.900390625</v>
      </c>
      <c r="V230" s="73">
        <f t="shared" si="33"/>
        <v>-5.4043269004055983E-4</v>
      </c>
      <c r="AB230" s="136">
        <v>45707</v>
      </c>
      <c r="AC230" s="107">
        <v>1666.3095703125</v>
      </c>
      <c r="AD230" s="73">
        <f t="shared" si="34"/>
        <v>-7.649882008372022E-3</v>
      </c>
      <c r="AG230" s="135">
        <v>45707</v>
      </c>
      <c r="AH230" s="107">
        <v>22932.900390625</v>
      </c>
      <c r="AI230" s="73">
        <f t="shared" si="35"/>
        <v>-5.4043269004055983E-4</v>
      </c>
      <c r="AO230" s="136">
        <v>45707</v>
      </c>
      <c r="AP230" s="107">
        <v>308.04098510742188</v>
      </c>
      <c r="AQ230" s="73">
        <f t="shared" si="36"/>
        <v>6.0859211380879241E-3</v>
      </c>
      <c r="AT230" s="135">
        <v>45707</v>
      </c>
      <c r="AU230" s="107">
        <v>22932.900390625</v>
      </c>
      <c r="AV230" s="73">
        <f t="shared" si="37"/>
        <v>-5.4043269004055983E-4</v>
      </c>
      <c r="BB230" s="136">
        <v>45707</v>
      </c>
      <c r="BC230" s="107">
        <v>5399.86376953125</v>
      </c>
      <c r="BD230" s="73">
        <f t="shared" si="38"/>
        <v>-3.5017450349377865E-2</v>
      </c>
      <c r="BG230" s="135">
        <v>45707</v>
      </c>
      <c r="BH230" s="107">
        <v>22932.900390625</v>
      </c>
      <c r="BI230" s="73">
        <f t="shared" si="39"/>
        <v>-5.4043269004055983E-4</v>
      </c>
    </row>
    <row r="231" spans="2:61" x14ac:dyDescent="0.25">
      <c r="B231" s="136">
        <v>45708</v>
      </c>
      <c r="C231" s="107">
        <v>3719.560302734375</v>
      </c>
      <c r="D231" s="73">
        <f t="shared" si="30"/>
        <v>-1.242144247245669E-3</v>
      </c>
      <c r="G231" s="135">
        <v>45708</v>
      </c>
      <c r="H231" s="107">
        <v>22913.150390625</v>
      </c>
      <c r="I231" s="73">
        <f t="shared" si="31"/>
        <v>-8.6120811862389068E-4</v>
      </c>
      <c r="O231" s="136">
        <v>45708</v>
      </c>
      <c r="P231" s="107">
        <v>20.740829467773441</v>
      </c>
      <c r="Q231" s="73">
        <f t="shared" si="32"/>
        <v>6.6007514120565158E-3</v>
      </c>
      <c r="T231" s="135">
        <v>45708</v>
      </c>
      <c r="U231" s="107">
        <v>22913.150390625</v>
      </c>
      <c r="V231" s="73">
        <f t="shared" si="33"/>
        <v>-8.6120811862389068E-4</v>
      </c>
      <c r="AB231" s="136">
        <v>45708</v>
      </c>
      <c r="AC231" s="107">
        <v>1642.224365234375</v>
      </c>
      <c r="AD231" s="73">
        <f t="shared" si="34"/>
        <v>-1.4454219976428595E-2</v>
      </c>
      <c r="AG231" s="135">
        <v>45708</v>
      </c>
      <c r="AH231" s="107">
        <v>22913.150390625</v>
      </c>
      <c r="AI231" s="73">
        <f t="shared" si="35"/>
        <v>-8.6120811862389068E-4</v>
      </c>
      <c r="AO231" s="136">
        <v>45708</v>
      </c>
      <c r="AP231" s="107">
        <v>307.25637817382813</v>
      </c>
      <c r="AQ231" s="73">
        <f t="shared" si="36"/>
        <v>-2.5470861720564564E-3</v>
      </c>
      <c r="AT231" s="135">
        <v>45708</v>
      </c>
      <c r="AU231" s="107">
        <v>22913.150390625</v>
      </c>
      <c r="AV231" s="73">
        <f t="shared" si="37"/>
        <v>-8.6120811862389068E-4</v>
      </c>
      <c r="BB231" s="136">
        <v>45708</v>
      </c>
      <c r="BC231" s="107">
        <v>5325.974609375</v>
      </c>
      <c r="BD231" s="73">
        <f t="shared" si="38"/>
        <v>-1.3683523012778531E-2</v>
      </c>
      <c r="BG231" s="135">
        <v>45708</v>
      </c>
      <c r="BH231" s="107">
        <v>22913.150390625</v>
      </c>
      <c r="BI231" s="73">
        <f t="shared" si="39"/>
        <v>-8.6120811862389068E-4</v>
      </c>
    </row>
    <row r="232" spans="2:61" x14ac:dyDescent="0.25">
      <c r="B232" s="136">
        <v>45709</v>
      </c>
      <c r="C232" s="107">
        <v>3726.05615234375</v>
      </c>
      <c r="D232" s="73">
        <f t="shared" si="30"/>
        <v>1.7464025531725991E-3</v>
      </c>
      <c r="G232" s="135">
        <v>45709</v>
      </c>
      <c r="H232" s="107">
        <v>22795.900390625</v>
      </c>
      <c r="I232" s="73">
        <f t="shared" si="31"/>
        <v>-5.117148798882476E-3</v>
      </c>
      <c r="O232" s="136">
        <v>45709</v>
      </c>
      <c r="P232" s="107">
        <v>20.56596565246582</v>
      </c>
      <c r="Q232" s="73">
        <f t="shared" si="32"/>
        <v>-8.4308978857050576E-3</v>
      </c>
      <c r="T232" s="135">
        <v>45709</v>
      </c>
      <c r="U232" s="107">
        <v>22795.900390625</v>
      </c>
      <c r="V232" s="73">
        <f t="shared" si="33"/>
        <v>-5.117148798882476E-3</v>
      </c>
      <c r="AB232" s="136">
        <v>45709</v>
      </c>
      <c r="AC232" s="107">
        <v>1655.02099609375</v>
      </c>
      <c r="AD232" s="73">
        <f t="shared" si="34"/>
        <v>7.7922549015090325E-3</v>
      </c>
      <c r="AG232" s="135">
        <v>45709</v>
      </c>
      <c r="AH232" s="107">
        <v>22795.900390625</v>
      </c>
      <c r="AI232" s="73">
        <f t="shared" si="35"/>
        <v>-5.117148798882476E-3</v>
      </c>
      <c r="AO232" s="136">
        <v>45709</v>
      </c>
      <c r="AP232" s="107">
        <v>300.44046020507813</v>
      </c>
      <c r="AQ232" s="73">
        <f t="shared" si="36"/>
        <v>-2.2183161857404765E-2</v>
      </c>
      <c r="AT232" s="135">
        <v>45709</v>
      </c>
      <c r="AU232" s="107">
        <v>22795.900390625</v>
      </c>
      <c r="AV232" s="73">
        <f t="shared" si="37"/>
        <v>-5.117148798882476E-3</v>
      </c>
      <c r="BB232" s="136">
        <v>45709</v>
      </c>
      <c r="BC232" s="107">
        <v>5230.46728515625</v>
      </c>
      <c r="BD232" s="73">
        <f t="shared" si="38"/>
        <v>-1.7932365665174976E-2</v>
      </c>
      <c r="BG232" s="135">
        <v>45709</v>
      </c>
      <c r="BH232" s="107">
        <v>22795.900390625</v>
      </c>
      <c r="BI232" s="73">
        <f t="shared" si="39"/>
        <v>-5.117148798882476E-3</v>
      </c>
    </row>
    <row r="233" spans="2:61" x14ac:dyDescent="0.25">
      <c r="B233" s="136">
        <v>45712</v>
      </c>
      <c r="C233" s="107">
        <v>3617.404052734375</v>
      </c>
      <c r="D233" s="73">
        <f t="shared" si="30"/>
        <v>-2.916008110640822E-2</v>
      </c>
      <c r="G233" s="135">
        <v>45712</v>
      </c>
      <c r="H233" s="107">
        <v>22553.349609375</v>
      </c>
      <c r="I233" s="73">
        <f t="shared" si="31"/>
        <v>-1.0640105330068539E-2</v>
      </c>
      <c r="O233" s="136">
        <v>45712</v>
      </c>
      <c r="P233" s="107">
        <v>20.235664367675781</v>
      </c>
      <c r="Q233" s="73">
        <f t="shared" si="32"/>
        <v>-1.6060577478910432E-2</v>
      </c>
      <c r="T233" s="135">
        <v>45712</v>
      </c>
      <c r="U233" s="107">
        <v>22553.349609375</v>
      </c>
      <c r="V233" s="73">
        <f t="shared" si="33"/>
        <v>-1.0640105330068539E-2</v>
      </c>
      <c r="AB233" s="136">
        <v>45712</v>
      </c>
      <c r="AC233" s="107">
        <v>1599.892700195312</v>
      </c>
      <c r="AD233" s="73">
        <f t="shared" si="34"/>
        <v>-3.3309725996560791E-2</v>
      </c>
      <c r="AG233" s="135">
        <v>45712</v>
      </c>
      <c r="AH233" s="107">
        <v>22553.349609375</v>
      </c>
      <c r="AI233" s="73">
        <f t="shared" si="35"/>
        <v>-1.0640105330068539E-2</v>
      </c>
      <c r="AO233" s="136">
        <v>45712</v>
      </c>
      <c r="AP233" s="107">
        <v>289.35842895507813</v>
      </c>
      <c r="AQ233" s="73">
        <f t="shared" si="36"/>
        <v>-3.6885948192315721E-2</v>
      </c>
      <c r="AT233" s="135">
        <v>45712</v>
      </c>
      <c r="AU233" s="107">
        <v>22553.349609375</v>
      </c>
      <c r="AV233" s="73">
        <f t="shared" si="37"/>
        <v>-1.0640105330068539E-2</v>
      </c>
      <c r="BB233" s="136">
        <v>45712</v>
      </c>
      <c r="BC233" s="107">
        <v>4982.64111328125</v>
      </c>
      <c r="BD233" s="73">
        <f t="shared" si="38"/>
        <v>-4.7381267937248284E-2</v>
      </c>
      <c r="BG233" s="135">
        <v>45712</v>
      </c>
      <c r="BH233" s="107">
        <v>22553.349609375</v>
      </c>
      <c r="BI233" s="73">
        <f t="shared" si="39"/>
        <v>-1.0640105330068539E-2</v>
      </c>
    </row>
    <row r="234" spans="2:61" x14ac:dyDescent="0.25">
      <c r="B234" s="136">
        <v>45713</v>
      </c>
      <c r="C234" s="107">
        <v>3572.0830078125</v>
      </c>
      <c r="D234" s="73">
        <f t="shared" si="30"/>
        <v>-1.2528610091984915E-2</v>
      </c>
      <c r="G234" s="135">
        <v>45713</v>
      </c>
      <c r="H234" s="107">
        <v>22547.55078125</v>
      </c>
      <c r="I234" s="73">
        <f t="shared" si="31"/>
        <v>-2.5711604818956513E-4</v>
      </c>
      <c r="O234" s="136">
        <v>45713</v>
      </c>
      <c r="P234" s="107">
        <v>20.177377700805661</v>
      </c>
      <c r="Q234" s="73">
        <f t="shared" si="32"/>
        <v>-2.8803930432462765E-3</v>
      </c>
      <c r="T234" s="135">
        <v>45713</v>
      </c>
      <c r="U234" s="107">
        <v>22547.55078125</v>
      </c>
      <c r="V234" s="73">
        <f t="shared" si="33"/>
        <v>-2.5711604818956513E-4</v>
      </c>
      <c r="AB234" s="136">
        <v>45713</v>
      </c>
      <c r="AC234" s="107">
        <v>1592.15625</v>
      </c>
      <c r="AD234" s="73">
        <f t="shared" si="34"/>
        <v>-4.8356056592843144E-3</v>
      </c>
      <c r="AG234" s="135">
        <v>45713</v>
      </c>
      <c r="AH234" s="107">
        <v>22547.55078125</v>
      </c>
      <c r="AI234" s="73">
        <f t="shared" si="35"/>
        <v>-2.5711604818956513E-4</v>
      </c>
      <c r="AO234" s="136">
        <v>45713</v>
      </c>
      <c r="AP234" s="107">
        <v>285.68075561523438</v>
      </c>
      <c r="AQ234" s="73">
        <f t="shared" si="36"/>
        <v>-1.2709750163921063E-2</v>
      </c>
      <c r="AT234" s="135">
        <v>45713</v>
      </c>
      <c r="AU234" s="107">
        <v>22547.55078125</v>
      </c>
      <c r="AV234" s="73">
        <f t="shared" si="37"/>
        <v>-2.5711604818956513E-4</v>
      </c>
      <c r="BB234" s="136">
        <v>45713</v>
      </c>
      <c r="BC234" s="107">
        <v>4899.47216796875</v>
      </c>
      <c r="BD234" s="73">
        <f t="shared" si="38"/>
        <v>-1.6691739064010225E-2</v>
      </c>
      <c r="BG234" s="135">
        <v>45713</v>
      </c>
      <c r="BH234" s="107">
        <v>22547.55078125</v>
      </c>
      <c r="BI234" s="73">
        <f t="shared" si="39"/>
        <v>-2.5711604818956513E-4</v>
      </c>
    </row>
    <row r="235" spans="2:61" x14ac:dyDescent="0.25">
      <c r="B235" s="136">
        <v>45715</v>
      </c>
      <c r="C235" s="107">
        <v>3555.35205078125</v>
      </c>
      <c r="D235" s="73">
        <f t="shared" si="30"/>
        <v>-4.6838096972152687E-3</v>
      </c>
      <c r="G235" s="135">
        <v>45715</v>
      </c>
      <c r="H235" s="107">
        <v>22545.05078125</v>
      </c>
      <c r="I235" s="73">
        <f t="shared" si="31"/>
        <v>-1.1087678764998277E-4</v>
      </c>
      <c r="O235" s="136">
        <v>45714</v>
      </c>
      <c r="P235" s="107">
        <v>20.177377700805661</v>
      </c>
      <c r="Q235" s="73">
        <f t="shared" si="32"/>
        <v>0</v>
      </c>
      <c r="T235" s="135">
        <v>45715</v>
      </c>
      <c r="U235" s="107">
        <v>22545.05078125</v>
      </c>
      <c r="V235" s="73">
        <f t="shared" si="33"/>
        <v>-1.1087678764998277E-4</v>
      </c>
      <c r="AB235" s="136">
        <v>45715</v>
      </c>
      <c r="AC235" s="107">
        <v>1585.441528320312</v>
      </c>
      <c r="AD235" s="73">
        <f t="shared" si="34"/>
        <v>-4.217376077057744E-3</v>
      </c>
      <c r="AG235" s="135">
        <v>45715</v>
      </c>
      <c r="AH235" s="107">
        <v>22545.05078125</v>
      </c>
      <c r="AI235" s="73">
        <f t="shared" si="35"/>
        <v>-1.1087678764998277E-4</v>
      </c>
      <c r="AO235" s="136">
        <v>45715</v>
      </c>
      <c r="AP235" s="107">
        <v>288.81906127929688</v>
      </c>
      <c r="AQ235" s="73">
        <f t="shared" si="36"/>
        <v>1.0985359014834328E-2</v>
      </c>
      <c r="AT235" s="135">
        <v>45715</v>
      </c>
      <c r="AU235" s="107">
        <v>22545.05078125</v>
      </c>
      <c r="AV235" s="73">
        <f t="shared" si="37"/>
        <v>-1.1087678764998277E-4</v>
      </c>
      <c r="BB235" s="136">
        <v>45715</v>
      </c>
      <c r="BC235" s="107">
        <v>4815.95849609375</v>
      </c>
      <c r="BD235" s="73">
        <f t="shared" si="38"/>
        <v>-1.7045442654208154E-2</v>
      </c>
      <c r="BG235" s="135">
        <v>45715</v>
      </c>
      <c r="BH235" s="107">
        <v>22545.05078125</v>
      </c>
      <c r="BI235" s="73">
        <f t="shared" si="39"/>
        <v>-1.1087678764998277E-4</v>
      </c>
    </row>
    <row r="236" spans="2:61" x14ac:dyDescent="0.25">
      <c r="B236" s="136">
        <v>45716</v>
      </c>
      <c r="C236" s="107">
        <v>3428.099365234375</v>
      </c>
      <c r="D236" s="73">
        <f t="shared" si="30"/>
        <v>-3.5791866383221516E-2</v>
      </c>
      <c r="G236" s="135">
        <v>45716</v>
      </c>
      <c r="H236" s="107">
        <v>22124.69921875</v>
      </c>
      <c r="I236" s="73">
        <f t="shared" si="31"/>
        <v>-1.8644959666695105E-2</v>
      </c>
      <c r="O236" s="136">
        <v>45715</v>
      </c>
      <c r="P236" s="107">
        <v>19.915081024169918</v>
      </c>
      <c r="Q236" s="73">
        <f t="shared" si="32"/>
        <v>-1.2999542384800056E-2</v>
      </c>
      <c r="T236" s="135">
        <v>45716</v>
      </c>
      <c r="U236" s="107">
        <v>22124.69921875</v>
      </c>
      <c r="V236" s="73">
        <f t="shared" si="33"/>
        <v>-1.8644959666695105E-2</v>
      </c>
      <c r="AB236" s="136">
        <v>45716</v>
      </c>
      <c r="AC236" s="107">
        <v>1532.745971679688</v>
      </c>
      <c r="AD236" s="73">
        <f t="shared" si="34"/>
        <v>-3.323714921007026E-2</v>
      </c>
      <c r="AG236" s="135">
        <v>45716</v>
      </c>
      <c r="AH236" s="107">
        <v>22124.69921875</v>
      </c>
      <c r="AI236" s="73">
        <f t="shared" si="35"/>
        <v>-1.8644959666695105E-2</v>
      </c>
      <c r="AO236" s="136">
        <v>45716</v>
      </c>
      <c r="AP236" s="107">
        <v>272.29409790039063</v>
      </c>
      <c r="AQ236" s="73">
        <f t="shared" si="36"/>
        <v>-5.7215625955262417E-2</v>
      </c>
      <c r="AT236" s="135">
        <v>45716</v>
      </c>
      <c r="AU236" s="107">
        <v>22124.69921875</v>
      </c>
      <c r="AV236" s="73">
        <f t="shared" si="37"/>
        <v>-1.8644959666695105E-2</v>
      </c>
      <c r="BB236" s="136">
        <v>45716</v>
      </c>
      <c r="BC236" s="107">
        <v>4606.0390625</v>
      </c>
      <c r="BD236" s="73">
        <f t="shared" si="38"/>
        <v>-4.3588297898334627E-2</v>
      </c>
      <c r="BG236" s="135">
        <v>45716</v>
      </c>
      <c r="BH236" s="107">
        <v>22124.69921875</v>
      </c>
      <c r="BI236" s="73">
        <f t="shared" si="39"/>
        <v>-1.8644959666695105E-2</v>
      </c>
    </row>
    <row r="237" spans="2:61" x14ac:dyDescent="0.25">
      <c r="B237" s="136">
        <v>45719</v>
      </c>
      <c r="C237" s="107">
        <v>3437.744384765625</v>
      </c>
      <c r="D237" s="73">
        <f t="shared" si="30"/>
        <v>2.8135180762447476E-3</v>
      </c>
      <c r="G237" s="135">
        <v>45719</v>
      </c>
      <c r="H237" s="107">
        <v>22119.30078125</v>
      </c>
      <c r="I237" s="73">
        <f t="shared" si="31"/>
        <v>-2.4400049223838316E-4</v>
      </c>
      <c r="O237" s="136">
        <v>45716</v>
      </c>
      <c r="P237" s="107">
        <v>19.526494979858398</v>
      </c>
      <c r="Q237" s="73">
        <f t="shared" si="32"/>
        <v>-1.9512149804457923E-2</v>
      </c>
      <c r="T237" s="135">
        <v>45719</v>
      </c>
      <c r="U237" s="107">
        <v>22119.30078125</v>
      </c>
      <c r="V237" s="73">
        <f t="shared" si="33"/>
        <v>-2.4400049223838316E-4</v>
      </c>
      <c r="AB237" s="136">
        <v>45719</v>
      </c>
      <c r="AC237" s="107">
        <v>1530.167114257812</v>
      </c>
      <c r="AD237" s="73">
        <f t="shared" si="34"/>
        <v>-1.6825080408137127E-3</v>
      </c>
      <c r="AG237" s="135">
        <v>45719</v>
      </c>
      <c r="AH237" s="107">
        <v>22119.30078125</v>
      </c>
      <c r="AI237" s="73">
        <f t="shared" si="35"/>
        <v>-2.4400049223838316E-4</v>
      </c>
      <c r="AO237" s="136">
        <v>45719</v>
      </c>
      <c r="AP237" s="107">
        <v>278.08026123046881</v>
      </c>
      <c r="AQ237" s="73">
        <f t="shared" si="36"/>
        <v>2.1249683245778028E-2</v>
      </c>
      <c r="AT237" s="135">
        <v>45719</v>
      </c>
      <c r="AU237" s="107">
        <v>22119.30078125</v>
      </c>
      <c r="AV237" s="73">
        <f t="shared" si="37"/>
        <v>-2.4400049223838316E-4</v>
      </c>
      <c r="BB237" s="136">
        <v>45719</v>
      </c>
      <c r="BC237" s="107">
        <v>4772.12890625</v>
      </c>
      <c r="BD237" s="73">
        <f t="shared" si="38"/>
        <v>3.6059147891779331E-2</v>
      </c>
      <c r="BG237" s="135">
        <v>45719</v>
      </c>
      <c r="BH237" s="107">
        <v>22119.30078125</v>
      </c>
      <c r="BI237" s="73">
        <f t="shared" si="39"/>
        <v>-2.4400049223838316E-4</v>
      </c>
    </row>
    <row r="238" spans="2:61" x14ac:dyDescent="0.25">
      <c r="B238" s="136">
        <v>45720</v>
      </c>
      <c r="C238" s="107">
        <v>3476.126953125</v>
      </c>
      <c r="D238" s="73">
        <f t="shared" si="30"/>
        <v>1.1165044303313332E-2</v>
      </c>
      <c r="G238" s="135">
        <v>45720</v>
      </c>
      <c r="H238" s="107">
        <v>22082.650390625</v>
      </c>
      <c r="I238" s="73">
        <f t="shared" si="31"/>
        <v>-1.6569416451024388E-3</v>
      </c>
      <c r="O238" s="136">
        <v>45719</v>
      </c>
      <c r="P238" s="107">
        <v>19.26419639587402</v>
      </c>
      <c r="Q238" s="73">
        <f t="shared" si="32"/>
        <v>-1.3432957848038773E-2</v>
      </c>
      <c r="T238" s="135">
        <v>45720</v>
      </c>
      <c r="U238" s="107">
        <v>22082.650390625</v>
      </c>
      <c r="V238" s="73">
        <f t="shared" si="33"/>
        <v>-1.6569416451024388E-3</v>
      </c>
      <c r="AB238" s="136">
        <v>45720</v>
      </c>
      <c r="AC238" s="107">
        <v>1494.258178710938</v>
      </c>
      <c r="AD238" s="73">
        <f t="shared" si="34"/>
        <v>-2.3467329295134731E-2</v>
      </c>
      <c r="AG238" s="135">
        <v>45720</v>
      </c>
      <c r="AH238" s="107">
        <v>22082.650390625</v>
      </c>
      <c r="AI238" s="73">
        <f t="shared" si="35"/>
        <v>-1.6569416451024388E-3</v>
      </c>
      <c r="AO238" s="136">
        <v>45720</v>
      </c>
      <c r="AP238" s="107">
        <v>274.5987548828125</v>
      </c>
      <c r="AQ238" s="73">
        <f t="shared" si="36"/>
        <v>-1.2519789546554305E-2</v>
      </c>
      <c r="AT238" s="135">
        <v>45720</v>
      </c>
      <c r="AU238" s="107">
        <v>22082.650390625</v>
      </c>
      <c r="AV238" s="73">
        <f t="shared" si="37"/>
        <v>-1.6569416451024388E-3</v>
      </c>
      <c r="BB238" s="136">
        <v>45720</v>
      </c>
      <c r="BC238" s="107">
        <v>4624.84423828125</v>
      </c>
      <c r="BD238" s="73">
        <f t="shared" si="38"/>
        <v>-3.086351413849131E-2</v>
      </c>
      <c r="BG238" s="135">
        <v>45720</v>
      </c>
      <c r="BH238" s="107">
        <v>22082.650390625</v>
      </c>
      <c r="BI238" s="73">
        <f t="shared" si="39"/>
        <v>-1.6569416451024388E-3</v>
      </c>
    </row>
    <row r="239" spans="2:61" x14ac:dyDescent="0.25">
      <c r="B239" s="136">
        <v>45721</v>
      </c>
      <c r="C239" s="107">
        <v>3490.889404296875</v>
      </c>
      <c r="D239" s="73">
        <f t="shared" si="30"/>
        <v>4.2468101340786824E-3</v>
      </c>
      <c r="G239" s="135">
        <v>45721</v>
      </c>
      <c r="H239" s="107">
        <v>22337.30078125</v>
      </c>
      <c r="I239" s="73">
        <f t="shared" si="31"/>
        <v>1.1531695069225467E-2</v>
      </c>
      <c r="O239" s="136">
        <v>45720</v>
      </c>
      <c r="P239" s="107">
        <v>19.14762115478516</v>
      </c>
      <c r="Q239" s="73">
        <f t="shared" si="32"/>
        <v>-6.051393927536397E-3</v>
      </c>
      <c r="T239" s="135">
        <v>45721</v>
      </c>
      <c r="U239" s="107">
        <v>22337.30078125</v>
      </c>
      <c r="V239" s="73">
        <f t="shared" si="33"/>
        <v>1.1531695069225467E-2</v>
      </c>
      <c r="AB239" s="136">
        <v>45721</v>
      </c>
      <c r="AC239" s="107">
        <v>1530.702270507812</v>
      </c>
      <c r="AD239" s="73">
        <f t="shared" si="34"/>
        <v>2.4389420995716726E-2</v>
      </c>
      <c r="AG239" s="135">
        <v>45721</v>
      </c>
      <c r="AH239" s="107">
        <v>22337.30078125</v>
      </c>
      <c r="AI239" s="73">
        <f t="shared" si="35"/>
        <v>1.1531695069225467E-2</v>
      </c>
      <c r="AO239" s="136">
        <v>45721</v>
      </c>
      <c r="AP239" s="107">
        <v>279.60037231445313</v>
      </c>
      <c r="AQ239" s="73">
        <f t="shared" si="36"/>
        <v>1.8214275712120864E-2</v>
      </c>
      <c r="AT239" s="135">
        <v>45721</v>
      </c>
      <c r="AU239" s="107">
        <v>22337.30078125</v>
      </c>
      <c r="AV239" s="73">
        <f t="shared" si="37"/>
        <v>1.1531695069225467E-2</v>
      </c>
      <c r="BB239" s="136">
        <v>45721</v>
      </c>
      <c r="BC239" s="107">
        <v>4712.2080078125</v>
      </c>
      <c r="BD239" s="73">
        <f t="shared" si="38"/>
        <v>1.8890099867172383E-2</v>
      </c>
      <c r="BG239" s="135">
        <v>45721</v>
      </c>
      <c r="BH239" s="107">
        <v>22337.30078125</v>
      </c>
      <c r="BI239" s="73">
        <f t="shared" si="39"/>
        <v>1.1531695069225467E-2</v>
      </c>
    </row>
    <row r="240" spans="2:61" x14ac:dyDescent="0.25">
      <c r="B240" s="136">
        <v>45722</v>
      </c>
      <c r="C240" s="107">
        <v>3544.57568359375</v>
      </c>
      <c r="D240" s="73">
        <f t="shared" si="30"/>
        <v>1.5378968818317018E-2</v>
      </c>
      <c r="G240" s="135">
        <v>45722</v>
      </c>
      <c r="H240" s="107">
        <v>22544.69921875</v>
      </c>
      <c r="I240" s="73">
        <f t="shared" si="31"/>
        <v>9.2848477768670001E-3</v>
      </c>
      <c r="O240" s="136">
        <v>45721</v>
      </c>
      <c r="P240" s="107">
        <v>19.487636566162109</v>
      </c>
      <c r="Q240" s="73">
        <f t="shared" si="32"/>
        <v>1.7757579838682869E-2</v>
      </c>
      <c r="T240" s="135">
        <v>45722</v>
      </c>
      <c r="U240" s="107">
        <v>22544.69921875</v>
      </c>
      <c r="V240" s="73">
        <f t="shared" si="33"/>
        <v>9.2848477768670001E-3</v>
      </c>
      <c r="AB240" s="136">
        <v>45722</v>
      </c>
      <c r="AC240" s="107">
        <v>1542.866455078125</v>
      </c>
      <c r="AD240" s="73">
        <f t="shared" si="34"/>
        <v>7.9467998478093271E-3</v>
      </c>
      <c r="AG240" s="135">
        <v>45722</v>
      </c>
      <c r="AH240" s="107">
        <v>22544.69921875</v>
      </c>
      <c r="AI240" s="73">
        <f t="shared" si="35"/>
        <v>9.2848477768670001E-3</v>
      </c>
      <c r="AO240" s="136">
        <v>45722</v>
      </c>
      <c r="AP240" s="107">
        <v>280.38494873046881</v>
      </c>
      <c r="AQ240" s="73">
        <f t="shared" si="36"/>
        <v>2.8060635596482975E-3</v>
      </c>
      <c r="AT240" s="135">
        <v>45722</v>
      </c>
      <c r="AU240" s="107">
        <v>22544.69921875</v>
      </c>
      <c r="AV240" s="73">
        <f t="shared" si="37"/>
        <v>9.2848477768670001E-3</v>
      </c>
      <c r="BB240" s="136">
        <v>45722</v>
      </c>
      <c r="BC240" s="107">
        <v>4761.17138671875</v>
      </c>
      <c r="BD240" s="73">
        <f t="shared" si="38"/>
        <v>1.0390750753165534E-2</v>
      </c>
      <c r="BG240" s="135">
        <v>45722</v>
      </c>
      <c r="BH240" s="107">
        <v>22544.69921875</v>
      </c>
      <c r="BI240" s="73">
        <f t="shared" si="39"/>
        <v>9.2848477768670001E-3</v>
      </c>
    </row>
    <row r="241" spans="2:61" x14ac:dyDescent="0.25">
      <c r="B241" s="136">
        <v>45723</v>
      </c>
      <c r="C241" s="107">
        <v>3554.023681640625</v>
      </c>
      <c r="D241" s="73">
        <f t="shared" si="30"/>
        <v>2.665480692260358E-3</v>
      </c>
      <c r="G241" s="135">
        <v>45723</v>
      </c>
      <c r="H241" s="107">
        <v>22552.5</v>
      </c>
      <c r="I241" s="73">
        <f t="shared" si="31"/>
        <v>3.4601398645017767E-4</v>
      </c>
      <c r="O241" s="136">
        <v>45722</v>
      </c>
      <c r="P241" s="107">
        <v>19.186479568481449</v>
      </c>
      <c r="Q241" s="73">
        <f t="shared" si="32"/>
        <v>-1.5453746618180664E-2</v>
      </c>
      <c r="T241" s="135">
        <v>45723</v>
      </c>
      <c r="U241" s="107">
        <v>22552.5</v>
      </c>
      <c r="V241" s="73">
        <f t="shared" si="33"/>
        <v>3.4601398645017767E-4</v>
      </c>
      <c r="AB241" s="136">
        <v>45723</v>
      </c>
      <c r="AC241" s="107">
        <v>1516.105224609375</v>
      </c>
      <c r="AD241" s="73">
        <f t="shared" si="34"/>
        <v>-1.7345137280462053E-2</v>
      </c>
      <c r="AG241" s="135">
        <v>45723</v>
      </c>
      <c r="AH241" s="107">
        <v>22552.5</v>
      </c>
      <c r="AI241" s="73">
        <f t="shared" si="35"/>
        <v>3.4601398645017767E-4</v>
      </c>
      <c r="AO241" s="136">
        <v>45723</v>
      </c>
      <c r="AP241" s="107">
        <v>279.30615234375</v>
      </c>
      <c r="AQ241" s="73">
        <f t="shared" si="36"/>
        <v>-3.8475545552761892E-3</v>
      </c>
      <c r="AT241" s="135">
        <v>45723</v>
      </c>
      <c r="AU241" s="107">
        <v>22552.5</v>
      </c>
      <c r="AV241" s="73">
        <f t="shared" si="37"/>
        <v>3.4601398645017767E-4</v>
      </c>
      <c r="BB241" s="136">
        <v>45723</v>
      </c>
      <c r="BC241" s="107">
        <v>4661.3203125</v>
      </c>
      <c r="BD241" s="73">
        <f t="shared" si="38"/>
        <v>-2.0971955451400848E-2</v>
      </c>
      <c r="BG241" s="135">
        <v>45723</v>
      </c>
      <c r="BH241" s="107">
        <v>22552.5</v>
      </c>
      <c r="BI241" s="73">
        <f t="shared" si="39"/>
        <v>3.4601398645017767E-4</v>
      </c>
    </row>
    <row r="242" spans="2:61" x14ac:dyDescent="0.25">
      <c r="B242" s="136">
        <v>45726</v>
      </c>
      <c r="C242" s="107">
        <v>3532.814697265625</v>
      </c>
      <c r="D242" s="73">
        <f t="shared" si="30"/>
        <v>-5.9675979326084816E-3</v>
      </c>
      <c r="G242" s="135">
        <v>45726</v>
      </c>
      <c r="H242" s="107">
        <v>22460.30078125</v>
      </c>
      <c r="I242" s="73">
        <f t="shared" si="31"/>
        <v>-4.0882039130917258E-3</v>
      </c>
      <c r="O242" s="136">
        <v>45723</v>
      </c>
      <c r="P242" s="107">
        <v>19.293342590332031</v>
      </c>
      <c r="Q242" s="73">
        <f t="shared" si="32"/>
        <v>5.5697045134914802E-3</v>
      </c>
      <c r="T242" s="135">
        <v>45726</v>
      </c>
      <c r="U242" s="107">
        <v>22460.30078125</v>
      </c>
      <c r="V242" s="73">
        <f t="shared" si="33"/>
        <v>-4.0882039130917258E-3</v>
      </c>
      <c r="AB242" s="136">
        <v>45726</v>
      </c>
      <c r="AC242" s="107">
        <v>1507.687622070312</v>
      </c>
      <c r="AD242" s="73">
        <f t="shared" si="34"/>
        <v>-5.5521229017806428E-3</v>
      </c>
      <c r="AG242" s="135">
        <v>45726</v>
      </c>
      <c r="AH242" s="107">
        <v>22460.30078125</v>
      </c>
      <c r="AI242" s="73">
        <f t="shared" si="35"/>
        <v>-4.0882039130917258E-3</v>
      </c>
      <c r="AO242" s="136">
        <v>45726</v>
      </c>
      <c r="AP242" s="107">
        <v>275.48138427734381</v>
      </c>
      <c r="AQ242" s="73">
        <f t="shared" si="36"/>
        <v>-1.3693819610886893E-2</v>
      </c>
      <c r="AT242" s="135">
        <v>45726</v>
      </c>
      <c r="AU242" s="107">
        <v>22460.30078125</v>
      </c>
      <c r="AV242" s="73">
        <f t="shared" si="37"/>
        <v>-4.0882039130917258E-3</v>
      </c>
      <c r="BB242" s="136">
        <v>45726</v>
      </c>
      <c r="BC242" s="107">
        <v>4610.97509765625</v>
      </c>
      <c r="BD242" s="73">
        <f t="shared" si="38"/>
        <v>-1.0800634041119639E-2</v>
      </c>
      <c r="BG242" s="135">
        <v>45726</v>
      </c>
      <c r="BH242" s="107">
        <v>22460.30078125</v>
      </c>
      <c r="BI242" s="73">
        <f t="shared" si="39"/>
        <v>-4.0882039130917258E-3</v>
      </c>
    </row>
    <row r="243" spans="2:61" x14ac:dyDescent="0.25">
      <c r="B243" s="136">
        <v>45727</v>
      </c>
      <c r="C243" s="107">
        <v>3518.692138671875</v>
      </c>
      <c r="D243" s="73">
        <f t="shared" si="30"/>
        <v>-3.9975373190902497E-3</v>
      </c>
      <c r="G243" s="135">
        <v>45727</v>
      </c>
      <c r="H243" s="107">
        <v>22497.900390625</v>
      </c>
      <c r="I243" s="73">
        <f t="shared" si="31"/>
        <v>1.6740474556060647E-3</v>
      </c>
      <c r="O243" s="136">
        <v>45726</v>
      </c>
      <c r="P243" s="107">
        <v>18.88532638549805</v>
      </c>
      <c r="Q243" s="73">
        <f t="shared" si="32"/>
        <v>-2.1148030877679025E-2</v>
      </c>
      <c r="T243" s="135">
        <v>45727</v>
      </c>
      <c r="U243" s="107">
        <v>22497.900390625</v>
      </c>
      <c r="V243" s="73">
        <f t="shared" si="33"/>
        <v>1.6740474556060647E-3</v>
      </c>
      <c r="AB243" s="136">
        <v>45727</v>
      </c>
      <c r="AC243" s="107">
        <v>1525.739379882812</v>
      </c>
      <c r="AD243" s="73">
        <f t="shared" si="34"/>
        <v>1.197314188181231E-2</v>
      </c>
      <c r="AG243" s="135">
        <v>45727</v>
      </c>
      <c r="AH243" s="107">
        <v>22497.900390625</v>
      </c>
      <c r="AI243" s="73">
        <f t="shared" si="35"/>
        <v>1.6740474556060647E-3</v>
      </c>
      <c r="AO243" s="136">
        <v>45727</v>
      </c>
      <c r="AP243" s="107">
        <v>272.39215087890619</v>
      </c>
      <c r="AQ243" s="73">
        <f t="shared" si="36"/>
        <v>-1.1213946113061146E-2</v>
      </c>
      <c r="AT243" s="135">
        <v>45727</v>
      </c>
      <c r="AU243" s="107">
        <v>22497.900390625</v>
      </c>
      <c r="AV243" s="73">
        <f t="shared" si="37"/>
        <v>1.6740474556060647E-3</v>
      </c>
      <c r="BB243" s="136">
        <v>45727</v>
      </c>
      <c r="BC243" s="107">
        <v>4594.68701171875</v>
      </c>
      <c r="BD243" s="73">
        <f t="shared" si="38"/>
        <v>-3.5324601830487579E-3</v>
      </c>
      <c r="BG243" s="135">
        <v>45727</v>
      </c>
      <c r="BH243" s="107">
        <v>22497.900390625</v>
      </c>
      <c r="BI243" s="73">
        <f t="shared" si="39"/>
        <v>1.6740474556060647E-3</v>
      </c>
    </row>
    <row r="244" spans="2:61" x14ac:dyDescent="0.25">
      <c r="B244" s="136">
        <v>45728</v>
      </c>
      <c r="C244" s="107">
        <v>3450.68603515625</v>
      </c>
      <c r="D244" s="73">
        <f t="shared" si="30"/>
        <v>-1.9327096783549158E-2</v>
      </c>
      <c r="G244" s="135">
        <v>45728</v>
      </c>
      <c r="H244" s="107">
        <v>22470.5</v>
      </c>
      <c r="I244" s="73">
        <f t="shared" si="31"/>
        <v>-1.2179087892316698E-3</v>
      </c>
      <c r="O244" s="136">
        <v>45727</v>
      </c>
      <c r="P244" s="107">
        <v>18.42873573303223</v>
      </c>
      <c r="Q244" s="73">
        <f t="shared" si="32"/>
        <v>-2.4177006165825854E-2</v>
      </c>
      <c r="T244" s="135">
        <v>45728</v>
      </c>
      <c r="U244" s="107">
        <v>22470.5</v>
      </c>
      <c r="V244" s="73">
        <f t="shared" si="33"/>
        <v>-1.2179087892316698E-3</v>
      </c>
      <c r="AB244" s="136">
        <v>45728</v>
      </c>
      <c r="AC244" s="107">
        <v>1499.22119140625</v>
      </c>
      <c r="AD244" s="73">
        <f t="shared" si="34"/>
        <v>-1.7380549277425605E-2</v>
      </c>
      <c r="AG244" s="135">
        <v>45728</v>
      </c>
      <c r="AH244" s="107">
        <v>22470.5</v>
      </c>
      <c r="AI244" s="73">
        <f t="shared" si="35"/>
        <v>-1.2179087892316698E-3</v>
      </c>
      <c r="AO244" s="136">
        <v>45728</v>
      </c>
      <c r="AP244" s="107">
        <v>263.36962890625</v>
      </c>
      <c r="AQ244" s="73">
        <f t="shared" si="36"/>
        <v>-3.3123281796277659E-2</v>
      </c>
      <c r="AT244" s="135">
        <v>45728</v>
      </c>
      <c r="AU244" s="107">
        <v>22470.5</v>
      </c>
      <c r="AV244" s="73">
        <f t="shared" si="37"/>
        <v>-1.2179087892316698E-3</v>
      </c>
      <c r="BB244" s="136">
        <v>45728</v>
      </c>
      <c r="BC244" s="107">
        <v>4428.30078125</v>
      </c>
      <c r="BD244" s="73">
        <f t="shared" si="38"/>
        <v>-3.6212745295682192E-2</v>
      </c>
      <c r="BG244" s="135">
        <v>45728</v>
      </c>
      <c r="BH244" s="107">
        <v>22470.5</v>
      </c>
      <c r="BI244" s="73">
        <f t="shared" si="39"/>
        <v>-1.2179087892316698E-3</v>
      </c>
    </row>
    <row r="245" spans="2:61" x14ac:dyDescent="0.25">
      <c r="B245" s="136">
        <v>45729</v>
      </c>
      <c r="C245" s="107">
        <v>3455.45947265625</v>
      </c>
      <c r="D245" s="73">
        <f t="shared" si="30"/>
        <v>1.3833299962289214E-3</v>
      </c>
      <c r="G245" s="135">
        <v>45729</v>
      </c>
      <c r="H245" s="107">
        <v>22397.19921875</v>
      </c>
      <c r="I245" s="73">
        <f t="shared" si="31"/>
        <v>-3.2620894617386709E-3</v>
      </c>
      <c r="O245" s="136">
        <v>45728</v>
      </c>
      <c r="P245" s="107">
        <v>17.97214508056641</v>
      </c>
      <c r="Q245" s="73">
        <f t="shared" si="32"/>
        <v>-2.4776016058845163E-2</v>
      </c>
      <c r="T245" s="135">
        <v>45729</v>
      </c>
      <c r="U245" s="107">
        <v>22397.19921875</v>
      </c>
      <c r="V245" s="73">
        <f t="shared" si="33"/>
        <v>-3.2620894617386709E-3</v>
      </c>
      <c r="AB245" s="136">
        <v>45729</v>
      </c>
      <c r="AC245" s="107">
        <v>1493.5283203125</v>
      </c>
      <c r="AD245" s="73">
        <f t="shared" si="34"/>
        <v>-3.797218933658586E-3</v>
      </c>
      <c r="AG245" s="135">
        <v>45729</v>
      </c>
      <c r="AH245" s="107">
        <v>22397.19921875</v>
      </c>
      <c r="AI245" s="73">
        <f t="shared" si="35"/>
        <v>-3.2620894617386709E-3</v>
      </c>
      <c r="AO245" s="136">
        <v>45729</v>
      </c>
      <c r="AP245" s="107">
        <v>258.90740966796881</v>
      </c>
      <c r="AQ245" s="73">
        <f t="shared" si="36"/>
        <v>-1.694280109977897E-2</v>
      </c>
      <c r="AT245" s="135">
        <v>45729</v>
      </c>
      <c r="AU245" s="107">
        <v>22397.19921875</v>
      </c>
      <c r="AV245" s="73">
        <f t="shared" si="37"/>
        <v>-3.2620894617386709E-3</v>
      </c>
      <c r="BB245" s="136">
        <v>45729</v>
      </c>
      <c r="BC245" s="107">
        <v>4409.6923828125</v>
      </c>
      <c r="BD245" s="73">
        <f t="shared" si="38"/>
        <v>-4.2021532313907262E-3</v>
      </c>
      <c r="BG245" s="135">
        <v>45729</v>
      </c>
      <c r="BH245" s="107">
        <v>22397.19921875</v>
      </c>
      <c r="BI245" s="73">
        <f t="shared" si="39"/>
        <v>-3.2620894617386709E-3</v>
      </c>
    </row>
    <row r="246" spans="2:61" x14ac:dyDescent="0.25">
      <c r="B246" s="136">
        <v>45733</v>
      </c>
      <c r="C246" s="107">
        <v>3442.32080078125</v>
      </c>
      <c r="D246" s="73">
        <f t="shared" si="30"/>
        <v>-3.8022937264838852E-3</v>
      </c>
      <c r="G246" s="135">
        <v>45733</v>
      </c>
      <c r="H246" s="107">
        <v>22508.75</v>
      </c>
      <c r="I246" s="73">
        <f t="shared" si="31"/>
        <v>4.980568336268254E-3</v>
      </c>
      <c r="O246" s="136">
        <v>45729</v>
      </c>
      <c r="P246" s="107">
        <v>17.76813888549805</v>
      </c>
      <c r="Q246" s="73">
        <f t="shared" si="32"/>
        <v>-1.1351243502310426E-2</v>
      </c>
      <c r="T246" s="135">
        <v>45733</v>
      </c>
      <c r="U246" s="107">
        <v>22508.75</v>
      </c>
      <c r="V246" s="73">
        <f t="shared" si="33"/>
        <v>4.980568336268254E-3</v>
      </c>
      <c r="AB246" s="136">
        <v>45733</v>
      </c>
      <c r="AC246" s="107">
        <v>1503.649047851562</v>
      </c>
      <c r="AD246" s="73">
        <f t="shared" si="34"/>
        <v>6.7763881015288074E-3</v>
      </c>
      <c r="AG246" s="135">
        <v>45733</v>
      </c>
      <c r="AH246" s="107">
        <v>22508.75</v>
      </c>
      <c r="AI246" s="73">
        <f t="shared" si="35"/>
        <v>4.980568336268254E-3</v>
      </c>
      <c r="AO246" s="136">
        <v>45733</v>
      </c>
      <c r="AP246" s="107">
        <v>254.83746337890619</v>
      </c>
      <c r="AQ246" s="73">
        <f t="shared" si="36"/>
        <v>-1.5719697996600557E-2</v>
      </c>
      <c r="AT246" s="135">
        <v>45733</v>
      </c>
      <c r="AU246" s="107">
        <v>22508.75</v>
      </c>
      <c r="AV246" s="73">
        <f t="shared" si="37"/>
        <v>4.980568336268254E-3</v>
      </c>
      <c r="BB246" s="136">
        <v>45733</v>
      </c>
      <c r="BC246" s="107">
        <v>4303.8193359375</v>
      </c>
      <c r="BD246" s="73">
        <f t="shared" si="38"/>
        <v>-2.4009168369126477E-2</v>
      </c>
      <c r="BG246" s="135">
        <v>45733</v>
      </c>
      <c r="BH246" s="107">
        <v>22508.75</v>
      </c>
      <c r="BI246" s="73">
        <f t="shared" si="39"/>
        <v>4.980568336268254E-3</v>
      </c>
    </row>
    <row r="247" spans="2:61" x14ac:dyDescent="0.25">
      <c r="B247" s="136">
        <v>45734</v>
      </c>
      <c r="C247" s="107">
        <v>3442.32080078125</v>
      </c>
      <c r="D247" s="73">
        <f t="shared" si="30"/>
        <v>0</v>
      </c>
      <c r="G247" s="135">
        <v>45734</v>
      </c>
      <c r="H247" s="107">
        <v>22834.30078125</v>
      </c>
      <c r="I247" s="73">
        <f t="shared" si="31"/>
        <v>1.446329899483545E-2</v>
      </c>
      <c r="O247" s="136">
        <v>45730</v>
      </c>
      <c r="P247" s="107">
        <v>17.874998092651371</v>
      </c>
      <c r="Q247" s="73">
        <f t="shared" si="32"/>
        <v>6.0140911685768739E-3</v>
      </c>
      <c r="T247" s="135">
        <v>45734</v>
      </c>
      <c r="U247" s="107">
        <v>22834.30078125</v>
      </c>
      <c r="V247" s="73">
        <f t="shared" si="33"/>
        <v>1.446329899483545E-2</v>
      </c>
      <c r="AB247" s="136">
        <v>45734</v>
      </c>
      <c r="AC247" s="107">
        <v>1503.649047851562</v>
      </c>
      <c r="AD247" s="73">
        <f t="shared" si="34"/>
        <v>0</v>
      </c>
      <c r="AG247" s="135">
        <v>45734</v>
      </c>
      <c r="AH247" s="107">
        <v>22834.30078125</v>
      </c>
      <c r="AI247" s="73">
        <f t="shared" si="35"/>
        <v>1.446329899483545E-2</v>
      </c>
      <c r="AO247" s="136">
        <v>45734</v>
      </c>
      <c r="AP247" s="107">
        <v>254.83746337890619</v>
      </c>
      <c r="AQ247" s="73">
        <f t="shared" si="36"/>
        <v>0</v>
      </c>
      <c r="AT247" s="135">
        <v>45734</v>
      </c>
      <c r="AU247" s="107">
        <v>22834.30078125</v>
      </c>
      <c r="AV247" s="73">
        <f t="shared" si="37"/>
        <v>1.446329899483545E-2</v>
      </c>
      <c r="BB247" s="136">
        <v>45734</v>
      </c>
      <c r="BC247" s="107">
        <v>4303.8193359375</v>
      </c>
      <c r="BD247" s="73">
        <f t="shared" si="38"/>
        <v>0</v>
      </c>
      <c r="BG247" s="135">
        <v>45734</v>
      </c>
      <c r="BH247" s="107">
        <v>22834.30078125</v>
      </c>
      <c r="BI247" s="73">
        <f t="shared" si="39"/>
        <v>1.446329899483545E-2</v>
      </c>
    </row>
    <row r="248" spans="2:61" x14ac:dyDescent="0.25">
      <c r="B248" s="136">
        <v>45735</v>
      </c>
      <c r="C248" s="107">
        <v>3441.730224609375</v>
      </c>
      <c r="D248" s="73">
        <f t="shared" si="30"/>
        <v>-1.715633742621625E-4</v>
      </c>
      <c r="G248" s="135">
        <v>45735</v>
      </c>
      <c r="H248" s="107">
        <v>22907.599609375</v>
      </c>
      <c r="I248" s="73">
        <f t="shared" si="31"/>
        <v>3.2100316461272094E-3</v>
      </c>
      <c r="O248" s="136">
        <v>45733</v>
      </c>
      <c r="P248" s="107">
        <v>18.04014778137207</v>
      </c>
      <c r="Q248" s="73">
        <f t="shared" si="32"/>
        <v>9.2391444107955412E-3</v>
      </c>
      <c r="T248" s="135">
        <v>45735</v>
      </c>
      <c r="U248" s="107">
        <v>22907.599609375</v>
      </c>
      <c r="V248" s="73">
        <f t="shared" si="33"/>
        <v>3.2100316461272094E-3</v>
      </c>
      <c r="AB248" s="136">
        <v>45735</v>
      </c>
      <c r="AC248" s="107">
        <v>1502.9677734375</v>
      </c>
      <c r="AD248" s="73">
        <f t="shared" si="34"/>
        <v>-4.5308073385574854E-4</v>
      </c>
      <c r="AG248" s="135">
        <v>45735</v>
      </c>
      <c r="AH248" s="107">
        <v>22907.599609375</v>
      </c>
      <c r="AI248" s="73">
        <f t="shared" si="35"/>
        <v>3.2100316461272094E-3</v>
      </c>
      <c r="AO248" s="136">
        <v>45735</v>
      </c>
      <c r="AP248" s="107">
        <v>260.57461547851563</v>
      </c>
      <c r="AQ248" s="73">
        <f t="shared" si="36"/>
        <v>2.2512985428202681E-2</v>
      </c>
      <c r="AT248" s="135">
        <v>45735</v>
      </c>
      <c r="AU248" s="107">
        <v>22907.599609375</v>
      </c>
      <c r="AV248" s="73">
        <f t="shared" si="37"/>
        <v>3.2100316461272094E-3</v>
      </c>
      <c r="BB248" s="136">
        <v>45735</v>
      </c>
      <c r="BC248" s="107">
        <v>4309.3974609375</v>
      </c>
      <c r="BD248" s="73">
        <f t="shared" si="38"/>
        <v>1.296087164584625E-3</v>
      </c>
      <c r="BG248" s="135">
        <v>45735</v>
      </c>
      <c r="BH248" s="107">
        <v>22907.599609375</v>
      </c>
      <c r="BI248" s="73">
        <f t="shared" si="39"/>
        <v>3.2100316461272094E-3</v>
      </c>
    </row>
    <row r="249" spans="2:61" x14ac:dyDescent="0.25">
      <c r="B249" s="136">
        <v>45736</v>
      </c>
      <c r="C249" s="107">
        <v>3506.734130859375</v>
      </c>
      <c r="D249" s="73">
        <f t="shared" si="30"/>
        <v>1.8886984745406066E-2</v>
      </c>
      <c r="G249" s="135">
        <v>45736</v>
      </c>
      <c r="H249" s="107">
        <v>23190.650390625</v>
      </c>
      <c r="I249" s="73">
        <f t="shared" si="31"/>
        <v>1.2356195589090069E-2</v>
      </c>
      <c r="O249" s="136">
        <v>45734</v>
      </c>
      <c r="P249" s="107">
        <v>17.9235725402832</v>
      </c>
      <c r="Q249" s="73">
        <f t="shared" si="32"/>
        <v>-6.4619892531725398E-3</v>
      </c>
      <c r="T249" s="135">
        <v>45736</v>
      </c>
      <c r="U249" s="107">
        <v>23190.650390625</v>
      </c>
      <c r="V249" s="73">
        <f t="shared" si="33"/>
        <v>1.2356195589090069E-2</v>
      </c>
      <c r="AB249" s="136">
        <v>45736</v>
      </c>
      <c r="AC249" s="107">
        <v>1520.04638671875</v>
      </c>
      <c r="AD249" s="73">
        <f t="shared" si="34"/>
        <v>1.1363259800433845E-2</v>
      </c>
      <c r="AG249" s="135">
        <v>45736</v>
      </c>
      <c r="AH249" s="107">
        <v>23190.650390625</v>
      </c>
      <c r="AI249" s="73">
        <f t="shared" si="35"/>
        <v>1.2356195589090069E-2</v>
      </c>
      <c r="AO249" s="136">
        <v>45736</v>
      </c>
      <c r="AP249" s="107">
        <v>262.83023071289063</v>
      </c>
      <c r="AQ249" s="73">
        <f t="shared" si="36"/>
        <v>8.6563122437417483E-3</v>
      </c>
      <c r="AT249" s="135">
        <v>45736</v>
      </c>
      <c r="AU249" s="107">
        <v>23190.650390625</v>
      </c>
      <c r="AV249" s="73">
        <f t="shared" si="37"/>
        <v>1.2356195589090069E-2</v>
      </c>
      <c r="BB249" s="136">
        <v>45736</v>
      </c>
      <c r="BC249" s="107">
        <v>4364.3818359375</v>
      </c>
      <c r="BD249" s="73">
        <f t="shared" si="38"/>
        <v>1.2759179328062809E-2</v>
      </c>
      <c r="BG249" s="135">
        <v>45736</v>
      </c>
      <c r="BH249" s="107">
        <v>23190.650390625</v>
      </c>
      <c r="BI249" s="73">
        <f t="shared" si="39"/>
        <v>1.2356195589090069E-2</v>
      </c>
    </row>
    <row r="250" spans="2:61" x14ac:dyDescent="0.25">
      <c r="B250" s="136">
        <v>45737</v>
      </c>
      <c r="C250" s="107">
        <v>3521.447998046875</v>
      </c>
      <c r="D250" s="73">
        <f t="shared" si="30"/>
        <v>4.1958890062459009E-3</v>
      </c>
      <c r="G250" s="135">
        <v>45737</v>
      </c>
      <c r="H250" s="107">
        <v>23350.400390625</v>
      </c>
      <c r="I250" s="73">
        <f t="shared" si="31"/>
        <v>6.8885519512889015E-3</v>
      </c>
      <c r="O250" s="136">
        <v>45735</v>
      </c>
      <c r="P250" s="107">
        <v>18.04014778137207</v>
      </c>
      <c r="Q250" s="73">
        <f t="shared" si="32"/>
        <v>6.5040181485509496E-3</v>
      </c>
      <c r="T250" s="135">
        <v>45737</v>
      </c>
      <c r="U250" s="107">
        <v>23350.400390625</v>
      </c>
      <c r="V250" s="73">
        <f t="shared" si="33"/>
        <v>6.8885519512889015E-3</v>
      </c>
      <c r="AB250" s="136">
        <v>45737</v>
      </c>
      <c r="AC250" s="107">
        <v>1524.6201171875</v>
      </c>
      <c r="AD250" s="73">
        <f t="shared" si="34"/>
        <v>3.0089413775213902E-3</v>
      </c>
      <c r="AG250" s="135">
        <v>45737</v>
      </c>
      <c r="AH250" s="107">
        <v>23350.400390625</v>
      </c>
      <c r="AI250" s="73">
        <f t="shared" si="35"/>
        <v>6.8885519512889015E-3</v>
      </c>
      <c r="AO250" s="136">
        <v>45737</v>
      </c>
      <c r="AP250" s="107">
        <v>259.20159912109381</v>
      </c>
      <c r="AQ250" s="73">
        <f t="shared" si="36"/>
        <v>-1.3805990208792362E-2</v>
      </c>
      <c r="AT250" s="135">
        <v>45737</v>
      </c>
      <c r="AU250" s="107">
        <v>23350.400390625</v>
      </c>
      <c r="AV250" s="73">
        <f t="shared" si="37"/>
        <v>6.8885519512889015E-3</v>
      </c>
      <c r="BB250" s="136">
        <v>45737</v>
      </c>
      <c r="BC250" s="107">
        <v>4462.20947265625</v>
      </c>
      <c r="BD250" s="73">
        <f t="shared" si="38"/>
        <v>2.2415004093640611E-2</v>
      </c>
      <c r="BG250" s="135">
        <v>45737</v>
      </c>
      <c r="BH250" s="107">
        <v>23350.400390625</v>
      </c>
      <c r="BI250" s="73">
        <f t="shared" si="39"/>
        <v>6.8885519512889015E-3</v>
      </c>
    </row>
    <row r="251" spans="2:61" x14ac:dyDescent="0.25">
      <c r="B251" s="136">
        <v>45740</v>
      </c>
      <c r="C251" s="107">
        <v>3571.492431640625</v>
      </c>
      <c r="D251" s="73">
        <f t="shared" si="30"/>
        <v>1.4211322621122457E-2</v>
      </c>
      <c r="G251" s="135">
        <v>45740</v>
      </c>
      <c r="H251" s="107">
        <v>23658.349609375</v>
      </c>
      <c r="I251" s="73">
        <f t="shared" si="31"/>
        <v>1.3188177230298859E-2</v>
      </c>
      <c r="O251" s="136">
        <v>45736</v>
      </c>
      <c r="P251" s="107">
        <v>17.54470062255859</v>
      </c>
      <c r="Q251" s="73">
        <f t="shared" si="32"/>
        <v>-2.7463586485974911E-2</v>
      </c>
      <c r="T251" s="135">
        <v>45740</v>
      </c>
      <c r="U251" s="107">
        <v>23658.349609375</v>
      </c>
      <c r="V251" s="73">
        <f t="shared" si="33"/>
        <v>1.3188177230298859E-2</v>
      </c>
      <c r="AB251" s="136">
        <v>45740</v>
      </c>
      <c r="AC251" s="107">
        <v>1561.064331054688</v>
      </c>
      <c r="AD251" s="73">
        <f t="shared" si="34"/>
        <v>2.3903799678583137E-2</v>
      </c>
      <c r="AG251" s="135">
        <v>45740</v>
      </c>
      <c r="AH251" s="107">
        <v>23658.349609375</v>
      </c>
      <c r="AI251" s="73">
        <f t="shared" si="35"/>
        <v>1.3188177230298859E-2</v>
      </c>
      <c r="AO251" s="136">
        <v>45740</v>
      </c>
      <c r="AP251" s="107">
        <v>264.20321655273438</v>
      </c>
      <c r="AQ251" s="73">
        <f t="shared" si="36"/>
        <v>1.9296244500806248E-2</v>
      </c>
      <c r="AT251" s="135">
        <v>45740</v>
      </c>
      <c r="AU251" s="107">
        <v>23658.349609375</v>
      </c>
      <c r="AV251" s="73">
        <f t="shared" si="37"/>
        <v>1.3188177230298859E-2</v>
      </c>
      <c r="BB251" s="136">
        <v>45740</v>
      </c>
      <c r="BC251" s="107">
        <v>4561.07373046875</v>
      </c>
      <c r="BD251" s="73">
        <f t="shared" si="38"/>
        <v>2.2155897973487271E-2</v>
      </c>
      <c r="BG251" s="135">
        <v>45740</v>
      </c>
      <c r="BH251" s="107">
        <v>23658.349609375</v>
      </c>
      <c r="BI251" s="73">
        <f t="shared" si="39"/>
        <v>1.3188177230298859E-2</v>
      </c>
    </row>
    <row r="252" spans="2:61" x14ac:dyDescent="0.25">
      <c r="B252" s="136">
        <v>45741</v>
      </c>
      <c r="C252" s="107">
        <v>3599.83642578125</v>
      </c>
      <c r="D252" s="73">
        <f t="shared" si="30"/>
        <v>7.936176453719801E-3</v>
      </c>
      <c r="G252" s="135">
        <v>45741</v>
      </c>
      <c r="H252" s="107">
        <v>23668.650390625</v>
      </c>
      <c r="I252" s="73">
        <f t="shared" si="31"/>
        <v>4.3539728764163677E-4</v>
      </c>
      <c r="O252" s="136">
        <v>45737</v>
      </c>
      <c r="P252" s="107">
        <v>17.797281265258789</v>
      </c>
      <c r="Q252" s="73">
        <f t="shared" si="32"/>
        <v>1.4396406535169826E-2</v>
      </c>
      <c r="T252" s="135">
        <v>45741</v>
      </c>
      <c r="U252" s="107">
        <v>23668.650390625</v>
      </c>
      <c r="V252" s="73">
        <f t="shared" si="33"/>
        <v>4.3539728764163677E-4</v>
      </c>
      <c r="AB252" s="136">
        <v>45741</v>
      </c>
      <c r="AC252" s="107">
        <v>1581.257080078125</v>
      </c>
      <c r="AD252" s="73">
        <f t="shared" si="34"/>
        <v>1.2935244641580246E-2</v>
      </c>
      <c r="AG252" s="135">
        <v>45741</v>
      </c>
      <c r="AH252" s="107">
        <v>23668.650390625</v>
      </c>
      <c r="AI252" s="73">
        <f t="shared" si="35"/>
        <v>4.3539728764163677E-4</v>
      </c>
      <c r="AO252" s="136">
        <v>45741</v>
      </c>
      <c r="AP252" s="107">
        <v>265.77236938476563</v>
      </c>
      <c r="AQ252" s="73">
        <f t="shared" si="36"/>
        <v>5.9391889792457242E-3</v>
      </c>
      <c r="AT252" s="135">
        <v>45741</v>
      </c>
      <c r="AU252" s="107">
        <v>23668.650390625</v>
      </c>
      <c r="AV252" s="73">
        <f t="shared" si="37"/>
        <v>4.3539728764163677E-4</v>
      </c>
      <c r="BB252" s="136">
        <v>45741</v>
      </c>
      <c r="BC252" s="107">
        <v>4547.25341796875</v>
      </c>
      <c r="BD252" s="73">
        <f t="shared" si="38"/>
        <v>-3.0300568060713795E-3</v>
      </c>
      <c r="BG252" s="135">
        <v>45741</v>
      </c>
      <c r="BH252" s="107">
        <v>23668.650390625</v>
      </c>
      <c r="BI252" s="73">
        <f t="shared" si="39"/>
        <v>4.3539728764163677E-4</v>
      </c>
    </row>
    <row r="253" spans="2:61" x14ac:dyDescent="0.25">
      <c r="B253" s="136">
        <v>45742</v>
      </c>
      <c r="C253" s="107">
        <v>3578.23388671875</v>
      </c>
      <c r="D253" s="73">
        <f t="shared" si="30"/>
        <v>-6.0009779632728133E-3</v>
      </c>
      <c r="G253" s="135">
        <v>45742</v>
      </c>
      <c r="H253" s="107">
        <v>23486.849609375</v>
      </c>
      <c r="I253" s="73">
        <f t="shared" si="31"/>
        <v>-7.6810793285454482E-3</v>
      </c>
      <c r="O253" s="136">
        <v>45740</v>
      </c>
      <c r="P253" s="107">
        <v>18.059577941894531</v>
      </c>
      <c r="Q253" s="73">
        <f t="shared" si="32"/>
        <v>1.473801940455699E-2</v>
      </c>
      <c r="T253" s="135">
        <v>45742</v>
      </c>
      <c r="U253" s="107">
        <v>23486.849609375</v>
      </c>
      <c r="V253" s="73">
        <f t="shared" si="33"/>
        <v>-7.6810793285454482E-3</v>
      </c>
      <c r="AB253" s="136">
        <v>45742</v>
      </c>
      <c r="AC253" s="107">
        <v>1589.528686523438</v>
      </c>
      <c r="AD253" s="73">
        <f t="shared" si="34"/>
        <v>5.2310320374371333E-3</v>
      </c>
      <c r="AG253" s="135">
        <v>45742</v>
      </c>
      <c r="AH253" s="107">
        <v>23486.849609375</v>
      </c>
      <c r="AI253" s="73">
        <f t="shared" si="35"/>
        <v>-7.6810793285454482E-3</v>
      </c>
      <c r="AO253" s="136">
        <v>45742</v>
      </c>
      <c r="AP253" s="107">
        <v>262.2418212890625</v>
      </c>
      <c r="AQ253" s="73">
        <f t="shared" si="36"/>
        <v>-1.3284105130552004E-2</v>
      </c>
      <c r="AT253" s="135">
        <v>45742</v>
      </c>
      <c r="AU253" s="107">
        <v>23486.849609375</v>
      </c>
      <c r="AV253" s="73">
        <f t="shared" si="37"/>
        <v>-7.6810793285454482E-3</v>
      </c>
      <c r="BB253" s="136">
        <v>45742</v>
      </c>
      <c r="BC253" s="107">
        <v>4560.43212890625</v>
      </c>
      <c r="BD253" s="73">
        <f t="shared" si="38"/>
        <v>2.8981694500296307E-3</v>
      </c>
      <c r="BG253" s="135">
        <v>45742</v>
      </c>
      <c r="BH253" s="107">
        <v>23486.849609375</v>
      </c>
      <c r="BI253" s="73">
        <f t="shared" si="39"/>
        <v>-7.6810793285454482E-3</v>
      </c>
    </row>
    <row r="254" spans="2:61" x14ac:dyDescent="0.25">
      <c r="B254" s="136">
        <v>45743</v>
      </c>
      <c r="C254" s="107">
        <v>3593.390380859375</v>
      </c>
      <c r="D254" s="73">
        <f t="shared" si="30"/>
        <v>4.235747192737005E-3</v>
      </c>
      <c r="G254" s="135">
        <v>45743</v>
      </c>
      <c r="H254" s="107">
        <v>23591.94921875</v>
      </c>
      <c r="I254" s="73">
        <f t="shared" si="31"/>
        <v>4.4748278770025962E-3</v>
      </c>
      <c r="O254" s="136">
        <v>45741</v>
      </c>
      <c r="P254" s="107">
        <v>18.292730331420898</v>
      </c>
      <c r="Q254" s="73">
        <f t="shared" si="32"/>
        <v>1.2910179311859782E-2</v>
      </c>
      <c r="T254" s="135">
        <v>45743</v>
      </c>
      <c r="U254" s="107">
        <v>23591.94921875</v>
      </c>
      <c r="V254" s="73">
        <f t="shared" si="33"/>
        <v>4.4748278770025962E-3</v>
      </c>
      <c r="AB254" s="136">
        <v>45743</v>
      </c>
      <c r="AC254" s="107">
        <v>1586.365966796875</v>
      </c>
      <c r="AD254" s="73">
        <f t="shared" si="34"/>
        <v>-1.9897217039098747E-3</v>
      </c>
      <c r="AG254" s="135">
        <v>45743</v>
      </c>
      <c r="AH254" s="107">
        <v>23591.94921875</v>
      </c>
      <c r="AI254" s="73">
        <f t="shared" si="35"/>
        <v>4.4748278770025962E-3</v>
      </c>
      <c r="AO254" s="136">
        <v>45743</v>
      </c>
      <c r="AP254" s="107">
        <v>266.94921875</v>
      </c>
      <c r="AQ254" s="73">
        <f t="shared" si="36"/>
        <v>1.7950597802433021E-2</v>
      </c>
      <c r="AT254" s="135">
        <v>45743</v>
      </c>
      <c r="AU254" s="107">
        <v>23591.94921875</v>
      </c>
      <c r="AV254" s="73">
        <f t="shared" si="37"/>
        <v>4.4748278770025962E-3</v>
      </c>
      <c r="BB254" s="136">
        <v>45743</v>
      </c>
      <c r="BC254" s="107">
        <v>4596.11767578125</v>
      </c>
      <c r="BD254" s="73">
        <f t="shared" si="38"/>
        <v>7.8250362830327713E-3</v>
      </c>
      <c r="BG254" s="135">
        <v>45743</v>
      </c>
      <c r="BH254" s="107">
        <v>23591.94921875</v>
      </c>
      <c r="BI254" s="73">
        <f t="shared" si="39"/>
        <v>4.4748278770025962E-3</v>
      </c>
    </row>
    <row r="255" spans="2:61" x14ac:dyDescent="0.25">
      <c r="B255" s="136">
        <v>45744</v>
      </c>
      <c r="C255" s="107">
        <v>3549.053466796875</v>
      </c>
      <c r="D255" s="73">
        <f t="shared" si="30"/>
        <v>-1.2338462945374884E-2</v>
      </c>
      <c r="G255" s="135">
        <v>45744</v>
      </c>
      <c r="H255" s="107">
        <v>23519.349609375</v>
      </c>
      <c r="I255" s="73">
        <f t="shared" si="31"/>
        <v>-3.0773044101545244E-3</v>
      </c>
      <c r="O255" s="136">
        <v>45742</v>
      </c>
      <c r="P255" s="107">
        <v>18.127580642700199</v>
      </c>
      <c r="Q255" s="73">
        <f t="shared" si="32"/>
        <v>-9.0281595873650256E-3</v>
      </c>
      <c r="T255" s="135">
        <v>45744</v>
      </c>
      <c r="U255" s="107">
        <v>23519.349609375</v>
      </c>
      <c r="V255" s="73">
        <f t="shared" si="33"/>
        <v>-3.0773044101545244E-3</v>
      </c>
      <c r="AB255" s="136">
        <v>45744</v>
      </c>
      <c r="AC255" s="107">
        <v>1549.727294921875</v>
      </c>
      <c r="AD255" s="73">
        <f t="shared" si="34"/>
        <v>-2.309597699513144E-2</v>
      </c>
      <c r="AG255" s="135">
        <v>45744</v>
      </c>
      <c r="AH255" s="107">
        <v>23519.349609375</v>
      </c>
      <c r="AI255" s="73">
        <f t="shared" si="35"/>
        <v>-3.0773044101545244E-3</v>
      </c>
      <c r="AO255" s="136">
        <v>45744</v>
      </c>
      <c r="AP255" s="107">
        <v>257.191162109375</v>
      </c>
      <c r="AQ255" s="73">
        <f t="shared" si="36"/>
        <v>-3.6553980889389659E-2</v>
      </c>
      <c r="AT255" s="135">
        <v>45744</v>
      </c>
      <c r="AU255" s="107">
        <v>23519.349609375</v>
      </c>
      <c r="AV255" s="73">
        <f t="shared" si="37"/>
        <v>-3.0773044101545244E-3</v>
      </c>
      <c r="BB255" s="136">
        <v>45744</v>
      </c>
      <c r="BC255" s="107">
        <v>4433.6806640625</v>
      </c>
      <c r="BD255" s="73">
        <f t="shared" si="38"/>
        <v>-3.534222210512461E-2</v>
      </c>
      <c r="BG255" s="135">
        <v>45744</v>
      </c>
      <c r="BH255" s="107">
        <v>23519.349609375</v>
      </c>
      <c r="BI255" s="73">
        <f t="shared" si="39"/>
        <v>-3.0773044101545244E-3</v>
      </c>
    </row>
    <row r="256" spans="2:61" x14ac:dyDescent="0.25">
      <c r="O256" s="136"/>
      <c r="P256" s="143"/>
      <c r="Q256" s="73"/>
    </row>
    <row r="257" spans="3:63" x14ac:dyDescent="0.25">
      <c r="C257" t="s">
        <v>230</v>
      </c>
      <c r="O257" s="136"/>
      <c r="P257" t="s">
        <v>230</v>
      </c>
      <c r="AC257" t="s">
        <v>230</v>
      </c>
      <c r="AP257" t="s">
        <v>230</v>
      </c>
      <c r="BC257" t="s">
        <v>230</v>
      </c>
    </row>
    <row r="258" spans="3:63" ht="15.75" thickBot="1" x14ac:dyDescent="0.3"/>
    <row r="259" spans="3:63" x14ac:dyDescent="0.25">
      <c r="C259" s="142" t="s">
        <v>231</v>
      </c>
      <c r="D259" s="142"/>
      <c r="P259" s="142" t="s">
        <v>231</v>
      </c>
      <c r="Q259" s="142"/>
      <c r="AC259" s="142" t="s">
        <v>231</v>
      </c>
      <c r="AD259" s="142"/>
      <c r="AP259" s="142" t="s">
        <v>231</v>
      </c>
      <c r="AQ259" s="142"/>
      <c r="BC259" s="142" t="s">
        <v>231</v>
      </c>
      <c r="BD259" s="142"/>
    </row>
    <row r="260" spans="3:63" x14ac:dyDescent="0.25">
      <c r="C260" s="139" t="s">
        <v>232</v>
      </c>
      <c r="D260" s="139">
        <v>0.43540972648295367</v>
      </c>
      <c r="P260" s="139" t="s">
        <v>232</v>
      </c>
      <c r="Q260" s="139">
        <v>7.9974013093934718E-2</v>
      </c>
      <c r="AC260" s="139" t="s">
        <v>232</v>
      </c>
      <c r="AD260" s="139">
        <v>0.40310234945005202</v>
      </c>
      <c r="AP260" s="139" t="s">
        <v>232</v>
      </c>
      <c r="AQ260" s="139">
        <v>0.51549873296534421</v>
      </c>
      <c r="BC260" s="139" t="s">
        <v>232</v>
      </c>
      <c r="BD260" s="139">
        <v>0.3825350123632989</v>
      </c>
    </row>
    <row r="261" spans="3:63" x14ac:dyDescent="0.25">
      <c r="C261" s="139" t="s">
        <v>233</v>
      </c>
      <c r="D261" s="139">
        <v>0.18958162991596053</v>
      </c>
      <c r="P261" s="139" t="s">
        <v>233</v>
      </c>
      <c r="Q261" s="139">
        <v>6.3958427703488425E-3</v>
      </c>
      <c r="AC261" s="139" t="s">
        <v>233</v>
      </c>
      <c r="AD261" s="139">
        <v>0.16249150413215185</v>
      </c>
      <c r="AP261" s="139" t="s">
        <v>233</v>
      </c>
      <c r="AQ261" s="139">
        <v>0.26573894368887524</v>
      </c>
      <c r="BC261" s="139" t="s">
        <v>233</v>
      </c>
      <c r="BD261" s="139">
        <v>0.14633303568378925</v>
      </c>
    </row>
    <row r="262" spans="3:63" x14ac:dyDescent="0.25">
      <c r="C262" s="139" t="s">
        <v>234</v>
      </c>
      <c r="D262" s="139">
        <v>0.18627379983398487</v>
      </c>
      <c r="P262" s="139" t="s">
        <v>234</v>
      </c>
      <c r="Q262" s="139">
        <v>2.3403155979829196E-3</v>
      </c>
      <c r="AC262" s="139" t="s">
        <v>234</v>
      </c>
      <c r="AD262" s="139">
        <v>0.15907310210820144</v>
      </c>
      <c r="AP262" s="139" t="s">
        <v>234</v>
      </c>
      <c r="AQ262" s="139">
        <v>0.26274195978556453</v>
      </c>
      <c r="BC262" s="139" t="s">
        <v>234</v>
      </c>
      <c r="BD262" s="139">
        <v>0.14284868072739654</v>
      </c>
    </row>
    <row r="263" spans="3:63" x14ac:dyDescent="0.25">
      <c r="C263" s="139" t="s">
        <v>235</v>
      </c>
      <c r="D263" s="139">
        <v>1.1910918800025374E-2</v>
      </c>
      <c r="P263" s="139" t="s">
        <v>235</v>
      </c>
      <c r="Q263" s="139">
        <v>1.4459035239272399E-2</v>
      </c>
      <c r="AC263" s="139" t="s">
        <v>235</v>
      </c>
      <c r="AD263" s="139">
        <v>1.3656197191627459E-2</v>
      </c>
      <c r="AP263" s="139" t="s">
        <v>235</v>
      </c>
      <c r="AQ263" s="139">
        <v>1.5686253946446856E-2</v>
      </c>
      <c r="BC263" s="139" t="s">
        <v>235</v>
      </c>
      <c r="BD263" s="139">
        <v>1.6851333672762429E-2</v>
      </c>
    </row>
    <row r="264" spans="3:63" ht="15.75" thickBot="1" x14ac:dyDescent="0.3">
      <c r="C264" s="140" t="s">
        <v>236</v>
      </c>
      <c r="D264" s="140">
        <v>247</v>
      </c>
      <c r="P264" s="140" t="s">
        <v>236</v>
      </c>
      <c r="Q264" s="140">
        <v>247</v>
      </c>
      <c r="AC264" s="140" t="s">
        <v>236</v>
      </c>
      <c r="AD264" s="140">
        <v>247</v>
      </c>
      <c r="AP264" s="140" t="s">
        <v>236</v>
      </c>
      <c r="AQ264" s="140">
        <v>247</v>
      </c>
      <c r="BC264" s="140" t="s">
        <v>236</v>
      </c>
      <c r="BD264" s="140">
        <v>247</v>
      </c>
    </row>
    <row r="266" spans="3:63" ht="15.75" thickBot="1" x14ac:dyDescent="0.3">
      <c r="C266" t="s">
        <v>237</v>
      </c>
      <c r="P266" t="s">
        <v>237</v>
      </c>
      <c r="AC266" t="s">
        <v>237</v>
      </c>
      <c r="AP266" t="s">
        <v>237</v>
      </c>
      <c r="BC266" t="s">
        <v>237</v>
      </c>
    </row>
    <row r="267" spans="3:63" x14ac:dyDescent="0.25">
      <c r="C267" s="141"/>
      <c r="D267" s="141" t="s">
        <v>241</v>
      </c>
      <c r="E267" s="141" t="s">
        <v>242</v>
      </c>
      <c r="F267" s="141" t="s">
        <v>243</v>
      </c>
      <c r="G267" s="141" t="s">
        <v>244</v>
      </c>
      <c r="H267" s="141" t="s">
        <v>245</v>
      </c>
      <c r="P267" s="141"/>
      <c r="Q267" s="141" t="s">
        <v>241</v>
      </c>
      <c r="R267" s="141" t="s">
        <v>242</v>
      </c>
      <c r="S267" s="141" t="s">
        <v>243</v>
      </c>
      <c r="T267" s="141" t="s">
        <v>244</v>
      </c>
      <c r="U267" s="141" t="s">
        <v>245</v>
      </c>
      <c r="AC267" s="141"/>
      <c r="AD267" s="141" t="s">
        <v>241</v>
      </c>
      <c r="AE267" s="141" t="s">
        <v>242</v>
      </c>
      <c r="AF267" s="141" t="s">
        <v>243</v>
      </c>
      <c r="AG267" s="141" t="s">
        <v>244</v>
      </c>
      <c r="AH267" s="141" t="s">
        <v>245</v>
      </c>
      <c r="AP267" s="141"/>
      <c r="AQ267" s="141" t="s">
        <v>241</v>
      </c>
      <c r="AR267" s="141" t="s">
        <v>242</v>
      </c>
      <c r="AS267" s="141" t="s">
        <v>243</v>
      </c>
      <c r="AT267" s="141" t="s">
        <v>244</v>
      </c>
      <c r="AU267" s="141" t="s">
        <v>245</v>
      </c>
      <c r="BC267" s="141"/>
      <c r="BD267" s="141" t="s">
        <v>241</v>
      </c>
      <c r="BE267" s="141" t="s">
        <v>242</v>
      </c>
      <c r="BF267" s="141" t="s">
        <v>243</v>
      </c>
      <c r="BG267" s="141" t="s">
        <v>244</v>
      </c>
      <c r="BH267" s="141" t="s">
        <v>245</v>
      </c>
    </row>
    <row r="268" spans="3:63" x14ac:dyDescent="0.25">
      <c r="C268" s="139" t="s">
        <v>238</v>
      </c>
      <c r="D268" s="139">
        <v>1</v>
      </c>
      <c r="E268" s="139">
        <v>8.1309930198244854E-3</v>
      </c>
      <c r="F268" s="139">
        <v>8.1309930198244854E-3</v>
      </c>
      <c r="G268" s="139">
        <v>57.312989246028287</v>
      </c>
      <c r="H268" s="139">
        <v>7.5454265823293454E-13</v>
      </c>
      <c r="P268" s="139" t="s">
        <v>238</v>
      </c>
      <c r="Q268" s="139">
        <v>1</v>
      </c>
      <c r="R268" s="139">
        <v>3.2970770449318454E-4</v>
      </c>
      <c r="S268" s="139">
        <v>3.2970770449318454E-4</v>
      </c>
      <c r="T268" s="139">
        <v>1.5770681587167423</v>
      </c>
      <c r="U268" s="139">
        <v>0.21037979322384429</v>
      </c>
      <c r="AC268" s="139" t="s">
        <v>238</v>
      </c>
      <c r="AD268" s="139">
        <v>1</v>
      </c>
      <c r="AE268" s="139">
        <v>8.8647620030828655E-3</v>
      </c>
      <c r="AF268" s="139">
        <v>8.8647620030828655E-3</v>
      </c>
      <c r="AG268" s="139">
        <v>47.534345870873359</v>
      </c>
      <c r="AH268" s="139">
        <v>4.5608142343441983E-11</v>
      </c>
      <c r="AP268" s="139" t="s">
        <v>238</v>
      </c>
      <c r="AQ268" s="139">
        <v>1</v>
      </c>
      <c r="AR268" s="139">
        <v>2.1817715641077436E-2</v>
      </c>
      <c r="AS268" s="139">
        <v>2.1817715641077436E-2</v>
      </c>
      <c r="AT268" s="139">
        <v>88.668792446738962</v>
      </c>
      <c r="AU268" s="139">
        <v>3.6028100651559028E-18</v>
      </c>
      <c r="BC268" s="139" t="s">
        <v>238</v>
      </c>
      <c r="BD268" s="139">
        <v>1</v>
      </c>
      <c r="BE268" s="139">
        <v>1.1925828168829686E-2</v>
      </c>
      <c r="BF268" s="139">
        <v>1.1925828168829686E-2</v>
      </c>
      <c r="BG268" s="139">
        <v>41.997166624862402</v>
      </c>
      <c r="BH268" s="139">
        <v>4.9815457271366564E-10</v>
      </c>
    </row>
    <row r="269" spans="3:63" x14ac:dyDescent="0.25">
      <c r="C269" s="139" t="s">
        <v>239</v>
      </c>
      <c r="D269" s="139">
        <v>245</v>
      </c>
      <c r="E269" s="139">
        <v>3.4758146731895478E-2</v>
      </c>
      <c r="F269" s="139">
        <v>1.4186998666079788E-4</v>
      </c>
      <c r="G269" s="139"/>
      <c r="H269" s="139"/>
      <c r="P269" s="139" t="s">
        <v>239</v>
      </c>
      <c r="Q269" s="139">
        <v>245</v>
      </c>
      <c r="R269" s="139">
        <v>5.1220606512377656E-2</v>
      </c>
      <c r="S269" s="139">
        <v>2.0906370005052105E-4</v>
      </c>
      <c r="T269" s="139"/>
      <c r="U269" s="139"/>
      <c r="AC269" s="139" t="s">
        <v>239</v>
      </c>
      <c r="AD269" s="139">
        <v>245</v>
      </c>
      <c r="AE269" s="139">
        <v>4.5690471825470348E-2</v>
      </c>
      <c r="AF269" s="139">
        <v>1.8649172173661367E-4</v>
      </c>
      <c r="AG269" s="139"/>
      <c r="AH269" s="139"/>
      <c r="AP269" s="139" t="s">
        <v>239</v>
      </c>
      <c r="AQ269" s="139">
        <v>245</v>
      </c>
      <c r="AR269" s="139">
        <v>6.0284347903742784E-2</v>
      </c>
      <c r="AS269" s="139">
        <v>2.4605856287241953E-4</v>
      </c>
      <c r="AT269" s="139"/>
      <c r="AU269" s="139"/>
      <c r="BC269" s="139" t="s">
        <v>239</v>
      </c>
      <c r="BD269" s="139">
        <v>245</v>
      </c>
      <c r="BE269" s="139">
        <v>6.9572024404940341E-2</v>
      </c>
      <c r="BF269" s="139">
        <v>2.8396744655077692E-4</v>
      </c>
      <c r="BG269" s="139"/>
      <c r="BH269" s="139"/>
    </row>
    <row r="270" spans="3:63" ht="15.75" thickBot="1" x14ac:dyDescent="0.3">
      <c r="C270" s="140" t="s">
        <v>35</v>
      </c>
      <c r="D270" s="140">
        <v>246</v>
      </c>
      <c r="E270" s="140">
        <v>4.2889139751719964E-2</v>
      </c>
      <c r="F270" s="140"/>
      <c r="G270" s="140"/>
      <c r="H270" s="140"/>
      <c r="P270" s="140" t="s">
        <v>35</v>
      </c>
      <c r="Q270" s="140">
        <v>246</v>
      </c>
      <c r="R270" s="140">
        <v>5.1550314216870841E-2</v>
      </c>
      <c r="S270" s="140"/>
      <c r="T270" s="140"/>
      <c r="U270" s="140"/>
      <c r="AC270" s="140" t="s">
        <v>35</v>
      </c>
      <c r="AD270" s="140">
        <v>246</v>
      </c>
      <c r="AE270" s="140">
        <v>5.4555233828553214E-2</v>
      </c>
      <c r="AF270" s="140"/>
      <c r="AG270" s="140"/>
      <c r="AH270" s="140"/>
      <c r="AP270" s="140" t="s">
        <v>35</v>
      </c>
      <c r="AQ270" s="140">
        <v>246</v>
      </c>
      <c r="AR270" s="140">
        <v>8.210206354482022E-2</v>
      </c>
      <c r="AS270" s="140"/>
      <c r="AT270" s="140"/>
      <c r="AU270" s="140"/>
      <c r="BC270" s="140" t="s">
        <v>35</v>
      </c>
      <c r="BD270" s="140">
        <v>246</v>
      </c>
      <c r="BE270" s="140">
        <v>8.1497852573770027E-2</v>
      </c>
      <c r="BF270" s="140"/>
      <c r="BG270" s="140"/>
      <c r="BH270" s="140"/>
    </row>
    <row r="271" spans="3:63" ht="15.75" thickBot="1" x14ac:dyDescent="0.3"/>
    <row r="272" spans="3:63" x14ac:dyDescent="0.25">
      <c r="C272" s="141"/>
      <c r="D272" s="141" t="s">
        <v>246</v>
      </c>
      <c r="E272" s="141" t="s">
        <v>235</v>
      </c>
      <c r="F272" s="141" t="s">
        <v>247</v>
      </c>
      <c r="G272" s="141" t="s">
        <v>248</v>
      </c>
      <c r="H272" s="141" t="s">
        <v>249</v>
      </c>
      <c r="I272" s="141" t="s">
        <v>250</v>
      </c>
      <c r="J272" s="141" t="s">
        <v>251</v>
      </c>
      <c r="K272" s="141" t="s">
        <v>252</v>
      </c>
      <c r="P272" s="141"/>
      <c r="Q272" s="141" t="s">
        <v>246</v>
      </c>
      <c r="R272" s="141" t="s">
        <v>235</v>
      </c>
      <c r="S272" s="141" t="s">
        <v>247</v>
      </c>
      <c r="T272" s="141" t="s">
        <v>248</v>
      </c>
      <c r="U272" s="141" t="s">
        <v>249</v>
      </c>
      <c r="V272" s="141" t="s">
        <v>250</v>
      </c>
      <c r="W272" s="141" t="s">
        <v>251</v>
      </c>
      <c r="X272" s="141" t="s">
        <v>252</v>
      </c>
      <c r="AC272" s="141"/>
      <c r="AD272" s="141" t="s">
        <v>246</v>
      </c>
      <c r="AE272" s="141" t="s">
        <v>235</v>
      </c>
      <c r="AF272" s="141" t="s">
        <v>247</v>
      </c>
      <c r="AG272" s="141" t="s">
        <v>248</v>
      </c>
      <c r="AH272" s="141" t="s">
        <v>249</v>
      </c>
      <c r="AI272" s="141" t="s">
        <v>250</v>
      </c>
      <c r="AJ272" s="141" t="s">
        <v>251</v>
      </c>
      <c r="AK272" s="141" t="s">
        <v>252</v>
      </c>
      <c r="AP272" s="141"/>
      <c r="AQ272" s="141" t="s">
        <v>246</v>
      </c>
      <c r="AR272" s="141" t="s">
        <v>235</v>
      </c>
      <c r="AS272" s="141" t="s">
        <v>247</v>
      </c>
      <c r="AT272" s="141" t="s">
        <v>248</v>
      </c>
      <c r="AU272" s="141" t="s">
        <v>249</v>
      </c>
      <c r="AV272" s="141" t="s">
        <v>250</v>
      </c>
      <c r="AW272" s="141" t="s">
        <v>251</v>
      </c>
      <c r="AX272" s="141" t="s">
        <v>252</v>
      </c>
      <c r="BC272" s="141"/>
      <c r="BD272" s="141" t="s">
        <v>246</v>
      </c>
      <c r="BE272" s="141" t="s">
        <v>235</v>
      </c>
      <c r="BF272" s="141" t="s">
        <v>247</v>
      </c>
      <c r="BG272" s="141" t="s">
        <v>248</v>
      </c>
      <c r="BH272" s="141" t="s">
        <v>249</v>
      </c>
      <c r="BI272" s="141" t="s">
        <v>250</v>
      </c>
      <c r="BJ272" s="141" t="s">
        <v>251</v>
      </c>
      <c r="BK272" s="141" t="s">
        <v>252</v>
      </c>
    </row>
    <row r="273" spans="3:63" x14ac:dyDescent="0.25">
      <c r="C273" s="139" t="s">
        <v>240</v>
      </c>
      <c r="D273" s="139">
        <v>-2.7201800375201607E-4</v>
      </c>
      <c r="E273" s="139">
        <v>7.5811945461325885E-4</v>
      </c>
      <c r="F273" s="139">
        <v>-0.3588062568461341</v>
      </c>
      <c r="G273" s="139">
        <v>0.72004903700639622</v>
      </c>
      <c r="H273" s="139">
        <v>-1.7652812845495365E-3</v>
      </c>
      <c r="I273" s="139">
        <v>1.2212452770455045E-3</v>
      </c>
      <c r="J273" s="139">
        <v>-1.7652812845495365E-3</v>
      </c>
      <c r="K273" s="139">
        <v>1.2212452770455045E-3</v>
      </c>
      <c r="P273" s="139" t="s">
        <v>240</v>
      </c>
      <c r="Q273" s="139">
        <v>4.4324212733570979E-4</v>
      </c>
      <c r="R273" s="139">
        <v>9.2030481391643191E-4</v>
      </c>
      <c r="S273" s="139">
        <v>0.48162534915954303</v>
      </c>
      <c r="T273" s="139">
        <v>0.63050202780423015</v>
      </c>
      <c r="U273" s="139">
        <v>-1.3694766696824405E-3</v>
      </c>
      <c r="V273" s="139">
        <v>2.2559609243538599E-3</v>
      </c>
      <c r="W273" s="139">
        <v>-1.3694766696824405E-3</v>
      </c>
      <c r="X273" s="139">
        <v>2.2559609243538599E-3</v>
      </c>
      <c r="AC273" s="139" t="s">
        <v>240</v>
      </c>
      <c r="AD273" s="139">
        <v>2.0330211447472656E-4</v>
      </c>
      <c r="AE273" s="139">
        <v>8.6920488174142125E-4</v>
      </c>
      <c r="AF273" s="139">
        <v>0.23389435419117524</v>
      </c>
      <c r="AG273" s="139">
        <v>0.81526231971974306</v>
      </c>
      <c r="AH273" s="139">
        <v>-1.508765456798118E-3</v>
      </c>
      <c r="AI273" s="139">
        <v>1.9153696857475712E-3</v>
      </c>
      <c r="AJ273" s="139">
        <v>-1.508765456798118E-3</v>
      </c>
      <c r="AK273" s="139">
        <v>1.9153696857475712E-3</v>
      </c>
      <c r="AP273" s="139" t="s">
        <v>240</v>
      </c>
      <c r="AQ273" s="139">
        <v>3.2457672208367034E-4</v>
      </c>
      <c r="AR273" s="139">
        <v>9.9841619999794097E-4</v>
      </c>
      <c r="AS273" s="139">
        <v>0.3250916021638468</v>
      </c>
      <c r="AT273" s="139">
        <v>0.74538917882810707</v>
      </c>
      <c r="AU273" s="139">
        <v>-1.6419975972244579E-3</v>
      </c>
      <c r="AV273" s="139">
        <v>2.2911510413917984E-3</v>
      </c>
      <c r="AW273" s="139">
        <v>-1.6419975972244579E-3</v>
      </c>
      <c r="AX273" s="139">
        <v>2.2911510413917984E-3</v>
      </c>
      <c r="BC273" s="139" t="s">
        <v>240</v>
      </c>
      <c r="BD273" s="139">
        <v>-2.999579288248276E-4</v>
      </c>
      <c r="BE273" s="139">
        <v>1.0725724948669353E-3</v>
      </c>
      <c r="BF273" s="139">
        <v>-0.27966214895529345</v>
      </c>
      <c r="BG273" s="139">
        <v>0.77997267717199903</v>
      </c>
      <c r="BH273" s="139">
        <v>-2.4125974513064478E-3</v>
      </c>
      <c r="BI273" s="139">
        <v>1.8126815936567928E-3</v>
      </c>
      <c r="BJ273" s="139">
        <v>-2.4125974513064478E-3</v>
      </c>
      <c r="BK273" s="139">
        <v>1.8126815936567928E-3</v>
      </c>
    </row>
    <row r="274" spans="3:63" ht="15.75" thickBot="1" x14ac:dyDescent="0.3">
      <c r="C274" s="140" t="s">
        <v>253</v>
      </c>
      <c r="D274" s="140">
        <v>0.64748943960951899</v>
      </c>
      <c r="E274" s="140">
        <v>8.5527575185579977E-2</v>
      </c>
      <c r="F274" s="140">
        <v>7.5705342774488749</v>
      </c>
      <c r="G274" s="140">
        <v>7.5454265823292111E-13</v>
      </c>
      <c r="H274" s="140">
        <v>0.47902629472765151</v>
      </c>
      <c r="I274" s="140">
        <v>0.81595258449138641</v>
      </c>
      <c r="J274" s="140">
        <v>0.47902629472765151</v>
      </c>
      <c r="K274" s="140">
        <v>0.81595258449138641</v>
      </c>
      <c r="P274" s="140" t="s">
        <v>253</v>
      </c>
      <c r="Q274" s="140">
        <v>0.13038434310684155</v>
      </c>
      <c r="R274" s="140">
        <v>0.10382458686018296</v>
      </c>
      <c r="S274" s="140">
        <v>1.2558137436407593</v>
      </c>
      <c r="T274" s="140">
        <v>0.21037979322380448</v>
      </c>
      <c r="U274" s="140">
        <v>-7.4118314434605592E-2</v>
      </c>
      <c r="V274" s="140">
        <v>0.33488700064828869</v>
      </c>
      <c r="W274" s="140">
        <v>-7.4118314434605592E-2</v>
      </c>
      <c r="X274" s="140">
        <v>0.33488700064828869</v>
      </c>
      <c r="AC274" s="140" t="s">
        <v>253</v>
      </c>
      <c r="AD274" s="140">
        <v>0.67607431319162536</v>
      </c>
      <c r="AE274" s="140">
        <v>9.8059725841933829E-2</v>
      </c>
      <c r="AF274" s="140">
        <v>6.894515637147661</v>
      </c>
      <c r="AG274" s="140">
        <v>4.560814234343733E-11</v>
      </c>
      <c r="AH274" s="140">
        <v>0.48292666735060197</v>
      </c>
      <c r="AI274" s="140">
        <v>0.86922195903264876</v>
      </c>
      <c r="AJ274" s="140">
        <v>0.48292666735060197</v>
      </c>
      <c r="AK274" s="140">
        <v>0.86922195903264876</v>
      </c>
      <c r="AP274" s="140" t="s">
        <v>253</v>
      </c>
      <c r="AQ274" s="140">
        <v>1.0606339734778589</v>
      </c>
      <c r="AR274" s="140">
        <v>0.11263675676992912</v>
      </c>
      <c r="AS274" s="140">
        <v>9.4164108049053716</v>
      </c>
      <c r="AT274" s="140">
        <v>3.6028100651562927E-18</v>
      </c>
      <c r="AU274" s="140">
        <v>0.83877403843838805</v>
      </c>
      <c r="AV274" s="140">
        <v>1.2824939085173299</v>
      </c>
      <c r="AW274" s="140">
        <v>0.83877403843838805</v>
      </c>
      <c r="AX274" s="140">
        <v>1.2824939085173299</v>
      </c>
      <c r="BC274" s="140" t="s">
        <v>253</v>
      </c>
      <c r="BD274" s="140">
        <v>0.78416087407003943</v>
      </c>
      <c r="BE274" s="140">
        <v>0.12100273134860209</v>
      </c>
      <c r="BF274" s="140">
        <v>6.4805220950832574</v>
      </c>
      <c r="BG274" s="140">
        <v>4.9815457271368922E-10</v>
      </c>
      <c r="BH274" s="140">
        <v>0.54582252976353463</v>
      </c>
      <c r="BI274" s="140">
        <v>1.0224992183765442</v>
      </c>
      <c r="BJ274" s="140">
        <v>0.54582252976353463</v>
      </c>
      <c r="BK274" s="140">
        <v>1.0224992183765442</v>
      </c>
    </row>
  </sheetData>
  <mergeCells count="16">
    <mergeCell ref="AY4:AZ4"/>
    <mergeCell ref="BB4:BE4"/>
    <mergeCell ref="BG4:BJ4"/>
    <mergeCell ref="BL4:BM4"/>
    <mergeCell ref="Y4:Z4"/>
    <mergeCell ref="AB4:AE4"/>
    <mergeCell ref="AG4:AJ4"/>
    <mergeCell ref="AL4:AM4"/>
    <mergeCell ref="AO4:AR4"/>
    <mergeCell ref="AT4:AW4"/>
    <mergeCell ref="T4:W4"/>
    <mergeCell ref="B2:E2"/>
    <mergeCell ref="G4:J4"/>
    <mergeCell ref="L4:M4"/>
    <mergeCell ref="B4:E4"/>
    <mergeCell ref="O4:R4"/>
  </mergeCells>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F28"/>
  <sheetViews>
    <sheetView showGridLines="0" workbookViewId="0">
      <selection activeCell="I17" sqref="I17"/>
    </sheetView>
  </sheetViews>
  <sheetFormatPr defaultRowHeight="15" x14ac:dyDescent="0.25"/>
  <cols>
    <col min="1" max="1" width="1.85546875" customWidth="1"/>
    <col min="5" max="5" width="20.7109375" customWidth="1"/>
  </cols>
  <sheetData>
    <row r="2" spans="2:6" x14ac:dyDescent="0.25">
      <c r="B2" s="329" t="s">
        <v>260</v>
      </c>
      <c r="C2" s="329"/>
      <c r="D2" s="329"/>
      <c r="E2" s="149"/>
      <c r="F2" s="149"/>
    </row>
    <row r="3" spans="2:6" x14ac:dyDescent="0.25">
      <c r="B3" s="147" t="s">
        <v>123</v>
      </c>
      <c r="C3" s="147" t="s">
        <v>259</v>
      </c>
    </row>
    <row r="4" spans="2:6" x14ac:dyDescent="0.25">
      <c r="B4" s="69">
        <v>2000</v>
      </c>
      <c r="C4" s="73">
        <v>-0.14649999999999999</v>
      </c>
      <c r="E4" s="148" t="s">
        <v>261</v>
      </c>
      <c r="F4" s="126">
        <f>AVERAGE(C4:C28)</f>
        <v>0.15334799999999998</v>
      </c>
    </row>
    <row r="5" spans="2:6" ht="17.25" x14ac:dyDescent="0.25">
      <c r="B5" s="69">
        <v>2001</v>
      </c>
      <c r="C5" s="73">
        <v>-0.1618</v>
      </c>
      <c r="E5" s="148" t="s">
        <v>262</v>
      </c>
      <c r="F5" s="151" t="s">
        <v>264</v>
      </c>
    </row>
    <row r="6" spans="2:6" x14ac:dyDescent="0.25">
      <c r="B6" s="69">
        <v>2002</v>
      </c>
      <c r="C6" s="73">
        <v>3.2500000000000001E-2</v>
      </c>
      <c r="E6" s="137" t="s">
        <v>263</v>
      </c>
      <c r="F6" s="150">
        <f>SUM(F4:F5)</f>
        <v>0.15334799999999998</v>
      </c>
    </row>
    <row r="7" spans="2:6" x14ac:dyDescent="0.25">
      <c r="B7" s="69">
        <v>2003</v>
      </c>
      <c r="C7" s="73">
        <v>0.71900000000000008</v>
      </c>
    </row>
    <row r="8" spans="2:6" x14ac:dyDescent="0.25">
      <c r="B8" s="69">
        <v>2004</v>
      </c>
      <c r="C8" s="73">
        <v>0.10679999999999999</v>
      </c>
    </row>
    <row r="9" spans="2:6" x14ac:dyDescent="0.25">
      <c r="B9" s="69">
        <v>2005</v>
      </c>
      <c r="C9" s="73">
        <v>0.36340000000000006</v>
      </c>
    </row>
    <row r="10" spans="2:6" x14ac:dyDescent="0.25">
      <c r="B10" s="69">
        <v>2006</v>
      </c>
      <c r="C10" s="73">
        <v>0.39829999999999999</v>
      </c>
    </row>
    <row r="11" spans="2:6" x14ac:dyDescent="0.25">
      <c r="B11" s="69">
        <v>2007</v>
      </c>
      <c r="C11" s="73">
        <v>0.54770000000000008</v>
      </c>
    </row>
    <row r="12" spans="2:6" x14ac:dyDescent="0.25">
      <c r="B12" s="69">
        <v>2008</v>
      </c>
      <c r="C12" s="73">
        <v>-0.51790000000000003</v>
      </c>
    </row>
    <row r="13" spans="2:6" x14ac:dyDescent="0.25">
      <c r="B13" s="69">
        <v>2009</v>
      </c>
      <c r="C13" s="73">
        <v>0.75760000000000005</v>
      </c>
    </row>
    <row r="14" spans="2:6" x14ac:dyDescent="0.25">
      <c r="B14" s="69">
        <v>2010</v>
      </c>
      <c r="C14" s="73">
        <v>0.17949999999999999</v>
      </c>
    </row>
    <row r="15" spans="2:6" x14ac:dyDescent="0.25">
      <c r="B15" s="69">
        <v>2011</v>
      </c>
      <c r="C15" s="73">
        <v>-0.2462</v>
      </c>
    </row>
    <row r="16" spans="2:6" x14ac:dyDescent="0.25">
      <c r="B16" s="69">
        <v>2012</v>
      </c>
      <c r="C16" s="73">
        <v>0.27699999999999997</v>
      </c>
    </row>
    <row r="17" spans="2:3" x14ac:dyDescent="0.25">
      <c r="B17" s="69">
        <v>2013</v>
      </c>
      <c r="C17" s="73">
        <v>6.7599999999999993E-2</v>
      </c>
    </row>
    <row r="18" spans="2:3" x14ac:dyDescent="0.25">
      <c r="B18" s="69">
        <v>2014</v>
      </c>
      <c r="C18" s="73">
        <v>0.31390000000000001</v>
      </c>
    </row>
    <row r="19" spans="2:3" x14ac:dyDescent="0.25">
      <c r="B19" s="69">
        <v>2015</v>
      </c>
      <c r="C19" s="73">
        <v>-4.0599999999999997E-2</v>
      </c>
    </row>
    <row r="20" spans="2:3" x14ac:dyDescent="0.25">
      <c r="B20" s="69">
        <v>2016</v>
      </c>
      <c r="C20" s="73">
        <v>3.0099999999999998E-2</v>
      </c>
    </row>
    <row r="21" spans="2:3" x14ac:dyDescent="0.25">
      <c r="B21" s="69">
        <v>2017</v>
      </c>
      <c r="C21" s="73">
        <v>0.28649999999999998</v>
      </c>
    </row>
    <row r="22" spans="2:3" x14ac:dyDescent="0.25">
      <c r="B22" s="69">
        <v>2018</v>
      </c>
      <c r="C22" s="73">
        <v>3.15E-2</v>
      </c>
    </row>
    <row r="23" spans="2:3" x14ac:dyDescent="0.25">
      <c r="B23" s="69">
        <v>2019</v>
      </c>
      <c r="C23" s="73">
        <v>0.1202</v>
      </c>
    </row>
    <row r="24" spans="2:3" x14ac:dyDescent="0.25">
      <c r="B24" s="69">
        <v>2020</v>
      </c>
      <c r="C24" s="73">
        <v>0.14899999999999999</v>
      </c>
    </row>
    <row r="25" spans="2:3" x14ac:dyDescent="0.25">
      <c r="B25" s="69">
        <v>2021</v>
      </c>
      <c r="C25" s="73">
        <v>0.2412</v>
      </c>
    </row>
    <row r="26" spans="2:3" x14ac:dyDescent="0.25">
      <c r="B26" s="69">
        <v>2022</v>
      </c>
      <c r="C26" s="73">
        <v>4.3200000000000002E-2</v>
      </c>
    </row>
    <row r="27" spans="2:3" x14ac:dyDescent="0.25">
      <c r="B27" s="69">
        <v>2023</v>
      </c>
      <c r="C27" s="73">
        <v>0.19420000000000001</v>
      </c>
    </row>
    <row r="28" spans="2:3" x14ac:dyDescent="0.25">
      <c r="B28" s="69">
        <v>2024</v>
      </c>
      <c r="C28" s="73">
        <v>8.7499999999999994E-2</v>
      </c>
    </row>
  </sheetData>
  <mergeCells count="1">
    <mergeCell ref="B2:D2"/>
  </mergeCells>
  <pageMargins left="0.7" right="0.7" top="0.75" bottom="0.75" header="0.3" footer="0.3"/>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K37"/>
  <sheetViews>
    <sheetView showGridLines="0" workbookViewId="0">
      <selection activeCell="C21" sqref="C21"/>
    </sheetView>
  </sheetViews>
  <sheetFormatPr defaultRowHeight="15" x14ac:dyDescent="0.25"/>
  <cols>
    <col min="1" max="1" width="1.85546875" customWidth="1"/>
    <col min="2" max="2" width="33.140625" customWidth="1"/>
    <col min="3" max="3" width="10.7109375" customWidth="1"/>
    <col min="4" max="4" width="13.28515625" customWidth="1"/>
    <col min="5" max="5" width="10.28515625" bestFit="1" customWidth="1"/>
    <col min="6" max="6" width="12.5703125" bestFit="1" customWidth="1"/>
    <col min="7" max="7" width="9.5703125" bestFit="1" customWidth="1"/>
    <col min="10" max="10" width="8.85546875" customWidth="1"/>
    <col min="11" max="11" width="21.5703125" bestFit="1" customWidth="1"/>
    <col min="16" max="16" width="5.7109375" customWidth="1"/>
    <col min="17" max="17" width="16.5703125" bestFit="1" customWidth="1"/>
    <col min="18" max="18" width="8" customWidth="1"/>
    <col min="19" max="19" width="16.5703125" bestFit="1" customWidth="1"/>
    <col min="20" max="20" width="10.7109375" bestFit="1" customWidth="1"/>
    <col min="21" max="21" width="11" bestFit="1" customWidth="1"/>
    <col min="22" max="22" width="14.42578125" bestFit="1" customWidth="1"/>
    <col min="23" max="23" width="11" bestFit="1" customWidth="1"/>
    <col min="24" max="24" width="13.28515625" bestFit="1" customWidth="1"/>
    <col min="25" max="25" width="14" bestFit="1" customWidth="1"/>
    <col min="27" max="27" width="14.140625" bestFit="1" customWidth="1"/>
  </cols>
  <sheetData>
    <row r="2" spans="2:11" x14ac:dyDescent="0.25">
      <c r="B2" s="31" t="s">
        <v>265</v>
      </c>
      <c r="C2" s="148"/>
      <c r="D2" s="148"/>
      <c r="E2" s="148"/>
      <c r="F2" s="148"/>
      <c r="G2" s="148"/>
      <c r="H2" s="148"/>
      <c r="I2" s="148"/>
      <c r="J2" s="148"/>
      <c r="K2" s="148"/>
    </row>
    <row r="3" spans="2:11" x14ac:dyDescent="0.25">
      <c r="B3" s="152"/>
      <c r="C3" s="152"/>
      <c r="D3" s="152"/>
      <c r="E3" s="152"/>
      <c r="F3" s="152"/>
      <c r="G3" s="152"/>
      <c r="H3" s="153" t="s">
        <v>266</v>
      </c>
      <c r="I3" s="153" t="s">
        <v>266</v>
      </c>
      <c r="J3" s="153" t="s">
        <v>267</v>
      </c>
      <c r="K3" s="153" t="s">
        <v>268</v>
      </c>
    </row>
    <row r="4" spans="2:11" ht="17.25" x14ac:dyDescent="0.25">
      <c r="B4" s="154" t="s">
        <v>269</v>
      </c>
      <c r="C4" s="154"/>
      <c r="D4" s="154" t="s">
        <v>270</v>
      </c>
      <c r="E4" s="154" t="s">
        <v>271</v>
      </c>
      <c r="F4" s="154" t="s">
        <v>272</v>
      </c>
      <c r="G4" s="154" t="s">
        <v>273</v>
      </c>
      <c r="H4" s="155" t="s">
        <v>274</v>
      </c>
      <c r="I4" s="155" t="s">
        <v>275</v>
      </c>
      <c r="J4" s="155" t="s">
        <v>276</v>
      </c>
      <c r="K4" s="155" t="s">
        <v>277</v>
      </c>
    </row>
    <row r="6" spans="2:11" x14ac:dyDescent="0.25">
      <c r="B6" s="156" t="s">
        <v>213</v>
      </c>
      <c r="C6" s="156"/>
      <c r="D6" s="156" t="s">
        <v>278</v>
      </c>
      <c r="E6" s="157">
        <v>10932</v>
      </c>
      <c r="F6" s="157">
        <v>1191942.72</v>
      </c>
      <c r="G6" s="158">
        <v>0.25</v>
      </c>
      <c r="H6" s="73">
        <f>E6/F6</f>
        <v>9.1715816679512931E-3</v>
      </c>
      <c r="I6" s="73">
        <f>E6/(E6+F6)</f>
        <v>9.0882282404272322E-3</v>
      </c>
      <c r="J6" s="25">
        <f>Beta!M3</f>
        <v>0.64748943960951899</v>
      </c>
      <c r="K6" s="73">
        <f>J6/(1+(1-G6)*H6)</f>
        <v>0.64306599042273582</v>
      </c>
    </row>
    <row r="7" spans="2:11" x14ac:dyDescent="0.25">
      <c r="B7" s="159" t="s">
        <v>214</v>
      </c>
      <c r="C7" s="156"/>
      <c r="D7" s="156" t="s">
        <v>278</v>
      </c>
      <c r="E7" s="157">
        <v>8755</v>
      </c>
      <c r="F7" s="157">
        <v>678471</v>
      </c>
      <c r="G7" s="158">
        <v>0.28999999999999998</v>
      </c>
      <c r="H7" s="73">
        <f t="shared" ref="H7:H10" si="0">E7/F7</f>
        <v>1.2904015057386389E-2</v>
      </c>
      <c r="I7" s="73">
        <f t="shared" ref="I7:I10" si="1">E7/(E7+F7)</f>
        <v>1.2739622773294376E-2</v>
      </c>
      <c r="J7" s="25">
        <f>Beta!Z3</f>
        <v>0.13038434310684155</v>
      </c>
      <c r="K7" s="73">
        <f t="shared" ref="K7:K10" si="2">J7/(1+(1-G7)*H7)</f>
        <v>0.12920062625989773</v>
      </c>
    </row>
    <row r="8" spans="2:11" x14ac:dyDescent="0.25">
      <c r="B8" s="156" t="s">
        <v>215</v>
      </c>
      <c r="C8" s="156"/>
      <c r="D8" s="156" t="s">
        <v>278</v>
      </c>
      <c r="E8" s="157">
        <v>6780</v>
      </c>
      <c r="F8" s="157">
        <v>445013.97</v>
      </c>
      <c r="G8" s="158">
        <v>0.25</v>
      </c>
      <c r="H8" s="73">
        <f t="shared" si="0"/>
        <v>1.5235476764920437E-2</v>
      </c>
      <c r="I8" s="73">
        <f t="shared" si="1"/>
        <v>1.5006840396741021E-2</v>
      </c>
      <c r="J8" s="25">
        <f>Beta!AM3</f>
        <v>0.67607431319162536</v>
      </c>
      <c r="K8" s="73">
        <f t="shared" si="2"/>
        <v>0.66843635329453999</v>
      </c>
    </row>
    <row r="9" spans="2:11" x14ac:dyDescent="0.25">
      <c r="B9" s="156" t="s">
        <v>216</v>
      </c>
      <c r="C9" s="156"/>
      <c r="D9" s="156" t="s">
        <v>278</v>
      </c>
      <c r="E9" s="157">
        <v>16163.7</v>
      </c>
      <c r="F9" s="157">
        <v>276849.31</v>
      </c>
      <c r="G9" s="158">
        <v>0.24</v>
      </c>
      <c r="H9" s="73">
        <f t="shared" si="0"/>
        <v>5.8384469153995727E-2</v>
      </c>
      <c r="I9" s="73">
        <f t="shared" si="1"/>
        <v>5.5163762182436883E-2</v>
      </c>
      <c r="J9" s="25">
        <f>Beta!AZ3</f>
        <v>1.0606339734778589</v>
      </c>
      <c r="K9" s="73">
        <f t="shared" si="2"/>
        <v>1.0155708635048233</v>
      </c>
    </row>
    <row r="10" spans="2:11" x14ac:dyDescent="0.25">
      <c r="B10" s="156" t="s">
        <v>217</v>
      </c>
      <c r="C10" s="156"/>
      <c r="D10" s="156" t="s">
        <v>278</v>
      </c>
      <c r="E10" s="157">
        <v>2382.6</v>
      </c>
      <c r="F10" s="157">
        <v>182948.71</v>
      </c>
      <c r="G10" s="158">
        <v>0.26</v>
      </c>
      <c r="H10" s="73">
        <f t="shared" si="0"/>
        <v>1.3023322219653804E-2</v>
      </c>
      <c r="I10" s="73">
        <f t="shared" si="1"/>
        <v>1.2855895746919395E-2</v>
      </c>
      <c r="J10" s="25">
        <f>Beta!BM3</f>
        <v>0.78416087407003943</v>
      </c>
      <c r="K10" s="73">
        <f t="shared" si="2"/>
        <v>0.77667584819490332</v>
      </c>
    </row>
    <row r="12" spans="2:11" x14ac:dyDescent="0.25">
      <c r="F12" s="161" t="s">
        <v>279</v>
      </c>
      <c r="G12" s="163">
        <f>AVERAGE(G6:G10)</f>
        <v>0.25800000000000001</v>
      </c>
      <c r="H12" s="163">
        <f>AVERAGE(H6:H10)</f>
        <v>2.1743772972781527E-2</v>
      </c>
      <c r="I12" s="163">
        <f t="shared" ref="I12:J12" si="3">AVERAGE(I6:I10)</f>
        <v>2.097086986796378E-2</v>
      </c>
      <c r="J12" s="163">
        <f t="shared" si="3"/>
        <v>0.65974858869117692</v>
      </c>
      <c r="K12" s="163">
        <f>AVERAGE(K6:K10)</f>
        <v>0.64658993633537998</v>
      </c>
    </row>
    <row r="13" spans="2:11" x14ac:dyDescent="0.25">
      <c r="F13" s="162" t="s">
        <v>126</v>
      </c>
      <c r="G13" s="164">
        <f>MEDIAN(G6:G10)</f>
        <v>0.25</v>
      </c>
      <c r="H13" s="164">
        <f>MEDIAN(H6:H10)</f>
        <v>1.3023322219653804E-2</v>
      </c>
      <c r="I13" s="164">
        <f t="shared" ref="I13:J13" si="4">MEDIAN(I6:I10)</f>
        <v>1.2855895746919395E-2</v>
      </c>
      <c r="J13" s="164">
        <f t="shared" si="4"/>
        <v>0.67607431319162536</v>
      </c>
      <c r="K13" s="164">
        <f>MEDIAN(K6:K10)</f>
        <v>0.66843635329453999</v>
      </c>
    </row>
    <row r="15" spans="2:11" x14ac:dyDescent="0.25">
      <c r="B15" s="160" t="s">
        <v>280</v>
      </c>
      <c r="C15" s="160"/>
      <c r="D15" s="160"/>
      <c r="E15" s="160"/>
      <c r="G15" s="160" t="s">
        <v>284</v>
      </c>
      <c r="H15" s="160"/>
      <c r="I15" s="160"/>
      <c r="J15" s="154"/>
      <c r="K15" s="154"/>
    </row>
    <row r="16" spans="2:11" x14ac:dyDescent="0.25">
      <c r="B16" s="148"/>
      <c r="C16" s="148"/>
      <c r="D16" s="148"/>
      <c r="E16" s="148"/>
      <c r="G16" s="148"/>
      <c r="H16" s="148"/>
      <c r="I16" s="148"/>
      <c r="J16" s="148"/>
      <c r="K16" s="148"/>
    </row>
    <row r="17" spans="2:11" x14ac:dyDescent="0.25">
      <c r="B17" s="148" t="s">
        <v>281</v>
      </c>
      <c r="C17" s="148"/>
      <c r="D17" s="148"/>
      <c r="E17" s="73">
        <f>416/E7</f>
        <v>4.7515705311250711E-2</v>
      </c>
      <c r="G17" s="148" t="s">
        <v>285</v>
      </c>
      <c r="H17" s="148"/>
      <c r="I17" s="148"/>
      <c r="J17" s="148"/>
      <c r="K17" s="73">
        <v>6.6059999999999994E-2</v>
      </c>
    </row>
    <row r="18" spans="2:11" x14ac:dyDescent="0.25">
      <c r="B18" s="148" t="s">
        <v>282</v>
      </c>
      <c r="C18" s="148"/>
      <c r="D18" s="148"/>
      <c r="E18" s="165">
        <f>G7</f>
        <v>0.28999999999999998</v>
      </c>
      <c r="G18" s="148" t="s">
        <v>286</v>
      </c>
      <c r="H18" s="148"/>
      <c r="I18" s="148"/>
      <c r="J18" s="148"/>
      <c r="K18" s="73">
        <f>RM!F6-WACC!K17</f>
        <v>8.7287999999999991E-2</v>
      </c>
    </row>
    <row r="19" spans="2:11" ht="17.25" x14ac:dyDescent="0.25">
      <c r="B19" s="166" t="s">
        <v>283</v>
      </c>
      <c r="C19" s="167"/>
      <c r="D19" s="167"/>
      <c r="E19" s="168">
        <f>E17*(1-E18)</f>
        <v>3.3736150770988002E-2</v>
      </c>
      <c r="G19" s="148" t="s">
        <v>287</v>
      </c>
      <c r="H19" s="148"/>
      <c r="I19" s="148"/>
      <c r="J19" s="148"/>
      <c r="K19" s="169">
        <f>K27</f>
        <v>0.67860209898836488</v>
      </c>
    </row>
    <row r="20" spans="2:11" x14ac:dyDescent="0.25">
      <c r="G20" s="166" t="s">
        <v>284</v>
      </c>
      <c r="H20" s="167"/>
      <c r="I20" s="167"/>
      <c r="J20" s="167"/>
      <c r="K20" s="168">
        <f>K17+(K18-K17)*K19</f>
        <v>8.0465365357325E-2</v>
      </c>
    </row>
    <row r="22" spans="2:11" x14ac:dyDescent="0.25">
      <c r="B22" s="160" t="s">
        <v>288</v>
      </c>
      <c r="C22" s="160"/>
      <c r="D22" s="160"/>
      <c r="E22" s="160"/>
      <c r="G22" s="160" t="s">
        <v>294</v>
      </c>
      <c r="H22" s="160"/>
      <c r="I22" s="160"/>
      <c r="J22" s="160"/>
      <c r="K22" s="154"/>
    </row>
    <row r="23" spans="2:11" x14ac:dyDescent="0.25">
      <c r="B23" s="148"/>
      <c r="C23" s="148"/>
      <c r="D23" s="148"/>
      <c r="E23" s="148"/>
      <c r="G23" s="148"/>
      <c r="H23" s="148"/>
      <c r="I23" s="148"/>
      <c r="J23" s="148"/>
      <c r="K23" s="148"/>
    </row>
    <row r="24" spans="2:11" x14ac:dyDescent="0.25">
      <c r="B24" s="148"/>
      <c r="C24" s="148"/>
      <c r="D24" s="170" t="s">
        <v>289</v>
      </c>
      <c r="E24" s="170" t="s">
        <v>290</v>
      </c>
      <c r="G24" s="148" t="s">
        <v>295</v>
      </c>
      <c r="H24" s="148"/>
      <c r="I24" s="148"/>
      <c r="J24" s="148"/>
      <c r="K24" s="73">
        <f>K13</f>
        <v>0.66843635329453999</v>
      </c>
    </row>
    <row r="25" spans="2:11" x14ac:dyDescent="0.25">
      <c r="B25" s="148" t="s">
        <v>271</v>
      </c>
      <c r="C25" s="171">
        <f>E7</f>
        <v>8755</v>
      </c>
      <c r="D25" s="73">
        <f>C25/$C$27</f>
        <v>1.2739622773294376E-2</v>
      </c>
      <c r="E25" s="172">
        <f>I12</f>
        <v>2.097086986796378E-2</v>
      </c>
      <c r="G25" s="148" t="s">
        <v>296</v>
      </c>
      <c r="H25" s="148"/>
      <c r="I25" s="148"/>
      <c r="J25" s="148"/>
      <c r="K25" s="126">
        <f>E29</f>
        <v>2.1420067312129473E-2</v>
      </c>
    </row>
    <row r="26" spans="2:11" x14ac:dyDescent="0.25">
      <c r="B26" s="148" t="s">
        <v>291</v>
      </c>
      <c r="C26" s="171">
        <f>F7</f>
        <v>678471</v>
      </c>
      <c r="D26" s="73">
        <f>C26/$C$27</f>
        <v>0.98726037722670568</v>
      </c>
      <c r="E26" s="73">
        <f>E27-E25</f>
        <v>0.97902913013203618</v>
      </c>
      <c r="G26" s="148" t="s">
        <v>282</v>
      </c>
      <c r="H26" s="148"/>
      <c r="I26" s="148"/>
      <c r="J26" s="148"/>
      <c r="K26" s="126">
        <f>E18</f>
        <v>0.28999999999999998</v>
      </c>
    </row>
    <row r="27" spans="2:11" x14ac:dyDescent="0.25">
      <c r="B27" s="173" t="s">
        <v>292</v>
      </c>
      <c r="C27" s="174">
        <f>SUM(C25:C26)</f>
        <v>687226</v>
      </c>
      <c r="D27" s="175">
        <f>C27/$C$27</f>
        <v>1</v>
      </c>
      <c r="E27" s="175">
        <f>D27</f>
        <v>1</v>
      </c>
      <c r="G27" s="173" t="s">
        <v>294</v>
      </c>
      <c r="H27" s="38"/>
      <c r="I27" s="38"/>
      <c r="J27" s="38"/>
      <c r="K27" s="177">
        <f>K24*(1+(1-K26)*K25)</f>
        <v>0.67860209898836488</v>
      </c>
    </row>
    <row r="28" spans="2:11" x14ac:dyDescent="0.25">
      <c r="B28" s="148"/>
      <c r="C28" s="148"/>
      <c r="D28" s="148"/>
      <c r="E28" s="148"/>
    </row>
    <row r="29" spans="2:11" x14ac:dyDescent="0.25">
      <c r="B29" s="31" t="s">
        <v>293</v>
      </c>
      <c r="C29" s="148"/>
      <c r="D29" s="176">
        <f>D25/D26</f>
        <v>1.2904015057386389E-2</v>
      </c>
      <c r="E29" s="176">
        <f>E25/E26</f>
        <v>2.1420067312129473E-2</v>
      </c>
      <c r="G29" s="160" t="s">
        <v>297</v>
      </c>
      <c r="H29" s="160"/>
      <c r="I29" s="160"/>
      <c r="J29" s="160"/>
      <c r="K29" s="154"/>
    </row>
    <row r="30" spans="2:11" x14ac:dyDescent="0.25">
      <c r="G30" s="148"/>
      <c r="H30" s="148"/>
      <c r="I30" s="148"/>
      <c r="J30" s="148"/>
      <c r="K30" s="148"/>
    </row>
    <row r="31" spans="2:11" x14ac:dyDescent="0.25">
      <c r="G31" s="41" t="s">
        <v>284</v>
      </c>
      <c r="H31" s="41"/>
      <c r="I31" s="178"/>
      <c r="J31" s="108"/>
      <c r="K31" s="47">
        <f>K20</f>
        <v>8.0465365357325E-2</v>
      </c>
    </row>
    <row r="32" spans="2:11" x14ac:dyDescent="0.25">
      <c r="G32" s="41" t="s">
        <v>298</v>
      </c>
      <c r="H32" s="41"/>
      <c r="I32" s="47"/>
      <c r="J32" s="47"/>
      <c r="K32" s="47">
        <f>E26</f>
        <v>0.97902913013203618</v>
      </c>
    </row>
    <row r="33" spans="7:11" x14ac:dyDescent="0.25">
      <c r="G33" s="41"/>
      <c r="H33" s="41"/>
      <c r="I33" s="47"/>
      <c r="J33" s="47"/>
      <c r="K33" s="41"/>
    </row>
    <row r="34" spans="7:11" x14ac:dyDescent="0.25">
      <c r="G34" s="179" t="s">
        <v>299</v>
      </c>
      <c r="H34" s="108"/>
      <c r="I34" s="108"/>
      <c r="J34" s="180"/>
      <c r="K34" s="47">
        <f>E19</f>
        <v>3.3736150770988002E-2</v>
      </c>
    </row>
    <row r="35" spans="7:11" x14ac:dyDescent="0.25">
      <c r="G35" s="181" t="s">
        <v>300</v>
      </c>
      <c r="H35" s="41"/>
      <c r="I35" s="41"/>
      <c r="J35" s="41"/>
      <c r="K35" s="47">
        <f>E25</f>
        <v>2.097086986796378E-2</v>
      </c>
    </row>
    <row r="36" spans="7:11" x14ac:dyDescent="0.25">
      <c r="G36" s="41"/>
      <c r="H36" s="41"/>
      <c r="I36" s="41"/>
      <c r="J36" s="41"/>
      <c r="K36" s="41"/>
    </row>
    <row r="37" spans="7:11" x14ac:dyDescent="0.25">
      <c r="G37" s="182" t="s">
        <v>301</v>
      </c>
      <c r="H37" s="137"/>
      <c r="I37" s="137"/>
      <c r="J37" s="137"/>
      <c r="K37" s="183">
        <f>(K31*K32)+(K34*K35)</f>
        <v>7.948541307920276E-2</v>
      </c>
    </row>
  </sheetData>
  <conditionalFormatting sqref="B15:B19">
    <cfRule type="duplicateValues" dxfId="0" priority="1"/>
  </conditionalFormatting>
  <pageMargins left="0.7" right="0.7" top="0.75" bottom="0.75" header="0.3" footer="0.3"/>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M5976"/>
  <sheetViews>
    <sheetView showGridLines="0" workbookViewId="0">
      <selection activeCell="O11" sqref="O11"/>
    </sheetView>
  </sheetViews>
  <sheetFormatPr defaultRowHeight="15" x14ac:dyDescent="0.25"/>
  <cols>
    <col min="1" max="1" width="1.85546875" style="130" customWidth="1"/>
    <col min="2" max="2" width="10.42578125" style="130" bestFit="1" customWidth="1"/>
    <col min="3" max="3" width="9.140625" style="130"/>
    <col min="4" max="4" width="11.5703125" style="130" bestFit="1" customWidth="1"/>
    <col min="5" max="5" width="14" style="130" customWidth="1"/>
    <col min="6" max="6" width="9.140625" style="130"/>
    <col min="7" max="7" width="12.42578125" style="130" customWidth="1"/>
    <col min="8" max="8" width="11.140625" style="130" bestFit="1" customWidth="1"/>
    <col min="9" max="9" width="9.140625" style="130"/>
    <col min="10" max="10" width="10.5703125" style="130" bestFit="1" customWidth="1"/>
    <col min="11" max="16384" width="9.140625" style="130"/>
  </cols>
  <sheetData>
    <row r="2" spans="1:13" x14ac:dyDescent="0.25">
      <c r="A2" s="130" t="s">
        <v>56</v>
      </c>
      <c r="B2" s="263" t="s">
        <v>220</v>
      </c>
      <c r="C2" s="264" t="s">
        <v>379</v>
      </c>
      <c r="D2" s="216" t="s">
        <v>222</v>
      </c>
      <c r="E2" s="216" t="s">
        <v>380</v>
      </c>
      <c r="F2" s="211"/>
      <c r="G2" s="211" t="s">
        <v>381</v>
      </c>
      <c r="H2" s="211"/>
      <c r="I2" s="211"/>
      <c r="J2" s="211"/>
      <c r="K2" s="211"/>
      <c r="L2" s="211"/>
      <c r="M2" s="211"/>
    </row>
    <row r="3" spans="1:13" x14ac:dyDescent="0.25">
      <c r="B3" s="136">
        <v>46014</v>
      </c>
      <c r="C3" s="261">
        <v>18.569999694824219</v>
      </c>
      <c r="D3" s="130">
        <f t="shared" ref="D3:D66" si="0">(C3-C4)/C4</f>
        <v>-3.0793327624560517E-2</v>
      </c>
      <c r="E3" s="130">
        <v>-5.3562068056284924E-3</v>
      </c>
    </row>
    <row r="4" spans="1:13" x14ac:dyDescent="0.25">
      <c r="B4" s="136">
        <v>46013</v>
      </c>
      <c r="C4" s="261">
        <v>19.159999847412109</v>
      </c>
      <c r="D4" s="130">
        <f t="shared" si="0"/>
        <v>-5.2423318592414225E-2</v>
      </c>
      <c r="E4" s="130">
        <v>3.1771683483243884E-2</v>
      </c>
      <c r="G4" s="265" t="s">
        <v>125</v>
      </c>
      <c r="H4" s="265"/>
      <c r="I4" s="265"/>
      <c r="J4" s="266">
        <f>AVERAGE(E3:E5976)</f>
        <v>-2.0638195760137317E-4</v>
      </c>
    </row>
    <row r="5" spans="1:13" x14ac:dyDescent="0.25">
      <c r="B5" s="136">
        <v>46010</v>
      </c>
      <c r="C5" s="261">
        <v>20.219999313354489</v>
      </c>
      <c r="D5" s="130">
        <f t="shared" si="0"/>
        <v>5.4223096539683602E-2</v>
      </c>
      <c r="E5" s="130">
        <v>5.5323563381215295E-2</v>
      </c>
      <c r="G5" s="265" t="s">
        <v>382</v>
      </c>
      <c r="H5" s="265"/>
      <c r="I5" s="265"/>
      <c r="J5" s="266">
        <f>_xlfn.STDEV.S(E3:E5976)</f>
        <v>2.2509697985727259E-2</v>
      </c>
    </row>
    <row r="6" spans="1:13" x14ac:dyDescent="0.25">
      <c r="B6" s="136">
        <v>46009</v>
      </c>
      <c r="C6" s="261">
        <v>19.180000305175781</v>
      </c>
      <c r="D6" s="130">
        <f t="shared" si="0"/>
        <v>5.2689408781571828E-2</v>
      </c>
      <c r="E6" s="130">
        <v>-5.1434176236189594E-2</v>
      </c>
      <c r="G6" s="265" t="s">
        <v>383</v>
      </c>
      <c r="H6" s="265"/>
      <c r="I6" s="265"/>
      <c r="J6" s="266">
        <f>MIN(E3:E5976)</f>
        <v>-0.18976616623006745</v>
      </c>
    </row>
    <row r="7" spans="1:13" x14ac:dyDescent="0.25">
      <c r="B7" s="136">
        <v>46008</v>
      </c>
      <c r="C7" s="261">
        <v>18.219999313354489</v>
      </c>
      <c r="D7" s="130">
        <f t="shared" si="0"/>
        <v>2.5323514012303639E-2</v>
      </c>
      <c r="E7" s="130">
        <v>-5.0052188558215686E-2</v>
      </c>
      <c r="G7" s="265" t="s">
        <v>384</v>
      </c>
      <c r="H7" s="265"/>
      <c r="I7" s="265"/>
      <c r="J7" s="266">
        <f>MAX(E3:E5976)</f>
        <v>0.4740368010142828</v>
      </c>
    </row>
    <row r="8" spans="1:13" x14ac:dyDescent="0.25">
      <c r="B8" s="136">
        <v>46007</v>
      </c>
      <c r="C8" s="261">
        <v>17.770000457763668</v>
      </c>
      <c r="D8" s="130">
        <f t="shared" si="0"/>
        <v>-5.6244254756155189E-4</v>
      </c>
      <c r="E8" s="130">
        <v>-2.4698072038948443E-2</v>
      </c>
      <c r="G8" s="265" t="s">
        <v>385</v>
      </c>
      <c r="H8" s="265"/>
      <c r="I8" s="265"/>
      <c r="J8" s="267">
        <v>1617.9</v>
      </c>
    </row>
    <row r="9" spans="1:13" x14ac:dyDescent="0.25">
      <c r="B9" s="136">
        <v>46006</v>
      </c>
      <c r="C9" s="261">
        <v>17.780000686645511</v>
      </c>
      <c r="D9" s="130">
        <f t="shared" si="0"/>
        <v>0</v>
      </c>
      <c r="E9" s="130">
        <v>5.6275906720497403E-4</v>
      </c>
    </row>
    <row r="10" spans="1:13" x14ac:dyDescent="0.25">
      <c r="B10" s="136">
        <v>46003</v>
      </c>
      <c r="C10" s="261">
        <v>17.780000686645511</v>
      </c>
      <c r="D10" s="130">
        <f t="shared" si="0"/>
        <v>-1.1235141164164216E-3</v>
      </c>
      <c r="E10" s="130">
        <v>0</v>
      </c>
    </row>
    <row r="11" spans="1:13" x14ac:dyDescent="0.25">
      <c r="B11" s="136">
        <v>46002</v>
      </c>
      <c r="C11" s="261">
        <v>17.79999923706055</v>
      </c>
      <c r="D11" s="130">
        <f t="shared" si="0"/>
        <v>-1.4941918224879905E-2</v>
      </c>
      <c r="E11" s="130">
        <v>1.1247778201752205E-3</v>
      </c>
      <c r="G11" s="280" t="s">
        <v>386</v>
      </c>
      <c r="H11" s="280"/>
      <c r="I11" s="281"/>
      <c r="J11" s="281"/>
      <c r="K11" s="281"/>
    </row>
    <row r="12" spans="1:13" x14ac:dyDescent="0.25">
      <c r="B12" s="136">
        <v>46001</v>
      </c>
      <c r="C12" s="261">
        <v>18.069999694824219</v>
      </c>
      <c r="D12" s="130">
        <f t="shared" si="0"/>
        <v>1.8028151821082746E-2</v>
      </c>
      <c r="E12" s="130">
        <v>1.5168565693054241E-2</v>
      </c>
      <c r="G12" s="277" t="s">
        <v>387</v>
      </c>
      <c r="H12" s="278" t="s">
        <v>388</v>
      </c>
      <c r="I12" s="279" t="s">
        <v>389</v>
      </c>
      <c r="J12" s="278" t="s">
        <v>390</v>
      </c>
      <c r="K12" s="81" t="s">
        <v>391</v>
      </c>
    </row>
    <row r="13" spans="1:13" x14ac:dyDescent="0.25">
      <c r="B13" s="136">
        <v>46000</v>
      </c>
      <c r="C13" s="261">
        <v>17.75</v>
      </c>
      <c r="D13" s="130">
        <f t="shared" si="0"/>
        <v>1.6930410726879468E-3</v>
      </c>
      <c r="E13" s="130">
        <v>-1.7708893205785503E-2</v>
      </c>
      <c r="G13" s="272">
        <v>0.05</v>
      </c>
      <c r="H13" s="273">
        <f>100%-G13</f>
        <v>0.95</v>
      </c>
      <c r="I13" s="274">
        <f>_xlfn.PERCENTILE.INC($E$3:$E$5976,G13)</f>
        <v>-3.1444040422531558E-2</v>
      </c>
      <c r="J13" s="275">
        <f>$J$8*(1-I13)</f>
        <v>1668.7733129996138</v>
      </c>
      <c r="K13" s="276">
        <f>$J$8-J13</f>
        <v>-50.873312999613745</v>
      </c>
    </row>
    <row r="14" spans="1:13" x14ac:dyDescent="0.25">
      <c r="B14" s="136">
        <v>45999</v>
      </c>
      <c r="C14" s="261">
        <v>17.719999313354489</v>
      </c>
      <c r="D14" s="130">
        <f t="shared" si="0"/>
        <v>-1.9369141526326676E-2</v>
      </c>
      <c r="E14" s="130">
        <v>-1.6901795293245839E-3</v>
      </c>
      <c r="G14" s="268">
        <v>0.01</v>
      </c>
      <c r="H14" s="269">
        <f t="shared" ref="H14:H16" si="1">100%-G14</f>
        <v>0.99</v>
      </c>
      <c r="I14" s="266">
        <f t="shared" ref="I14:I16" si="2">_xlfn.PERCENTILE.INC($E$3:$E$5976,G14)</f>
        <v>-5.6068680309446853E-2</v>
      </c>
      <c r="J14" s="270">
        <f t="shared" ref="J14:J16" si="3">$J$8*(1-I14)</f>
        <v>1708.613517872654</v>
      </c>
      <c r="K14" s="267">
        <f t="shared" ref="K14:K16" si="4">$J$8-J14</f>
        <v>-90.713517872653938</v>
      </c>
    </row>
    <row r="15" spans="1:13" x14ac:dyDescent="0.25">
      <c r="B15" s="136">
        <v>45996</v>
      </c>
      <c r="C15" s="261">
        <v>18.069999694824219</v>
      </c>
      <c r="D15" s="130">
        <f t="shared" si="0"/>
        <v>-1.2028496975981608E-2</v>
      </c>
      <c r="E15" s="130">
        <v>1.9751715295268441E-2</v>
      </c>
      <c r="G15" s="271">
        <v>5.0000000000000001E-3</v>
      </c>
      <c r="H15" s="269">
        <f t="shared" si="1"/>
        <v>0.995</v>
      </c>
      <c r="I15" s="266">
        <f t="shared" si="2"/>
        <v>-7.3551792594645726E-2</v>
      </c>
      <c r="J15" s="270">
        <f t="shared" si="3"/>
        <v>1736.8994452388772</v>
      </c>
      <c r="K15" s="267">
        <f t="shared" si="4"/>
        <v>-118.99944523887712</v>
      </c>
    </row>
    <row r="16" spans="1:13" x14ac:dyDescent="0.25">
      <c r="B16" s="136">
        <v>45995</v>
      </c>
      <c r="C16" s="261">
        <v>18.29000091552734</v>
      </c>
      <c r="D16" s="130">
        <f t="shared" si="0"/>
        <v>3.5673899975007702E-2</v>
      </c>
      <c r="E16" s="130">
        <v>1.2174943243974503E-2</v>
      </c>
      <c r="G16" s="268">
        <v>0.1</v>
      </c>
      <c r="H16" s="269">
        <f t="shared" si="1"/>
        <v>0.9</v>
      </c>
      <c r="I16" s="266">
        <f t="shared" si="2"/>
        <v>-2.3036100129436632E-2</v>
      </c>
      <c r="J16" s="270">
        <f t="shared" si="3"/>
        <v>1655.1701063994155</v>
      </c>
      <c r="K16" s="267">
        <f t="shared" si="4"/>
        <v>-37.270106399415454</v>
      </c>
    </row>
    <row r="17" spans="2:5" x14ac:dyDescent="0.25">
      <c r="B17" s="136">
        <v>45994</v>
      </c>
      <c r="C17" s="261">
        <v>17.659999847412109</v>
      </c>
      <c r="D17" s="130">
        <f t="shared" si="0"/>
        <v>1.4359563595123234E-2</v>
      </c>
      <c r="E17" s="130">
        <v>-3.4445108615625594E-2</v>
      </c>
    </row>
    <row r="18" spans="2:5" x14ac:dyDescent="0.25">
      <c r="B18" s="136">
        <v>45993</v>
      </c>
      <c r="C18" s="261">
        <v>17.409999847412109</v>
      </c>
      <c r="D18" s="130">
        <f t="shared" si="0"/>
        <v>-2.2923159758419433E-3</v>
      </c>
      <c r="E18" s="130">
        <v>-1.4156285513028185E-2</v>
      </c>
    </row>
    <row r="19" spans="2:5" x14ac:dyDescent="0.25">
      <c r="B19" s="136">
        <v>45992</v>
      </c>
      <c r="C19" s="261">
        <v>17.45000076293945</v>
      </c>
      <c r="D19" s="130">
        <f t="shared" si="0"/>
        <v>-1.7161773502566216E-3</v>
      </c>
      <c r="E19" s="130">
        <v>2.2975827615119761E-3</v>
      </c>
    </row>
    <row r="20" spans="2:5" x14ac:dyDescent="0.25">
      <c r="B20" s="136">
        <v>45989</v>
      </c>
      <c r="C20" s="261">
        <v>17.479999542236332</v>
      </c>
      <c r="D20" s="130">
        <f t="shared" si="0"/>
        <v>3.4442862043401043E-3</v>
      </c>
      <c r="E20" s="130">
        <v>1.7191276782402166E-3</v>
      </c>
    </row>
    <row r="21" spans="2:5" x14ac:dyDescent="0.25">
      <c r="B21" s="136">
        <v>45987</v>
      </c>
      <c r="C21" s="261">
        <v>17.420000076293949</v>
      </c>
      <c r="D21" s="130">
        <f t="shared" si="0"/>
        <v>8.101816208643621E-3</v>
      </c>
      <c r="E21" s="130">
        <v>-3.4324638165697963E-3</v>
      </c>
    </row>
    <row r="22" spans="2:5" x14ac:dyDescent="0.25">
      <c r="B22" s="136">
        <v>45986</v>
      </c>
      <c r="C22" s="261">
        <v>17.280000686645511</v>
      </c>
      <c r="D22" s="130">
        <f t="shared" si="0"/>
        <v>5.7905203339745574E-4</v>
      </c>
      <c r="E22" s="130">
        <v>-8.0367043074216753E-3</v>
      </c>
    </row>
    <row r="23" spans="2:5" x14ac:dyDescent="0.25">
      <c r="B23" s="136">
        <v>45985</v>
      </c>
      <c r="C23" s="261">
        <v>17.270000457763668</v>
      </c>
      <c r="D23" s="130">
        <f t="shared" si="0"/>
        <v>-2.4293801505145859E-2</v>
      </c>
      <c r="E23" s="130">
        <v>-5.7871692618458699E-4</v>
      </c>
    </row>
    <row r="24" spans="2:5" x14ac:dyDescent="0.25">
      <c r="B24" s="136">
        <v>45982</v>
      </c>
      <c r="C24" s="261">
        <v>17.70000076293945</v>
      </c>
      <c r="D24" s="130">
        <f t="shared" si="0"/>
        <v>3.3275051377605516E-2</v>
      </c>
      <c r="E24" s="130">
        <v>2.4898685221659975E-2</v>
      </c>
    </row>
    <row r="25" spans="2:5" x14ac:dyDescent="0.25">
      <c r="B25" s="136">
        <v>45981</v>
      </c>
      <c r="C25" s="261">
        <v>17.129999160766602</v>
      </c>
      <c r="D25" s="130">
        <f t="shared" si="0"/>
        <v>-1.0398631469049456E-2</v>
      </c>
      <c r="E25" s="130">
        <v>-3.2203478960652177E-2</v>
      </c>
    </row>
    <row r="26" spans="2:5" x14ac:dyDescent="0.25">
      <c r="B26" s="136">
        <v>45980</v>
      </c>
      <c r="C26" s="261">
        <v>17.309999465942379</v>
      </c>
      <c r="D26" s="130">
        <f t="shared" si="0"/>
        <v>2.1238860578110034E-2</v>
      </c>
      <c r="E26" s="130">
        <v>1.0507899240768108E-2</v>
      </c>
    </row>
    <row r="27" spans="2:5" x14ac:dyDescent="0.25">
      <c r="B27" s="136">
        <v>45979</v>
      </c>
      <c r="C27" s="261">
        <v>16.95000076293945</v>
      </c>
      <c r="D27" s="130">
        <f t="shared" si="0"/>
        <v>1.0733470498651665E-2</v>
      </c>
      <c r="E27" s="130">
        <v>-2.0797152750422161E-2</v>
      </c>
    </row>
    <row r="28" spans="2:5" x14ac:dyDescent="0.25">
      <c r="B28" s="136">
        <v>45978</v>
      </c>
      <c r="C28" s="261">
        <v>16.770000457763668</v>
      </c>
      <c r="D28" s="130">
        <f t="shared" si="0"/>
        <v>7.2072577767416891E-3</v>
      </c>
      <c r="E28" s="130">
        <v>-1.0619486553023954E-2</v>
      </c>
    </row>
    <row r="29" spans="2:5" x14ac:dyDescent="0.25">
      <c r="B29" s="136">
        <v>45975</v>
      </c>
      <c r="C29" s="261">
        <v>16.64999961853027</v>
      </c>
      <c r="D29" s="130">
        <f t="shared" si="0"/>
        <v>-1.8278271384236267E-2</v>
      </c>
      <c r="E29" s="130">
        <v>-7.1556849110188349E-3</v>
      </c>
    </row>
    <row r="30" spans="2:5" x14ac:dyDescent="0.25">
      <c r="B30" s="136">
        <v>45974</v>
      </c>
      <c r="C30" s="261">
        <v>16.95999908447266</v>
      </c>
      <c r="D30" s="130">
        <f t="shared" si="0"/>
        <v>-7.6068500265955305E-3</v>
      </c>
      <c r="E30" s="130">
        <v>1.8618586969658693E-2</v>
      </c>
    </row>
    <row r="31" spans="2:5" x14ac:dyDescent="0.25">
      <c r="B31" s="136">
        <v>45973</v>
      </c>
      <c r="C31" s="261">
        <v>17.090000152587891</v>
      </c>
      <c r="D31" s="130">
        <f t="shared" si="0"/>
        <v>4.7031112657021975E-3</v>
      </c>
      <c r="E31" s="130">
        <v>7.665157731892234E-3</v>
      </c>
    </row>
    <row r="32" spans="2:5" x14ac:dyDescent="0.25">
      <c r="B32" s="136">
        <v>45972</v>
      </c>
      <c r="C32" s="261">
        <v>17.010000228881839</v>
      </c>
      <c r="D32" s="130">
        <f t="shared" si="0"/>
        <v>1.4916467576723835E-2</v>
      </c>
      <c r="E32" s="130">
        <v>-4.681095552473531E-3</v>
      </c>
    </row>
    <row r="33" spans="2:5" x14ac:dyDescent="0.25">
      <c r="B33" s="136">
        <v>45971</v>
      </c>
      <c r="C33" s="261">
        <v>16.760000228881839</v>
      </c>
      <c r="D33" s="130">
        <f t="shared" si="0"/>
        <v>1.5757589629202394E-2</v>
      </c>
      <c r="E33" s="130">
        <v>-1.4697236721697203E-2</v>
      </c>
    </row>
    <row r="34" spans="2:5" x14ac:dyDescent="0.25">
      <c r="B34" s="136">
        <v>45968</v>
      </c>
      <c r="C34" s="261">
        <v>16.5</v>
      </c>
      <c r="D34" s="130">
        <f t="shared" si="0"/>
        <v>1.9777483855909127E-2</v>
      </c>
      <c r="E34" s="130">
        <v>-1.5513139936226938E-2</v>
      </c>
    </row>
    <row r="35" spans="2:5" x14ac:dyDescent="0.25">
      <c r="B35" s="136">
        <v>45967</v>
      </c>
      <c r="C35" s="261">
        <v>16.180000305175781</v>
      </c>
      <c r="D35" s="130">
        <f t="shared" si="0"/>
        <v>-1.4616307551950779E-2</v>
      </c>
      <c r="E35" s="130">
        <v>-1.93939208984375E-2</v>
      </c>
    </row>
    <row r="36" spans="2:5" x14ac:dyDescent="0.25">
      <c r="B36" s="136">
        <v>45966</v>
      </c>
      <c r="C36" s="261">
        <v>16.420000076293949</v>
      </c>
      <c r="D36" s="130">
        <f t="shared" si="0"/>
        <v>7.3620150214828298E-3</v>
      </c>
      <c r="E36" s="130">
        <v>1.4833112891932064E-2</v>
      </c>
    </row>
    <row r="37" spans="2:5" x14ac:dyDescent="0.25">
      <c r="B37" s="136">
        <v>45965</v>
      </c>
      <c r="C37" s="261">
        <v>16.29999923706055</v>
      </c>
      <c r="D37" s="130">
        <f t="shared" si="0"/>
        <v>-6.7032669941740593E-3</v>
      </c>
      <c r="E37" s="130">
        <v>-7.3082118560186416E-3</v>
      </c>
    </row>
    <row r="38" spans="2:5" x14ac:dyDescent="0.25">
      <c r="B38" s="136">
        <v>45964</v>
      </c>
      <c r="C38" s="261">
        <v>16.409999847412109</v>
      </c>
      <c r="D38" s="130">
        <f t="shared" si="0"/>
        <v>-9.6559957971566347E-3</v>
      </c>
      <c r="E38" s="130">
        <v>6.7485040184207907E-3</v>
      </c>
    </row>
    <row r="39" spans="2:5" x14ac:dyDescent="0.25">
      <c r="B39" s="136">
        <v>45961</v>
      </c>
      <c r="C39" s="261">
        <v>16.569999694824219</v>
      </c>
      <c r="D39" s="130">
        <f t="shared" si="0"/>
        <v>-4.20671258364158E-3</v>
      </c>
      <c r="E39" s="130">
        <v>9.750143138321947E-3</v>
      </c>
    </row>
    <row r="40" spans="2:5" x14ac:dyDescent="0.25">
      <c r="B40" s="136">
        <v>45960</v>
      </c>
      <c r="C40" s="261">
        <v>16.639999389648441</v>
      </c>
      <c r="D40" s="130">
        <f t="shared" si="0"/>
        <v>-1.4217996626207235E-2</v>
      </c>
      <c r="E40" s="130">
        <v>4.224483772687534E-3</v>
      </c>
    </row>
    <row r="41" spans="2:5" x14ac:dyDescent="0.25">
      <c r="B41" s="136">
        <v>45959</v>
      </c>
      <c r="C41" s="261">
        <v>16.879999160766602</v>
      </c>
      <c r="D41" s="130">
        <f t="shared" si="0"/>
        <v>-5.9207988414543343E-4</v>
      </c>
      <c r="E41" s="130">
        <v>1.4423063697193504E-2</v>
      </c>
    </row>
    <row r="42" spans="2:5" x14ac:dyDescent="0.25">
      <c r="B42" s="136">
        <v>45958</v>
      </c>
      <c r="C42" s="261">
        <v>16.889999389648441</v>
      </c>
      <c r="D42" s="130">
        <f t="shared" si="0"/>
        <v>-8.8029059753285243E-3</v>
      </c>
      <c r="E42" s="130">
        <v>5.9243065041629614E-4</v>
      </c>
    </row>
    <row r="43" spans="2:5" x14ac:dyDescent="0.25">
      <c r="B43" s="136">
        <v>45957</v>
      </c>
      <c r="C43" s="261">
        <v>17.04000091552734</v>
      </c>
      <c r="D43" s="130">
        <f t="shared" si="0"/>
        <v>-1.0510299140646809E-2</v>
      </c>
      <c r="E43" s="130">
        <v>8.8810853344868813E-3</v>
      </c>
    </row>
    <row r="44" spans="2:5" x14ac:dyDescent="0.25">
      <c r="B44" s="136">
        <v>45954</v>
      </c>
      <c r="C44" s="261">
        <v>17.220998764038089</v>
      </c>
      <c r="D44" s="130">
        <f t="shared" si="0"/>
        <v>-2.8523654853501129E-3</v>
      </c>
      <c r="E44" s="130">
        <v>1.0621938895896351E-2</v>
      </c>
    </row>
    <row r="45" spans="2:5" x14ac:dyDescent="0.25">
      <c r="B45" s="136">
        <v>45953</v>
      </c>
      <c r="C45" s="261">
        <v>17.270259857177731</v>
      </c>
      <c r="D45" s="130">
        <f t="shared" si="0"/>
        <v>3.4345501650226594E-3</v>
      </c>
      <c r="E45" s="130">
        <v>2.8605247474096139E-3</v>
      </c>
    </row>
    <row r="46" spans="2:5" x14ac:dyDescent="0.25">
      <c r="B46" s="136">
        <v>45952</v>
      </c>
      <c r="C46" s="261">
        <v>17.211147308349609</v>
      </c>
      <c r="D46" s="130">
        <f t="shared" si="0"/>
        <v>3.44627536819947E-3</v>
      </c>
      <c r="E46" s="130">
        <v>-3.4227944059309306E-3</v>
      </c>
    </row>
    <row r="47" spans="2:5" x14ac:dyDescent="0.25">
      <c r="B47" s="136">
        <v>45951</v>
      </c>
      <c r="C47" s="261">
        <v>17.152036666870121</v>
      </c>
      <c r="D47" s="130">
        <f t="shared" si="0"/>
        <v>2.9568323768222382E-2</v>
      </c>
      <c r="E47" s="130">
        <v>-3.434439344483003E-3</v>
      </c>
    </row>
    <row r="48" spans="2:5" x14ac:dyDescent="0.25">
      <c r="B48" s="136">
        <v>45950</v>
      </c>
      <c r="C48" s="261">
        <v>16.659444808959961</v>
      </c>
      <c r="D48" s="130">
        <f t="shared" si="0"/>
        <v>3.5517404987879926E-2</v>
      </c>
      <c r="E48" s="130">
        <v>-2.871914673909377E-2</v>
      </c>
    </row>
    <row r="49" spans="2:5" x14ac:dyDescent="0.25">
      <c r="B49" s="136">
        <v>45947</v>
      </c>
      <c r="C49" s="261">
        <v>16.088039398193359</v>
      </c>
      <c r="D49" s="130">
        <f t="shared" si="0"/>
        <v>1.6179263573070833E-2</v>
      </c>
      <c r="E49" s="130">
        <v>-3.4299186876820903E-2</v>
      </c>
    </row>
    <row r="50" spans="2:5" x14ac:dyDescent="0.25">
      <c r="B50" s="136">
        <v>45946</v>
      </c>
      <c r="C50" s="261">
        <v>15.83189105987549</v>
      </c>
      <c r="D50" s="130">
        <f t="shared" si="0"/>
        <v>-2.2506109873742138E-2</v>
      </c>
      <c r="E50" s="130">
        <v>-1.5921662794201888E-2</v>
      </c>
    </row>
    <row r="51" spans="2:5" x14ac:dyDescent="0.25">
      <c r="B51" s="136">
        <v>45945</v>
      </c>
      <c r="C51" s="261">
        <v>16.196409225463871</v>
      </c>
      <c r="D51" s="130">
        <f t="shared" si="0"/>
        <v>-2.4272095583726212E-3</v>
      </c>
      <c r="E51" s="130">
        <v>2.3024297237126609E-2</v>
      </c>
    </row>
    <row r="52" spans="2:5" x14ac:dyDescent="0.25">
      <c r="B52" s="136">
        <v>45944</v>
      </c>
      <c r="C52" s="261">
        <v>16.23581695556641</v>
      </c>
      <c r="D52" s="130">
        <f t="shared" si="0"/>
        <v>-1.7878438249953634E-2</v>
      </c>
      <c r="E52" s="130">
        <v>2.4331152389371917E-3</v>
      </c>
    </row>
    <row r="53" spans="2:5" x14ac:dyDescent="0.25">
      <c r="B53" s="136">
        <v>45943</v>
      </c>
      <c r="C53" s="261">
        <v>16.5313720703125</v>
      </c>
      <c r="D53" s="130">
        <f t="shared" si="0"/>
        <v>1.2062734064028581E-2</v>
      </c>
      <c r="E53" s="130">
        <v>1.8203895471041256E-2</v>
      </c>
    </row>
    <row r="54" spans="2:5" x14ac:dyDescent="0.25">
      <c r="B54" s="136">
        <v>45940</v>
      </c>
      <c r="C54" s="261">
        <v>16.334335327148441</v>
      </c>
      <c r="D54" s="130">
        <f t="shared" si="0"/>
        <v>-2.8135942327497419E-2</v>
      </c>
      <c r="E54" s="130">
        <v>-1.1918958833302351E-2</v>
      </c>
    </row>
    <row r="55" spans="2:5" x14ac:dyDescent="0.25">
      <c r="B55" s="136">
        <v>45939</v>
      </c>
      <c r="C55" s="261">
        <v>16.807222366333011</v>
      </c>
      <c r="D55" s="130">
        <f t="shared" si="0"/>
        <v>1.9115856645069415E-2</v>
      </c>
      <c r="E55" s="130">
        <v>2.8950491692099012E-2</v>
      </c>
    </row>
    <row r="56" spans="2:5" x14ac:dyDescent="0.25">
      <c r="B56" s="136">
        <v>45938</v>
      </c>
      <c r="C56" s="261">
        <v>16.491964340209961</v>
      </c>
      <c r="D56" s="130">
        <f t="shared" si="0"/>
        <v>2.1354499071967219E-2</v>
      </c>
      <c r="E56" s="130">
        <v>-1.8757294884998492E-2</v>
      </c>
    </row>
    <row r="57" spans="2:5" x14ac:dyDescent="0.25">
      <c r="B57" s="136">
        <v>45937</v>
      </c>
      <c r="C57" s="261">
        <v>16.147150039672852</v>
      </c>
      <c r="D57" s="130">
        <f t="shared" si="0"/>
        <v>-1.7974847324113658E-2</v>
      </c>
      <c r="E57" s="130">
        <v>-2.0908018803824282E-2</v>
      </c>
    </row>
    <row r="58" spans="2:5" x14ac:dyDescent="0.25">
      <c r="B58" s="136">
        <v>45936</v>
      </c>
      <c r="C58" s="261">
        <v>16.442705154418949</v>
      </c>
      <c r="D58" s="130">
        <f t="shared" si="0"/>
        <v>2.8342570553138238E-2</v>
      </c>
      <c r="E58" s="130">
        <v>1.8303856347400695E-2</v>
      </c>
    </row>
    <row r="59" spans="2:5" x14ac:dyDescent="0.25">
      <c r="B59" s="136">
        <v>45933</v>
      </c>
      <c r="C59" s="261">
        <v>15.98952102661133</v>
      </c>
      <c r="D59" s="130">
        <f t="shared" si="0"/>
        <v>4.9535516497202564E-3</v>
      </c>
      <c r="E59" s="130">
        <v>-2.7561409363703545E-2</v>
      </c>
    </row>
    <row r="60" spans="2:5" x14ac:dyDescent="0.25">
      <c r="B60" s="136">
        <v>45932</v>
      </c>
      <c r="C60" s="261">
        <v>15.91070652008057</v>
      </c>
      <c r="D60" s="130">
        <f t="shared" si="0"/>
        <v>-1.3439238491444386E-2</v>
      </c>
      <c r="E60" s="130">
        <v>-4.9291349252794442E-3</v>
      </c>
    </row>
    <row r="61" spans="2:5" x14ac:dyDescent="0.25">
      <c r="B61" s="136">
        <v>45931</v>
      </c>
      <c r="C61" s="261">
        <v>16.127447128295898</v>
      </c>
      <c r="D61" s="130">
        <f t="shared" si="0"/>
        <v>6.1462854490985453E-3</v>
      </c>
      <c r="E61" s="130">
        <v>1.362231199109761E-2</v>
      </c>
    </row>
    <row r="62" spans="2:5" x14ac:dyDescent="0.25">
      <c r="B62" s="136">
        <v>45930</v>
      </c>
      <c r="C62" s="261">
        <v>16.028928756713871</v>
      </c>
      <c r="D62" s="130">
        <f t="shared" si="0"/>
        <v>-3.0637274528173136E-3</v>
      </c>
      <c r="E62" s="130">
        <v>-6.1087393930546784E-3</v>
      </c>
    </row>
    <row r="63" spans="2:5" x14ac:dyDescent="0.25">
      <c r="B63" s="136">
        <v>45929</v>
      </c>
      <c r="C63" s="261">
        <v>16.078187942504879</v>
      </c>
      <c r="D63" s="130">
        <f t="shared" si="0"/>
        <v>-1.2106545191819633E-2</v>
      </c>
      <c r="E63" s="130">
        <v>3.07314272454894E-3</v>
      </c>
    </row>
    <row r="64" spans="2:5" x14ac:dyDescent="0.25">
      <c r="B64" s="136">
        <v>45926</v>
      </c>
      <c r="C64" s="261">
        <v>16.275224685668949</v>
      </c>
      <c r="D64" s="130">
        <f t="shared" si="0"/>
        <v>-1.2092607531851089E-3</v>
      </c>
      <c r="E64" s="130">
        <v>1.2254909811271465E-2</v>
      </c>
    </row>
    <row r="65" spans="2:5" x14ac:dyDescent="0.25">
      <c r="B65" s="136">
        <v>45925</v>
      </c>
      <c r="C65" s="261">
        <v>16.294929504394531</v>
      </c>
      <c r="D65" s="130">
        <f t="shared" si="0"/>
        <v>-2.8772681334147517E-2</v>
      </c>
      <c r="E65" s="130">
        <v>1.2107248352112364E-3</v>
      </c>
    </row>
    <row r="66" spans="2:5" x14ac:dyDescent="0.25">
      <c r="B66" s="136">
        <v>45924</v>
      </c>
      <c r="C66" s="261">
        <v>16.777667999267582</v>
      </c>
      <c r="D66" s="130">
        <f t="shared" si="0"/>
        <v>8.8863773449049492E-3</v>
      </c>
      <c r="E66" s="130">
        <v>2.9625074152230122E-2</v>
      </c>
    </row>
    <row r="67" spans="2:5" x14ac:dyDescent="0.25">
      <c r="B67" s="136">
        <v>45923</v>
      </c>
      <c r="C67" s="261">
        <v>16.629888534545898</v>
      </c>
      <c r="D67" s="130">
        <f t="shared" ref="D67:D130" si="5">(C67-C68)/C68</f>
        <v>-1.5743518629734218E-2</v>
      </c>
      <c r="E67" s="130">
        <v>-8.8081051984181865E-3</v>
      </c>
    </row>
    <row r="68" spans="2:5" x14ac:dyDescent="0.25">
      <c r="B68" s="136">
        <v>45922</v>
      </c>
      <c r="C68" s="261">
        <v>16.895889282226559</v>
      </c>
      <c r="D68" s="130">
        <f t="shared" si="5"/>
        <v>1.0607006826205677E-2</v>
      </c>
      <c r="E68" s="130">
        <v>1.5995341588014078E-2</v>
      </c>
    </row>
    <row r="69" spans="2:5" x14ac:dyDescent="0.25">
      <c r="B69" s="136">
        <v>45919</v>
      </c>
      <c r="C69" s="261">
        <v>16.71855545043945</v>
      </c>
      <c r="D69" s="130">
        <f t="shared" si="5"/>
        <v>-3.4149141896917645E-2</v>
      </c>
      <c r="E69" s="130">
        <v>-1.0495679086489618E-2</v>
      </c>
    </row>
    <row r="70" spans="2:5" x14ac:dyDescent="0.25">
      <c r="B70" s="136">
        <v>45918</v>
      </c>
      <c r="C70" s="261">
        <v>17.309665679931641</v>
      </c>
      <c r="D70" s="130">
        <f t="shared" si="5"/>
        <v>-6.2218108756965018E-3</v>
      </c>
      <c r="E70" s="130">
        <v>3.5356537306376772E-2</v>
      </c>
    </row>
    <row r="71" spans="2:5" x14ac:dyDescent="0.25">
      <c r="B71" s="136">
        <v>45917</v>
      </c>
      <c r="C71" s="261">
        <v>17.418037414550781</v>
      </c>
      <c r="D71" s="130">
        <f t="shared" si="5"/>
        <v>3.6342414880004774E-2</v>
      </c>
      <c r="E71" s="130">
        <v>6.2607641662764113E-3</v>
      </c>
    </row>
    <row r="72" spans="2:5" x14ac:dyDescent="0.25">
      <c r="B72" s="136">
        <v>45916</v>
      </c>
      <c r="C72" s="261">
        <v>16.807222366333011</v>
      </c>
      <c r="D72" s="130">
        <f t="shared" si="5"/>
        <v>8.2741452527162404E-3</v>
      </c>
      <c r="E72" s="130">
        <v>-3.5067960510149307E-2</v>
      </c>
    </row>
    <row r="73" spans="2:5" x14ac:dyDescent="0.25">
      <c r="B73" s="136">
        <v>45915</v>
      </c>
      <c r="C73" s="261">
        <v>16.66929817199707</v>
      </c>
      <c r="D73" s="130">
        <f t="shared" si="5"/>
        <v>-2.3584009128588966E-3</v>
      </c>
      <c r="E73" s="130">
        <v>-8.2062455847684047E-3</v>
      </c>
    </row>
    <row r="74" spans="2:5" x14ac:dyDescent="0.25">
      <c r="B74" s="136">
        <v>45912</v>
      </c>
      <c r="C74" s="261">
        <v>16.70870399475098</v>
      </c>
      <c r="D74" s="130">
        <f t="shared" si="5"/>
        <v>-6.4440358897987051E-3</v>
      </c>
      <c r="E74" s="130">
        <v>2.3639761162895304E-3</v>
      </c>
    </row>
    <row r="75" spans="2:5" x14ac:dyDescent="0.25">
      <c r="B75" s="136">
        <v>45911</v>
      </c>
      <c r="C75" s="261">
        <v>16.817073822021481</v>
      </c>
      <c r="D75" s="130">
        <f t="shared" si="5"/>
        <v>5.3002655263597181E-3</v>
      </c>
      <c r="E75" s="130">
        <v>6.485830816354456E-3</v>
      </c>
    </row>
    <row r="76" spans="2:5" x14ac:dyDescent="0.25">
      <c r="B76" s="136">
        <v>45910</v>
      </c>
      <c r="C76" s="261">
        <v>16.728408813476559</v>
      </c>
      <c r="D76" s="130">
        <f t="shared" si="5"/>
        <v>-1.7636013844299326E-3</v>
      </c>
      <c r="E76" s="130">
        <v>-5.2723208260415412E-3</v>
      </c>
    </row>
    <row r="77" spans="2:5" x14ac:dyDescent="0.25">
      <c r="B77" s="136">
        <v>45909</v>
      </c>
      <c r="C77" s="261">
        <v>16.757963180541989</v>
      </c>
      <c r="D77" s="130">
        <f t="shared" si="5"/>
        <v>1.3102883342331048E-2</v>
      </c>
      <c r="E77" s="130">
        <v>1.7667171692755631E-3</v>
      </c>
    </row>
    <row r="78" spans="2:5" x14ac:dyDescent="0.25">
      <c r="B78" s="136">
        <v>45908</v>
      </c>
      <c r="C78" s="261">
        <v>16.541225433349609</v>
      </c>
      <c r="D78" s="130">
        <f t="shared" si="5"/>
        <v>2.5030636154065589E-2</v>
      </c>
      <c r="E78" s="130">
        <v>-1.2933418271501984E-2</v>
      </c>
    </row>
    <row r="79" spans="2:5" x14ac:dyDescent="0.25">
      <c r="B79" s="136">
        <v>45905</v>
      </c>
      <c r="C79" s="261">
        <v>16.137298583984379</v>
      </c>
      <c r="D79" s="130">
        <f t="shared" si="5"/>
        <v>-1.2658213076088068E-2</v>
      </c>
      <c r="E79" s="130">
        <v>-2.4419402963389476E-2</v>
      </c>
    </row>
    <row r="80" spans="2:5" x14ac:dyDescent="0.25">
      <c r="B80" s="136">
        <v>45904</v>
      </c>
      <c r="C80" s="261">
        <v>16.344186782836911</v>
      </c>
      <c r="D80" s="130">
        <f t="shared" si="5"/>
        <v>-3.0048097200116607E-3</v>
      </c>
      <c r="E80" s="130">
        <v>1.2820497667302271E-2</v>
      </c>
    </row>
    <row r="81" spans="2:5" x14ac:dyDescent="0.25">
      <c r="B81" s="136">
        <v>45903</v>
      </c>
      <c r="C81" s="261">
        <v>16.39344596862793</v>
      </c>
      <c r="D81" s="130">
        <f t="shared" si="5"/>
        <v>-1.4801667626278334E-2</v>
      </c>
      <c r="E81" s="130">
        <v>3.0138658133022824E-3</v>
      </c>
    </row>
    <row r="82" spans="2:5" x14ac:dyDescent="0.25">
      <c r="B82" s="136">
        <v>45902</v>
      </c>
      <c r="C82" s="261">
        <v>16.639741897583011</v>
      </c>
      <c r="D82" s="130">
        <f t="shared" si="5"/>
        <v>4.1617843749784172E-3</v>
      </c>
      <c r="E82" s="130">
        <v>1.5024048600057436E-2</v>
      </c>
    </row>
    <row r="83" spans="2:5" x14ac:dyDescent="0.25">
      <c r="B83" s="136">
        <v>45898</v>
      </c>
      <c r="C83" s="261">
        <v>16.57077789306641</v>
      </c>
      <c r="D83" s="130">
        <f t="shared" si="5"/>
        <v>-1.0588288082885974E-2</v>
      </c>
      <c r="E83" s="130">
        <v>-4.1445357110147761E-3</v>
      </c>
    </row>
    <row r="84" spans="2:5" x14ac:dyDescent="0.25">
      <c r="B84" s="136">
        <v>45897</v>
      </c>
      <c r="C84" s="261">
        <v>16.748111724853519</v>
      </c>
      <c r="D84" s="130">
        <f t="shared" si="5"/>
        <v>-2.0737428433076247E-2</v>
      </c>
      <c r="E84" s="130">
        <v>1.0701599703494298E-2</v>
      </c>
    </row>
    <row r="85" spans="2:5" x14ac:dyDescent="0.25">
      <c r="B85" s="136">
        <v>45896</v>
      </c>
      <c r="C85" s="261">
        <v>17.102779388427731</v>
      </c>
      <c r="D85" s="130">
        <f t="shared" si="5"/>
        <v>8.1302220661199909E-3</v>
      </c>
      <c r="E85" s="130">
        <v>2.1176576165771524E-2</v>
      </c>
    </row>
    <row r="86" spans="2:5" x14ac:dyDescent="0.25">
      <c r="B86" s="136">
        <v>45895</v>
      </c>
      <c r="C86" s="261">
        <v>16.964851379394531</v>
      </c>
      <c r="D86" s="130">
        <f t="shared" si="5"/>
        <v>-6.3474678386991716E-3</v>
      </c>
      <c r="E86" s="130">
        <v>-8.0646546330665949E-3</v>
      </c>
    </row>
    <row r="87" spans="2:5" x14ac:dyDescent="0.25">
      <c r="B87" s="136">
        <v>45894</v>
      </c>
      <c r="C87" s="261">
        <v>17.073223114013668</v>
      </c>
      <c r="D87" s="130">
        <f t="shared" si="5"/>
        <v>-5.7667931192855999E-4</v>
      </c>
      <c r="E87" s="130">
        <v>6.3880155620322813E-3</v>
      </c>
    </row>
    <row r="88" spans="2:5" x14ac:dyDescent="0.25">
      <c r="B88" s="136">
        <v>45891</v>
      </c>
      <c r="C88" s="261">
        <v>17.083074569702148</v>
      </c>
      <c r="D88" s="130">
        <f t="shared" si="5"/>
        <v>1.7008831952181645E-2</v>
      </c>
      <c r="E88" s="130">
        <v>5.7701206284793759E-4</v>
      </c>
    </row>
    <row r="89" spans="2:5" x14ac:dyDescent="0.25">
      <c r="B89" s="136">
        <v>45890</v>
      </c>
      <c r="C89" s="261">
        <v>16.797370910644531</v>
      </c>
      <c r="D89" s="130">
        <f t="shared" si="5"/>
        <v>2.351582330023241E-3</v>
      </c>
      <c r="E89" s="130">
        <v>-1.6724369954125802E-2</v>
      </c>
    </row>
    <row r="90" spans="2:5" x14ac:dyDescent="0.25">
      <c r="B90" s="136">
        <v>45889</v>
      </c>
      <c r="C90" s="261">
        <v>16.757963180541989</v>
      </c>
      <c r="D90" s="130">
        <f t="shared" si="5"/>
        <v>2.4698789138517942E-2</v>
      </c>
      <c r="E90" s="130">
        <v>-2.3460653641677845E-3</v>
      </c>
    </row>
    <row r="91" spans="2:5" x14ac:dyDescent="0.25">
      <c r="B91" s="136">
        <v>45888</v>
      </c>
      <c r="C91" s="261">
        <v>16.354038238525391</v>
      </c>
      <c r="D91" s="130">
        <f t="shared" si="5"/>
        <v>1.1578337976002592E-2</v>
      </c>
      <c r="E91" s="130">
        <v>-2.410346279347382E-2</v>
      </c>
    </row>
    <row r="92" spans="2:5" x14ac:dyDescent="0.25">
      <c r="B92" s="136">
        <v>45887</v>
      </c>
      <c r="C92" s="261">
        <v>16.166852951049801</v>
      </c>
      <c r="D92" s="130">
        <f t="shared" si="5"/>
        <v>-9.0579775801086278E-3</v>
      </c>
      <c r="E92" s="130">
        <v>-1.1445814467685113E-2</v>
      </c>
    </row>
    <row r="93" spans="2:5" x14ac:dyDescent="0.25">
      <c r="B93" s="136">
        <v>45884</v>
      </c>
      <c r="C93" s="261">
        <v>16.314630508422852</v>
      </c>
      <c r="D93" s="130">
        <f t="shared" si="5"/>
        <v>1.2224828058585862E-2</v>
      </c>
      <c r="E93" s="130">
        <v>9.1407745106912991E-3</v>
      </c>
    </row>
    <row r="94" spans="2:5" x14ac:dyDescent="0.25">
      <c r="B94" s="136">
        <v>45883</v>
      </c>
      <c r="C94" s="261">
        <v>16.117595672607418</v>
      </c>
      <c r="D94" s="130">
        <f t="shared" si="5"/>
        <v>-1.2209547511573332E-3</v>
      </c>
      <c r="E94" s="130">
        <v>-1.2077186529827255E-2</v>
      </c>
    </row>
    <row r="95" spans="2:5" x14ac:dyDescent="0.25">
      <c r="B95" s="136">
        <v>45882</v>
      </c>
      <c r="C95" s="261">
        <v>16.137298583984379</v>
      </c>
      <c r="D95" s="130">
        <f t="shared" si="5"/>
        <v>1.9290653463559796E-2</v>
      </c>
      <c r="E95" s="130">
        <v>1.2224473040011929E-3</v>
      </c>
    </row>
    <row r="96" spans="2:5" x14ac:dyDescent="0.25">
      <c r="B96" s="136">
        <v>45881</v>
      </c>
      <c r="C96" s="261">
        <v>15.83189105987549</v>
      </c>
      <c r="D96" s="130">
        <f t="shared" si="5"/>
        <v>5.6320075250934493E-3</v>
      </c>
      <c r="E96" s="130">
        <v>-1.8925566910684369E-2</v>
      </c>
    </row>
    <row r="97" spans="2:5" x14ac:dyDescent="0.25">
      <c r="B97" s="136">
        <v>45880</v>
      </c>
      <c r="C97" s="261">
        <v>15.74322509765625</v>
      </c>
      <c r="D97" s="130">
        <f t="shared" si="5"/>
        <v>-6.2536709290531771E-4</v>
      </c>
      <c r="E97" s="130">
        <v>-5.6004656603503289E-3</v>
      </c>
    </row>
    <row r="98" spans="2:5" x14ac:dyDescent="0.25">
      <c r="B98" s="136">
        <v>45877</v>
      </c>
      <c r="C98" s="261">
        <v>15.75307655334473</v>
      </c>
      <c r="D98" s="130">
        <f t="shared" si="5"/>
        <v>-1.8727087385620855E-3</v>
      </c>
      <c r="E98" s="130">
        <v>6.2575842163031358E-4</v>
      </c>
    </row>
    <row r="99" spans="2:5" x14ac:dyDescent="0.25">
      <c r="B99" s="136">
        <v>45876</v>
      </c>
      <c r="C99" s="261">
        <v>15.782632827758791</v>
      </c>
      <c r="D99" s="130">
        <f t="shared" si="5"/>
        <v>-3.111329652939553E-3</v>
      </c>
      <c r="E99" s="130">
        <v>1.8762223565647097E-3</v>
      </c>
    </row>
    <row r="100" spans="2:5" x14ac:dyDescent="0.25">
      <c r="B100" s="136">
        <v>45875</v>
      </c>
      <c r="C100" s="261">
        <v>15.83189105987549</v>
      </c>
      <c r="D100" s="130">
        <f t="shared" si="5"/>
        <v>-8.0248037105895946E-3</v>
      </c>
      <c r="E100" s="130">
        <v>3.1210402379799975E-3</v>
      </c>
    </row>
    <row r="101" spans="2:5" x14ac:dyDescent="0.25">
      <c r="B101" s="136">
        <v>45874</v>
      </c>
      <c r="C101" s="261">
        <v>15.9599666595459</v>
      </c>
      <c r="D101" s="130">
        <f t="shared" si="5"/>
        <v>-1.6990231952937546E-2</v>
      </c>
      <c r="E101" s="130">
        <v>8.0897221428592511E-3</v>
      </c>
    </row>
    <row r="102" spans="2:5" x14ac:dyDescent="0.25">
      <c r="B102" s="136">
        <v>45873</v>
      </c>
      <c r="C102" s="261">
        <v>16.23581695556641</v>
      </c>
      <c r="D102" s="130">
        <f t="shared" si="5"/>
        <v>4.2657655590372934E-3</v>
      </c>
      <c r="E102" s="130">
        <v>1.7283889240177035E-2</v>
      </c>
    </row>
    <row r="103" spans="2:5" x14ac:dyDescent="0.25">
      <c r="B103" s="136">
        <v>45870</v>
      </c>
      <c r="C103" s="261">
        <v>16.166852951049801</v>
      </c>
      <c r="D103" s="130">
        <f t="shared" si="5"/>
        <v>-1.8540660438007478E-2</v>
      </c>
      <c r="E103" s="130">
        <v>-4.2476460966113889E-3</v>
      </c>
    </row>
    <row r="104" spans="2:5" x14ac:dyDescent="0.25">
      <c r="B104" s="136">
        <v>45869</v>
      </c>
      <c r="C104" s="261">
        <v>16.472259521484379</v>
      </c>
      <c r="D104" s="130">
        <f t="shared" si="5"/>
        <v>-1.3569489191843927E-2</v>
      </c>
      <c r="E104" s="130">
        <v>1.8890910392968332E-2</v>
      </c>
    </row>
    <row r="105" spans="2:5" x14ac:dyDescent="0.25">
      <c r="B105" s="136">
        <v>45868</v>
      </c>
      <c r="C105" s="261">
        <v>16.698854446411129</v>
      </c>
      <c r="D105" s="130">
        <f t="shared" si="5"/>
        <v>-1.5107371185344906E-2</v>
      </c>
      <c r="E105" s="130">
        <v>1.3756153163517628E-2</v>
      </c>
    </row>
    <row r="106" spans="2:5" x14ac:dyDescent="0.25">
      <c r="B106" s="136">
        <v>45867</v>
      </c>
      <c r="C106" s="261">
        <v>16.954999923706051</v>
      </c>
      <c r="D106" s="130">
        <f t="shared" si="5"/>
        <v>2.9137549519221563E-3</v>
      </c>
      <c r="E106" s="130">
        <v>1.5339104734215582E-2</v>
      </c>
    </row>
    <row r="107" spans="2:5" x14ac:dyDescent="0.25">
      <c r="B107" s="136">
        <v>45866</v>
      </c>
      <c r="C107" s="261">
        <v>16.905740737915039</v>
      </c>
      <c r="D107" s="130">
        <f t="shared" si="5"/>
        <v>-1.20899064606601E-2</v>
      </c>
      <c r="E107" s="130">
        <v>-2.9052896498182302E-3</v>
      </c>
    </row>
    <row r="108" spans="2:5" x14ac:dyDescent="0.25">
      <c r="B108" s="136">
        <v>45863</v>
      </c>
      <c r="C108" s="261">
        <v>17.112630844116211</v>
      </c>
      <c r="D108" s="130">
        <f t="shared" si="5"/>
        <v>-1.7533925502963843E-2</v>
      </c>
      <c r="E108" s="130">
        <v>1.2237861056106988E-2</v>
      </c>
    </row>
    <row r="109" spans="2:5" x14ac:dyDescent="0.25">
      <c r="B109" s="136">
        <v>45862</v>
      </c>
      <c r="C109" s="261">
        <v>17.418037414550781</v>
      </c>
      <c r="D109" s="130">
        <f t="shared" si="5"/>
        <v>-4.1734401646710294E-2</v>
      </c>
      <c r="E109" s="130">
        <v>1.784685085634144E-2</v>
      </c>
    </row>
    <row r="110" spans="2:5" x14ac:dyDescent="0.25">
      <c r="B110" s="136">
        <v>45861</v>
      </c>
      <c r="C110" s="261">
        <v>18.176628112792969</v>
      </c>
      <c r="D110" s="130">
        <f t="shared" si="5"/>
        <v>1.0405285438421412E-2</v>
      </c>
      <c r="E110" s="130">
        <v>4.3552019104544558E-2</v>
      </c>
    </row>
    <row r="111" spans="2:5" x14ac:dyDescent="0.25">
      <c r="B111" s="136">
        <v>45860</v>
      </c>
      <c r="C111" s="261">
        <v>17.989442825317379</v>
      </c>
      <c r="D111" s="130">
        <f t="shared" si="5"/>
        <v>3.8482280812725854E-3</v>
      </c>
      <c r="E111" s="130">
        <v>-1.0298130451590514E-2</v>
      </c>
    </row>
    <row r="112" spans="2:5" x14ac:dyDescent="0.25">
      <c r="B112" s="136">
        <v>45859</v>
      </c>
      <c r="C112" s="261">
        <v>17.920480728149411</v>
      </c>
      <c r="D112" s="130">
        <f t="shared" si="5"/>
        <v>-1.0981496354066664E-3</v>
      </c>
      <c r="E112" s="130">
        <v>-3.833475991313927E-3</v>
      </c>
    </row>
    <row r="113" spans="2:5" x14ac:dyDescent="0.25">
      <c r="B113" s="136">
        <v>45856</v>
      </c>
      <c r="C113" s="261">
        <v>17.940181732177731</v>
      </c>
      <c r="D113" s="130">
        <f t="shared" si="5"/>
        <v>-1.4076974729243394E-2</v>
      </c>
      <c r="E113" s="130">
        <v>1.0993568937787514E-3</v>
      </c>
    </row>
    <row r="114" spans="2:5" x14ac:dyDescent="0.25">
      <c r="B114" s="136">
        <v>45855</v>
      </c>
      <c r="C114" s="261">
        <v>18.196331024169918</v>
      </c>
      <c r="D114" s="130">
        <f t="shared" si="5"/>
        <v>-1.6216645000520116E-3</v>
      </c>
      <c r="E114" s="130">
        <v>1.4277965285755995E-2</v>
      </c>
    </row>
    <row r="115" spans="2:5" x14ac:dyDescent="0.25">
      <c r="B115" s="136">
        <v>45854</v>
      </c>
      <c r="C115" s="261">
        <v>18.225887298583981</v>
      </c>
      <c r="D115" s="130">
        <f t="shared" si="5"/>
        <v>1.5367780726104424E-2</v>
      </c>
      <c r="E115" s="130">
        <v>1.624298567376211E-3</v>
      </c>
    </row>
    <row r="116" spans="2:5" x14ac:dyDescent="0.25">
      <c r="B116" s="136">
        <v>45853</v>
      </c>
      <c r="C116" s="261">
        <v>17.95003509521484</v>
      </c>
      <c r="D116" s="130">
        <f t="shared" si="5"/>
        <v>1.1660175055810155E-2</v>
      </c>
      <c r="E116" s="130">
        <v>-1.5135186498743045E-2</v>
      </c>
    </row>
    <row r="117" spans="2:5" x14ac:dyDescent="0.25">
      <c r="B117" s="136">
        <v>45852</v>
      </c>
      <c r="C117" s="261">
        <v>17.743146896362301</v>
      </c>
      <c r="D117" s="130">
        <f t="shared" si="5"/>
        <v>-9.8955956861444122E-3</v>
      </c>
      <c r="E117" s="130">
        <v>-1.1525782415193817E-2</v>
      </c>
    </row>
    <row r="118" spans="2:5" x14ac:dyDescent="0.25">
      <c r="B118" s="136">
        <v>45849</v>
      </c>
      <c r="C118" s="261">
        <v>17.920480728149411</v>
      </c>
      <c r="D118" s="130">
        <f t="shared" si="5"/>
        <v>4.9724002744246966E-3</v>
      </c>
      <c r="E118" s="130">
        <v>9.9944971894171918E-3</v>
      </c>
    </row>
    <row r="119" spans="2:5" x14ac:dyDescent="0.25">
      <c r="B119" s="136">
        <v>45848</v>
      </c>
      <c r="C119" s="261">
        <v>17.831813812255859</v>
      </c>
      <c r="D119" s="130">
        <f t="shared" si="5"/>
        <v>-3.8257157259101525E-2</v>
      </c>
      <c r="E119" s="130">
        <v>-4.9477978430720075E-3</v>
      </c>
    </row>
    <row r="120" spans="2:5" x14ac:dyDescent="0.25">
      <c r="B120" s="136">
        <v>45847</v>
      </c>
      <c r="C120" s="261">
        <v>18.541145324707031</v>
      </c>
      <c r="D120" s="130">
        <f t="shared" si="5"/>
        <v>-3.7056259593057578E-3</v>
      </c>
      <c r="E120" s="130">
        <v>3.9778988268913296E-2</v>
      </c>
    </row>
    <row r="121" spans="2:5" x14ac:dyDescent="0.25">
      <c r="B121" s="136">
        <v>45846</v>
      </c>
      <c r="C121" s="261">
        <v>18.610107421875</v>
      </c>
      <c r="D121" s="130">
        <f t="shared" si="5"/>
        <v>3.7194086967256117E-3</v>
      </c>
      <c r="E121" s="130">
        <v>3.7194086967256117E-3</v>
      </c>
    </row>
    <row r="122" spans="2:5" x14ac:dyDescent="0.25">
      <c r="B122" s="136">
        <v>45845</v>
      </c>
      <c r="C122" s="261">
        <v>18.541145324707031</v>
      </c>
      <c r="D122" s="130">
        <f t="shared" si="5"/>
        <v>-7.3838899842053867E-3</v>
      </c>
      <c r="E122" s="130">
        <v>-3.7056259593057578E-3</v>
      </c>
    </row>
    <row r="123" spans="2:5" x14ac:dyDescent="0.25">
      <c r="B123" s="136">
        <v>45841</v>
      </c>
      <c r="C123" s="261">
        <v>18.679069519042969</v>
      </c>
      <c r="D123" s="130">
        <f t="shared" si="5"/>
        <v>4.2372294768267885E-3</v>
      </c>
      <c r="E123" s="130">
        <v>7.4388173934512233E-3</v>
      </c>
    </row>
    <row r="124" spans="2:5" x14ac:dyDescent="0.25">
      <c r="B124" s="136">
        <v>45840</v>
      </c>
      <c r="C124" s="261">
        <v>18.60025596618652</v>
      </c>
      <c r="D124" s="130">
        <f t="shared" si="5"/>
        <v>-1.0581608427020575E-3</v>
      </c>
      <c r="E124" s="130">
        <v>-4.219351117896954E-3</v>
      </c>
    </row>
    <row r="125" spans="2:5" x14ac:dyDescent="0.25">
      <c r="B125" s="136">
        <v>45839</v>
      </c>
      <c r="C125" s="261">
        <v>18.61995887756348</v>
      </c>
      <c r="D125" s="130">
        <f t="shared" si="5"/>
        <v>1.9967485484964645E-2</v>
      </c>
      <c r="E125" s="130">
        <v>1.0592817331534703E-3</v>
      </c>
    </row>
    <row r="126" spans="2:5" x14ac:dyDescent="0.25">
      <c r="B126" s="136">
        <v>45838</v>
      </c>
      <c r="C126" s="261">
        <v>18.25544357299805</v>
      </c>
      <c r="D126" s="130">
        <f t="shared" si="5"/>
        <v>5.4004079471926651E-4</v>
      </c>
      <c r="E126" s="130">
        <v>-1.9576590204216843E-2</v>
      </c>
    </row>
    <row r="127" spans="2:5" x14ac:dyDescent="0.25">
      <c r="B127" s="136">
        <v>45835</v>
      </c>
      <c r="C127" s="261">
        <v>18.245590209960941</v>
      </c>
      <c r="D127" s="130">
        <f t="shared" si="5"/>
        <v>-4.3011195901102341E-3</v>
      </c>
      <c r="E127" s="130">
        <v>-5.3974930807398501E-4</v>
      </c>
    </row>
    <row r="128" spans="2:5" x14ac:dyDescent="0.25">
      <c r="B128" s="136">
        <v>45834</v>
      </c>
      <c r="C128" s="261">
        <v>18.324405670166019</v>
      </c>
      <c r="D128" s="130">
        <f t="shared" si="5"/>
        <v>4.8622607007234309E-3</v>
      </c>
      <c r="E128" s="130">
        <v>4.3196991326731569E-3</v>
      </c>
    </row>
    <row r="129" spans="2:5" x14ac:dyDescent="0.25">
      <c r="B129" s="136">
        <v>45833</v>
      </c>
      <c r="C129" s="261">
        <v>18.235738754272461</v>
      </c>
      <c r="D129" s="130">
        <f t="shared" si="5"/>
        <v>1.1475502969697668E-2</v>
      </c>
      <c r="E129" s="130">
        <v>-4.8387335169029202E-3</v>
      </c>
    </row>
    <row r="130" spans="2:5" x14ac:dyDescent="0.25">
      <c r="B130" s="136">
        <v>45832</v>
      </c>
      <c r="C130" s="261">
        <v>18.028848648071289</v>
      </c>
      <c r="D130" s="130">
        <f t="shared" si="5"/>
        <v>1.104962388514886E-2</v>
      </c>
      <c r="E130" s="130">
        <v>-1.1345309833016745E-2</v>
      </c>
    </row>
    <row r="131" spans="2:5" x14ac:dyDescent="0.25">
      <c r="B131" s="136">
        <v>45831</v>
      </c>
      <c r="C131" s="261">
        <v>17.831813812255859</v>
      </c>
      <c r="D131" s="130">
        <f t="shared" ref="D131:D194" si="6">(C131-C132)/C132</f>
        <v>2.3755626874438517E-2</v>
      </c>
      <c r="E131" s="130">
        <v>-1.0928864047927337E-2</v>
      </c>
    </row>
    <row r="132" spans="2:5" x14ac:dyDescent="0.25">
      <c r="B132" s="136">
        <v>45828</v>
      </c>
      <c r="C132" s="261">
        <v>17.418037414550781</v>
      </c>
      <c r="D132" s="130">
        <f t="shared" si="6"/>
        <v>-4.0694442970854137E-2</v>
      </c>
      <c r="E132" s="130">
        <v>-2.32043919963256E-2</v>
      </c>
    </row>
    <row r="133" spans="2:5" x14ac:dyDescent="0.25">
      <c r="B133" s="136">
        <v>45826</v>
      </c>
      <c r="C133" s="261">
        <v>18.156923294067379</v>
      </c>
      <c r="D133" s="130">
        <f t="shared" si="6"/>
        <v>-1.2854876619523652E-2</v>
      </c>
      <c r="E133" s="130">
        <v>4.2420730988862343E-2</v>
      </c>
    </row>
    <row r="134" spans="2:5" x14ac:dyDescent="0.25">
      <c r="B134" s="136">
        <v>45825</v>
      </c>
      <c r="C134" s="261">
        <v>18.393367767333981</v>
      </c>
      <c r="D134" s="130">
        <f t="shared" si="6"/>
        <v>-4.2667106120719356E-3</v>
      </c>
      <c r="E134" s="130">
        <v>1.3022276375637815E-2</v>
      </c>
    </row>
    <row r="135" spans="2:5" x14ac:dyDescent="0.25">
      <c r="B135" s="136">
        <v>45824</v>
      </c>
      <c r="C135" s="261">
        <v>18.472183227539059</v>
      </c>
      <c r="D135" s="130">
        <f t="shared" si="6"/>
        <v>1.7915363539399067E-2</v>
      </c>
      <c r="E135" s="130">
        <v>4.2849934390509934E-3</v>
      </c>
    </row>
    <row r="136" spans="2:5" x14ac:dyDescent="0.25">
      <c r="B136" s="136">
        <v>45821</v>
      </c>
      <c r="C136" s="261">
        <v>18.14707183837891</v>
      </c>
      <c r="D136" s="130">
        <f t="shared" si="6"/>
        <v>-7.54312918911335E-3</v>
      </c>
      <c r="E136" s="130">
        <v>-1.7600052205819412E-2</v>
      </c>
    </row>
    <row r="137" spans="2:5" x14ac:dyDescent="0.25">
      <c r="B137" s="136">
        <v>45820</v>
      </c>
      <c r="C137" s="261">
        <v>18.28499794006348</v>
      </c>
      <c r="D137" s="130">
        <f t="shared" si="6"/>
        <v>-2.6867292987586885E-3</v>
      </c>
      <c r="E137" s="130">
        <v>7.6004604441402453E-3</v>
      </c>
    </row>
    <row r="138" spans="2:5" x14ac:dyDescent="0.25">
      <c r="B138" s="136">
        <v>45819</v>
      </c>
      <c r="C138" s="261">
        <v>18.334257125854489</v>
      </c>
      <c r="D138" s="130">
        <f t="shared" si="6"/>
        <v>5.4024886465839379E-3</v>
      </c>
      <c r="E138" s="130">
        <v>2.6939672595247505E-3</v>
      </c>
    </row>
    <row r="139" spans="2:5" x14ac:dyDescent="0.25">
      <c r="B139" s="136">
        <v>45818</v>
      </c>
      <c r="C139" s="261">
        <v>18.235738754272461</v>
      </c>
      <c r="D139" s="130">
        <f t="shared" si="6"/>
        <v>1.2028395880448338E-2</v>
      </c>
      <c r="E139" s="130">
        <v>-5.3734585975179581E-3</v>
      </c>
    </row>
    <row r="140" spans="2:5" x14ac:dyDescent="0.25">
      <c r="B140" s="136">
        <v>45817</v>
      </c>
      <c r="C140" s="261">
        <v>18.018999099731449</v>
      </c>
      <c r="D140" s="130">
        <f t="shared" si="6"/>
        <v>4.9450793763587469E-3</v>
      </c>
      <c r="E140" s="130">
        <v>-1.1885433184889865E-2</v>
      </c>
    </row>
    <row r="141" spans="2:5" x14ac:dyDescent="0.25">
      <c r="B141" s="136">
        <v>45814</v>
      </c>
      <c r="C141" s="261">
        <v>17.930332183837891</v>
      </c>
      <c r="D141" s="130">
        <f t="shared" si="6"/>
        <v>1.5058526985385692E-2</v>
      </c>
      <c r="E141" s="130">
        <v>-4.9207458973056784E-3</v>
      </c>
    </row>
    <row r="142" spans="2:5" x14ac:dyDescent="0.25">
      <c r="B142" s="136">
        <v>45813</v>
      </c>
      <c r="C142" s="261">
        <v>17.664333343505859</v>
      </c>
      <c r="D142" s="130">
        <f t="shared" si="6"/>
        <v>4.4818390182254078E-3</v>
      </c>
      <c r="E142" s="130">
        <v>-1.483513175354321E-2</v>
      </c>
    </row>
    <row r="143" spans="2:5" x14ac:dyDescent="0.25">
      <c r="B143" s="136">
        <v>45812</v>
      </c>
      <c r="C143" s="261">
        <v>17.585517883300781</v>
      </c>
      <c r="D143" s="130">
        <f t="shared" si="6"/>
        <v>-1.0532178795591318E-2</v>
      </c>
      <c r="E143" s="130">
        <v>-4.461841761724563E-3</v>
      </c>
    </row>
    <row r="144" spans="2:5" x14ac:dyDescent="0.25">
      <c r="B144" s="136">
        <v>45811</v>
      </c>
      <c r="C144" s="261">
        <v>17.772703170776371</v>
      </c>
      <c r="D144" s="130">
        <f t="shared" si="6"/>
        <v>-8.2462942604498018E-3</v>
      </c>
      <c r="E144" s="130">
        <v>1.0644286322289136E-2</v>
      </c>
    </row>
    <row r="145" spans="2:5" x14ac:dyDescent="0.25">
      <c r="B145" s="136">
        <v>45810</v>
      </c>
      <c r="C145" s="261">
        <v>17.920480728149411</v>
      </c>
      <c r="D145" s="130">
        <f t="shared" si="6"/>
        <v>0</v>
      </c>
      <c r="E145" s="130">
        <v>8.3148610514145183E-3</v>
      </c>
    </row>
    <row r="146" spans="2:5" x14ac:dyDescent="0.25">
      <c r="B146" s="136">
        <v>45807</v>
      </c>
      <c r="C146" s="261">
        <v>17.920480728149411</v>
      </c>
      <c r="D146" s="130">
        <f t="shared" si="6"/>
        <v>-7.1408766048266365E-4</v>
      </c>
      <c r="E146" s="130">
        <v>0</v>
      </c>
    </row>
    <row r="147" spans="2:5" x14ac:dyDescent="0.25">
      <c r="B147" s="136">
        <v>45806</v>
      </c>
      <c r="C147" s="261">
        <v>17.933286666870121</v>
      </c>
      <c r="D147" s="130">
        <f t="shared" si="6"/>
        <v>5.4465300186340221E-3</v>
      </c>
      <c r="E147" s="130">
        <v>7.1459794605815009E-4</v>
      </c>
    </row>
    <row r="148" spans="2:5" x14ac:dyDescent="0.25">
      <c r="B148" s="136">
        <v>45805</v>
      </c>
      <c r="C148" s="261">
        <v>17.836141586303711</v>
      </c>
      <c r="D148" s="130">
        <f t="shared" si="6"/>
        <v>-7.0307503477305732E-3</v>
      </c>
      <c r="E148" s="130">
        <v>-5.4170260237837616E-3</v>
      </c>
    </row>
    <row r="149" spans="2:5" x14ac:dyDescent="0.25">
      <c r="B149" s="136">
        <v>45804</v>
      </c>
      <c r="C149" s="261">
        <v>17.962430953979489</v>
      </c>
      <c r="D149" s="130">
        <f t="shared" si="6"/>
        <v>2.0982783610002591E-2</v>
      </c>
      <c r="E149" s="130">
        <v>7.08053179913949E-3</v>
      </c>
    </row>
    <row r="150" spans="2:5" x14ac:dyDescent="0.25">
      <c r="B150" s="136">
        <v>45800</v>
      </c>
      <c r="C150" s="261">
        <v>17.59327507019043</v>
      </c>
      <c r="D150" s="130">
        <f t="shared" si="6"/>
        <v>3.8802649894592064E-3</v>
      </c>
      <c r="E150" s="130">
        <v>-2.0551554783138876E-2</v>
      </c>
    </row>
    <row r="151" spans="2:5" x14ac:dyDescent="0.25">
      <c r="B151" s="136">
        <v>45799</v>
      </c>
      <c r="C151" s="261">
        <v>17.525272369384769</v>
      </c>
      <c r="D151" s="130">
        <f t="shared" si="6"/>
        <v>-6.6078816495190439E-3</v>
      </c>
      <c r="E151" s="130">
        <v>-3.8652667302907376E-3</v>
      </c>
    </row>
    <row r="152" spans="2:5" x14ac:dyDescent="0.25">
      <c r="B152" s="136">
        <v>45798</v>
      </c>
      <c r="C152" s="261">
        <v>17.641847610473629</v>
      </c>
      <c r="D152" s="130">
        <f t="shared" si="6"/>
        <v>-4.3859332809842097E-3</v>
      </c>
      <c r="E152" s="130">
        <v>6.651836195853229E-3</v>
      </c>
    </row>
    <row r="153" spans="2:5" x14ac:dyDescent="0.25">
      <c r="B153" s="136">
        <v>45797</v>
      </c>
      <c r="C153" s="261">
        <v>17.719564437866211</v>
      </c>
      <c r="D153" s="130">
        <f t="shared" si="6"/>
        <v>-4.9100283365620754E-3</v>
      </c>
      <c r="E153" s="130">
        <v>4.4052544330131652E-3</v>
      </c>
    </row>
    <row r="154" spans="2:5" x14ac:dyDescent="0.25">
      <c r="B154" s="136">
        <v>45796</v>
      </c>
      <c r="C154" s="261">
        <v>17.806997299194339</v>
      </c>
      <c r="D154" s="130">
        <f t="shared" si="6"/>
        <v>1.0923450279053566E-3</v>
      </c>
      <c r="E154" s="130">
        <v>4.9342556717301127E-3</v>
      </c>
    </row>
    <row r="155" spans="2:5" x14ac:dyDescent="0.25">
      <c r="B155" s="136">
        <v>45793</v>
      </c>
      <c r="C155" s="261">
        <v>17.787567138671879</v>
      </c>
      <c r="D155" s="130">
        <f t="shared" si="6"/>
        <v>-2.1901631861617345E-2</v>
      </c>
      <c r="E155" s="130">
        <v>-1.0911531122285304E-3</v>
      </c>
    </row>
    <row r="156" spans="2:5" x14ac:dyDescent="0.25">
      <c r="B156" s="136">
        <v>45792</v>
      </c>
      <c r="C156" s="261">
        <v>18.185867309570309</v>
      </c>
      <c r="D156" s="130">
        <f t="shared" si="6"/>
        <v>1.4084459106249867E-2</v>
      </c>
      <c r="E156" s="130">
        <v>2.2392054393570639E-2</v>
      </c>
    </row>
    <row r="157" spans="2:5" x14ac:dyDescent="0.25">
      <c r="B157" s="136">
        <v>45791</v>
      </c>
      <c r="C157" s="261">
        <v>17.933286666870121</v>
      </c>
      <c r="D157" s="130">
        <f t="shared" si="6"/>
        <v>4.3525257435780441E-3</v>
      </c>
      <c r="E157" s="130">
        <v>-1.3888842275191774E-2</v>
      </c>
    </row>
    <row r="158" spans="2:5" x14ac:dyDescent="0.25">
      <c r="B158" s="136">
        <v>45790</v>
      </c>
      <c r="C158" s="261">
        <v>17.855569839477539</v>
      </c>
      <c r="D158" s="130">
        <f t="shared" si="6"/>
        <v>-1.4477134858388465E-2</v>
      </c>
      <c r="E158" s="130">
        <v>-4.3336633622299376E-3</v>
      </c>
    </row>
    <row r="159" spans="2:5" x14ac:dyDescent="0.25">
      <c r="B159" s="136">
        <v>45789</v>
      </c>
      <c r="C159" s="261">
        <v>18.117864608764648</v>
      </c>
      <c r="D159" s="130">
        <f t="shared" si="6"/>
        <v>6.6323587884274393E-2</v>
      </c>
      <c r="E159" s="130">
        <v>1.4689801089808524E-2</v>
      </c>
    </row>
    <row r="160" spans="2:5" x14ac:dyDescent="0.25">
      <c r="B160" s="136">
        <v>45786</v>
      </c>
      <c r="C160" s="261">
        <v>16.990962982177731</v>
      </c>
      <c r="D160" s="130">
        <f t="shared" si="6"/>
        <v>0</v>
      </c>
      <c r="E160" s="130">
        <v>-6.2198368898383906E-2</v>
      </c>
    </row>
    <row r="161" spans="2:5" x14ac:dyDescent="0.25">
      <c r="B161" s="136">
        <v>45785</v>
      </c>
      <c r="C161" s="261">
        <v>16.990962982177731</v>
      </c>
      <c r="D161" s="130">
        <f t="shared" si="6"/>
        <v>-1.242243668135923E-2</v>
      </c>
      <c r="E161" s="130">
        <v>0</v>
      </c>
    </row>
    <row r="162" spans="2:5" x14ac:dyDescent="0.25">
      <c r="B162" s="136">
        <v>45784</v>
      </c>
      <c r="C162" s="261">
        <v>17.20468711853027</v>
      </c>
      <c r="D162" s="130">
        <f t="shared" si="6"/>
        <v>-3.3765079240210593E-3</v>
      </c>
      <c r="E162" s="130">
        <v>1.2578694720053239E-2</v>
      </c>
    </row>
    <row r="163" spans="2:5" x14ac:dyDescent="0.25">
      <c r="B163" s="136">
        <v>45783</v>
      </c>
      <c r="C163" s="261">
        <v>17.26297569274902</v>
      </c>
      <c r="D163" s="130">
        <f t="shared" si="6"/>
        <v>-4.4818698043605047E-3</v>
      </c>
      <c r="E163" s="130">
        <v>3.3879473551117604E-3</v>
      </c>
    </row>
    <row r="164" spans="2:5" x14ac:dyDescent="0.25">
      <c r="B164" s="136">
        <v>45782</v>
      </c>
      <c r="C164" s="261">
        <v>17.340694427490231</v>
      </c>
      <c r="D164" s="130">
        <f t="shared" si="6"/>
        <v>-1.6777578329684655E-3</v>
      </c>
      <c r="E164" s="130">
        <v>4.5020473946363257E-3</v>
      </c>
    </row>
    <row r="165" spans="2:5" x14ac:dyDescent="0.25">
      <c r="B165" s="136">
        <v>45779</v>
      </c>
      <c r="C165" s="261">
        <v>17.36983680725098</v>
      </c>
      <c r="D165" s="130">
        <f t="shared" si="6"/>
        <v>1.590908710607845E-2</v>
      </c>
      <c r="E165" s="130">
        <v>1.6805774349238189E-3</v>
      </c>
    </row>
    <row r="166" spans="2:5" x14ac:dyDescent="0.25">
      <c r="B166" s="136">
        <v>45778</v>
      </c>
      <c r="C166" s="261">
        <v>17.09782600402832</v>
      </c>
      <c r="D166" s="130">
        <f t="shared" si="6"/>
        <v>0</v>
      </c>
      <c r="E166" s="130">
        <v>-1.5659951572435604E-2</v>
      </c>
    </row>
    <row r="167" spans="2:5" x14ac:dyDescent="0.25">
      <c r="B167" s="136">
        <v>45777</v>
      </c>
      <c r="C167" s="261">
        <v>17.09782600402832</v>
      </c>
      <c r="D167" s="130">
        <f t="shared" si="6"/>
        <v>1.7075834090970097E-3</v>
      </c>
      <c r="E167" s="130">
        <v>0</v>
      </c>
    </row>
    <row r="168" spans="2:5" x14ac:dyDescent="0.25">
      <c r="B168" s="136">
        <v>45776</v>
      </c>
      <c r="C168" s="261">
        <v>17.068679809570309</v>
      </c>
      <c r="D168" s="130">
        <f t="shared" si="6"/>
        <v>1.3848717058059776E-2</v>
      </c>
      <c r="E168" s="130">
        <v>-1.7046725385522345E-3</v>
      </c>
    </row>
    <row r="169" spans="2:5" x14ac:dyDescent="0.25">
      <c r="B169" s="136">
        <v>45775</v>
      </c>
      <c r="C169" s="261">
        <v>16.835529327392582</v>
      </c>
      <c r="D169" s="130">
        <f t="shared" si="6"/>
        <v>-4.0229876627095327E-3</v>
      </c>
      <c r="E169" s="130">
        <v>-1.3659549817496791E-2</v>
      </c>
    </row>
    <row r="170" spans="2:5" x14ac:dyDescent="0.25">
      <c r="B170" s="136">
        <v>45772</v>
      </c>
      <c r="C170" s="261">
        <v>16.903532028198239</v>
      </c>
      <c r="D170" s="130">
        <f t="shared" si="6"/>
        <v>2.3041307874985895E-3</v>
      </c>
      <c r="E170" s="130">
        <v>4.0392374651987816E-3</v>
      </c>
    </row>
    <row r="171" spans="2:5" x14ac:dyDescent="0.25">
      <c r="B171" s="136">
        <v>45771</v>
      </c>
      <c r="C171" s="261">
        <v>16.86467361450195</v>
      </c>
      <c r="D171" s="130">
        <f t="shared" si="6"/>
        <v>7.5450107700403071E-3</v>
      </c>
      <c r="E171" s="130">
        <v>-2.298833973365211E-3</v>
      </c>
    </row>
    <row r="172" spans="2:5" x14ac:dyDescent="0.25">
      <c r="B172" s="136">
        <v>45770</v>
      </c>
      <c r="C172" s="261">
        <v>16.738382339477539</v>
      </c>
      <c r="D172" s="130">
        <f t="shared" si="6"/>
        <v>2.1945360592560022E-2</v>
      </c>
      <c r="E172" s="130">
        <v>-7.4885098823265998E-3</v>
      </c>
    </row>
    <row r="173" spans="2:5" x14ac:dyDescent="0.25">
      <c r="B173" s="136">
        <v>45769</v>
      </c>
      <c r="C173" s="261">
        <v>16.378940582275391</v>
      </c>
      <c r="D173" s="130">
        <f t="shared" si="6"/>
        <v>1.6887812075546103E-2</v>
      </c>
      <c r="E173" s="130">
        <v>-2.1474103644675606E-2</v>
      </c>
    </row>
    <row r="174" spans="2:5" x14ac:dyDescent="0.25">
      <c r="B174" s="136">
        <v>45768</v>
      </c>
      <c r="C174" s="261">
        <v>16.106929779052731</v>
      </c>
      <c r="D174" s="130">
        <f t="shared" si="6"/>
        <v>2.7261570662209279E-2</v>
      </c>
      <c r="E174" s="130">
        <v>-1.6607350265194724E-2</v>
      </c>
    </row>
    <row r="175" spans="2:5" x14ac:dyDescent="0.25">
      <c r="B175" s="136">
        <v>45764</v>
      </c>
      <c r="C175" s="261">
        <v>15.679482460021971</v>
      </c>
      <c r="D175" s="130">
        <f t="shared" si="6"/>
        <v>-2.653810036389807E-2</v>
      </c>
      <c r="E175" s="130">
        <v>-2.653810036389807E-2</v>
      </c>
    </row>
    <row r="176" spans="2:5" x14ac:dyDescent="0.25">
      <c r="B176" s="136">
        <v>45763</v>
      </c>
      <c r="C176" s="261">
        <v>16.106929779052731</v>
      </c>
      <c r="D176" s="130">
        <f t="shared" si="6"/>
        <v>-2.6423966793130822E-2</v>
      </c>
      <c r="E176" s="130">
        <v>2.7261570662209279E-2</v>
      </c>
    </row>
    <row r="177" spans="2:5" x14ac:dyDescent="0.25">
      <c r="B177" s="136">
        <v>45762</v>
      </c>
      <c r="C177" s="261">
        <v>16.54409027099609</v>
      </c>
      <c r="D177" s="130">
        <f t="shared" si="6"/>
        <v>1.1758281497206559E-3</v>
      </c>
      <c r="E177" s="130">
        <v>2.7141143466825828E-2</v>
      </c>
    </row>
    <row r="178" spans="2:5" x14ac:dyDescent="0.25">
      <c r="B178" s="136">
        <v>45761</v>
      </c>
      <c r="C178" s="261">
        <v>16.524660110473629</v>
      </c>
      <c r="D178" s="130">
        <f t="shared" si="6"/>
        <v>7.7014534977039913E-3</v>
      </c>
      <c r="E178" s="130">
        <v>-1.1744472016406062E-3</v>
      </c>
    </row>
    <row r="179" spans="2:5" x14ac:dyDescent="0.25">
      <c r="B179" s="136">
        <v>45758</v>
      </c>
      <c r="C179" s="261">
        <v>16.398368835449219</v>
      </c>
      <c r="D179" s="130">
        <f t="shared" si="6"/>
        <v>-5.8892967613321644E-3</v>
      </c>
      <c r="E179" s="130">
        <v>-7.6425944122363405E-3</v>
      </c>
    </row>
    <row r="180" spans="2:5" x14ac:dyDescent="0.25">
      <c r="B180" s="136">
        <v>45757</v>
      </c>
      <c r="C180" s="261">
        <v>16.495515823364261</v>
      </c>
      <c r="D180" s="130">
        <f t="shared" si="6"/>
        <v>-3.8505042500375765E-2</v>
      </c>
      <c r="E180" s="130">
        <v>5.9241860510561789E-3</v>
      </c>
    </row>
    <row r="181" spans="2:5" x14ac:dyDescent="0.25">
      <c r="B181" s="136">
        <v>45756</v>
      </c>
      <c r="C181" s="261">
        <v>17.156112670898441</v>
      </c>
      <c r="D181" s="130">
        <f t="shared" si="6"/>
        <v>7.5517657674688668E-2</v>
      </c>
      <c r="E181" s="130">
        <v>4.0047056097421929E-2</v>
      </c>
    </row>
    <row r="182" spans="2:5" x14ac:dyDescent="0.25">
      <c r="B182" s="136">
        <v>45755</v>
      </c>
      <c r="C182" s="261">
        <v>15.951493263244631</v>
      </c>
      <c r="D182" s="130">
        <f t="shared" si="6"/>
        <v>-2.1454247662444439E-2</v>
      </c>
      <c r="E182" s="130">
        <v>-7.0215172327305897E-2</v>
      </c>
    </row>
    <row r="183" spans="2:5" x14ac:dyDescent="0.25">
      <c r="B183" s="136">
        <v>45754</v>
      </c>
      <c r="C183" s="261">
        <v>16.301223754882809</v>
      </c>
      <c r="D183" s="130">
        <f t="shared" si="6"/>
        <v>1.2062756744786952E-2</v>
      </c>
      <c r="E183" s="130">
        <v>2.1924623975112471E-2</v>
      </c>
    </row>
    <row r="184" spans="2:5" x14ac:dyDescent="0.25">
      <c r="B184" s="136">
        <v>45751</v>
      </c>
      <c r="C184" s="261">
        <v>16.106929779052731</v>
      </c>
      <c r="D184" s="130">
        <f t="shared" si="6"/>
        <v>-4.4380391978909445E-2</v>
      </c>
      <c r="E184" s="130">
        <v>-1.1918980976620239E-2</v>
      </c>
    </row>
    <row r="185" spans="2:5" x14ac:dyDescent="0.25">
      <c r="B185" s="136">
        <v>45750</v>
      </c>
      <c r="C185" s="261">
        <v>16.854959487915039</v>
      </c>
      <c r="D185" s="130">
        <f t="shared" si="6"/>
        <v>-5.6552388423746686E-2</v>
      </c>
      <c r="E185" s="130">
        <v>4.6441483207751391E-2</v>
      </c>
    </row>
    <row r="186" spans="2:5" x14ac:dyDescent="0.25">
      <c r="B186" s="136">
        <v>45749</v>
      </c>
      <c r="C186" s="261">
        <v>17.86528396606445</v>
      </c>
      <c r="D186" s="130">
        <f t="shared" si="6"/>
        <v>1.0439511954002804E-2</v>
      </c>
      <c r="E186" s="130">
        <v>5.9942266777550574E-2</v>
      </c>
    </row>
    <row r="187" spans="2:5" x14ac:dyDescent="0.25">
      <c r="B187" s="136">
        <v>45748</v>
      </c>
      <c r="C187" s="261">
        <v>17.680706024169918</v>
      </c>
      <c r="D187" s="130">
        <f t="shared" si="6"/>
        <v>-2.7396794577186113E-3</v>
      </c>
      <c r="E187" s="130">
        <v>-1.0331654523104231E-2</v>
      </c>
    </row>
    <row r="188" spans="2:5" x14ac:dyDescent="0.25">
      <c r="B188" s="136">
        <v>45747</v>
      </c>
      <c r="C188" s="261">
        <v>17.729278564453121</v>
      </c>
      <c r="D188" s="130">
        <f t="shared" si="6"/>
        <v>4.4028301036615767E-3</v>
      </c>
      <c r="E188" s="130">
        <v>2.7472059213474497E-3</v>
      </c>
    </row>
    <row r="189" spans="2:5" x14ac:dyDescent="0.25">
      <c r="B189" s="136">
        <v>45744</v>
      </c>
      <c r="C189" s="261">
        <v>17.65156173706055</v>
      </c>
      <c r="D189" s="130">
        <f t="shared" si="6"/>
        <v>-2.6780897504575914E-2</v>
      </c>
      <c r="E189" s="130">
        <v>-4.3835301650904076E-3</v>
      </c>
    </row>
    <row r="190" spans="2:5" x14ac:dyDescent="0.25">
      <c r="B190" s="136">
        <v>45743</v>
      </c>
      <c r="C190" s="261">
        <v>18.137294769287109</v>
      </c>
      <c r="D190" s="130">
        <f t="shared" si="6"/>
        <v>5.3587551358224379E-4</v>
      </c>
      <c r="E190" s="130">
        <v>2.751785023116296E-2</v>
      </c>
    </row>
    <row r="191" spans="2:5" x14ac:dyDescent="0.25">
      <c r="B191" s="136">
        <v>45742</v>
      </c>
      <c r="C191" s="261">
        <v>18.127580642700199</v>
      </c>
      <c r="D191" s="130">
        <f t="shared" si="6"/>
        <v>-9.02815958736497E-3</v>
      </c>
      <c r="E191" s="130">
        <v>-5.355885048171561E-4</v>
      </c>
    </row>
    <row r="192" spans="2:5" x14ac:dyDescent="0.25">
      <c r="B192" s="136">
        <v>45741</v>
      </c>
      <c r="C192" s="261">
        <v>18.292730331420898</v>
      </c>
      <c r="D192" s="130">
        <f t="shared" si="6"/>
        <v>1.2910179311859846E-2</v>
      </c>
      <c r="E192" s="130">
        <v>9.1104098211364868E-3</v>
      </c>
    </row>
    <row r="193" spans="2:5" x14ac:dyDescent="0.25">
      <c r="B193" s="136">
        <v>45740</v>
      </c>
      <c r="C193" s="261">
        <v>18.059577941894531</v>
      </c>
      <c r="D193" s="130">
        <f t="shared" si="6"/>
        <v>1.4738019404556966E-2</v>
      </c>
      <c r="E193" s="130">
        <v>-1.2745630931096602E-2</v>
      </c>
    </row>
    <row r="194" spans="2:5" x14ac:dyDescent="0.25">
      <c r="B194" s="136">
        <v>45737</v>
      </c>
      <c r="C194" s="261">
        <v>17.797281265258789</v>
      </c>
      <c r="D194" s="130">
        <f t="shared" si="6"/>
        <v>1.4396406535169727E-2</v>
      </c>
      <c r="E194" s="130">
        <v>-1.4523964927622561E-2</v>
      </c>
    </row>
    <row r="195" spans="2:5" x14ac:dyDescent="0.25">
      <c r="B195" s="136">
        <v>45736</v>
      </c>
      <c r="C195" s="261">
        <v>17.54470062255859</v>
      </c>
      <c r="D195" s="130">
        <f t="shared" ref="D195:D258" si="7">(C195-C196)/C196</f>
        <v>-2.7463586485974904E-2</v>
      </c>
      <c r="E195" s="130">
        <v>-1.4192091417538549E-2</v>
      </c>
    </row>
    <row r="196" spans="2:5" x14ac:dyDescent="0.25">
      <c r="B196" s="136">
        <v>45735</v>
      </c>
      <c r="C196" s="261">
        <v>18.04014778137207</v>
      </c>
      <c r="D196" s="130">
        <f t="shared" si="7"/>
        <v>6.5040181485509141E-3</v>
      </c>
      <c r="E196" s="130">
        <v>2.8239134395741414E-2</v>
      </c>
    </row>
    <row r="197" spans="2:5" x14ac:dyDescent="0.25">
      <c r="B197" s="136">
        <v>45734</v>
      </c>
      <c r="C197" s="261">
        <v>17.9235725402832</v>
      </c>
      <c r="D197" s="130">
        <f t="shared" si="7"/>
        <v>-6.4619892531725389E-3</v>
      </c>
      <c r="E197" s="130">
        <v>-6.4619892531725389E-3</v>
      </c>
    </row>
    <row r="198" spans="2:5" x14ac:dyDescent="0.25">
      <c r="B198" s="136">
        <v>45733</v>
      </c>
      <c r="C198" s="261">
        <v>18.04014778137207</v>
      </c>
      <c r="D198" s="130">
        <f t="shared" si="7"/>
        <v>9.2391444107954683E-3</v>
      </c>
      <c r="E198" s="130">
        <v>6.5040181485509141E-3</v>
      </c>
    </row>
    <row r="199" spans="2:5" x14ac:dyDescent="0.25">
      <c r="B199" s="136">
        <v>45730</v>
      </c>
      <c r="C199" s="261">
        <v>17.874998092651371</v>
      </c>
      <c r="D199" s="130">
        <f t="shared" si="7"/>
        <v>6.0140911685768262E-3</v>
      </c>
      <c r="E199" s="130">
        <v>-9.1545640713226392E-3</v>
      </c>
    </row>
    <row r="200" spans="2:5" x14ac:dyDescent="0.25">
      <c r="B200" s="136">
        <v>45729</v>
      </c>
      <c r="C200" s="261">
        <v>17.76813888549805</v>
      </c>
      <c r="D200" s="130">
        <f t="shared" si="7"/>
        <v>-1.1351243502310406E-2</v>
      </c>
      <c r="E200" s="130">
        <v>-5.9781381010189554E-3</v>
      </c>
    </row>
    <row r="201" spans="2:5" x14ac:dyDescent="0.25">
      <c r="B201" s="136">
        <v>45728</v>
      </c>
      <c r="C201" s="261">
        <v>17.97214508056641</v>
      </c>
      <c r="D201" s="130">
        <f t="shared" si="7"/>
        <v>-2.477601605884517E-2</v>
      </c>
      <c r="E201" s="130">
        <v>1.1481573640493355E-2</v>
      </c>
    </row>
    <row r="202" spans="2:5" x14ac:dyDescent="0.25">
      <c r="B202" s="136">
        <v>45727</v>
      </c>
      <c r="C202" s="261">
        <v>18.42873573303223</v>
      </c>
      <c r="D202" s="130">
        <f t="shared" si="7"/>
        <v>-2.4177006165825868E-2</v>
      </c>
      <c r="E202" s="130">
        <v>2.5405462198251429E-2</v>
      </c>
    </row>
    <row r="203" spans="2:5" x14ac:dyDescent="0.25">
      <c r="B203" s="136">
        <v>45726</v>
      </c>
      <c r="C203" s="261">
        <v>18.88532638549805</v>
      </c>
      <c r="D203" s="130">
        <f t="shared" si="7"/>
        <v>-2.1148030877678983E-2</v>
      </c>
      <c r="E203" s="130">
        <v>2.477601605884517E-2</v>
      </c>
    </row>
    <row r="204" spans="2:5" x14ac:dyDescent="0.25">
      <c r="B204" s="136">
        <v>45723</v>
      </c>
      <c r="C204" s="261">
        <v>19.293342590332031</v>
      </c>
      <c r="D204" s="130">
        <f t="shared" si="7"/>
        <v>5.5697045134914377E-3</v>
      </c>
      <c r="E204" s="130">
        <v>2.1604932660697591E-2</v>
      </c>
    </row>
    <row r="205" spans="2:5" x14ac:dyDescent="0.25">
      <c r="B205" s="136">
        <v>45722</v>
      </c>
      <c r="C205" s="261">
        <v>19.186479568481449</v>
      </c>
      <c r="D205" s="130">
        <f t="shared" si="7"/>
        <v>-1.5453746618180612E-2</v>
      </c>
      <c r="E205" s="130">
        <v>-5.5388547293060489E-3</v>
      </c>
    </row>
    <row r="206" spans="2:5" x14ac:dyDescent="0.25">
      <c r="B206" s="136">
        <v>45721</v>
      </c>
      <c r="C206" s="261">
        <v>19.487636566162109</v>
      </c>
      <c r="D206" s="130">
        <f t="shared" si="7"/>
        <v>1.7757579838682817E-2</v>
      </c>
      <c r="E206" s="130">
        <v>1.5696313469375882E-2</v>
      </c>
    </row>
    <row r="207" spans="2:5" x14ac:dyDescent="0.25">
      <c r="B207" s="136">
        <v>45720</v>
      </c>
      <c r="C207" s="261">
        <v>19.14762115478516</v>
      </c>
      <c r="D207" s="130">
        <f t="shared" si="7"/>
        <v>-6.051393927536371E-3</v>
      </c>
      <c r="E207" s="130">
        <v>-1.7447750024615332E-2</v>
      </c>
    </row>
    <row r="208" spans="2:5" x14ac:dyDescent="0.25">
      <c r="B208" s="136">
        <v>45719</v>
      </c>
      <c r="C208" s="261">
        <v>19.26419639587402</v>
      </c>
      <c r="D208" s="130">
        <f t="shared" si="7"/>
        <v>-1.3432957848038772E-2</v>
      </c>
      <c r="E208" s="130">
        <v>6.0882362433689E-3</v>
      </c>
    </row>
    <row r="209" spans="2:5" x14ac:dyDescent="0.25">
      <c r="B209" s="136">
        <v>45716</v>
      </c>
      <c r="C209" s="261">
        <v>19.526494979858398</v>
      </c>
      <c r="D209" s="130">
        <f t="shared" si="7"/>
        <v>-1.9512149804457878E-2</v>
      </c>
      <c r="E209" s="130">
        <v>1.3615859109521813E-2</v>
      </c>
    </row>
    <row r="210" spans="2:5" x14ac:dyDescent="0.25">
      <c r="B210" s="136">
        <v>45715</v>
      </c>
      <c r="C210" s="261">
        <v>19.915081024169918</v>
      </c>
      <c r="D210" s="130">
        <f t="shared" si="7"/>
        <v>-1.2999542384800031E-2</v>
      </c>
      <c r="E210" s="130">
        <v>1.9900450373318244E-2</v>
      </c>
    </row>
    <row r="211" spans="2:5" x14ac:dyDescent="0.25">
      <c r="B211" s="136">
        <v>45714</v>
      </c>
      <c r="C211" s="261">
        <v>20.177377700805661</v>
      </c>
      <c r="D211" s="130">
        <f t="shared" si="7"/>
        <v>0</v>
      </c>
      <c r="E211" s="130">
        <v>1.3170756188107199E-2</v>
      </c>
    </row>
    <row r="212" spans="2:5" x14ac:dyDescent="0.25">
      <c r="B212" s="136">
        <v>45713</v>
      </c>
      <c r="C212" s="261">
        <v>20.177377700805661</v>
      </c>
      <c r="D212" s="130">
        <f t="shared" si="7"/>
        <v>-2.880393043246319E-3</v>
      </c>
      <c r="E212" s="130">
        <v>0</v>
      </c>
    </row>
    <row r="213" spans="2:5" x14ac:dyDescent="0.25">
      <c r="B213" s="136">
        <v>45712</v>
      </c>
      <c r="C213" s="261">
        <v>20.235664367675781</v>
      </c>
      <c r="D213" s="130">
        <f t="shared" si="7"/>
        <v>-1.606057747891048E-2</v>
      </c>
      <c r="E213" s="130">
        <v>2.8887136740168877E-3</v>
      </c>
    </row>
    <row r="214" spans="2:5" x14ac:dyDescent="0.25">
      <c r="B214" s="136">
        <v>45709</v>
      </c>
      <c r="C214" s="261">
        <v>20.56596565246582</v>
      </c>
      <c r="D214" s="130">
        <f t="shared" si="7"/>
        <v>-8.4308978857050802E-3</v>
      </c>
      <c r="E214" s="130">
        <v>1.6322729947906161E-2</v>
      </c>
    </row>
    <row r="215" spans="2:5" x14ac:dyDescent="0.25">
      <c r="B215" s="136">
        <v>45708</v>
      </c>
      <c r="C215" s="261">
        <v>20.740829467773441</v>
      </c>
      <c r="D215" s="130">
        <f t="shared" si="7"/>
        <v>6.6007514120564898E-3</v>
      </c>
      <c r="E215" s="130">
        <v>8.5025822887463062E-3</v>
      </c>
    </row>
    <row r="216" spans="2:5" x14ac:dyDescent="0.25">
      <c r="B216" s="136">
        <v>45707</v>
      </c>
      <c r="C216" s="261">
        <v>20.60482215881348</v>
      </c>
      <c r="D216" s="130">
        <f t="shared" si="7"/>
        <v>-9.3414534815953014E-3</v>
      </c>
      <c r="E216" s="130">
        <v>-6.5574672011688611E-3</v>
      </c>
    </row>
    <row r="217" spans="2:5" x14ac:dyDescent="0.25">
      <c r="B217" s="136">
        <v>45706</v>
      </c>
      <c r="C217" s="261">
        <v>20.799116134643551</v>
      </c>
      <c r="D217" s="130">
        <f t="shared" si="7"/>
        <v>-7.4177469593727429E-3</v>
      </c>
      <c r="E217" s="130">
        <v>9.4295390822853563E-3</v>
      </c>
    </row>
    <row r="218" spans="2:5" x14ac:dyDescent="0.25">
      <c r="B218" s="136">
        <v>45702</v>
      </c>
      <c r="C218" s="261">
        <v>20.95455169677734</v>
      </c>
      <c r="D218" s="130">
        <f t="shared" si="7"/>
        <v>-7.819608491254024E-3</v>
      </c>
      <c r="E218" s="130">
        <v>7.473181125946575E-3</v>
      </c>
    </row>
    <row r="219" spans="2:5" x14ac:dyDescent="0.25">
      <c r="B219" s="136">
        <v>45701</v>
      </c>
      <c r="C219" s="261">
        <v>21.119699478149411</v>
      </c>
      <c r="D219" s="130">
        <f t="shared" si="7"/>
        <v>-4.5983448666591585E-4</v>
      </c>
      <c r="E219" s="130">
        <v>7.8812366764910973E-3</v>
      </c>
    </row>
    <row r="220" spans="2:5" x14ac:dyDescent="0.25">
      <c r="B220" s="136">
        <v>45700</v>
      </c>
      <c r="C220" s="261">
        <v>21.129415512084961</v>
      </c>
      <c r="D220" s="130">
        <f t="shared" si="7"/>
        <v>-1.0013627405517847E-2</v>
      </c>
      <c r="E220" s="130">
        <v>4.6004603169674384E-4</v>
      </c>
    </row>
    <row r="221" spans="2:5" x14ac:dyDescent="0.25">
      <c r="B221" s="136">
        <v>45699</v>
      </c>
      <c r="C221" s="261">
        <v>21.343137741088871</v>
      </c>
      <c r="D221" s="130">
        <f t="shared" si="7"/>
        <v>4.5723954685777859E-3</v>
      </c>
      <c r="E221" s="130">
        <v>1.0114914389452537E-2</v>
      </c>
    </row>
    <row r="222" spans="2:5" x14ac:dyDescent="0.25">
      <c r="B222" s="136">
        <v>45698</v>
      </c>
      <c r="C222" s="261">
        <v>21.245992660522461</v>
      </c>
      <c r="D222" s="130">
        <f t="shared" si="7"/>
        <v>1.8324175292942621E-3</v>
      </c>
      <c r="E222" s="130">
        <v>-4.5515838273109373E-3</v>
      </c>
    </row>
    <row r="223" spans="2:5" x14ac:dyDescent="0.25">
      <c r="B223" s="136">
        <v>45695</v>
      </c>
      <c r="C223" s="261">
        <v>21.207132339477539</v>
      </c>
      <c r="D223" s="130">
        <f t="shared" si="7"/>
        <v>-1.8435186183250806E-2</v>
      </c>
      <c r="E223" s="130">
        <v>-1.8290659168459988E-3</v>
      </c>
    </row>
    <row r="224" spans="2:5" x14ac:dyDescent="0.25">
      <c r="B224" s="136">
        <v>45694</v>
      </c>
      <c r="C224" s="261">
        <v>21.60543251037598</v>
      </c>
      <c r="D224" s="130">
        <f t="shared" si="7"/>
        <v>-3.1376937484524528E-3</v>
      </c>
      <c r="E224" s="130">
        <v>1.8781425254606281E-2</v>
      </c>
    </row>
    <row r="225" spans="2:5" x14ac:dyDescent="0.25">
      <c r="B225" s="136">
        <v>45693</v>
      </c>
      <c r="C225" s="261">
        <v>21.67343711853027</v>
      </c>
      <c r="D225" s="130">
        <f t="shared" si="7"/>
        <v>-3.1277919664360206E-3</v>
      </c>
      <c r="E225" s="130">
        <v>3.1475698587209791E-3</v>
      </c>
    </row>
    <row r="226" spans="2:5" x14ac:dyDescent="0.25">
      <c r="B226" s="136">
        <v>45692</v>
      </c>
      <c r="C226" s="261">
        <v>21.741439819335941</v>
      </c>
      <c r="D226" s="130">
        <f t="shared" si="7"/>
        <v>1.7735408057955003E-2</v>
      </c>
      <c r="E226" s="130">
        <v>3.137605744477441E-3</v>
      </c>
    </row>
    <row r="227" spans="2:5" x14ac:dyDescent="0.25">
      <c r="B227" s="136">
        <v>45691</v>
      </c>
      <c r="C227" s="261">
        <v>21.362565994262699</v>
      </c>
      <c r="D227" s="130">
        <f t="shared" si="7"/>
        <v>1.8222207711881119E-3</v>
      </c>
      <c r="E227" s="130">
        <v>-1.7426344723328185E-2</v>
      </c>
    </row>
    <row r="228" spans="2:5" x14ac:dyDescent="0.25">
      <c r="B228" s="136">
        <v>45688</v>
      </c>
      <c r="C228" s="261">
        <v>21.323709487915039</v>
      </c>
      <c r="D228" s="130">
        <f t="shared" si="7"/>
        <v>5.9578611770567929E-3</v>
      </c>
      <c r="E228" s="130">
        <v>-1.8189063223067593E-3</v>
      </c>
    </row>
    <row r="229" spans="2:5" x14ac:dyDescent="0.25">
      <c r="B229" s="136">
        <v>45687</v>
      </c>
      <c r="C229" s="261">
        <v>21.197418212890621</v>
      </c>
      <c r="D229" s="130">
        <f t="shared" si="7"/>
        <v>5.5299136398290101E-3</v>
      </c>
      <c r="E229" s="130">
        <v>-5.9225752956347348E-3</v>
      </c>
    </row>
    <row r="230" spans="2:5" x14ac:dyDescent="0.25">
      <c r="B230" s="136">
        <v>45686</v>
      </c>
      <c r="C230" s="261">
        <v>21.080842971801761</v>
      </c>
      <c r="D230" s="130">
        <f t="shared" si="7"/>
        <v>7.8959700969750655E-3</v>
      </c>
      <c r="E230" s="130">
        <v>-5.4995018694289893E-3</v>
      </c>
    </row>
    <row r="231" spans="2:5" x14ac:dyDescent="0.25">
      <c r="B231" s="136">
        <v>45685</v>
      </c>
      <c r="C231" s="261">
        <v>20.915693283081051</v>
      </c>
      <c r="D231" s="130">
        <f t="shared" si="7"/>
        <v>-4.6422640174878933E-4</v>
      </c>
      <c r="E231" s="130">
        <v>-7.8341121814539585E-3</v>
      </c>
    </row>
    <row r="232" spans="2:5" x14ac:dyDescent="0.25">
      <c r="B232" s="136">
        <v>45684</v>
      </c>
      <c r="C232" s="261">
        <v>20.925407409667969</v>
      </c>
      <c r="D232" s="130">
        <f t="shared" si="7"/>
        <v>-6.4575630718607295E-3</v>
      </c>
      <c r="E232" s="130">
        <v>4.6444200799097997E-4</v>
      </c>
    </row>
    <row r="233" spans="2:5" x14ac:dyDescent="0.25">
      <c r="B233" s="136">
        <v>45681</v>
      </c>
      <c r="C233" s="261">
        <v>21.0614128112793</v>
      </c>
      <c r="D233" s="130">
        <f t="shared" si="7"/>
        <v>-4.5913799822395358E-3</v>
      </c>
      <c r="E233" s="130">
        <v>6.499534224050251E-3</v>
      </c>
    </row>
    <row r="234" spans="2:5" x14ac:dyDescent="0.25">
      <c r="B234" s="136">
        <v>45680</v>
      </c>
      <c r="C234" s="261">
        <v>21.158559799194339</v>
      </c>
      <c r="D234" s="130">
        <f t="shared" si="7"/>
        <v>7.8667395078571307E-3</v>
      </c>
      <c r="E234" s="130">
        <v>4.6125579886555678E-3</v>
      </c>
    </row>
    <row r="235" spans="2:5" x14ac:dyDescent="0.25">
      <c r="B235" s="136">
        <v>45679</v>
      </c>
      <c r="C235" s="261">
        <v>20.993410110473629</v>
      </c>
      <c r="D235" s="130">
        <f t="shared" si="7"/>
        <v>2.174939024175131E-2</v>
      </c>
      <c r="E235" s="130">
        <v>-7.8053369552590571E-3</v>
      </c>
    </row>
    <row r="236" spans="2:5" x14ac:dyDescent="0.25">
      <c r="B236" s="136">
        <v>45678</v>
      </c>
      <c r="C236" s="261">
        <v>20.546535491943359</v>
      </c>
      <c r="D236" s="130">
        <f t="shared" si="7"/>
        <v>-1.8876691830338633E-3</v>
      </c>
      <c r="E236" s="130">
        <v>-2.1286423509981535E-2</v>
      </c>
    </row>
    <row r="237" spans="2:5" x14ac:dyDescent="0.25">
      <c r="B237" s="136">
        <v>45674</v>
      </c>
      <c r="C237" s="261">
        <v>20.585393905639648</v>
      </c>
      <c r="D237" s="130">
        <f t="shared" si="7"/>
        <v>-1.7617069383281798E-2</v>
      </c>
      <c r="E237" s="130">
        <v>1.89123921702158E-3</v>
      </c>
    </row>
    <row r="238" spans="2:5" x14ac:dyDescent="0.25">
      <c r="B238" s="136">
        <v>45673</v>
      </c>
      <c r="C238" s="261">
        <v>20.95455169677734</v>
      </c>
      <c r="D238" s="130">
        <f t="shared" si="7"/>
        <v>-5.7667032378773568E-2</v>
      </c>
      <c r="E238" s="130">
        <v>1.7932996221974452E-2</v>
      </c>
    </row>
    <row r="239" spans="2:5" x14ac:dyDescent="0.25">
      <c r="B239" s="136">
        <v>45672</v>
      </c>
      <c r="C239" s="261">
        <v>22.236886978149411</v>
      </c>
      <c r="D239" s="130">
        <f t="shared" si="7"/>
        <v>1.6881307081934239E-2</v>
      </c>
      <c r="E239" s="130">
        <v>6.1196025566573407E-2</v>
      </c>
    </row>
    <row r="240" spans="2:5" x14ac:dyDescent="0.25">
      <c r="B240" s="136">
        <v>45671</v>
      </c>
      <c r="C240" s="261">
        <v>21.867731094360352</v>
      </c>
      <c r="D240" s="130">
        <f t="shared" si="7"/>
        <v>-7.9329959119704748E-3</v>
      </c>
      <c r="E240" s="130">
        <v>-1.6601059498652031E-2</v>
      </c>
    </row>
    <row r="241" spans="2:5" x14ac:dyDescent="0.25">
      <c r="B241" s="136">
        <v>45670</v>
      </c>
      <c r="C241" s="261">
        <v>22.042594909667969</v>
      </c>
      <c r="D241" s="130">
        <f t="shared" si="7"/>
        <v>-4.405902837302707E-4</v>
      </c>
      <c r="E241" s="130">
        <v>7.9964315709330387E-3</v>
      </c>
    </row>
    <row r="242" spans="2:5" x14ac:dyDescent="0.25">
      <c r="B242" s="136">
        <v>45667</v>
      </c>
      <c r="C242" s="261">
        <v>22.052310943603519</v>
      </c>
      <c r="D242" s="130">
        <f t="shared" si="7"/>
        <v>-3.5118269256953997E-3</v>
      </c>
      <c r="E242" s="130">
        <v>4.4078448909338423E-4</v>
      </c>
    </row>
    <row r="243" spans="2:5" x14ac:dyDescent="0.25">
      <c r="B243" s="136">
        <v>45665</v>
      </c>
      <c r="C243" s="261">
        <v>22.13002777099609</v>
      </c>
      <c r="D243" s="130">
        <f t="shared" si="7"/>
        <v>7.5188074389526205E-3</v>
      </c>
      <c r="E243" s="130">
        <v>3.5242033177984695E-3</v>
      </c>
    </row>
    <row r="244" spans="2:5" x14ac:dyDescent="0.25">
      <c r="B244" s="136">
        <v>45664</v>
      </c>
      <c r="C244" s="261">
        <v>21.964878082275391</v>
      </c>
      <c r="D244" s="130">
        <f t="shared" si="7"/>
        <v>-6.1538445605799769E-3</v>
      </c>
      <c r="E244" s="130">
        <v>-7.4626968582997876E-3</v>
      </c>
    </row>
    <row r="245" spans="2:5" x14ac:dyDescent="0.25">
      <c r="B245" s="136">
        <v>45663</v>
      </c>
      <c r="C245" s="261">
        <v>22.100883483886719</v>
      </c>
      <c r="D245" s="130">
        <f t="shared" si="7"/>
        <v>5.3027439964990781E-3</v>
      </c>
      <c r="E245" s="130">
        <v>6.1919488513381736E-3</v>
      </c>
    </row>
    <row r="246" spans="2:5" x14ac:dyDescent="0.25">
      <c r="B246" s="136">
        <v>45660</v>
      </c>
      <c r="C246" s="261">
        <v>21.984306335449219</v>
      </c>
      <c r="D246" s="130">
        <f t="shared" si="7"/>
        <v>4.4206174542797347E-4</v>
      </c>
      <c r="E246" s="130">
        <v>-5.2747732244502309E-3</v>
      </c>
    </row>
    <row r="247" spans="2:5" x14ac:dyDescent="0.25">
      <c r="B247" s="136">
        <v>45659</v>
      </c>
      <c r="C247" s="261">
        <v>21.974592208862301</v>
      </c>
      <c r="D247" s="130">
        <f t="shared" si="7"/>
        <v>3.1934298805542757E-2</v>
      </c>
      <c r="E247" s="130">
        <v>-4.4186641319011262E-4</v>
      </c>
    </row>
    <row r="248" spans="2:5" x14ac:dyDescent="0.25">
      <c r="B248" s="136">
        <v>45657</v>
      </c>
      <c r="C248" s="261">
        <v>21.294565200805661</v>
      </c>
      <c r="D248" s="130">
        <f t="shared" si="7"/>
        <v>-8.1447818279834824E-3</v>
      </c>
      <c r="E248" s="130">
        <v>-3.0946058138106761E-2</v>
      </c>
    </row>
    <row r="249" spans="2:5" x14ac:dyDescent="0.25">
      <c r="B249" s="136">
        <v>45656</v>
      </c>
      <c r="C249" s="261">
        <v>21.469429016113281</v>
      </c>
      <c r="D249" s="130">
        <f t="shared" si="7"/>
        <v>-1.690392306040283E-2</v>
      </c>
      <c r="E249" s="130">
        <v>8.2116640400342576E-3</v>
      </c>
    </row>
    <row r="250" spans="2:5" x14ac:dyDescent="0.25">
      <c r="B250" s="136">
        <v>45653</v>
      </c>
      <c r="C250" s="261">
        <v>21.83858680725098</v>
      </c>
      <c r="D250" s="130">
        <f t="shared" si="7"/>
        <v>-7.0670869409002832E-3</v>
      </c>
      <c r="E250" s="130">
        <v>1.7194578899170435E-2</v>
      </c>
    </row>
    <row r="251" spans="2:5" x14ac:dyDescent="0.25">
      <c r="B251" s="136">
        <v>45652</v>
      </c>
      <c r="C251" s="261">
        <v>21.994020462036129</v>
      </c>
      <c r="D251" s="130">
        <f t="shared" si="7"/>
        <v>-5.7092900193097974E-3</v>
      </c>
      <c r="E251" s="130">
        <v>7.1173861274549648E-3</v>
      </c>
    </row>
    <row r="252" spans="2:5" x14ac:dyDescent="0.25">
      <c r="B252" s="136">
        <v>45650</v>
      </c>
      <c r="C252" s="261">
        <v>22.12031173706055</v>
      </c>
      <c r="D252" s="130">
        <f t="shared" si="7"/>
        <v>-4.390430069081853E-4</v>
      </c>
      <c r="E252" s="130">
        <v>5.7420731804088522E-3</v>
      </c>
    </row>
    <row r="253" spans="2:5" x14ac:dyDescent="0.25">
      <c r="B253" s="136">
        <v>45649</v>
      </c>
      <c r="C253" s="261">
        <v>22.13002777099609</v>
      </c>
      <c r="D253" s="130">
        <f t="shared" si="7"/>
        <v>2.1997849018584518E-3</v>
      </c>
      <c r="E253" s="130">
        <v>4.39235850336659E-4</v>
      </c>
    </row>
    <row r="254" spans="2:5" x14ac:dyDescent="0.25">
      <c r="B254" s="136">
        <v>45646</v>
      </c>
      <c r="C254" s="261">
        <v>22.081453323364261</v>
      </c>
      <c r="D254" s="130">
        <f t="shared" si="7"/>
        <v>-2.9461933824410119E-2</v>
      </c>
      <c r="E254" s="130">
        <v>-2.1949564697560458E-3</v>
      </c>
    </row>
    <row r="255" spans="2:5" x14ac:dyDescent="0.25">
      <c r="B255" s="136">
        <v>45645</v>
      </c>
      <c r="C255" s="261">
        <v>22.751764297485352</v>
      </c>
      <c r="D255" s="130">
        <f t="shared" si="7"/>
        <v>3.3995489886484355E-2</v>
      </c>
      <c r="E255" s="130">
        <v>3.0356288796074757E-2</v>
      </c>
    </row>
    <row r="256" spans="2:5" x14ac:dyDescent="0.25">
      <c r="B256" s="136">
        <v>45644</v>
      </c>
      <c r="C256" s="261">
        <v>22.00373649597168</v>
      </c>
      <c r="D256" s="130">
        <f t="shared" si="7"/>
        <v>-2.0752205373298117E-2</v>
      </c>
      <c r="E256" s="130">
        <v>-3.2877793200255155E-2</v>
      </c>
    </row>
    <row r="257" spans="2:5" x14ac:dyDescent="0.25">
      <c r="B257" s="136">
        <v>45643</v>
      </c>
      <c r="C257" s="261">
        <v>22.470039367675781</v>
      </c>
      <c r="D257" s="130">
        <f t="shared" si="7"/>
        <v>-9.4218160463824113E-3</v>
      </c>
      <c r="E257" s="130">
        <v>2.1191985815203235E-2</v>
      </c>
    </row>
    <row r="258" spans="2:5" x14ac:dyDescent="0.25">
      <c r="B258" s="136">
        <v>45642</v>
      </c>
      <c r="C258" s="261">
        <v>22.683761596679691</v>
      </c>
      <c r="D258" s="130">
        <f t="shared" si="7"/>
        <v>-2.1367159214952932E-3</v>
      </c>
      <c r="E258" s="130">
        <v>9.5114309995984869E-3</v>
      </c>
    </row>
    <row r="259" spans="2:5" x14ac:dyDescent="0.25">
      <c r="B259" s="136">
        <v>45639</v>
      </c>
      <c r="C259" s="261">
        <v>22.732334136962891</v>
      </c>
      <c r="D259" s="130">
        <f t="shared" ref="D259:D322" si="8">(C259-C260)/C260</f>
        <v>6.4515028510646775E-3</v>
      </c>
      <c r="E259" s="130">
        <v>2.141291252607298E-3</v>
      </c>
    </row>
    <row r="260" spans="2:5" x14ac:dyDescent="0.25">
      <c r="B260" s="136">
        <v>45638</v>
      </c>
      <c r="C260" s="261">
        <v>22.586616516113281</v>
      </c>
      <c r="D260" s="130">
        <f t="shared" si="8"/>
        <v>-4.7088910849779047E-3</v>
      </c>
      <c r="E260" s="130">
        <v>-6.4101477644863481E-3</v>
      </c>
    </row>
    <row r="261" spans="2:5" x14ac:dyDescent="0.25">
      <c r="B261" s="136">
        <v>45637</v>
      </c>
      <c r="C261" s="261">
        <v>22.693477630615231</v>
      </c>
      <c r="D261" s="130">
        <f t="shared" si="8"/>
        <v>5.1635585907607792E-3</v>
      </c>
      <c r="E261" s="130">
        <v>4.7311696475527843E-3</v>
      </c>
    </row>
    <row r="262" spans="2:5" x14ac:dyDescent="0.25">
      <c r="B262" s="136">
        <v>45636</v>
      </c>
      <c r="C262" s="261">
        <v>22.576900482177731</v>
      </c>
      <c r="D262" s="130">
        <f t="shared" si="8"/>
        <v>3.4542065430023766E-3</v>
      </c>
      <c r="E262" s="130">
        <v>-5.1370332187530635E-3</v>
      </c>
    </row>
    <row r="263" spans="2:5" x14ac:dyDescent="0.25">
      <c r="B263" s="136">
        <v>45635</v>
      </c>
      <c r="C263" s="261">
        <v>22.49918365478516</v>
      </c>
      <c r="D263" s="130">
        <f t="shared" si="8"/>
        <v>1.3123307281624514E-2</v>
      </c>
      <c r="E263" s="130">
        <v>-3.4423160723023472E-3</v>
      </c>
    </row>
    <row r="264" spans="2:5" x14ac:dyDescent="0.25">
      <c r="B264" s="136">
        <v>45632</v>
      </c>
      <c r="C264" s="261">
        <v>22.207744598388668</v>
      </c>
      <c r="D264" s="130">
        <f t="shared" si="8"/>
        <v>0</v>
      </c>
      <c r="E264" s="130">
        <v>-1.2953316923323473E-2</v>
      </c>
    </row>
    <row r="265" spans="2:5" x14ac:dyDescent="0.25">
      <c r="B265" s="136">
        <v>45631</v>
      </c>
      <c r="C265" s="261">
        <v>22.207744598388668</v>
      </c>
      <c r="D265" s="130">
        <f t="shared" si="8"/>
        <v>1.5097712466222669E-2</v>
      </c>
      <c r="E265" s="130">
        <v>0</v>
      </c>
    </row>
    <row r="266" spans="2:5" x14ac:dyDescent="0.25">
      <c r="B266" s="136">
        <v>45630</v>
      </c>
      <c r="C266" s="261">
        <v>21.877445220947269</v>
      </c>
      <c r="D266" s="130">
        <f t="shared" si="8"/>
        <v>1.8083139785011471E-2</v>
      </c>
      <c r="E266" s="130">
        <v>-1.4873161746707261E-2</v>
      </c>
    </row>
    <row r="267" spans="2:5" x14ac:dyDescent="0.25">
      <c r="B267" s="136">
        <v>45629</v>
      </c>
      <c r="C267" s="261">
        <v>21.488859176635739</v>
      </c>
      <c r="D267" s="130">
        <f t="shared" si="8"/>
        <v>-3.6035774699732267E-3</v>
      </c>
      <c r="E267" s="130">
        <v>-1.7761947996536003E-2</v>
      </c>
    </row>
    <row r="268" spans="2:5" x14ac:dyDescent="0.25">
      <c r="B268" s="136">
        <v>45628</v>
      </c>
      <c r="C268" s="261">
        <v>21.56657600402832</v>
      </c>
      <c r="D268" s="130">
        <f t="shared" si="8"/>
        <v>5.8903730347184555E-3</v>
      </c>
      <c r="E268" s="130">
        <v>3.6166102050257326E-3</v>
      </c>
    </row>
    <row r="269" spans="2:5" x14ac:dyDescent="0.25">
      <c r="B269" s="136">
        <v>45625</v>
      </c>
      <c r="C269" s="261">
        <v>21.44028472900391</v>
      </c>
      <c r="D269" s="130">
        <f t="shared" si="8"/>
        <v>-2.9463482290914292E-2</v>
      </c>
      <c r="E269" s="130">
        <v>-5.8558797187287012E-3</v>
      </c>
    </row>
    <row r="270" spans="2:5" x14ac:dyDescent="0.25">
      <c r="B270" s="136">
        <v>45623</v>
      </c>
      <c r="C270" s="261">
        <v>22.091167449951168</v>
      </c>
      <c r="D270" s="130">
        <f t="shared" si="8"/>
        <v>-1.8981912868272756E-2</v>
      </c>
      <c r="E270" s="130">
        <v>3.0357932703513016E-2</v>
      </c>
    </row>
    <row r="271" spans="2:5" x14ac:dyDescent="0.25">
      <c r="B271" s="136">
        <v>45622</v>
      </c>
      <c r="C271" s="261">
        <v>22.518613815307621</v>
      </c>
      <c r="D271" s="130">
        <f t="shared" si="8"/>
        <v>1.4886186076294572E-2</v>
      </c>
      <c r="E271" s="130">
        <v>1.9349197652177377E-2</v>
      </c>
    </row>
    <row r="272" spans="2:5" x14ac:dyDescent="0.25">
      <c r="B272" s="136">
        <v>45621</v>
      </c>
      <c r="C272" s="261">
        <v>22.188314437866211</v>
      </c>
      <c r="D272" s="130">
        <f t="shared" si="8"/>
        <v>2.1939072509468693E-3</v>
      </c>
      <c r="E272" s="130">
        <v>-1.4667837911802551E-2</v>
      </c>
    </row>
    <row r="273" spans="2:5" x14ac:dyDescent="0.25">
      <c r="B273" s="136">
        <v>45618</v>
      </c>
      <c r="C273" s="261">
        <v>22.139741897583011</v>
      </c>
      <c r="D273" s="130">
        <f t="shared" si="8"/>
        <v>3.7796102355175561E-2</v>
      </c>
      <c r="E273" s="130">
        <v>-2.1891045585827138E-3</v>
      </c>
    </row>
    <row r="274" spans="2:5" x14ac:dyDescent="0.25">
      <c r="B274" s="136">
        <v>45617</v>
      </c>
      <c r="C274" s="261">
        <v>21.33342170715332</v>
      </c>
      <c r="D274" s="130">
        <f t="shared" si="8"/>
        <v>-1.3642690263522543E-3</v>
      </c>
      <c r="E274" s="130">
        <v>-3.6419584029464984E-2</v>
      </c>
    </row>
    <row r="275" spans="2:5" x14ac:dyDescent="0.25">
      <c r="B275" s="136">
        <v>45616</v>
      </c>
      <c r="C275" s="261">
        <v>21.362565994262699</v>
      </c>
      <c r="D275" s="130">
        <f t="shared" si="8"/>
        <v>1.196498427136538E-2</v>
      </c>
      <c r="E275" s="130">
        <v>1.3661327990158356E-3</v>
      </c>
    </row>
    <row r="276" spans="2:5" x14ac:dyDescent="0.25">
      <c r="B276" s="136">
        <v>45615</v>
      </c>
      <c r="C276" s="261">
        <v>21.1099853515625</v>
      </c>
      <c r="D276" s="130">
        <f t="shared" si="8"/>
        <v>6.0184520292687364E-3</v>
      </c>
      <c r="E276" s="130">
        <v>-1.1823516087348024E-2</v>
      </c>
    </row>
    <row r="277" spans="2:5" x14ac:dyDescent="0.25">
      <c r="B277" s="136">
        <v>45614</v>
      </c>
      <c r="C277" s="261">
        <v>20.983695983886719</v>
      </c>
      <c r="D277" s="130">
        <f t="shared" si="8"/>
        <v>3.2512764403882224E-3</v>
      </c>
      <c r="E277" s="130">
        <v>-5.9824469592269841E-3</v>
      </c>
    </row>
    <row r="278" spans="2:5" x14ac:dyDescent="0.25">
      <c r="B278" s="136">
        <v>45611</v>
      </c>
      <c r="C278" s="261">
        <v>20.915693283081051</v>
      </c>
      <c r="D278" s="130">
        <f t="shared" si="8"/>
        <v>-1.3290530336295724E-2</v>
      </c>
      <c r="E278" s="130">
        <v>-3.2407398991048369E-3</v>
      </c>
    </row>
    <row r="279" spans="2:5" x14ac:dyDescent="0.25">
      <c r="B279" s="136">
        <v>45610</v>
      </c>
      <c r="C279" s="261">
        <v>21.197418212890621</v>
      </c>
      <c r="D279" s="130">
        <f t="shared" si="8"/>
        <v>-9.9818236951884163E-3</v>
      </c>
      <c r="E279" s="130">
        <v>1.3469547769543021E-2</v>
      </c>
    </row>
    <row r="280" spans="2:5" x14ac:dyDescent="0.25">
      <c r="B280" s="136">
        <v>45609</v>
      </c>
      <c r="C280" s="261">
        <v>21.411140441894531</v>
      </c>
      <c r="D280" s="130">
        <f t="shared" si="8"/>
        <v>9.0821403179104556E-4</v>
      </c>
      <c r="E280" s="130">
        <v>1.0082465084070501E-2</v>
      </c>
    </row>
    <row r="281" spans="2:5" x14ac:dyDescent="0.25">
      <c r="B281" s="136">
        <v>45608</v>
      </c>
      <c r="C281" s="261">
        <v>21.3917121887207</v>
      </c>
      <c r="D281" s="130">
        <f t="shared" si="8"/>
        <v>-9.073899275265601E-4</v>
      </c>
      <c r="E281" s="130">
        <v>-9.073899275265601E-4</v>
      </c>
    </row>
    <row r="282" spans="2:5" x14ac:dyDescent="0.25">
      <c r="B282" s="136">
        <v>45607</v>
      </c>
      <c r="C282" s="261">
        <v>21.411140441894531</v>
      </c>
      <c r="D282" s="130">
        <f t="shared" si="8"/>
        <v>1.3333304446989451E-2</v>
      </c>
      <c r="E282" s="130">
        <v>9.0821403179104556E-4</v>
      </c>
    </row>
    <row r="283" spans="2:5" x14ac:dyDescent="0.25">
      <c r="B283" s="136">
        <v>45604</v>
      </c>
      <c r="C283" s="261">
        <v>21.129415512084961</v>
      </c>
      <c r="D283" s="130">
        <f t="shared" si="8"/>
        <v>4.6189495823240837E-3</v>
      </c>
      <c r="E283" s="130">
        <v>-1.3157866605663269E-2</v>
      </c>
    </row>
    <row r="284" spans="2:5" x14ac:dyDescent="0.25">
      <c r="B284" s="136">
        <v>45603</v>
      </c>
      <c r="C284" s="261">
        <v>21.032268524169918</v>
      </c>
      <c r="D284" s="130">
        <f t="shared" si="8"/>
        <v>1.1682227127993302E-2</v>
      </c>
      <c r="E284" s="130">
        <v>-4.5977129778852349E-3</v>
      </c>
    </row>
    <row r="285" spans="2:5" x14ac:dyDescent="0.25">
      <c r="B285" s="136">
        <v>45602</v>
      </c>
      <c r="C285" s="261">
        <v>20.789402008056641</v>
      </c>
      <c r="D285" s="130">
        <f t="shared" si="8"/>
        <v>3.3317355877725441E-2</v>
      </c>
      <c r="E285" s="130">
        <v>-1.1547328612421418E-2</v>
      </c>
    </row>
    <row r="286" spans="2:5" x14ac:dyDescent="0.25">
      <c r="B286" s="136">
        <v>45601</v>
      </c>
      <c r="C286" s="261">
        <v>20.119087219238281</v>
      </c>
      <c r="D286" s="130">
        <f t="shared" si="8"/>
        <v>-4.8269307486119132E-4</v>
      </c>
      <c r="E286" s="130">
        <v>-3.2243101006877849E-2</v>
      </c>
    </row>
    <row r="287" spans="2:5" x14ac:dyDescent="0.25">
      <c r="B287" s="136">
        <v>45600</v>
      </c>
      <c r="C287" s="261">
        <v>20.128803253173832</v>
      </c>
      <c r="D287" s="130">
        <f t="shared" si="8"/>
        <v>-1.9267684245279991E-3</v>
      </c>
      <c r="E287" s="130">
        <v>4.8292617998393873E-4</v>
      </c>
    </row>
    <row r="288" spans="2:5" x14ac:dyDescent="0.25">
      <c r="B288" s="136">
        <v>45597</v>
      </c>
      <c r="C288" s="261">
        <v>20.167661666870121</v>
      </c>
      <c r="D288" s="130">
        <f t="shared" si="8"/>
        <v>-7.1735732618268457E-3</v>
      </c>
      <c r="E288" s="130">
        <v>1.9304880279040939E-3</v>
      </c>
    </row>
    <row r="289" spans="2:5" x14ac:dyDescent="0.25">
      <c r="B289" s="136">
        <v>45596</v>
      </c>
      <c r="C289" s="261">
        <v>20.313381195068359</v>
      </c>
      <c r="D289" s="130">
        <f t="shared" si="8"/>
        <v>-9.9432724038305536E-3</v>
      </c>
      <c r="E289" s="130">
        <v>7.2254052356310319E-3</v>
      </c>
    </row>
    <row r="290" spans="2:5" x14ac:dyDescent="0.25">
      <c r="B290" s="136">
        <v>45595</v>
      </c>
      <c r="C290" s="261">
        <v>20.517391204833981</v>
      </c>
      <c r="D290" s="130">
        <f t="shared" si="8"/>
        <v>-2.9857632778100753E-2</v>
      </c>
      <c r="E290" s="130">
        <v>1.004313402119144E-2</v>
      </c>
    </row>
    <row r="291" spans="2:5" x14ac:dyDescent="0.25">
      <c r="B291" s="136">
        <v>45594</v>
      </c>
      <c r="C291" s="261">
        <v>21.148845672607418</v>
      </c>
      <c r="D291" s="130">
        <f t="shared" si="8"/>
        <v>-2.291346843146714E-3</v>
      </c>
      <c r="E291" s="130">
        <v>3.0776547635581675E-2</v>
      </c>
    </row>
    <row r="292" spans="2:5" x14ac:dyDescent="0.25">
      <c r="B292" s="136">
        <v>45593</v>
      </c>
      <c r="C292" s="261">
        <v>21.197416305541989</v>
      </c>
      <c r="D292" s="130">
        <f t="shared" si="8"/>
        <v>8.2228732500875916E-3</v>
      </c>
      <c r="E292" s="130">
        <v>2.2966091713213627E-3</v>
      </c>
    </row>
    <row r="293" spans="2:5" x14ac:dyDescent="0.25">
      <c r="B293" s="136">
        <v>45590</v>
      </c>
      <c r="C293" s="261">
        <v>21.024534225463871</v>
      </c>
      <c r="D293" s="130">
        <f t="shared" si="8"/>
        <v>-7.2561935537327022E-3</v>
      </c>
      <c r="E293" s="130">
        <v>-8.1558090658868879E-3</v>
      </c>
    </row>
    <row r="294" spans="2:5" x14ac:dyDescent="0.25">
      <c r="B294" s="136">
        <v>45589</v>
      </c>
      <c r="C294" s="261">
        <v>21.178207397460941</v>
      </c>
      <c r="D294" s="130">
        <f t="shared" si="8"/>
        <v>-7.2039205121508304E-3</v>
      </c>
      <c r="E294" s="130">
        <v>7.3092307467600877E-3</v>
      </c>
    </row>
    <row r="295" spans="2:5" x14ac:dyDescent="0.25">
      <c r="B295" s="136">
        <v>45588</v>
      </c>
      <c r="C295" s="261">
        <v>21.331880569458011</v>
      </c>
      <c r="D295" s="130">
        <f t="shared" si="8"/>
        <v>2.2563214504409748E-3</v>
      </c>
      <c r="E295" s="130">
        <v>7.2561935537327022E-3</v>
      </c>
    </row>
    <row r="296" spans="2:5" x14ac:dyDescent="0.25">
      <c r="B296" s="136">
        <v>45587</v>
      </c>
      <c r="C296" s="261">
        <v>21.283857345581051</v>
      </c>
      <c r="D296" s="130">
        <f t="shared" si="8"/>
        <v>-1.8018583749876082E-3</v>
      </c>
      <c r="E296" s="130">
        <v>-2.2512419249954754E-3</v>
      </c>
    </row>
    <row r="297" spans="2:5" x14ac:dyDescent="0.25">
      <c r="B297" s="136">
        <v>45586</v>
      </c>
      <c r="C297" s="261">
        <v>21.3222770690918</v>
      </c>
      <c r="D297" s="130">
        <f t="shared" si="8"/>
        <v>-1.3771713713081606E-2</v>
      </c>
      <c r="E297" s="130">
        <v>1.8051109292332287E-3</v>
      </c>
    </row>
    <row r="298" spans="2:5" x14ac:dyDescent="0.25">
      <c r="B298" s="136">
        <v>45583</v>
      </c>
      <c r="C298" s="261">
        <v>21.620021820068359</v>
      </c>
      <c r="D298" s="130">
        <f t="shared" si="8"/>
        <v>-6.6195171511250189E-3</v>
      </c>
      <c r="E298" s="130">
        <v>1.3964022229509517E-2</v>
      </c>
    </row>
    <row r="299" spans="2:5" x14ac:dyDescent="0.25">
      <c r="B299" s="136">
        <v>45582</v>
      </c>
      <c r="C299" s="261">
        <v>21.764089584350589</v>
      </c>
      <c r="D299" s="130">
        <f t="shared" si="8"/>
        <v>-1.0480417735549731E-2</v>
      </c>
      <c r="E299" s="130">
        <v>6.6636271453020483E-3</v>
      </c>
    </row>
    <row r="300" spans="2:5" x14ac:dyDescent="0.25">
      <c r="B300" s="136">
        <v>45581</v>
      </c>
      <c r="C300" s="261">
        <v>21.994602203369141</v>
      </c>
      <c r="D300" s="130">
        <f t="shared" si="8"/>
        <v>-5.2128493151228535E-3</v>
      </c>
      <c r="E300" s="130">
        <v>1.0591420244120875E-2</v>
      </c>
    </row>
    <row r="301" spans="2:5" x14ac:dyDescent="0.25">
      <c r="B301" s="136">
        <v>45580</v>
      </c>
      <c r="C301" s="261">
        <v>22.109857559204102</v>
      </c>
      <c r="D301" s="130">
        <f t="shared" si="8"/>
        <v>-1.4554783530218073E-2</v>
      </c>
      <c r="E301" s="130">
        <v>5.2401655083039456E-3</v>
      </c>
    </row>
    <row r="302" spans="2:5" x14ac:dyDescent="0.25">
      <c r="B302" s="136">
        <v>45579</v>
      </c>
      <c r="C302" s="261">
        <v>22.43641471862793</v>
      </c>
      <c r="D302" s="130">
        <f t="shared" si="8"/>
        <v>1.8752773540844543E-2</v>
      </c>
      <c r="E302" s="130">
        <v>1.4769754103996289E-2</v>
      </c>
    </row>
    <row r="303" spans="2:5" x14ac:dyDescent="0.25">
      <c r="B303" s="136">
        <v>45576</v>
      </c>
      <c r="C303" s="261">
        <v>22.02341461181641</v>
      </c>
      <c r="D303" s="130">
        <f t="shared" si="8"/>
        <v>1.2361980273577506E-2</v>
      </c>
      <c r="E303" s="130">
        <v>-1.8407580355012103E-2</v>
      </c>
    </row>
    <row r="304" spans="2:5" x14ac:dyDescent="0.25">
      <c r="B304" s="136">
        <v>45575</v>
      </c>
      <c r="C304" s="261">
        <v>21.754486083984379</v>
      </c>
      <c r="D304" s="130">
        <f t="shared" si="8"/>
        <v>-2.6643688562601166E-2</v>
      </c>
      <c r="E304" s="130">
        <v>-1.2211027788930639E-2</v>
      </c>
    </row>
    <row r="305" spans="2:5" x14ac:dyDescent="0.25">
      <c r="B305" s="136">
        <v>45574</v>
      </c>
      <c r="C305" s="261">
        <v>22.349971771240231</v>
      </c>
      <c r="D305" s="130">
        <f t="shared" si="8"/>
        <v>-2.1440858383721131E-3</v>
      </c>
      <c r="E305" s="130">
        <v>2.7373006420696282E-2</v>
      </c>
    </row>
    <row r="306" spans="2:5" x14ac:dyDescent="0.25">
      <c r="B306" s="136">
        <v>45573</v>
      </c>
      <c r="C306" s="261">
        <v>22.397994995117191</v>
      </c>
      <c r="D306" s="130">
        <f t="shared" si="8"/>
        <v>1.7896092078206274E-2</v>
      </c>
      <c r="E306" s="130">
        <v>2.1486928202189563E-3</v>
      </c>
    </row>
    <row r="307" spans="2:5" x14ac:dyDescent="0.25">
      <c r="B307" s="136">
        <v>45572</v>
      </c>
      <c r="C307" s="261">
        <v>22.004205703735352</v>
      </c>
      <c r="D307" s="130">
        <f t="shared" si="8"/>
        <v>5.2653707286831712E-3</v>
      </c>
      <c r="E307" s="130">
        <v>-1.7581452780379956E-2</v>
      </c>
    </row>
    <row r="308" spans="2:5" x14ac:dyDescent="0.25">
      <c r="B308" s="136">
        <v>45569</v>
      </c>
      <c r="C308" s="261">
        <v>21.88895225524902</v>
      </c>
      <c r="D308" s="130">
        <f t="shared" si="8"/>
        <v>1.6956759921033338E-2</v>
      </c>
      <c r="E308" s="130">
        <v>-5.2377918129881277E-3</v>
      </c>
    </row>
    <row r="309" spans="2:5" x14ac:dyDescent="0.25">
      <c r="B309" s="136">
        <v>45568</v>
      </c>
      <c r="C309" s="261">
        <v>21.52397537231445</v>
      </c>
      <c r="D309" s="130">
        <f t="shared" si="8"/>
        <v>4.0323179773795034E-3</v>
      </c>
      <c r="E309" s="130">
        <v>-1.6674022524173035E-2</v>
      </c>
    </row>
    <row r="310" spans="2:5" x14ac:dyDescent="0.25">
      <c r="B310" s="136">
        <v>45567</v>
      </c>
      <c r="C310" s="261">
        <v>21.437532424926761</v>
      </c>
      <c r="D310" s="130">
        <f t="shared" si="8"/>
        <v>-3.1263830757209286E-3</v>
      </c>
      <c r="E310" s="130">
        <v>-4.0161236896264435E-3</v>
      </c>
    </row>
    <row r="311" spans="2:5" x14ac:dyDescent="0.25">
      <c r="B311" s="136">
        <v>45566</v>
      </c>
      <c r="C311" s="261">
        <v>21.504764556884769</v>
      </c>
      <c r="D311" s="130">
        <f t="shared" si="8"/>
        <v>5.388405818554794E-3</v>
      </c>
      <c r="E311" s="130">
        <v>3.1361880008089365E-3</v>
      </c>
    </row>
    <row r="312" spans="2:5" x14ac:dyDescent="0.25">
      <c r="B312" s="136">
        <v>45565</v>
      </c>
      <c r="C312" s="261">
        <v>21.389509201049801</v>
      </c>
      <c r="D312" s="130">
        <f t="shared" si="8"/>
        <v>-5.3595265146982943E-3</v>
      </c>
      <c r="E312" s="130">
        <v>-5.3595265146982943E-3</v>
      </c>
    </row>
    <row r="313" spans="2:5" x14ac:dyDescent="0.25">
      <c r="B313" s="136">
        <v>45562</v>
      </c>
      <c r="C313" s="261">
        <v>21.504764556884769</v>
      </c>
      <c r="D313" s="130">
        <f t="shared" si="8"/>
        <v>-2.4825722267226749E-2</v>
      </c>
      <c r="E313" s="130">
        <v>5.388405818554794E-3</v>
      </c>
    </row>
    <row r="314" spans="2:5" x14ac:dyDescent="0.25">
      <c r="B314" s="136">
        <v>45561</v>
      </c>
      <c r="C314" s="261">
        <v>22.052227020263668</v>
      </c>
      <c r="D314" s="130">
        <f t="shared" si="8"/>
        <v>1.7730347871217442E-2</v>
      </c>
      <c r="E314" s="130">
        <v>2.5457728771256346E-2</v>
      </c>
    </row>
    <row r="315" spans="2:5" x14ac:dyDescent="0.25">
      <c r="B315" s="136">
        <v>45560</v>
      </c>
      <c r="C315" s="261">
        <v>21.668045043945309</v>
      </c>
      <c r="D315" s="130">
        <f t="shared" si="8"/>
        <v>-8.8572338957957329E-4</v>
      </c>
      <c r="E315" s="130">
        <v>-1.742145933675255E-2</v>
      </c>
    </row>
    <row r="316" spans="2:5" x14ac:dyDescent="0.25">
      <c r="B316" s="136">
        <v>45559</v>
      </c>
      <c r="C316" s="261">
        <v>21.687253952026371</v>
      </c>
      <c r="D316" s="130">
        <f t="shared" si="8"/>
        <v>-4.847993030484889E-3</v>
      </c>
      <c r="E316" s="130">
        <v>8.8650859097366187E-4</v>
      </c>
    </row>
    <row r="317" spans="2:5" x14ac:dyDescent="0.25">
      <c r="B317" s="136">
        <v>45558</v>
      </c>
      <c r="C317" s="261">
        <v>21.792905807495121</v>
      </c>
      <c r="D317" s="130">
        <f t="shared" si="8"/>
        <v>-7.0021469925070782E-3</v>
      </c>
      <c r="E317" s="130">
        <v>4.8716105645490587E-3</v>
      </c>
    </row>
    <row r="318" spans="2:5" x14ac:dyDescent="0.25">
      <c r="B318" s="136">
        <v>45555</v>
      </c>
      <c r="C318" s="261">
        <v>21.946578979492191</v>
      </c>
      <c r="D318" s="130">
        <f t="shared" si="8"/>
        <v>7.0515227916149803E-3</v>
      </c>
      <c r="E318" s="130">
        <v>7.0515227916149803E-3</v>
      </c>
    </row>
    <row r="319" spans="2:5" x14ac:dyDescent="0.25">
      <c r="B319" s="136">
        <v>45554</v>
      </c>
      <c r="C319" s="261">
        <v>21.792905807495121</v>
      </c>
      <c r="D319" s="130">
        <f t="shared" si="8"/>
        <v>9.3417761998443455E-3</v>
      </c>
      <c r="E319" s="130">
        <v>-7.0021469925070782E-3</v>
      </c>
    </row>
    <row r="320" spans="2:5" x14ac:dyDescent="0.25">
      <c r="B320" s="136">
        <v>45553</v>
      </c>
      <c r="C320" s="261">
        <v>21.591205596923832</v>
      </c>
      <c r="D320" s="130">
        <f t="shared" si="8"/>
        <v>-2.133225783722385E-2</v>
      </c>
      <c r="E320" s="130">
        <v>-9.2553151173589421E-3</v>
      </c>
    </row>
    <row r="321" spans="2:5" x14ac:dyDescent="0.25">
      <c r="B321" s="136">
        <v>45552</v>
      </c>
      <c r="C321" s="261">
        <v>22.061834335327148</v>
      </c>
      <c r="D321" s="130">
        <f t="shared" si="8"/>
        <v>-9.4867607784071377E-3</v>
      </c>
      <c r="E321" s="130">
        <v>2.1797242228584434E-2</v>
      </c>
    </row>
    <row r="322" spans="2:5" x14ac:dyDescent="0.25">
      <c r="B322" s="136">
        <v>45551</v>
      </c>
      <c r="C322" s="261">
        <v>22.273134231567379</v>
      </c>
      <c r="D322" s="130">
        <f t="shared" si="8"/>
        <v>-4.3115498348239546E-4</v>
      </c>
      <c r="E322" s="130">
        <v>9.5776213812774746E-3</v>
      </c>
    </row>
    <row r="323" spans="2:5" x14ac:dyDescent="0.25">
      <c r="B323" s="136">
        <v>45548</v>
      </c>
      <c r="C323" s="261">
        <v>22.282741546630859</v>
      </c>
      <c r="D323" s="130">
        <f t="shared" ref="D323:D386" si="9">(C323-C324)/C324</f>
        <v>-2.1504557109217645E-3</v>
      </c>
      <c r="E323" s="130">
        <v>4.313409582861406E-4</v>
      </c>
    </row>
    <row r="324" spans="2:5" x14ac:dyDescent="0.25">
      <c r="B324" s="136">
        <v>45547</v>
      </c>
      <c r="C324" s="261">
        <v>22.33076286315918</v>
      </c>
      <c r="D324" s="130">
        <f t="shared" si="9"/>
        <v>1.4397859148710623E-2</v>
      </c>
      <c r="E324" s="130">
        <v>2.1550901368140273E-3</v>
      </c>
    </row>
    <row r="325" spans="2:5" x14ac:dyDescent="0.25">
      <c r="B325" s="136">
        <v>45546</v>
      </c>
      <c r="C325" s="261">
        <v>22.013811111450199</v>
      </c>
      <c r="D325" s="130">
        <f t="shared" si="9"/>
        <v>-4.3605864646703286E-4</v>
      </c>
      <c r="E325" s="130">
        <v>-1.4193503090388422E-2</v>
      </c>
    </row>
    <row r="326" spans="2:5" x14ac:dyDescent="0.25">
      <c r="B326" s="136">
        <v>45545</v>
      </c>
      <c r="C326" s="261">
        <v>22.02341461181641</v>
      </c>
      <c r="D326" s="130">
        <f t="shared" si="9"/>
        <v>1.3704655340687582E-2</v>
      </c>
      <c r="E326" s="130">
        <v>4.3624887656166909E-4</v>
      </c>
    </row>
    <row r="327" spans="2:5" x14ac:dyDescent="0.25">
      <c r="B327" s="136">
        <v>45544</v>
      </c>
      <c r="C327" s="261">
        <v>21.72567176818848</v>
      </c>
      <c r="D327" s="130">
        <f t="shared" si="9"/>
        <v>3.5491807431130215E-3</v>
      </c>
      <c r="E327" s="130">
        <v>-1.3519376939313451E-2</v>
      </c>
    </row>
    <row r="328" spans="2:5" x14ac:dyDescent="0.25">
      <c r="B328" s="136">
        <v>45541</v>
      </c>
      <c r="C328" s="261">
        <v>21.648836135864261</v>
      </c>
      <c r="D328" s="130">
        <f t="shared" si="9"/>
        <v>-1.5720496524911677E-2</v>
      </c>
      <c r="E328" s="130">
        <v>-3.5366286089585633E-3</v>
      </c>
    </row>
    <row r="329" spans="2:5" x14ac:dyDescent="0.25">
      <c r="B329" s="136">
        <v>45540</v>
      </c>
      <c r="C329" s="261">
        <v>21.994602203369141</v>
      </c>
      <c r="D329" s="130">
        <f t="shared" si="9"/>
        <v>-6.9383809525859937E-3</v>
      </c>
      <c r="E329" s="130">
        <v>1.5971577655949386E-2</v>
      </c>
    </row>
    <row r="330" spans="2:5" x14ac:dyDescent="0.25">
      <c r="B330" s="136">
        <v>45539</v>
      </c>
      <c r="C330" s="261">
        <v>22.148275375366211</v>
      </c>
      <c r="D330" s="130">
        <f t="shared" si="9"/>
        <v>3.4813110158411101E-3</v>
      </c>
      <c r="E330" s="130">
        <v>6.9868584380912606E-3</v>
      </c>
    </row>
    <row r="331" spans="2:5" x14ac:dyDescent="0.25">
      <c r="B331" s="136">
        <v>45538</v>
      </c>
      <c r="C331" s="261">
        <v>22.071437835693359</v>
      </c>
      <c r="D331" s="130">
        <f t="shared" si="9"/>
        <v>-1.2886618604439449E-2</v>
      </c>
      <c r="E331" s="130">
        <v>-3.4692335349194698E-3</v>
      </c>
    </row>
    <row r="332" spans="2:5" x14ac:dyDescent="0.25">
      <c r="B332" s="136">
        <v>45534</v>
      </c>
      <c r="C332" s="261">
        <v>22.359577178955082</v>
      </c>
      <c r="D332" s="130">
        <f t="shared" si="9"/>
        <v>3.4482126969623186E-3</v>
      </c>
      <c r="E332" s="130">
        <v>1.3054851496613909E-2</v>
      </c>
    </row>
    <row r="333" spans="2:5" x14ac:dyDescent="0.25">
      <c r="B333" s="136">
        <v>45533</v>
      </c>
      <c r="C333" s="261">
        <v>22.282741546630859</v>
      </c>
      <c r="D333" s="130">
        <f t="shared" si="9"/>
        <v>8.6957527810083268E-3</v>
      </c>
      <c r="E333" s="130">
        <v>-3.4363633851064181E-3</v>
      </c>
    </row>
    <row r="334" spans="2:5" x14ac:dyDescent="0.25">
      <c r="B334" s="136">
        <v>45532</v>
      </c>
      <c r="C334" s="261">
        <v>22.090646743774411</v>
      </c>
      <c r="D334" s="130">
        <f t="shared" si="9"/>
        <v>8.7719443411106452E-3</v>
      </c>
      <c r="E334" s="130">
        <v>-8.6207885351294901E-3</v>
      </c>
    </row>
    <row r="335" spans="2:5" x14ac:dyDescent="0.25">
      <c r="B335" s="136">
        <v>45531</v>
      </c>
      <c r="C335" s="261">
        <v>21.898553848266602</v>
      </c>
      <c r="D335" s="130">
        <f t="shared" si="9"/>
        <v>1.6042663857430559E-2</v>
      </c>
      <c r="E335" s="130">
        <v>-8.6956664390980126E-3</v>
      </c>
    </row>
    <row r="336" spans="2:5" x14ac:dyDescent="0.25">
      <c r="B336" s="136">
        <v>45530</v>
      </c>
      <c r="C336" s="261">
        <v>21.552789688110352</v>
      </c>
      <c r="D336" s="130">
        <f t="shared" si="9"/>
        <v>4.4762826621915211E-3</v>
      </c>
      <c r="E336" s="130">
        <v>-1.5789360455125179E-2</v>
      </c>
    </row>
    <row r="337" spans="2:5" x14ac:dyDescent="0.25">
      <c r="B337" s="136">
        <v>45527</v>
      </c>
      <c r="C337" s="261">
        <v>21.456743240356449</v>
      </c>
      <c r="D337" s="130">
        <f t="shared" si="9"/>
        <v>0</v>
      </c>
      <c r="E337" s="130">
        <v>-4.4563348477755045E-3</v>
      </c>
    </row>
    <row r="338" spans="2:5" x14ac:dyDescent="0.25">
      <c r="B338" s="136">
        <v>45526</v>
      </c>
      <c r="C338" s="261">
        <v>21.456743240356449</v>
      </c>
      <c r="D338" s="130">
        <f t="shared" si="9"/>
        <v>-1.0190464316437092E-2</v>
      </c>
      <c r="E338" s="130">
        <v>0</v>
      </c>
    </row>
    <row r="339" spans="2:5" x14ac:dyDescent="0.25">
      <c r="B339" s="136">
        <v>45525</v>
      </c>
      <c r="C339" s="261">
        <v>21.67764854431152</v>
      </c>
      <c r="D339" s="130">
        <f t="shared" si="9"/>
        <v>1.1653931680944791E-2</v>
      </c>
      <c r="E339" s="130">
        <v>1.0295379008850983E-2</v>
      </c>
    </row>
    <row r="340" spans="2:5" x14ac:dyDescent="0.25">
      <c r="B340" s="136">
        <v>45524</v>
      </c>
      <c r="C340" s="261">
        <v>21.42792892456055</v>
      </c>
      <c r="D340" s="130">
        <f t="shared" si="9"/>
        <v>2.2461850182727773E-3</v>
      </c>
      <c r="E340" s="130">
        <v>-1.1519682092848533E-2</v>
      </c>
    </row>
    <row r="341" spans="2:5" x14ac:dyDescent="0.25">
      <c r="B341" s="136">
        <v>45523</v>
      </c>
      <c r="C341" s="261">
        <v>21.37990570068359</v>
      </c>
      <c r="D341" s="130">
        <f t="shared" si="9"/>
        <v>1.1358491458078447E-2</v>
      </c>
      <c r="E341" s="130">
        <v>-2.241150978521136E-3</v>
      </c>
    </row>
    <row r="342" spans="2:5" x14ac:dyDescent="0.25">
      <c r="B342" s="136">
        <v>45520</v>
      </c>
      <c r="C342" s="261">
        <v>21.139789581298832</v>
      </c>
      <c r="D342" s="130">
        <f t="shared" si="9"/>
        <v>8.2455652147968659E-3</v>
      </c>
      <c r="E342" s="130">
        <v>-1.1230925091361893E-2</v>
      </c>
    </row>
    <row r="343" spans="2:5" x14ac:dyDescent="0.25">
      <c r="B343" s="136">
        <v>45519</v>
      </c>
      <c r="C343" s="261">
        <v>20.96690559387207</v>
      </c>
      <c r="D343" s="130">
        <f t="shared" si="9"/>
        <v>3.6781852253184046E-3</v>
      </c>
      <c r="E343" s="130">
        <v>-8.1781318949220756E-3</v>
      </c>
    </row>
    <row r="344" spans="2:5" x14ac:dyDescent="0.25">
      <c r="B344" s="136">
        <v>45518</v>
      </c>
      <c r="C344" s="261">
        <v>20.890068054199219</v>
      </c>
      <c r="D344" s="130">
        <f t="shared" si="9"/>
        <v>7.4107950234380687E-3</v>
      </c>
      <c r="E344" s="130">
        <v>-3.6647057587414628E-3</v>
      </c>
    </row>
    <row r="345" spans="2:5" x14ac:dyDescent="0.25">
      <c r="B345" s="136">
        <v>45517</v>
      </c>
      <c r="C345" s="261">
        <v>20.736394882202148</v>
      </c>
      <c r="D345" s="130">
        <f t="shared" si="9"/>
        <v>1.3139411375394063E-2</v>
      </c>
      <c r="E345" s="130">
        <v>-7.3562791465478106E-3</v>
      </c>
    </row>
    <row r="346" spans="2:5" x14ac:dyDescent="0.25">
      <c r="B346" s="136">
        <v>45516</v>
      </c>
      <c r="C346" s="261">
        <v>20.467464447021481</v>
      </c>
      <c r="D346" s="130">
        <f t="shared" si="9"/>
        <v>4.6942837236270532E-4</v>
      </c>
      <c r="E346" s="130">
        <v>-1.29690062669229E-2</v>
      </c>
    </row>
    <row r="347" spans="2:5" x14ac:dyDescent="0.25">
      <c r="B347" s="136">
        <v>45513</v>
      </c>
      <c r="C347" s="261">
        <v>20.45786094665527</v>
      </c>
      <c r="D347" s="130">
        <f t="shared" si="9"/>
        <v>7.5685456469660357E-3</v>
      </c>
      <c r="E347" s="130">
        <v>-4.6920811276203206E-4</v>
      </c>
    </row>
    <row r="348" spans="2:5" x14ac:dyDescent="0.25">
      <c r="B348" s="136">
        <v>45512</v>
      </c>
      <c r="C348" s="261">
        <v>20.3041877746582</v>
      </c>
      <c r="D348" s="130">
        <f t="shared" si="9"/>
        <v>8.1070036985179898E-3</v>
      </c>
      <c r="E348" s="130">
        <v>-7.5116930551918188E-3</v>
      </c>
    </row>
    <row r="349" spans="2:5" x14ac:dyDescent="0.25">
      <c r="B349" s="136">
        <v>45511</v>
      </c>
      <c r="C349" s="261">
        <v>20.14090538024902</v>
      </c>
      <c r="D349" s="130">
        <f t="shared" si="9"/>
        <v>-9.5291193975404072E-4</v>
      </c>
      <c r="E349" s="130">
        <v>-8.0418087254380891E-3</v>
      </c>
    </row>
    <row r="350" spans="2:5" x14ac:dyDescent="0.25">
      <c r="B350" s="136">
        <v>45510</v>
      </c>
      <c r="C350" s="261">
        <v>20.160116195678711</v>
      </c>
      <c r="D350" s="130">
        <f t="shared" si="9"/>
        <v>9.1345920209709025E-3</v>
      </c>
      <c r="E350" s="130">
        <v>9.5382084702755961E-4</v>
      </c>
    </row>
    <row r="351" spans="2:5" x14ac:dyDescent="0.25">
      <c r="B351" s="136">
        <v>45509</v>
      </c>
      <c r="C351" s="261">
        <v>19.977628707885739</v>
      </c>
      <c r="D351" s="130">
        <f t="shared" si="9"/>
        <v>-4.455678110909933E-2</v>
      </c>
      <c r="E351" s="130">
        <v>-9.0519065476461994E-3</v>
      </c>
    </row>
    <row r="352" spans="2:5" x14ac:dyDescent="0.25">
      <c r="B352" s="136">
        <v>45506</v>
      </c>
      <c r="C352" s="261">
        <v>20.90927886962891</v>
      </c>
      <c r="D352" s="130">
        <f t="shared" si="9"/>
        <v>-2.376678299851161E-2</v>
      </c>
      <c r="E352" s="130">
        <v>4.6634671980635138E-2</v>
      </c>
    </row>
    <row r="353" spans="2:5" x14ac:dyDescent="0.25">
      <c r="B353" s="136">
        <v>45505</v>
      </c>
      <c r="C353" s="261">
        <v>21.4183235168457</v>
      </c>
      <c r="D353" s="130">
        <f t="shared" si="9"/>
        <v>7.6819645498591195E-3</v>
      </c>
      <c r="E353" s="130">
        <v>2.434539471163618E-2</v>
      </c>
    </row>
    <row r="354" spans="2:5" x14ac:dyDescent="0.25">
      <c r="B354" s="136">
        <v>45504</v>
      </c>
      <c r="C354" s="261">
        <v>21.25504302978516</v>
      </c>
      <c r="D354" s="130">
        <f t="shared" si="9"/>
        <v>-2.1229682664068265E-2</v>
      </c>
      <c r="E354" s="130">
        <v>-7.6234018471202118E-3</v>
      </c>
    </row>
    <row r="355" spans="2:5" x14ac:dyDescent="0.25">
      <c r="B355" s="136">
        <v>45503</v>
      </c>
      <c r="C355" s="261">
        <v>21.716068267822269</v>
      </c>
      <c r="D355" s="130">
        <f t="shared" si="9"/>
        <v>4.4242581503259462E-4</v>
      </c>
      <c r="E355" s="130">
        <v>2.1690157831770304E-2</v>
      </c>
    </row>
    <row r="356" spans="2:5" x14ac:dyDescent="0.25">
      <c r="B356" s="136">
        <v>45502</v>
      </c>
      <c r="C356" s="261">
        <v>21.706464767456051</v>
      </c>
      <c r="D356" s="130">
        <f t="shared" si="9"/>
        <v>-8.3369676933352458E-3</v>
      </c>
      <c r="E356" s="130">
        <v>-4.422301609931852E-4</v>
      </c>
    </row>
    <row r="357" spans="2:5" x14ac:dyDescent="0.25">
      <c r="B357" s="136">
        <v>45499</v>
      </c>
      <c r="C357" s="261">
        <v>21.88895225524902</v>
      </c>
      <c r="D357" s="130">
        <f t="shared" si="9"/>
        <v>3.5438511394310653E-2</v>
      </c>
      <c r="E357" s="130">
        <v>8.4070570564105662E-3</v>
      </c>
    </row>
    <row r="358" spans="2:5" x14ac:dyDescent="0.25">
      <c r="B358" s="136">
        <v>45498</v>
      </c>
      <c r="C358" s="261">
        <v>21.139789581298832</v>
      </c>
      <c r="D358" s="130">
        <f t="shared" si="9"/>
        <v>6.8618590956017987E-3</v>
      </c>
      <c r="E358" s="130">
        <v>-3.4225606836459581E-2</v>
      </c>
    </row>
    <row r="359" spans="2:5" x14ac:dyDescent="0.25">
      <c r="B359" s="136">
        <v>45497</v>
      </c>
      <c r="C359" s="261">
        <v>20.995719909667969</v>
      </c>
      <c r="D359" s="130">
        <f t="shared" si="9"/>
        <v>-9.963766079269052E-3</v>
      </c>
      <c r="E359" s="130">
        <v>-6.8150948748474374E-3</v>
      </c>
    </row>
    <row r="360" spans="2:5" x14ac:dyDescent="0.25">
      <c r="B360" s="136">
        <v>45496</v>
      </c>
      <c r="C360" s="261">
        <v>21.207021713256839</v>
      </c>
      <c r="D360" s="130">
        <f t="shared" si="9"/>
        <v>1.3308841924237506E-2</v>
      </c>
      <c r="E360" s="130">
        <v>1.0064041837954407E-2</v>
      </c>
    </row>
    <row r="361" spans="2:5" x14ac:dyDescent="0.25">
      <c r="B361" s="136">
        <v>45495</v>
      </c>
      <c r="C361" s="261">
        <v>20.928487777709961</v>
      </c>
      <c r="D361" s="130">
        <f t="shared" si="9"/>
        <v>5.0738456501931871E-3</v>
      </c>
      <c r="E361" s="130">
        <v>-1.3134043021833785E-2</v>
      </c>
    </row>
    <row r="362" spans="2:5" x14ac:dyDescent="0.25">
      <c r="B362" s="136">
        <v>45492</v>
      </c>
      <c r="C362" s="261">
        <v>20.822835922241211</v>
      </c>
      <c r="D362" s="130">
        <f t="shared" si="9"/>
        <v>-2.561791386812326E-2</v>
      </c>
      <c r="E362" s="130">
        <v>-5.0482317017321856E-3</v>
      </c>
    </row>
    <row r="363" spans="2:5" x14ac:dyDescent="0.25">
      <c r="B363" s="136">
        <v>45491</v>
      </c>
      <c r="C363" s="261">
        <v>21.370298385620121</v>
      </c>
      <c r="D363" s="130">
        <f t="shared" si="9"/>
        <v>8.3779652896561058E-2</v>
      </c>
      <c r="E363" s="130">
        <v>2.6291445863728686E-2</v>
      </c>
    </row>
    <row r="364" spans="2:5" x14ac:dyDescent="0.25">
      <c r="B364" s="136">
        <v>45490</v>
      </c>
      <c r="C364" s="261">
        <v>19.718305587768551</v>
      </c>
      <c r="D364" s="130">
        <f t="shared" si="9"/>
        <v>-6.2922855149307177E-3</v>
      </c>
      <c r="E364" s="130">
        <v>-7.7303216269697966E-2</v>
      </c>
    </row>
    <row r="365" spans="2:5" x14ac:dyDescent="0.25">
      <c r="B365" s="136">
        <v>45489</v>
      </c>
      <c r="C365" s="261">
        <v>19.84316444396973</v>
      </c>
      <c r="D365" s="130">
        <f t="shared" si="9"/>
        <v>1.7232918172727894E-2</v>
      </c>
      <c r="E365" s="130">
        <v>6.3321290790132644E-3</v>
      </c>
    </row>
    <row r="366" spans="2:5" x14ac:dyDescent="0.25">
      <c r="B366" s="136">
        <v>45488</v>
      </c>
      <c r="C366" s="261">
        <v>19.507001876831051</v>
      </c>
      <c r="D366" s="130">
        <f t="shared" si="9"/>
        <v>-4.4117330683441621E-3</v>
      </c>
      <c r="E366" s="130">
        <v>-1.694097572430478E-2</v>
      </c>
    </row>
    <row r="367" spans="2:5" x14ac:dyDescent="0.25">
      <c r="B367" s="136">
        <v>45485</v>
      </c>
      <c r="C367" s="261">
        <v>19.593442916870121</v>
      </c>
      <c r="D367" s="130">
        <f t="shared" si="9"/>
        <v>2.5641007720607612E-2</v>
      </c>
      <c r="E367" s="130">
        <v>4.4312827047880568E-3</v>
      </c>
    </row>
    <row r="368" spans="2:5" x14ac:dyDescent="0.25">
      <c r="B368" s="136">
        <v>45484</v>
      </c>
      <c r="C368" s="261">
        <v>19.103607177734379</v>
      </c>
      <c r="D368" s="130">
        <f t="shared" si="9"/>
        <v>2.6845556391457297E-2</v>
      </c>
      <c r="E368" s="130">
        <v>-2.4999982964402312E-2</v>
      </c>
    </row>
    <row r="369" spans="2:5" x14ac:dyDescent="0.25">
      <c r="B369" s="136">
        <v>45483</v>
      </c>
      <c r="C369" s="261">
        <v>18.604167938232418</v>
      </c>
      <c r="D369" s="130">
        <f t="shared" si="9"/>
        <v>3.6270312918650098E-3</v>
      </c>
      <c r="E369" s="130">
        <v>-2.6143713847093037E-2</v>
      </c>
    </row>
    <row r="370" spans="2:5" x14ac:dyDescent="0.25">
      <c r="B370" s="136">
        <v>45482</v>
      </c>
      <c r="C370" s="261">
        <v>18.536933898925781</v>
      </c>
      <c r="D370" s="130">
        <f t="shared" si="9"/>
        <v>-1.0256426968479773E-2</v>
      </c>
      <c r="E370" s="130">
        <v>-3.6139234783227276E-3</v>
      </c>
    </row>
    <row r="371" spans="2:5" x14ac:dyDescent="0.25">
      <c r="B371" s="136">
        <v>45481</v>
      </c>
      <c r="C371" s="261">
        <v>18.72902679443359</v>
      </c>
      <c r="D371" s="130">
        <f t="shared" si="9"/>
        <v>3.6026616503925242E-3</v>
      </c>
      <c r="E371" s="130">
        <v>1.0362711360746707E-2</v>
      </c>
    </row>
    <row r="372" spans="2:5" x14ac:dyDescent="0.25">
      <c r="B372" s="136">
        <v>45478</v>
      </c>
      <c r="C372" s="261">
        <v>18.661794662475589</v>
      </c>
      <c r="D372" s="130">
        <f t="shared" si="9"/>
        <v>3.0975168808676256E-3</v>
      </c>
      <c r="E372" s="130">
        <v>-3.5897290711326556E-3</v>
      </c>
    </row>
    <row r="373" spans="2:5" x14ac:dyDescent="0.25">
      <c r="B373" s="136">
        <v>45476</v>
      </c>
      <c r="C373" s="261">
        <v>18.604167938232418</v>
      </c>
      <c r="D373" s="130">
        <f t="shared" si="9"/>
        <v>7.2803650519758329E-3</v>
      </c>
      <c r="E373" s="130">
        <v>-3.0879518977370781E-3</v>
      </c>
    </row>
    <row r="374" spans="2:5" x14ac:dyDescent="0.25">
      <c r="B374" s="136">
        <v>45475</v>
      </c>
      <c r="C374" s="261">
        <v>18.46970176696777</v>
      </c>
      <c r="D374" s="130">
        <f t="shared" si="9"/>
        <v>2.5053216596443384E-2</v>
      </c>
      <c r="E374" s="130">
        <v>-7.2277444339939705E-3</v>
      </c>
    </row>
    <row r="375" spans="2:5" x14ac:dyDescent="0.25">
      <c r="B375" s="136">
        <v>45474</v>
      </c>
      <c r="C375" s="261">
        <v>18.01828575134277</v>
      </c>
      <c r="D375" s="130">
        <f t="shared" si="9"/>
        <v>7.5187657185319008E-3</v>
      </c>
      <c r="E375" s="130">
        <v>-2.4440893595387512E-2</v>
      </c>
    </row>
    <row r="376" spans="2:5" x14ac:dyDescent="0.25">
      <c r="B376" s="136">
        <v>45471</v>
      </c>
      <c r="C376" s="261">
        <v>17.883821487426761</v>
      </c>
      <c r="D376" s="130">
        <f t="shared" si="9"/>
        <v>-5.365990048081785E-4</v>
      </c>
      <c r="E376" s="130">
        <v>-7.462655758247584E-3</v>
      </c>
    </row>
    <row r="377" spans="2:5" x14ac:dyDescent="0.25">
      <c r="B377" s="136">
        <v>45470</v>
      </c>
      <c r="C377" s="261">
        <v>17.893423080444339</v>
      </c>
      <c r="D377" s="130">
        <f t="shared" si="9"/>
        <v>2.2502716121291802E-2</v>
      </c>
      <c r="E377" s="130">
        <v>5.3688709789060101E-4</v>
      </c>
    </row>
    <row r="378" spans="2:5" x14ac:dyDescent="0.25">
      <c r="B378" s="136">
        <v>45469</v>
      </c>
      <c r="C378" s="261">
        <v>17.4996337890625</v>
      </c>
      <c r="D378" s="130">
        <f t="shared" si="9"/>
        <v>-6.5430644999742837E-3</v>
      </c>
      <c r="E378" s="130">
        <v>-2.2007487869227797E-2</v>
      </c>
    </row>
    <row r="379" spans="2:5" x14ac:dyDescent="0.25">
      <c r="B379" s="136">
        <v>45468</v>
      </c>
      <c r="C379" s="261">
        <v>17.614889144897461</v>
      </c>
      <c r="D379" s="130">
        <f t="shared" si="9"/>
        <v>1.1025266230550248E-2</v>
      </c>
      <c r="E379" s="130">
        <v>6.5861581576065345E-3</v>
      </c>
    </row>
    <row r="380" spans="2:5" x14ac:dyDescent="0.25">
      <c r="B380" s="136">
        <v>45467</v>
      </c>
      <c r="C380" s="261">
        <v>17.422798156738281</v>
      </c>
      <c r="D380" s="130">
        <f t="shared" si="9"/>
        <v>4.429707951559436E-3</v>
      </c>
      <c r="E380" s="130">
        <v>-1.0905035312971189E-2</v>
      </c>
    </row>
    <row r="381" spans="2:5" x14ac:dyDescent="0.25">
      <c r="B381" s="136">
        <v>45464</v>
      </c>
      <c r="C381" s="261">
        <v>17.34596061706543</v>
      </c>
      <c r="D381" s="130">
        <f t="shared" si="9"/>
        <v>-1.1494314092774058E-2</v>
      </c>
      <c r="E381" s="130">
        <v>-4.4101721768001183E-3</v>
      </c>
    </row>
    <row r="382" spans="2:5" x14ac:dyDescent="0.25">
      <c r="B382" s="136">
        <v>45463</v>
      </c>
      <c r="C382" s="261">
        <v>17.547658920288089</v>
      </c>
      <c r="D382" s="130">
        <f t="shared" si="9"/>
        <v>2.0100579404340832E-2</v>
      </c>
      <c r="E382" s="130">
        <v>1.1627969627938824E-2</v>
      </c>
    </row>
    <row r="383" spans="2:5" x14ac:dyDescent="0.25">
      <c r="B383" s="136">
        <v>45461</v>
      </c>
      <c r="C383" s="261">
        <v>17.20189094543457</v>
      </c>
      <c r="D383" s="130">
        <f t="shared" si="9"/>
        <v>-1.6723761168130585E-3</v>
      </c>
      <c r="E383" s="130">
        <v>-1.9704507388945906E-2</v>
      </c>
    </row>
    <row r="384" spans="2:5" x14ac:dyDescent="0.25">
      <c r="B384" s="136">
        <v>45460</v>
      </c>
      <c r="C384" s="261">
        <v>17.230707168579102</v>
      </c>
      <c r="D384" s="130">
        <f t="shared" si="9"/>
        <v>8.4317158163269117E-3</v>
      </c>
      <c r="E384" s="130">
        <v>1.6751776438961297E-3</v>
      </c>
    </row>
    <row r="385" spans="2:5" x14ac:dyDescent="0.25">
      <c r="B385" s="136">
        <v>45457</v>
      </c>
      <c r="C385" s="261">
        <v>17.086637496948239</v>
      </c>
      <c r="D385" s="130">
        <f t="shared" si="9"/>
        <v>-1.1228326514382909E-3</v>
      </c>
      <c r="E385" s="130">
        <v>-8.3612164156314991E-3</v>
      </c>
    </row>
    <row r="386" spans="2:5" x14ac:dyDescent="0.25">
      <c r="B386" s="136">
        <v>45456</v>
      </c>
      <c r="C386" s="261">
        <v>17.105844497680661</v>
      </c>
      <c r="D386" s="130">
        <f t="shared" si="9"/>
        <v>-2.7996674957038031E-3</v>
      </c>
      <c r="E386" s="130">
        <v>1.1240948218075291E-3</v>
      </c>
    </row>
    <row r="387" spans="2:5" x14ac:dyDescent="0.25">
      <c r="B387" s="136">
        <v>45455</v>
      </c>
      <c r="C387" s="261">
        <v>17.15386962890625</v>
      </c>
      <c r="D387" s="130">
        <f t="shared" ref="D387:D450" si="10">(C387-C388)/C388</f>
        <v>3.934778388668886E-3</v>
      </c>
      <c r="E387" s="130">
        <v>2.8075276395796243E-3</v>
      </c>
    </row>
    <row r="388" spans="2:5" x14ac:dyDescent="0.25">
      <c r="B388" s="136">
        <v>45454</v>
      </c>
      <c r="C388" s="261">
        <v>17.086637496948239</v>
      </c>
      <c r="D388" s="130">
        <f t="shared" si="10"/>
        <v>-2.8025837602643788E-3</v>
      </c>
      <c r="E388" s="130">
        <v>-3.9193565890647472E-3</v>
      </c>
    </row>
    <row r="389" spans="2:5" x14ac:dyDescent="0.25">
      <c r="B389" s="136">
        <v>45453</v>
      </c>
      <c r="C389" s="261">
        <v>17.134658813476559</v>
      </c>
      <c r="D389" s="130">
        <f t="shared" si="10"/>
        <v>-9.4393028107966886E-3</v>
      </c>
      <c r="E389" s="130">
        <v>2.8104603106899862E-3</v>
      </c>
    </row>
    <row r="390" spans="2:5" x14ac:dyDescent="0.25">
      <c r="B390" s="136">
        <v>45450</v>
      </c>
      <c r="C390" s="261">
        <v>17.297939300537109</v>
      </c>
      <c r="D390" s="130">
        <f t="shared" si="10"/>
        <v>2.6796029359084716E-2</v>
      </c>
      <c r="E390" s="130">
        <v>9.529252308900886E-3</v>
      </c>
    </row>
    <row r="391" spans="2:5" x14ac:dyDescent="0.25">
      <c r="B391" s="136">
        <v>45449</v>
      </c>
      <c r="C391" s="261">
        <v>16.84651947021484</v>
      </c>
      <c r="D391" s="130">
        <f t="shared" si="10"/>
        <v>2.2740515328784957E-2</v>
      </c>
      <c r="E391" s="130">
        <v>-2.6096740338790086E-2</v>
      </c>
    </row>
    <row r="392" spans="2:5" x14ac:dyDescent="0.25">
      <c r="B392" s="136">
        <v>45448</v>
      </c>
      <c r="C392" s="261">
        <v>16.471939086914059</v>
      </c>
      <c r="D392" s="130">
        <f t="shared" si="10"/>
        <v>2.0833247141331442E-2</v>
      </c>
      <c r="E392" s="130">
        <v>-2.2234882639292394E-2</v>
      </c>
    </row>
    <row r="393" spans="2:5" x14ac:dyDescent="0.25">
      <c r="B393" s="136">
        <v>45447</v>
      </c>
      <c r="C393" s="261">
        <v>16.13577842712402</v>
      </c>
      <c r="D393" s="130">
        <f t="shared" si="10"/>
        <v>-2.9673635967967984E-3</v>
      </c>
      <c r="E393" s="130">
        <v>-2.0408080555439766E-2</v>
      </c>
    </row>
    <row r="394" spans="2:5" x14ac:dyDescent="0.25">
      <c r="B394" s="136">
        <v>45446</v>
      </c>
      <c r="C394" s="261">
        <v>16.18380165100098</v>
      </c>
      <c r="D394" s="130">
        <f t="shared" si="10"/>
        <v>5.9701584553278307E-3</v>
      </c>
      <c r="E394" s="130">
        <v>2.9761950496440788E-3</v>
      </c>
    </row>
    <row r="395" spans="2:5" x14ac:dyDescent="0.25">
      <c r="B395" s="136">
        <v>45443</v>
      </c>
      <c r="C395" s="261">
        <v>16.08775520324707</v>
      </c>
      <c r="D395" s="130">
        <f t="shared" si="10"/>
        <v>1.3002753967328794E-2</v>
      </c>
      <c r="E395" s="130">
        <v>-5.9347271935929376E-3</v>
      </c>
    </row>
    <row r="396" spans="2:5" x14ac:dyDescent="0.25">
      <c r="B396" s="136">
        <v>45442</v>
      </c>
      <c r="C396" s="261">
        <v>15.88125514984131</v>
      </c>
      <c r="D396" s="130">
        <f t="shared" si="10"/>
        <v>-9.395179553523406E-3</v>
      </c>
      <c r="E396" s="130">
        <v>-1.2835852534857133E-2</v>
      </c>
    </row>
    <row r="397" spans="2:5" x14ac:dyDescent="0.25">
      <c r="B397" s="136">
        <v>45441</v>
      </c>
      <c r="C397" s="261">
        <v>16.031877517700199</v>
      </c>
      <c r="D397" s="130">
        <f t="shared" si="10"/>
        <v>-1.6743614312437153E-2</v>
      </c>
      <c r="E397" s="130">
        <v>9.4842861246010237E-3</v>
      </c>
    </row>
    <row r="398" spans="2:5" x14ac:dyDescent="0.25">
      <c r="B398" s="136">
        <v>45440</v>
      </c>
      <c r="C398" s="261">
        <v>16.304880142211911</v>
      </c>
      <c r="D398" s="130">
        <f t="shared" si="10"/>
        <v>-2.3041025560228104E-3</v>
      </c>
      <c r="E398" s="130">
        <v>1.7028736915579577E-2</v>
      </c>
    </row>
    <row r="399" spans="2:5" x14ac:dyDescent="0.25">
      <c r="B399" s="136">
        <v>45436</v>
      </c>
      <c r="C399" s="261">
        <v>16.342535018920898</v>
      </c>
      <c r="D399" s="130">
        <f t="shared" si="10"/>
        <v>-2.2988058715379656E-3</v>
      </c>
      <c r="E399" s="130">
        <v>2.3094237050846353E-3</v>
      </c>
    </row>
    <row r="400" spans="2:5" x14ac:dyDescent="0.25">
      <c r="B400" s="136">
        <v>45435</v>
      </c>
      <c r="C400" s="261">
        <v>16.380189895629879</v>
      </c>
      <c r="D400" s="130">
        <f t="shared" si="10"/>
        <v>7.5275341650306556E-3</v>
      </c>
      <c r="E400" s="130">
        <v>2.3041025560223754E-3</v>
      </c>
    </row>
    <row r="401" spans="2:5" x14ac:dyDescent="0.25">
      <c r="B401" s="136">
        <v>45434</v>
      </c>
      <c r="C401" s="261">
        <v>16.257808685302731</v>
      </c>
      <c r="D401" s="130">
        <f t="shared" si="10"/>
        <v>1.5285066945198302E-2</v>
      </c>
      <c r="E401" s="130">
        <v>-7.4712937460999088E-3</v>
      </c>
    </row>
    <row r="402" spans="2:5" x14ac:dyDescent="0.25">
      <c r="B402" s="136">
        <v>45433</v>
      </c>
      <c r="C402" s="261">
        <v>16.01304817199707</v>
      </c>
      <c r="D402" s="130">
        <f t="shared" si="10"/>
        <v>-7.0052359191531228E-3</v>
      </c>
      <c r="E402" s="130">
        <v>-1.5054951011136401E-2</v>
      </c>
    </row>
    <row r="403" spans="2:5" x14ac:dyDescent="0.25">
      <c r="B403" s="136">
        <v>45432</v>
      </c>
      <c r="C403" s="261">
        <v>16.12601470947266</v>
      </c>
      <c r="D403" s="130">
        <f t="shared" si="10"/>
        <v>0</v>
      </c>
      <c r="E403" s="130">
        <v>7.0546554448727948E-3</v>
      </c>
    </row>
    <row r="404" spans="2:5" x14ac:dyDescent="0.25">
      <c r="B404" s="136">
        <v>45429</v>
      </c>
      <c r="C404" s="261">
        <v>16.12601470947266</v>
      </c>
      <c r="D404" s="130">
        <f t="shared" si="10"/>
        <v>-6.3805622491465812E-3</v>
      </c>
      <c r="E404" s="130">
        <v>0</v>
      </c>
    </row>
    <row r="405" spans="2:5" x14ac:dyDescent="0.25">
      <c r="B405" s="136">
        <v>45428</v>
      </c>
      <c r="C405" s="261">
        <v>16.229568481445309</v>
      </c>
      <c r="D405" s="130">
        <f t="shared" si="10"/>
        <v>1.1143775583940996E-2</v>
      </c>
      <c r="E405" s="130">
        <v>6.4215352545734768E-3</v>
      </c>
    </row>
    <row r="406" spans="2:5" x14ac:dyDescent="0.25">
      <c r="B406" s="136">
        <v>45427</v>
      </c>
      <c r="C406" s="261">
        <v>16.050703048706051</v>
      </c>
      <c r="D406" s="130">
        <f t="shared" si="10"/>
        <v>5.8996498317468952E-3</v>
      </c>
      <c r="E406" s="130">
        <v>-1.1020960473702572E-2</v>
      </c>
    </row>
    <row r="407" spans="2:5" x14ac:dyDescent="0.25">
      <c r="B407" s="136">
        <v>45426</v>
      </c>
      <c r="C407" s="261">
        <v>15.956564903259279</v>
      </c>
      <c r="D407" s="130">
        <f t="shared" si="10"/>
        <v>1.7729550590137577E-3</v>
      </c>
      <c r="E407" s="130">
        <v>-5.8650481017005103E-3</v>
      </c>
    </row>
    <row r="408" spans="2:5" x14ac:dyDescent="0.25">
      <c r="B408" s="136">
        <v>45425</v>
      </c>
      <c r="C408" s="261">
        <v>15.928324699401861</v>
      </c>
      <c r="D408" s="130">
        <f t="shared" si="10"/>
        <v>2.9638431670824684E-3</v>
      </c>
      <c r="E408" s="130">
        <v>-1.7698172525622976E-3</v>
      </c>
    </row>
    <row r="409" spans="2:5" x14ac:dyDescent="0.25">
      <c r="B409" s="136">
        <v>45422</v>
      </c>
      <c r="C409" s="261">
        <v>15.88125514984131</v>
      </c>
      <c r="D409" s="130">
        <f t="shared" si="10"/>
        <v>-5.8925778913439912E-3</v>
      </c>
      <c r="E409" s="130">
        <v>-2.9550847593104363E-3</v>
      </c>
    </row>
    <row r="410" spans="2:5" x14ac:dyDescent="0.25">
      <c r="B410" s="136">
        <v>45421</v>
      </c>
      <c r="C410" s="261">
        <v>15.97539138793945</v>
      </c>
      <c r="D410" s="130">
        <f t="shared" si="10"/>
        <v>-7.0217502591010212E-3</v>
      </c>
      <c r="E410" s="130">
        <v>5.9275061832300977E-3</v>
      </c>
    </row>
    <row r="411" spans="2:5" x14ac:dyDescent="0.25">
      <c r="B411" s="136">
        <v>45420</v>
      </c>
      <c r="C411" s="261">
        <v>16.088359832763668</v>
      </c>
      <c r="D411" s="130">
        <f t="shared" si="10"/>
        <v>-2.3350392138035475E-3</v>
      </c>
      <c r="E411" s="130">
        <v>7.0714038912063071E-3</v>
      </c>
    </row>
    <row r="412" spans="2:5" x14ac:dyDescent="0.25">
      <c r="B412" s="136">
        <v>45419</v>
      </c>
      <c r="C412" s="261">
        <v>16.12601470947266</v>
      </c>
      <c r="D412" s="130">
        <f t="shared" si="10"/>
        <v>9.4284589263285683E-3</v>
      </c>
      <c r="E412" s="130">
        <v>2.3405043833186756E-3</v>
      </c>
    </row>
    <row r="413" spans="2:5" x14ac:dyDescent="0.25">
      <c r="B413" s="136">
        <v>45418</v>
      </c>
      <c r="C413" s="261">
        <v>15.97539138793945</v>
      </c>
      <c r="D413" s="130">
        <f t="shared" si="10"/>
        <v>2.3625039118760154E-3</v>
      </c>
      <c r="E413" s="130">
        <v>-9.3403934107000319E-3</v>
      </c>
    </row>
    <row r="414" spans="2:5" x14ac:dyDescent="0.25">
      <c r="B414" s="136">
        <v>45415</v>
      </c>
      <c r="C414" s="261">
        <v>15.9377384185791</v>
      </c>
      <c r="D414" s="130">
        <f t="shared" si="10"/>
        <v>3.5565997904361993E-3</v>
      </c>
      <c r="E414" s="130">
        <v>-2.3569356422012749E-3</v>
      </c>
    </row>
    <row r="415" spans="2:5" x14ac:dyDescent="0.25">
      <c r="B415" s="136">
        <v>45414</v>
      </c>
      <c r="C415" s="261">
        <v>15.88125514984131</v>
      </c>
      <c r="D415" s="130">
        <f t="shared" si="10"/>
        <v>5.9629725567104134E-3</v>
      </c>
      <c r="E415" s="130">
        <v>-3.5439952177873102E-3</v>
      </c>
    </row>
    <row r="416" spans="2:5" x14ac:dyDescent="0.25">
      <c r="B416" s="136">
        <v>45413</v>
      </c>
      <c r="C416" s="261">
        <v>15.787117004394529</v>
      </c>
      <c r="D416" s="130">
        <f t="shared" si="10"/>
        <v>3.5907760541932328E-3</v>
      </c>
      <c r="E416" s="130">
        <v>-5.927626283853361E-3</v>
      </c>
    </row>
    <row r="417" spans="2:5" x14ac:dyDescent="0.25">
      <c r="B417" s="136">
        <v>45412</v>
      </c>
      <c r="C417" s="261">
        <v>15.730631828308111</v>
      </c>
      <c r="D417" s="130">
        <f t="shared" si="10"/>
        <v>-1.5321036817671892E-2</v>
      </c>
      <c r="E417" s="130">
        <v>-3.5779285141609683E-3</v>
      </c>
    </row>
    <row r="418" spans="2:5" x14ac:dyDescent="0.25">
      <c r="B418" s="136">
        <v>45411</v>
      </c>
      <c r="C418" s="261">
        <v>15.97539138793945</v>
      </c>
      <c r="D418" s="130">
        <f t="shared" si="10"/>
        <v>1.7707421724046251E-3</v>
      </c>
      <c r="E418" s="130">
        <v>1.555942331514497E-2</v>
      </c>
    </row>
    <row r="419" spans="2:5" x14ac:dyDescent="0.25">
      <c r="B419" s="136">
        <v>45408</v>
      </c>
      <c r="C419" s="261">
        <v>15.947153091430661</v>
      </c>
      <c r="D419" s="130">
        <f t="shared" si="10"/>
        <v>-4.1150866380108867E-3</v>
      </c>
      <c r="E419" s="130">
        <v>-1.7676121869607175E-3</v>
      </c>
    </row>
    <row r="420" spans="2:5" x14ac:dyDescent="0.25">
      <c r="B420" s="136">
        <v>45407</v>
      </c>
      <c r="C420" s="261">
        <v>16.01304817199707</v>
      </c>
      <c r="D420" s="130">
        <f t="shared" si="10"/>
        <v>-1.7607071936091678E-3</v>
      </c>
      <c r="E420" s="130">
        <v>4.1320905486145415E-3</v>
      </c>
    </row>
    <row r="421" spans="2:5" x14ac:dyDescent="0.25">
      <c r="B421" s="136">
        <v>45406</v>
      </c>
      <c r="C421" s="261">
        <v>16.041292190551761</v>
      </c>
      <c r="D421" s="130">
        <f t="shared" si="10"/>
        <v>-6.9929880025744531E-3</v>
      </c>
      <c r="E421" s="130">
        <v>1.7638127514087529E-3</v>
      </c>
    </row>
    <row r="422" spans="2:5" x14ac:dyDescent="0.25">
      <c r="B422" s="136">
        <v>45405</v>
      </c>
      <c r="C422" s="261">
        <v>16.15425872802734</v>
      </c>
      <c r="D422" s="130">
        <f t="shared" si="10"/>
        <v>-8.0924443894782542E-3</v>
      </c>
      <c r="E422" s="130">
        <v>7.0422342622819094E-3</v>
      </c>
    </row>
    <row r="423" spans="2:5" x14ac:dyDescent="0.25">
      <c r="B423" s="136">
        <v>45404</v>
      </c>
      <c r="C423" s="261">
        <v>16.286052703857418</v>
      </c>
      <c r="D423" s="130">
        <f t="shared" si="10"/>
        <v>2.9149411389079834E-2</v>
      </c>
      <c r="E423" s="130">
        <v>8.1584663245128052E-3</v>
      </c>
    </row>
    <row r="424" spans="2:5" x14ac:dyDescent="0.25">
      <c r="B424" s="136">
        <v>45401</v>
      </c>
      <c r="C424" s="261">
        <v>15.824769973754879</v>
      </c>
      <c r="D424" s="130">
        <f t="shared" si="10"/>
        <v>1.8170757815125178E-2</v>
      </c>
      <c r="E424" s="130">
        <v>-2.832378959410357E-2</v>
      </c>
    </row>
    <row r="425" spans="2:5" x14ac:dyDescent="0.25">
      <c r="B425" s="136">
        <v>45400</v>
      </c>
      <c r="C425" s="261">
        <v>15.54235363006592</v>
      </c>
      <c r="D425" s="130">
        <f t="shared" si="10"/>
        <v>-2.5958674420504681E-2</v>
      </c>
      <c r="E425" s="130">
        <v>-1.7846473860747572E-2</v>
      </c>
    </row>
    <row r="426" spans="2:5" x14ac:dyDescent="0.25">
      <c r="B426" s="136">
        <v>45399</v>
      </c>
      <c r="C426" s="261">
        <v>15.956564903259279</v>
      </c>
      <c r="D426" s="130">
        <f t="shared" si="10"/>
        <v>-5.8650481017005103E-3</v>
      </c>
      <c r="E426" s="130">
        <v>2.6650485701990977E-2</v>
      </c>
    </row>
    <row r="427" spans="2:5" x14ac:dyDescent="0.25">
      <c r="B427" s="136">
        <v>45398</v>
      </c>
      <c r="C427" s="261">
        <v>16.050703048706051</v>
      </c>
      <c r="D427" s="130">
        <f t="shared" si="10"/>
        <v>-1.2738840799861661E-2</v>
      </c>
      <c r="E427" s="130">
        <v>5.8996498317468952E-3</v>
      </c>
    </row>
    <row r="428" spans="2:5" x14ac:dyDescent="0.25">
      <c r="B428" s="136">
        <v>45397</v>
      </c>
      <c r="C428" s="261">
        <v>16.257808685302731</v>
      </c>
      <c r="D428" s="130">
        <f t="shared" si="10"/>
        <v>-2.5395166202314745E-2</v>
      </c>
      <c r="E428" s="130">
        <v>1.2903212773186018E-2</v>
      </c>
    </row>
    <row r="429" spans="2:5" x14ac:dyDescent="0.25">
      <c r="B429" s="136">
        <v>45394</v>
      </c>
      <c r="C429" s="261">
        <v>16.681436538696289</v>
      </c>
      <c r="D429" s="130">
        <f t="shared" si="10"/>
        <v>-1.2263197048357884E-2</v>
      </c>
      <c r="E429" s="130">
        <v>2.6056885130929318E-2</v>
      </c>
    </row>
    <row r="430" spans="2:5" x14ac:dyDescent="0.25">
      <c r="B430" s="136">
        <v>45393</v>
      </c>
      <c r="C430" s="261">
        <v>16.888544082641602</v>
      </c>
      <c r="D430" s="130">
        <f t="shared" si="10"/>
        <v>-3.3331558621818905E-3</v>
      </c>
      <c r="E430" s="130">
        <v>1.2415450160115447E-2</v>
      </c>
    </row>
    <row r="431" spans="2:5" x14ac:dyDescent="0.25">
      <c r="B431" s="136">
        <v>45392</v>
      </c>
      <c r="C431" s="261">
        <v>16.945024490356449</v>
      </c>
      <c r="D431" s="130">
        <f t="shared" si="10"/>
        <v>-1.0445373892412582E-2</v>
      </c>
      <c r="E431" s="130">
        <v>3.3443029451484243E-3</v>
      </c>
    </row>
    <row r="432" spans="2:5" x14ac:dyDescent="0.25">
      <c r="B432" s="136">
        <v>45391</v>
      </c>
      <c r="C432" s="261">
        <v>17.1238899230957</v>
      </c>
      <c r="D432" s="130">
        <f t="shared" si="10"/>
        <v>1.8476964656511614E-2</v>
      </c>
      <c r="E432" s="130">
        <v>1.0555631409151665E-2</v>
      </c>
    </row>
    <row r="433" spans="2:5" x14ac:dyDescent="0.25">
      <c r="B433" s="136">
        <v>45390</v>
      </c>
      <c r="C433" s="261">
        <v>16.813232421875</v>
      </c>
      <c r="D433" s="130">
        <f t="shared" si="10"/>
        <v>1.6826951485473761E-3</v>
      </c>
      <c r="E433" s="130">
        <v>-1.8141759998217634E-2</v>
      </c>
    </row>
    <row r="434" spans="2:5" x14ac:dyDescent="0.25">
      <c r="B434" s="136">
        <v>45387</v>
      </c>
      <c r="C434" s="261">
        <v>16.784988403320309</v>
      </c>
      <c r="D434" s="130">
        <f t="shared" si="10"/>
        <v>4.5070686840281904E-3</v>
      </c>
      <c r="E434" s="130">
        <v>-1.6798684420697076E-3</v>
      </c>
    </row>
    <row r="435" spans="2:5" x14ac:dyDescent="0.25">
      <c r="B435" s="136">
        <v>45386</v>
      </c>
      <c r="C435" s="261">
        <v>16.709676742553711</v>
      </c>
      <c r="D435" s="130">
        <f t="shared" si="10"/>
        <v>1.6929119858420144E-3</v>
      </c>
      <c r="E435" s="130">
        <v>-4.4868461602094577E-3</v>
      </c>
    </row>
    <row r="436" spans="2:5" x14ac:dyDescent="0.25">
      <c r="B436" s="136">
        <v>45385</v>
      </c>
      <c r="C436" s="261">
        <v>16.681436538696289</v>
      </c>
      <c r="D436" s="130">
        <f t="shared" si="10"/>
        <v>7.9636703854815832E-3</v>
      </c>
      <c r="E436" s="130">
        <v>-1.6900508784531982E-3</v>
      </c>
    </row>
    <row r="437" spans="2:5" x14ac:dyDescent="0.25">
      <c r="B437" s="136">
        <v>45384</v>
      </c>
      <c r="C437" s="261">
        <v>16.549640655517582</v>
      </c>
      <c r="D437" s="130">
        <f t="shared" si="10"/>
        <v>0</v>
      </c>
      <c r="E437" s="130">
        <v>-7.9007514054906264E-3</v>
      </c>
    </row>
    <row r="438" spans="2:5" x14ac:dyDescent="0.25">
      <c r="B438" s="136">
        <v>45383</v>
      </c>
      <c r="C438" s="261">
        <v>16.549640655517582</v>
      </c>
      <c r="D438" s="130">
        <f t="shared" si="10"/>
        <v>-1.9520371943168916E-2</v>
      </c>
      <c r="E438" s="130">
        <v>0</v>
      </c>
    </row>
    <row r="439" spans="2:5" x14ac:dyDescent="0.25">
      <c r="B439" s="136">
        <v>45379</v>
      </c>
      <c r="C439" s="261">
        <v>16.87912750244141</v>
      </c>
      <c r="D439" s="130">
        <f t="shared" si="10"/>
        <v>7.8695498373313535E-3</v>
      </c>
      <c r="E439" s="130">
        <v>1.9909003088473619E-2</v>
      </c>
    </row>
    <row r="440" spans="2:5" x14ac:dyDescent="0.25">
      <c r="B440" s="136">
        <v>45378</v>
      </c>
      <c r="C440" s="261">
        <v>16.747333526611332</v>
      </c>
      <c r="D440" s="130">
        <f t="shared" si="10"/>
        <v>2.2535914151901012E-3</v>
      </c>
      <c r="E440" s="130">
        <v>-7.8081035770963484E-3</v>
      </c>
    </row>
    <row r="441" spans="2:5" x14ac:dyDescent="0.25">
      <c r="B441" s="136">
        <v>45377</v>
      </c>
      <c r="C441" s="261">
        <v>16.709676742553711</v>
      </c>
      <c r="D441" s="130">
        <f t="shared" si="10"/>
        <v>6.8066777337815196E-3</v>
      </c>
      <c r="E441" s="130">
        <v>-2.2485241604452743E-3</v>
      </c>
    </row>
    <row r="442" spans="2:5" x14ac:dyDescent="0.25">
      <c r="B442" s="136">
        <v>45376</v>
      </c>
      <c r="C442" s="261">
        <v>16.596708297729489</v>
      </c>
      <c r="D442" s="130">
        <f t="shared" si="10"/>
        <v>-5.0791933158906609E-3</v>
      </c>
      <c r="E442" s="130">
        <v>-6.760660099218504E-3</v>
      </c>
    </row>
    <row r="443" spans="2:5" x14ac:dyDescent="0.25">
      <c r="B443" s="136">
        <v>45373</v>
      </c>
      <c r="C443" s="261">
        <v>16.681436538696289</v>
      </c>
      <c r="D443" s="130">
        <f t="shared" si="10"/>
        <v>-2.6908267401714162E-2</v>
      </c>
      <c r="E443" s="130">
        <v>5.1051232236449962E-3</v>
      </c>
    </row>
    <row r="444" spans="2:5" x14ac:dyDescent="0.25">
      <c r="B444" s="136">
        <v>45372</v>
      </c>
      <c r="C444" s="261">
        <v>17.142717361450199</v>
      </c>
      <c r="D444" s="130">
        <f t="shared" si="10"/>
        <v>-3.803487156917313E-2</v>
      </c>
      <c r="E444" s="130">
        <v>2.7652344070240396E-2</v>
      </c>
    </row>
    <row r="445" spans="2:5" x14ac:dyDescent="0.25">
      <c r="B445" s="136">
        <v>45371</v>
      </c>
      <c r="C445" s="261">
        <v>17.82051849365234</v>
      </c>
      <c r="D445" s="130">
        <f t="shared" si="10"/>
        <v>4.2440565204927691E-3</v>
      </c>
      <c r="E445" s="130">
        <v>3.9538721773850816E-2</v>
      </c>
    </row>
    <row r="446" spans="2:5" x14ac:dyDescent="0.25">
      <c r="B446" s="136">
        <v>45370</v>
      </c>
      <c r="C446" s="261">
        <v>17.745206832885739</v>
      </c>
      <c r="D446" s="130">
        <f t="shared" si="10"/>
        <v>-1.6692844578456198E-2</v>
      </c>
      <c r="E446" s="130">
        <v>-4.2261206256949003E-3</v>
      </c>
    </row>
    <row r="447" spans="2:5" x14ac:dyDescent="0.25">
      <c r="B447" s="136">
        <v>45369</v>
      </c>
      <c r="C447" s="261">
        <v>18.046453475952148</v>
      </c>
      <c r="D447" s="130">
        <f t="shared" si="10"/>
        <v>-3.119958791088472E-3</v>
      </c>
      <c r="E447" s="130">
        <v>1.6976226081971277E-2</v>
      </c>
    </row>
    <row r="448" spans="2:5" x14ac:dyDescent="0.25">
      <c r="B448" s="136">
        <v>45366</v>
      </c>
      <c r="C448" s="261">
        <v>18.102933883666989</v>
      </c>
      <c r="D448" s="130">
        <f t="shared" si="10"/>
        <v>-2.1871858698338378E-2</v>
      </c>
      <c r="E448" s="130">
        <v>3.1297233991212357E-3</v>
      </c>
    </row>
    <row r="449" spans="2:5" x14ac:dyDescent="0.25">
      <c r="B449" s="136">
        <v>45365</v>
      </c>
      <c r="C449" s="261">
        <v>18.507732391357418</v>
      </c>
      <c r="D449" s="130">
        <f t="shared" si="10"/>
        <v>1.3924799271064525E-2</v>
      </c>
      <c r="E449" s="130">
        <v>2.2360933884625799E-2</v>
      </c>
    </row>
    <row r="450" spans="2:5" x14ac:dyDescent="0.25">
      <c r="B450" s="136">
        <v>45364</v>
      </c>
      <c r="C450" s="261">
        <v>18.253555297851559</v>
      </c>
      <c r="D450" s="130">
        <f t="shared" si="10"/>
        <v>-1.5450297023587762E-3</v>
      </c>
      <c r="E450" s="130">
        <v>-1.3733562174507819E-2</v>
      </c>
    </row>
    <row r="451" spans="2:5" x14ac:dyDescent="0.25">
      <c r="B451" s="136">
        <v>45363</v>
      </c>
      <c r="C451" s="261">
        <v>18.281801223754879</v>
      </c>
      <c r="D451" s="130">
        <f t="shared" ref="D451:D514" si="11">(C451-C452)/C452</f>
        <v>1.0405940577359826E-2</v>
      </c>
      <c r="E451" s="130">
        <v>1.5474205130134213E-3</v>
      </c>
    </row>
    <row r="452" spans="2:5" x14ac:dyDescent="0.25">
      <c r="B452" s="136">
        <v>45362</v>
      </c>
      <c r="C452" s="261">
        <v>18.093521118164059</v>
      </c>
      <c r="D452" s="130">
        <f t="shared" si="11"/>
        <v>-2.0769077585966723E-3</v>
      </c>
      <c r="E452" s="130">
        <v>-1.0298772166178803E-2</v>
      </c>
    </row>
    <row r="453" spans="2:5" x14ac:dyDescent="0.25">
      <c r="B453" s="136">
        <v>45359</v>
      </c>
      <c r="C453" s="261">
        <v>18.13117790222168</v>
      </c>
      <c r="D453" s="130">
        <f t="shared" si="11"/>
        <v>-6.7043046482173838E-3</v>
      </c>
      <c r="E453" s="130">
        <v>2.081230281916611E-3</v>
      </c>
    </row>
    <row r="454" spans="2:5" x14ac:dyDescent="0.25">
      <c r="B454" s="136">
        <v>45358</v>
      </c>
      <c r="C454" s="261">
        <v>18.253555297851559</v>
      </c>
      <c r="D454" s="130">
        <f t="shared" si="11"/>
        <v>3.1038179518321392E-3</v>
      </c>
      <c r="E454" s="130">
        <v>6.7495557260449091E-3</v>
      </c>
    </row>
    <row r="455" spans="2:5" x14ac:dyDescent="0.25">
      <c r="B455" s="136">
        <v>45357</v>
      </c>
      <c r="C455" s="261">
        <v>18.197074890136719</v>
      </c>
      <c r="D455" s="130">
        <f t="shared" si="11"/>
        <v>2.073572651612472E-3</v>
      </c>
      <c r="E455" s="130">
        <v>-3.0942140746404584E-3</v>
      </c>
    </row>
    <row r="456" spans="2:5" x14ac:dyDescent="0.25">
      <c r="B456" s="136">
        <v>45356</v>
      </c>
      <c r="C456" s="261">
        <v>18.159420013427731</v>
      </c>
      <c r="D456" s="130">
        <f t="shared" si="11"/>
        <v>-2.5757433118307929E-2</v>
      </c>
      <c r="E456" s="130">
        <v>-2.0692818453694355E-3</v>
      </c>
    </row>
    <row r="457" spans="2:5" x14ac:dyDescent="0.25">
      <c r="B457" s="136">
        <v>45355</v>
      </c>
      <c r="C457" s="261">
        <v>18.6395263671875</v>
      </c>
      <c r="D457" s="130">
        <f t="shared" si="11"/>
        <v>-1.5127789256386439E-3</v>
      </c>
      <c r="E457" s="130">
        <v>2.6438418925536233E-2</v>
      </c>
    </row>
    <row r="458" spans="2:5" x14ac:dyDescent="0.25">
      <c r="B458" s="136">
        <v>45352</v>
      </c>
      <c r="C458" s="261">
        <v>18.667766571044918</v>
      </c>
      <c r="D458" s="130">
        <f t="shared" si="11"/>
        <v>-6.5130520393499331E-3</v>
      </c>
      <c r="E458" s="130">
        <v>1.5150708929563567E-3</v>
      </c>
    </row>
    <row r="459" spans="2:5" x14ac:dyDescent="0.25">
      <c r="B459" s="136">
        <v>45351</v>
      </c>
      <c r="C459" s="261">
        <v>18.79014778137207</v>
      </c>
      <c r="D459" s="130">
        <f t="shared" si="11"/>
        <v>5.010909951390785E-4</v>
      </c>
      <c r="E459" s="130">
        <v>6.555749980127471E-3</v>
      </c>
    </row>
    <row r="460" spans="2:5" x14ac:dyDescent="0.25">
      <c r="B460" s="136">
        <v>45350</v>
      </c>
      <c r="C460" s="261">
        <v>18.78073692321777</v>
      </c>
      <c r="D460" s="130">
        <f t="shared" si="11"/>
        <v>-2.500001772835549E-3</v>
      </c>
      <c r="E460" s="130">
        <v>-5.008400287106864E-4</v>
      </c>
    </row>
    <row r="461" spans="2:5" x14ac:dyDescent="0.25">
      <c r="B461" s="136">
        <v>45349</v>
      </c>
      <c r="C461" s="261">
        <v>18.82780647277832</v>
      </c>
      <c r="D461" s="130">
        <f t="shared" si="11"/>
        <v>5.0039244876697541E-4</v>
      </c>
      <c r="E461" s="130">
        <v>2.5062674458934827E-3</v>
      </c>
    </row>
    <row r="462" spans="2:5" x14ac:dyDescent="0.25">
      <c r="B462" s="136">
        <v>45348</v>
      </c>
      <c r="C462" s="261">
        <v>18.818389892578121</v>
      </c>
      <c r="D462" s="130">
        <f t="shared" si="11"/>
        <v>-5.9673658264562095E-3</v>
      </c>
      <c r="E462" s="130">
        <v>-5.0014218139609495E-4</v>
      </c>
    </row>
    <row r="463" spans="2:5" x14ac:dyDescent="0.25">
      <c r="B463" s="136">
        <v>45345</v>
      </c>
      <c r="C463" s="261">
        <v>18.93136024475098</v>
      </c>
      <c r="D463" s="130">
        <f t="shared" si="11"/>
        <v>-9.8472735369498094E-3</v>
      </c>
      <c r="E463" s="130">
        <v>6.0031890516527991E-3</v>
      </c>
    </row>
    <row r="464" spans="2:5" x14ac:dyDescent="0.25">
      <c r="B464" s="136">
        <v>45344</v>
      </c>
      <c r="C464" s="261">
        <v>19.119636535644531</v>
      </c>
      <c r="D464" s="130">
        <f t="shared" si="11"/>
        <v>2.6794784058236695E-2</v>
      </c>
      <c r="E464" s="130">
        <v>9.9452067077828565E-3</v>
      </c>
    </row>
    <row r="465" spans="2:5" x14ac:dyDescent="0.25">
      <c r="B465" s="136">
        <v>45343</v>
      </c>
      <c r="C465" s="261">
        <v>18.620698928833011</v>
      </c>
      <c r="D465" s="130">
        <f t="shared" si="11"/>
        <v>-1.198818143590797E-2</v>
      </c>
      <c r="E465" s="130">
        <v>-2.6095559184995797E-2</v>
      </c>
    </row>
    <row r="466" spans="2:5" x14ac:dyDescent="0.25">
      <c r="B466" s="136">
        <v>45342</v>
      </c>
      <c r="C466" s="261">
        <v>18.846635818481449</v>
      </c>
      <c r="D466" s="130">
        <f t="shared" si="11"/>
        <v>-2.1983307014850229E-2</v>
      </c>
      <c r="E466" s="130">
        <v>1.2133641734499453E-2</v>
      </c>
    </row>
    <row r="467" spans="2:5" x14ac:dyDescent="0.25">
      <c r="B467" s="136">
        <v>45338</v>
      </c>
      <c r="C467" s="261">
        <v>19.270259857177731</v>
      </c>
      <c r="D467" s="130">
        <f t="shared" si="11"/>
        <v>7.87793853990865E-3</v>
      </c>
      <c r="E467" s="130">
        <v>2.2477435377663869E-2</v>
      </c>
    </row>
    <row r="468" spans="2:5" x14ac:dyDescent="0.25">
      <c r="B468" s="136">
        <v>45337</v>
      </c>
      <c r="C468" s="261">
        <v>19.119636535644531</v>
      </c>
      <c r="D468" s="130">
        <f t="shared" si="11"/>
        <v>6.441945880907447E-3</v>
      </c>
      <c r="E468" s="130">
        <v>-7.8163617226519044E-3</v>
      </c>
    </row>
    <row r="469" spans="2:5" x14ac:dyDescent="0.25">
      <c r="B469" s="136">
        <v>45336</v>
      </c>
      <c r="C469" s="261">
        <v>18.997257232666019</v>
      </c>
      <c r="D469" s="130">
        <f t="shared" si="11"/>
        <v>1.6112779972036972E-2</v>
      </c>
      <c r="E469" s="130">
        <v>-6.4007128352237064E-3</v>
      </c>
    </row>
    <row r="470" spans="2:5" x14ac:dyDescent="0.25">
      <c r="B470" s="136">
        <v>45335</v>
      </c>
      <c r="C470" s="261">
        <v>18.696012496948239</v>
      </c>
      <c r="D470" s="130">
        <f t="shared" si="11"/>
        <v>-1.3902611100620884E-2</v>
      </c>
      <c r="E470" s="130">
        <v>-1.5857275186008771E-2</v>
      </c>
    </row>
    <row r="471" spans="2:5" x14ac:dyDescent="0.25">
      <c r="B471" s="136">
        <v>45334</v>
      </c>
      <c r="C471" s="261">
        <v>18.959600448608398</v>
      </c>
      <c r="D471" s="130">
        <f t="shared" si="11"/>
        <v>1.9900108350860285E-3</v>
      </c>
      <c r="E471" s="130">
        <v>1.4098618713652733E-2</v>
      </c>
    </row>
    <row r="472" spans="2:5" x14ac:dyDescent="0.25">
      <c r="B472" s="136">
        <v>45331</v>
      </c>
      <c r="C472" s="261">
        <v>18.921945571899411</v>
      </c>
      <c r="D472" s="130">
        <f t="shared" si="11"/>
        <v>-4.4576154727630074E-3</v>
      </c>
      <c r="E472" s="130">
        <v>-1.9860585570384069E-3</v>
      </c>
    </row>
    <row r="473" spans="2:5" x14ac:dyDescent="0.25">
      <c r="B473" s="136">
        <v>45330</v>
      </c>
      <c r="C473" s="261">
        <v>19.006669998168949</v>
      </c>
      <c r="D473" s="130">
        <f t="shared" si="11"/>
        <v>-1.1747399667751712E-2</v>
      </c>
      <c r="E473" s="130">
        <v>4.4775747793800256E-3</v>
      </c>
    </row>
    <row r="474" spans="2:5" x14ac:dyDescent="0.25">
      <c r="B474" s="136">
        <v>45329</v>
      </c>
      <c r="C474" s="261">
        <v>19.232603073120121</v>
      </c>
      <c r="D474" s="130">
        <f t="shared" si="11"/>
        <v>-8.7336506406043221E-3</v>
      </c>
      <c r="E474" s="130">
        <v>1.1887041495061347E-2</v>
      </c>
    </row>
    <row r="475" spans="2:5" x14ac:dyDescent="0.25">
      <c r="B475" s="136">
        <v>45328</v>
      </c>
      <c r="C475" s="261">
        <v>19.402053833007809</v>
      </c>
      <c r="D475" s="130">
        <f t="shared" si="11"/>
        <v>1.5270988076963582E-2</v>
      </c>
      <c r="E475" s="130">
        <v>8.8105993371493246E-3</v>
      </c>
    </row>
    <row r="476" spans="2:5" x14ac:dyDescent="0.25">
      <c r="B476" s="136">
        <v>45327</v>
      </c>
      <c r="C476" s="261">
        <v>19.110221862792969</v>
      </c>
      <c r="D476" s="130">
        <f t="shared" si="11"/>
        <v>-2.4570044140059264E-3</v>
      </c>
      <c r="E476" s="130">
        <v>-1.5041292675848578E-2</v>
      </c>
    </row>
    <row r="477" spans="2:5" x14ac:dyDescent="0.25">
      <c r="B477" s="136">
        <v>45324</v>
      </c>
      <c r="C477" s="261">
        <v>19.157291412353519</v>
      </c>
      <c r="D477" s="130">
        <f t="shared" si="11"/>
        <v>7.9246608795270693E-3</v>
      </c>
      <c r="E477" s="130">
        <v>2.4630561538478753E-3</v>
      </c>
    </row>
    <row r="478" spans="2:5" x14ac:dyDescent="0.25">
      <c r="B478" s="136">
        <v>45323</v>
      </c>
      <c r="C478" s="261">
        <v>19.006669998168949</v>
      </c>
      <c r="D478" s="130">
        <f t="shared" si="11"/>
        <v>1.6616243772377616E-2</v>
      </c>
      <c r="E478" s="130">
        <v>-7.8623543872931093E-3</v>
      </c>
    </row>
    <row r="479" spans="2:5" x14ac:dyDescent="0.25">
      <c r="B479" s="136">
        <v>45322</v>
      </c>
      <c r="C479" s="261">
        <v>18.696012496948239</v>
      </c>
      <c r="D479" s="130">
        <f t="shared" si="11"/>
        <v>-4.5112407790979863E-3</v>
      </c>
      <c r="E479" s="130">
        <v>-1.6344656967824354E-2</v>
      </c>
    </row>
    <row r="480" spans="2:5" x14ac:dyDescent="0.25">
      <c r="B480" s="136">
        <v>45321</v>
      </c>
      <c r="C480" s="261">
        <v>18.78073692321777</v>
      </c>
      <c r="D480" s="130">
        <f t="shared" si="11"/>
        <v>-1.0907176494613952E-2</v>
      </c>
      <c r="E480" s="130">
        <v>4.5316842981015801E-3</v>
      </c>
    </row>
    <row r="481" spans="2:5" x14ac:dyDescent="0.25">
      <c r="B481" s="136">
        <v>45320</v>
      </c>
      <c r="C481" s="261">
        <v>18.98784065246582</v>
      </c>
      <c r="D481" s="130">
        <f t="shared" si="11"/>
        <v>-2.4729011953775314E-3</v>
      </c>
      <c r="E481" s="130">
        <v>1.1027454891400855E-2</v>
      </c>
    </row>
    <row r="482" spans="2:5" x14ac:dyDescent="0.25">
      <c r="B482" s="136">
        <v>45317</v>
      </c>
      <c r="C482" s="261">
        <v>19.034912109375</v>
      </c>
      <c r="D482" s="130">
        <f t="shared" si="11"/>
        <v>6.4709060347554912E-3</v>
      </c>
      <c r="E482" s="130">
        <v>2.4790315955736044E-3</v>
      </c>
    </row>
    <row r="483" spans="2:5" x14ac:dyDescent="0.25">
      <c r="B483" s="136">
        <v>45316</v>
      </c>
      <c r="C483" s="261">
        <v>18.912530899047852</v>
      </c>
      <c r="D483" s="130">
        <f t="shared" si="11"/>
        <v>5.0026068652589059E-3</v>
      </c>
      <c r="E483" s="130">
        <v>-6.4293026216219679E-3</v>
      </c>
    </row>
    <row r="484" spans="2:5" x14ac:dyDescent="0.25">
      <c r="B484" s="136">
        <v>45315</v>
      </c>
      <c r="C484" s="261">
        <v>18.818389892578121</v>
      </c>
      <c r="D484" s="130">
        <f t="shared" si="11"/>
        <v>1.0106019475722726E-2</v>
      </c>
      <c r="E484" s="130">
        <v>-4.9777053622405256E-3</v>
      </c>
    </row>
    <row r="485" spans="2:5" x14ac:dyDescent="0.25">
      <c r="B485" s="136">
        <v>45314</v>
      </c>
      <c r="C485" s="261">
        <v>18.63011360168457</v>
      </c>
      <c r="D485" s="130">
        <f t="shared" si="11"/>
        <v>-4.0260918979642055E-3</v>
      </c>
      <c r="E485" s="130">
        <v>-1.0004909663807442E-2</v>
      </c>
    </row>
    <row r="486" spans="2:5" x14ac:dyDescent="0.25">
      <c r="B486" s="136">
        <v>45313</v>
      </c>
      <c r="C486" s="261">
        <v>18.705423355102539</v>
      </c>
      <c r="D486" s="130">
        <f t="shared" si="11"/>
        <v>-6.0029863405123632E-3</v>
      </c>
      <c r="E486" s="130">
        <v>4.0423668383406473E-3</v>
      </c>
    </row>
    <row r="487" spans="2:5" x14ac:dyDescent="0.25">
      <c r="B487" s="136">
        <v>45310</v>
      </c>
      <c r="C487" s="261">
        <v>18.818389892578121</v>
      </c>
      <c r="D487" s="130">
        <f t="shared" si="11"/>
        <v>8.0686310791367507E-3</v>
      </c>
      <c r="E487" s="130">
        <v>6.0392398146266457E-3</v>
      </c>
    </row>
    <row r="488" spans="2:5" x14ac:dyDescent="0.25">
      <c r="B488" s="136">
        <v>45309</v>
      </c>
      <c r="C488" s="261">
        <v>18.667766571044918</v>
      </c>
      <c r="D488" s="130">
        <f t="shared" si="11"/>
        <v>1.4841112068282402E-2</v>
      </c>
      <c r="E488" s="130">
        <v>-8.0040493577300253E-3</v>
      </c>
    </row>
    <row r="489" spans="2:5" x14ac:dyDescent="0.25">
      <c r="B489" s="136">
        <v>45308</v>
      </c>
      <c r="C489" s="261">
        <v>18.394767761230469</v>
      </c>
      <c r="D489" s="130">
        <f t="shared" si="11"/>
        <v>3.5953607255071779E-3</v>
      </c>
      <c r="E489" s="130">
        <v>-1.4624074539151932E-2</v>
      </c>
    </row>
    <row r="490" spans="2:5" x14ac:dyDescent="0.25">
      <c r="B490" s="136">
        <v>45307</v>
      </c>
      <c r="C490" s="261">
        <v>18.3288688659668</v>
      </c>
      <c r="D490" s="130">
        <f t="shared" si="11"/>
        <v>-6.6326785351190406E-3</v>
      </c>
      <c r="E490" s="130">
        <v>-3.5824804161191646E-3</v>
      </c>
    </row>
    <row r="491" spans="2:5" x14ac:dyDescent="0.25">
      <c r="B491" s="136">
        <v>45303</v>
      </c>
      <c r="C491" s="261">
        <v>18.451250076293949</v>
      </c>
      <c r="D491" s="130">
        <f t="shared" si="11"/>
        <v>4.1445324645013035E-2</v>
      </c>
      <c r="E491" s="130">
        <v>6.6769646955348629E-3</v>
      </c>
    </row>
    <row r="492" spans="2:5" x14ac:dyDescent="0.25">
      <c r="B492" s="136">
        <v>45302</v>
      </c>
      <c r="C492" s="261">
        <v>17.716964721679691</v>
      </c>
      <c r="D492" s="130">
        <f t="shared" si="11"/>
        <v>3.977889791491105E-2</v>
      </c>
      <c r="E492" s="130">
        <v>-3.9795967838388527E-2</v>
      </c>
    </row>
    <row r="493" spans="2:5" x14ac:dyDescent="0.25">
      <c r="B493" s="136">
        <v>45301</v>
      </c>
      <c r="C493" s="261">
        <v>17.039165496826168</v>
      </c>
      <c r="D493" s="130">
        <f t="shared" si="11"/>
        <v>-8.2190734505378331E-3</v>
      </c>
      <c r="E493" s="130">
        <v>-3.8257073686223532E-2</v>
      </c>
    </row>
    <row r="494" spans="2:5" x14ac:dyDescent="0.25">
      <c r="B494" s="136">
        <v>45300</v>
      </c>
      <c r="C494" s="261">
        <v>17.18037223815918</v>
      </c>
      <c r="D494" s="130">
        <f t="shared" si="11"/>
        <v>-8.1521801967230738E-3</v>
      </c>
      <c r="E494" s="130">
        <v>8.2871864446245041E-3</v>
      </c>
    </row>
    <row r="495" spans="2:5" x14ac:dyDescent="0.25">
      <c r="B495" s="136">
        <v>45299</v>
      </c>
      <c r="C495" s="261">
        <v>17.32158088684082</v>
      </c>
      <c r="D495" s="130">
        <f t="shared" si="11"/>
        <v>1.6574484828336025E-2</v>
      </c>
      <c r="E495" s="130">
        <v>8.2191844695892729E-3</v>
      </c>
    </row>
    <row r="496" spans="2:5" x14ac:dyDescent="0.25">
      <c r="B496" s="136">
        <v>45296</v>
      </c>
      <c r="C496" s="261">
        <v>17.039165496826168</v>
      </c>
      <c r="D496" s="130">
        <f t="shared" si="11"/>
        <v>1.6603461835247647E-3</v>
      </c>
      <c r="E496" s="130">
        <v>-1.6304250279442021E-2</v>
      </c>
    </row>
    <row r="497" spans="2:5" x14ac:dyDescent="0.25">
      <c r="B497" s="136">
        <v>45295</v>
      </c>
      <c r="C497" s="261">
        <v>17.010921478271481</v>
      </c>
      <c r="D497" s="130">
        <f t="shared" si="11"/>
        <v>1.6627700232379294E-3</v>
      </c>
      <c r="E497" s="130">
        <v>-1.6575940036469758E-3</v>
      </c>
    </row>
    <row r="498" spans="2:5" x14ac:dyDescent="0.25">
      <c r="B498" s="136">
        <v>45294</v>
      </c>
      <c r="C498" s="261">
        <v>16.982683181762699</v>
      </c>
      <c r="D498" s="130">
        <f t="shared" si="11"/>
        <v>-2.2123459933416855E-3</v>
      </c>
      <c r="E498" s="130">
        <v>-1.6600098086897593E-3</v>
      </c>
    </row>
    <row r="499" spans="2:5" x14ac:dyDescent="0.25">
      <c r="B499" s="136">
        <v>45293</v>
      </c>
      <c r="C499" s="261">
        <v>17.02033805847168</v>
      </c>
      <c r="D499" s="130">
        <f t="shared" si="11"/>
        <v>-1.6321991228474567E-2</v>
      </c>
      <c r="E499" s="130">
        <v>2.2172513204166406E-3</v>
      </c>
    </row>
    <row r="500" spans="2:5" x14ac:dyDescent="0.25">
      <c r="B500" s="136">
        <v>45289</v>
      </c>
      <c r="C500" s="261">
        <v>17.302753448486332</v>
      </c>
      <c r="D500" s="130">
        <f t="shared" si="11"/>
        <v>-9.6983046825010449E-3</v>
      </c>
      <c r="E500" s="130">
        <v>1.6592819075886858E-2</v>
      </c>
    </row>
    <row r="501" spans="2:5" x14ac:dyDescent="0.25">
      <c r="B501" s="136">
        <v>45288</v>
      </c>
      <c r="C501" s="261">
        <v>17.47220420837402</v>
      </c>
      <c r="D501" s="130">
        <f t="shared" si="11"/>
        <v>-2.1506043979388121E-3</v>
      </c>
      <c r="E501" s="130">
        <v>9.7932829241413021E-3</v>
      </c>
    </row>
    <row r="502" spans="2:5" x14ac:dyDescent="0.25">
      <c r="B502" s="136">
        <v>45287</v>
      </c>
      <c r="C502" s="261">
        <v>17.509860992431641</v>
      </c>
      <c r="D502" s="130">
        <f t="shared" si="11"/>
        <v>8.1301973660728149E-3</v>
      </c>
      <c r="E502" s="130">
        <v>2.155239465411738E-3</v>
      </c>
    </row>
    <row r="503" spans="2:5" x14ac:dyDescent="0.25">
      <c r="B503" s="136">
        <v>45286</v>
      </c>
      <c r="C503" s="261">
        <v>17.368650436401371</v>
      </c>
      <c r="D503" s="130">
        <f t="shared" si="11"/>
        <v>-1.6524575235017935E-2</v>
      </c>
      <c r="E503" s="130">
        <v>-8.0646303298070668E-3</v>
      </c>
    </row>
    <row r="504" spans="2:5" x14ac:dyDescent="0.25">
      <c r="B504" s="136">
        <v>45282</v>
      </c>
      <c r="C504" s="261">
        <v>17.660482406616211</v>
      </c>
      <c r="D504" s="130">
        <f t="shared" si="11"/>
        <v>1.9011532799673183E-2</v>
      </c>
      <c r="E504" s="130">
        <v>1.6802224863897094E-2</v>
      </c>
    </row>
    <row r="505" spans="2:5" x14ac:dyDescent="0.25">
      <c r="B505" s="136">
        <v>45281</v>
      </c>
      <c r="C505" s="261">
        <v>17.33099365234375</v>
      </c>
      <c r="D505" s="130">
        <f t="shared" si="11"/>
        <v>-5.430425274787396E-4</v>
      </c>
      <c r="E505" s="130">
        <v>-1.8656837717469336E-2</v>
      </c>
    </row>
    <row r="506" spans="2:5" x14ac:dyDescent="0.25">
      <c r="B506" s="136">
        <v>45280</v>
      </c>
      <c r="C506" s="261">
        <v>17.340410232543949</v>
      </c>
      <c r="D506" s="130">
        <f t="shared" si="11"/>
        <v>-1.9691211491068436E-2</v>
      </c>
      <c r="E506" s="130">
        <v>5.4333758289302808E-4</v>
      </c>
    </row>
    <row r="507" spans="2:5" x14ac:dyDescent="0.25">
      <c r="B507" s="136">
        <v>45279</v>
      </c>
      <c r="C507" s="261">
        <v>17.688722610473629</v>
      </c>
      <c r="D507" s="130">
        <f t="shared" si="11"/>
        <v>-5.3185068951990108E-4</v>
      </c>
      <c r="E507" s="130">
        <v>2.0086743811630156E-2</v>
      </c>
    </row>
    <row r="508" spans="2:5" x14ac:dyDescent="0.25">
      <c r="B508" s="136">
        <v>45278</v>
      </c>
      <c r="C508" s="261">
        <v>17.698135375976559</v>
      </c>
      <c r="D508" s="130">
        <f t="shared" si="11"/>
        <v>6.9629609372265948E-3</v>
      </c>
      <c r="E508" s="130">
        <v>5.3213370519792746E-4</v>
      </c>
    </row>
    <row r="509" spans="2:5" x14ac:dyDescent="0.25">
      <c r="B509" s="136">
        <v>45275</v>
      </c>
      <c r="C509" s="261">
        <v>17.57575607299805</v>
      </c>
      <c r="D509" s="130">
        <f t="shared" si="11"/>
        <v>1.633087528845991E-2</v>
      </c>
      <c r="E509" s="130">
        <v>-6.9148133618994762E-3</v>
      </c>
    </row>
    <row r="510" spans="2:5" x14ac:dyDescent="0.25">
      <c r="B510" s="136">
        <v>45274</v>
      </c>
      <c r="C510" s="261">
        <v>17.293340682983398</v>
      </c>
      <c r="D510" s="130">
        <f t="shared" si="11"/>
        <v>5.1517045084213758E-2</v>
      </c>
      <c r="E510" s="130">
        <v>-1.6068463219544325E-2</v>
      </c>
    </row>
    <row r="511" spans="2:5" x14ac:dyDescent="0.25">
      <c r="B511" s="136">
        <v>45273</v>
      </c>
      <c r="C511" s="261">
        <v>16.446086883544918</v>
      </c>
      <c r="D511" s="130">
        <f t="shared" si="11"/>
        <v>-4.5584313316218688E-3</v>
      </c>
      <c r="E511" s="130">
        <v>-4.8993067040665868E-2</v>
      </c>
    </row>
    <row r="512" spans="2:5" x14ac:dyDescent="0.25">
      <c r="B512" s="136">
        <v>45272</v>
      </c>
      <c r="C512" s="261">
        <v>16.52139854431152</v>
      </c>
      <c r="D512" s="130">
        <f t="shared" si="11"/>
        <v>8.0413151689773914E-3</v>
      </c>
      <c r="E512" s="130">
        <v>4.5793057825782501E-3</v>
      </c>
    </row>
    <row r="513" spans="2:5" x14ac:dyDescent="0.25">
      <c r="B513" s="136">
        <v>45271</v>
      </c>
      <c r="C513" s="261">
        <v>16.389604568481449</v>
      </c>
      <c r="D513" s="130">
        <f t="shared" si="11"/>
        <v>-2.6830673735772449E-2</v>
      </c>
      <c r="E513" s="130">
        <v>-7.9771682449636793E-3</v>
      </c>
    </row>
    <row r="514" spans="2:5" x14ac:dyDescent="0.25">
      <c r="B514" s="136">
        <v>45268</v>
      </c>
      <c r="C514" s="261">
        <v>16.841472625732418</v>
      </c>
      <c r="D514" s="130">
        <f t="shared" si="11"/>
        <v>1.4172346018878571E-2</v>
      </c>
      <c r="E514" s="130">
        <v>2.7570406312300465E-2</v>
      </c>
    </row>
    <row r="515" spans="2:5" x14ac:dyDescent="0.25">
      <c r="B515" s="136">
        <v>45267</v>
      </c>
      <c r="C515" s="261">
        <v>16.606124877929691</v>
      </c>
      <c r="D515" s="130">
        <f t="shared" ref="D515:D578" si="12">(C515-C516)/C516</f>
        <v>-2.8264576964789289E-3</v>
      </c>
      <c r="E515" s="130">
        <v>-1.3974297440185534E-2</v>
      </c>
    </row>
    <row r="516" spans="2:5" x14ac:dyDescent="0.25">
      <c r="B516" s="136">
        <v>45266</v>
      </c>
      <c r="C516" s="261">
        <v>16.653194427490231</v>
      </c>
      <c r="D516" s="130">
        <f t="shared" si="12"/>
        <v>1.3173000078560605E-2</v>
      </c>
      <c r="E516" s="130">
        <v>2.8344692037753721E-3</v>
      </c>
    </row>
    <row r="517" spans="2:5" x14ac:dyDescent="0.25">
      <c r="B517" s="136">
        <v>45265</v>
      </c>
      <c r="C517" s="261">
        <v>16.436674118041989</v>
      </c>
      <c r="D517" s="130">
        <f t="shared" si="12"/>
        <v>-1.30017283105049E-2</v>
      </c>
      <c r="E517" s="130">
        <v>-1.30017283105049E-2</v>
      </c>
    </row>
    <row r="518" spans="2:5" x14ac:dyDescent="0.25">
      <c r="B518" s="136">
        <v>45264</v>
      </c>
      <c r="C518" s="261">
        <v>16.653194427490231</v>
      </c>
      <c r="D518" s="130">
        <f t="shared" si="12"/>
        <v>-2.2561332301355157E-3</v>
      </c>
      <c r="E518" s="130">
        <v>1.3173000078560605E-2</v>
      </c>
    </row>
    <row r="519" spans="2:5" x14ac:dyDescent="0.25">
      <c r="B519" s="136">
        <v>45261</v>
      </c>
      <c r="C519" s="261">
        <v>16.690851211547852</v>
      </c>
      <c r="D519" s="130">
        <f t="shared" si="12"/>
        <v>1.0256557081523579E-2</v>
      </c>
      <c r="E519" s="130">
        <v>2.2612348772832959E-3</v>
      </c>
    </row>
    <row r="520" spans="2:5" x14ac:dyDescent="0.25">
      <c r="B520" s="136">
        <v>45260</v>
      </c>
      <c r="C520" s="261">
        <v>16.52139854431152</v>
      </c>
      <c r="D520" s="130">
        <f t="shared" si="12"/>
        <v>-3.9728530523876985E-3</v>
      </c>
      <c r="E520" s="130">
        <v>-1.0152428122964331E-2</v>
      </c>
    </row>
    <row r="521" spans="2:5" x14ac:dyDescent="0.25">
      <c r="B521" s="136">
        <v>45259</v>
      </c>
      <c r="C521" s="261">
        <v>16.587297439575199</v>
      </c>
      <c r="D521" s="130">
        <f t="shared" si="12"/>
        <v>-5.6703160563334248E-4</v>
      </c>
      <c r="E521" s="130">
        <v>3.9886995696480319E-3</v>
      </c>
    </row>
    <row r="522" spans="2:5" x14ac:dyDescent="0.25">
      <c r="B522" s="136">
        <v>45258</v>
      </c>
      <c r="C522" s="261">
        <v>16.596708297729489</v>
      </c>
      <c r="D522" s="130">
        <f t="shared" si="12"/>
        <v>1.4968160407206905E-2</v>
      </c>
      <c r="E522" s="130">
        <v>5.6735331289331373E-4</v>
      </c>
    </row>
    <row r="523" spans="2:5" x14ac:dyDescent="0.25">
      <c r="B523" s="136">
        <v>45257</v>
      </c>
      <c r="C523" s="261">
        <v>16.351949691772461</v>
      </c>
      <c r="D523" s="130">
        <f t="shared" si="12"/>
        <v>-5.7239872584308226E-3</v>
      </c>
      <c r="E523" s="130">
        <v>-1.4747418678829938E-2</v>
      </c>
    </row>
    <row r="524" spans="2:5" x14ac:dyDescent="0.25">
      <c r="B524" s="136">
        <v>45254</v>
      </c>
      <c r="C524" s="261">
        <v>16.446086883544918</v>
      </c>
      <c r="D524" s="130">
        <f t="shared" si="12"/>
        <v>-6.2571613564394194E-3</v>
      </c>
      <c r="E524" s="130">
        <v>5.756939909118167E-3</v>
      </c>
    </row>
    <row r="525" spans="2:5" x14ac:dyDescent="0.25">
      <c r="B525" s="136">
        <v>45252</v>
      </c>
      <c r="C525" s="261">
        <v>16.549640655517582</v>
      </c>
      <c r="D525" s="130">
        <f t="shared" si="12"/>
        <v>8.0274824342914542E-3</v>
      </c>
      <c r="E525" s="130">
        <v>6.2965599480247041E-3</v>
      </c>
    </row>
    <row r="526" spans="2:5" x14ac:dyDescent="0.25">
      <c r="B526" s="136">
        <v>45251</v>
      </c>
      <c r="C526" s="261">
        <v>16.4178466796875</v>
      </c>
      <c r="D526" s="130">
        <f t="shared" si="12"/>
        <v>-5.7012584907811577E-3</v>
      </c>
      <c r="E526" s="130">
        <v>-7.9635551353280966E-3</v>
      </c>
    </row>
    <row r="527" spans="2:5" x14ac:dyDescent="0.25">
      <c r="B527" s="136">
        <v>45250</v>
      </c>
      <c r="C527" s="261">
        <v>16.51198577880859</v>
      </c>
      <c r="D527" s="130">
        <f t="shared" si="12"/>
        <v>1.7133311325120103E-3</v>
      </c>
      <c r="E527" s="130">
        <v>5.7339492174428115E-3</v>
      </c>
    </row>
    <row r="528" spans="2:5" x14ac:dyDescent="0.25">
      <c r="B528" s="136">
        <v>45247</v>
      </c>
      <c r="C528" s="261">
        <v>16.483743667602539</v>
      </c>
      <c r="D528" s="130">
        <f t="shared" si="12"/>
        <v>1.389701322442405E-2</v>
      </c>
      <c r="E528" s="130">
        <v>-1.7104006498295883E-3</v>
      </c>
    </row>
    <row r="529" spans="2:5" x14ac:dyDescent="0.25">
      <c r="B529" s="136">
        <v>45246</v>
      </c>
      <c r="C529" s="261">
        <v>16.257808685302731</v>
      </c>
      <c r="D529" s="130">
        <f t="shared" si="12"/>
        <v>-5.1844058170947161E-3</v>
      </c>
      <c r="E529" s="130">
        <v>-1.3706533349209083E-2</v>
      </c>
    </row>
    <row r="530" spans="2:5" x14ac:dyDescent="0.25">
      <c r="B530" s="136">
        <v>45245</v>
      </c>
      <c r="C530" s="261">
        <v>16.342535018920898</v>
      </c>
      <c r="D530" s="130">
        <f t="shared" si="12"/>
        <v>2.6004638110785877E-2</v>
      </c>
      <c r="E530" s="130">
        <v>5.2114239537559151E-3</v>
      </c>
    </row>
    <row r="531" spans="2:5" x14ac:dyDescent="0.25">
      <c r="B531" s="136">
        <v>45244</v>
      </c>
      <c r="C531" s="261">
        <v>15.928324699401861</v>
      </c>
      <c r="D531" s="130">
        <f t="shared" si="12"/>
        <v>2.2356611196681721E-2</v>
      </c>
      <c r="E531" s="130">
        <v>-2.5345536603683414E-2</v>
      </c>
    </row>
    <row r="532" spans="2:5" x14ac:dyDescent="0.25">
      <c r="B532" s="136">
        <v>45243</v>
      </c>
      <c r="C532" s="261">
        <v>15.580008506774901</v>
      </c>
      <c r="D532" s="130">
        <f t="shared" si="12"/>
        <v>-4.8106113423821897E-3</v>
      </c>
      <c r="E532" s="130">
        <v>-2.1867723015468174E-2</v>
      </c>
    </row>
    <row r="533" spans="2:5" x14ac:dyDescent="0.25">
      <c r="B533" s="136">
        <v>45240</v>
      </c>
      <c r="C533" s="261">
        <v>15.6553201675415</v>
      </c>
      <c r="D533" s="130">
        <f t="shared" si="12"/>
        <v>1.6503655180471886E-2</v>
      </c>
      <c r="E533" s="130">
        <v>4.8338651890883644E-3</v>
      </c>
    </row>
    <row r="534" spans="2:5" x14ac:dyDescent="0.25">
      <c r="B534" s="136">
        <v>45239</v>
      </c>
      <c r="C534" s="261">
        <v>15.401144981384279</v>
      </c>
      <c r="D534" s="130">
        <f t="shared" si="12"/>
        <v>-1.8596342243725937E-2</v>
      </c>
      <c r="E534" s="130">
        <v>-1.6235706675881846E-2</v>
      </c>
    </row>
    <row r="535" spans="2:5" x14ac:dyDescent="0.25">
      <c r="B535" s="136">
        <v>45238</v>
      </c>
      <c r="C535" s="261">
        <v>15.692976951599119</v>
      </c>
      <c r="D535" s="130">
        <f t="shared" si="12"/>
        <v>-7.1470923297729944E-3</v>
      </c>
      <c r="E535" s="130">
        <v>1.8948719109363899E-2</v>
      </c>
    </row>
    <row r="536" spans="2:5" x14ac:dyDescent="0.25">
      <c r="B536" s="136">
        <v>45237</v>
      </c>
      <c r="C536" s="261">
        <v>15.805943489074711</v>
      </c>
      <c r="D536" s="130">
        <f t="shared" si="12"/>
        <v>-4.1519373534540738E-3</v>
      </c>
      <c r="E536" s="130">
        <v>7.1985409667016647E-3</v>
      </c>
    </row>
    <row r="537" spans="2:5" x14ac:dyDescent="0.25">
      <c r="B537" s="136">
        <v>45236</v>
      </c>
      <c r="C537" s="261">
        <v>15.871842384338381</v>
      </c>
      <c r="D537" s="130">
        <f t="shared" si="12"/>
        <v>1.0791336757777995E-2</v>
      </c>
      <c r="E537" s="130">
        <v>4.1692478091687685E-3</v>
      </c>
    </row>
    <row r="538" spans="2:5" x14ac:dyDescent="0.25">
      <c r="B538" s="136">
        <v>45233</v>
      </c>
      <c r="C538" s="261">
        <v>15.702392578125</v>
      </c>
      <c r="D538" s="130">
        <f t="shared" si="12"/>
        <v>-5.9908872959319869E-4</v>
      </c>
      <c r="E538" s="130">
        <v>-1.0676127075240245E-2</v>
      </c>
    </row>
    <row r="539" spans="2:5" x14ac:dyDescent="0.25">
      <c r="B539" s="136">
        <v>45232</v>
      </c>
      <c r="C539" s="261">
        <v>15.71180534362793</v>
      </c>
      <c r="D539" s="130">
        <f t="shared" si="12"/>
        <v>1.768301406235279E-2</v>
      </c>
      <c r="E539" s="130">
        <v>5.9944785204533795E-4</v>
      </c>
    </row>
    <row r="540" spans="2:5" x14ac:dyDescent="0.25">
      <c r="B540" s="136">
        <v>45231</v>
      </c>
      <c r="C540" s="261">
        <v>15.43880081176758</v>
      </c>
      <c r="D540" s="130">
        <f t="shared" si="12"/>
        <v>-1.2180030500048885E-3</v>
      </c>
      <c r="E540" s="130">
        <v>-1.7375758284268034E-2</v>
      </c>
    </row>
    <row r="541" spans="2:5" x14ac:dyDescent="0.25">
      <c r="B541" s="136">
        <v>45230</v>
      </c>
      <c r="C541" s="261">
        <v>15.45762825012207</v>
      </c>
      <c r="D541" s="130">
        <f t="shared" si="12"/>
        <v>-4.8485129794267681E-3</v>
      </c>
      <c r="E541" s="130">
        <v>1.2194883905840657E-3</v>
      </c>
    </row>
    <row r="542" spans="2:5" x14ac:dyDescent="0.25">
      <c r="B542" s="136">
        <v>45229</v>
      </c>
      <c r="C542" s="261">
        <v>15.53293991088867</v>
      </c>
      <c r="D542" s="130">
        <f t="shared" si="12"/>
        <v>3.6496253660514575E-3</v>
      </c>
      <c r="E542" s="130">
        <v>4.8721355920825077E-3</v>
      </c>
    </row>
    <row r="543" spans="2:5" x14ac:dyDescent="0.25">
      <c r="B543" s="136">
        <v>45226</v>
      </c>
      <c r="C543" s="261">
        <v>15.476456642150881</v>
      </c>
      <c r="D543" s="130">
        <f t="shared" si="12"/>
        <v>7.3529840806077816E-3</v>
      </c>
      <c r="E543" s="130">
        <v>-3.6363540361212853E-3</v>
      </c>
    </row>
    <row r="544" spans="2:5" x14ac:dyDescent="0.25">
      <c r="B544" s="136">
        <v>45225</v>
      </c>
      <c r="C544" s="261">
        <v>15.36348915100098</v>
      </c>
      <c r="D544" s="130">
        <f t="shared" si="12"/>
        <v>-3.6629941481274258E-3</v>
      </c>
      <c r="E544" s="130">
        <v>-7.2993123530762285E-3</v>
      </c>
    </row>
    <row r="545" spans="2:5" x14ac:dyDescent="0.25">
      <c r="B545" s="136">
        <v>45224</v>
      </c>
      <c r="C545" s="261">
        <v>15.41997241973877</v>
      </c>
      <c r="D545" s="130">
        <f t="shared" si="12"/>
        <v>-2.3838038264383243E-2</v>
      </c>
      <c r="E545" s="130">
        <v>3.6764610032682162E-3</v>
      </c>
    </row>
    <row r="546" spans="2:5" x14ac:dyDescent="0.25">
      <c r="B546" s="136">
        <v>45223</v>
      </c>
      <c r="C546" s="261">
        <v>15.796530723571779</v>
      </c>
      <c r="D546" s="130">
        <f t="shared" si="12"/>
        <v>1.3040341833609735E-2</v>
      </c>
      <c r="E546" s="130">
        <v>2.4420167143164636E-2</v>
      </c>
    </row>
    <row r="547" spans="2:5" x14ac:dyDescent="0.25">
      <c r="B547" s="136">
        <v>45222</v>
      </c>
      <c r="C547" s="261">
        <v>15.59319019317627</v>
      </c>
      <c r="D547" s="130">
        <f t="shared" si="12"/>
        <v>-1.1196024620550103E-2</v>
      </c>
      <c r="E547" s="130">
        <v>-1.2872480290376818E-2</v>
      </c>
    </row>
    <row r="548" spans="2:5" x14ac:dyDescent="0.25">
      <c r="B548" s="136">
        <v>45219</v>
      </c>
      <c r="C548" s="261">
        <v>15.769748687744141</v>
      </c>
      <c r="D548" s="130">
        <f t="shared" si="12"/>
        <v>-7.0217395834227831E-3</v>
      </c>
      <c r="E548" s="130">
        <v>1.1322794911148765E-2</v>
      </c>
    </row>
    <row r="549" spans="2:5" x14ac:dyDescent="0.25">
      <c r="B549" s="136">
        <v>45218</v>
      </c>
      <c r="C549" s="261">
        <v>15.88126277923584</v>
      </c>
      <c r="D549" s="130">
        <f t="shared" si="12"/>
        <v>-2.9171750063109471E-3</v>
      </c>
      <c r="E549" s="130">
        <v>7.0713930640102854E-3</v>
      </c>
    </row>
    <row r="550" spans="2:5" x14ac:dyDescent="0.25">
      <c r="B550" s="136">
        <v>45217</v>
      </c>
      <c r="C550" s="261">
        <v>15.927726745605471</v>
      </c>
      <c r="D550" s="130">
        <f t="shared" si="12"/>
        <v>-1.2103708623263593E-2</v>
      </c>
      <c r="E550" s="130">
        <v>2.9257098138556455E-3</v>
      </c>
    </row>
    <row r="551" spans="2:5" x14ac:dyDescent="0.25">
      <c r="B551" s="136">
        <v>45216</v>
      </c>
      <c r="C551" s="261">
        <v>16.122873306274411</v>
      </c>
      <c r="D551" s="130">
        <f t="shared" si="12"/>
        <v>8.1347597125065556E-3</v>
      </c>
      <c r="E551" s="130">
        <v>1.2252003301273471E-2</v>
      </c>
    </row>
    <row r="552" spans="2:5" x14ac:dyDescent="0.25">
      <c r="B552" s="136">
        <v>45215</v>
      </c>
      <c r="C552" s="261">
        <v>15.992775917053221</v>
      </c>
      <c r="D552" s="130">
        <f t="shared" si="12"/>
        <v>1.8343139068328726E-2</v>
      </c>
      <c r="E552" s="130">
        <v>-8.0691193653776756E-3</v>
      </c>
    </row>
    <row r="553" spans="2:5" x14ac:dyDescent="0.25">
      <c r="B553" s="136">
        <v>45212</v>
      </c>
      <c r="C553" s="261">
        <v>15.704702377319339</v>
      </c>
      <c r="D553" s="130">
        <f t="shared" si="12"/>
        <v>2.6731561670548534E-2</v>
      </c>
      <c r="E553" s="130">
        <v>-1.8012729073925579E-2</v>
      </c>
    </row>
    <row r="554" spans="2:5" x14ac:dyDescent="0.25">
      <c r="B554" s="136">
        <v>45211</v>
      </c>
      <c r="C554" s="261">
        <v>15.295821189880369</v>
      </c>
      <c r="D554" s="130">
        <f t="shared" si="12"/>
        <v>-6.5303725001171278E-2</v>
      </c>
      <c r="E554" s="130">
        <v>-2.6035589698883727E-2</v>
      </c>
    </row>
    <row r="555" spans="2:5" x14ac:dyDescent="0.25">
      <c r="B555" s="136">
        <v>45210</v>
      </c>
      <c r="C555" s="261">
        <v>16.364482879638668</v>
      </c>
      <c r="D555" s="130">
        <f t="shared" si="12"/>
        <v>-1.344554840936738E-2</v>
      </c>
      <c r="E555" s="130">
        <v>6.9866251474312455E-2</v>
      </c>
    </row>
    <row r="556" spans="2:5" x14ac:dyDescent="0.25">
      <c r="B556" s="136">
        <v>45209</v>
      </c>
      <c r="C556" s="261">
        <v>16.58751106262207</v>
      </c>
      <c r="D556" s="130">
        <f t="shared" si="12"/>
        <v>5.6339617741209408E-3</v>
      </c>
      <c r="E556" s="130">
        <v>1.3628795032741451E-2</v>
      </c>
    </row>
    <row r="557" spans="2:5" x14ac:dyDescent="0.25">
      <c r="B557" s="136">
        <v>45208</v>
      </c>
      <c r="C557" s="261">
        <v>16.49458122253418</v>
      </c>
      <c r="D557" s="130">
        <f t="shared" si="12"/>
        <v>-2.2485405081106376E-3</v>
      </c>
      <c r="E557" s="130">
        <v>-5.6023980775088472E-3</v>
      </c>
    </row>
    <row r="558" spans="2:5" x14ac:dyDescent="0.25">
      <c r="B558" s="136">
        <v>45205</v>
      </c>
      <c r="C558" s="261">
        <v>16.531753540039059</v>
      </c>
      <c r="D558" s="130">
        <f t="shared" si="12"/>
        <v>1.0221567136014749E-2</v>
      </c>
      <c r="E558" s="130">
        <v>2.253607836620675E-3</v>
      </c>
    </row>
    <row r="559" spans="2:5" x14ac:dyDescent="0.25">
      <c r="B559" s="136">
        <v>45204</v>
      </c>
      <c r="C559" s="261">
        <v>16.364482879638668</v>
      </c>
      <c r="D559" s="130">
        <f t="shared" si="12"/>
        <v>9.7475802288791401E-3</v>
      </c>
      <c r="E559" s="130">
        <v>-1.0118143849366594E-2</v>
      </c>
    </row>
    <row r="560" spans="2:5" x14ac:dyDescent="0.25">
      <c r="B560" s="136">
        <v>45203</v>
      </c>
      <c r="C560" s="261">
        <v>16.206508636474609</v>
      </c>
      <c r="D560" s="130">
        <f t="shared" si="12"/>
        <v>2.5882318850903429E-2</v>
      </c>
      <c r="E560" s="130">
        <v>-9.6534821372581646E-3</v>
      </c>
    </row>
    <row r="561" spans="2:5" x14ac:dyDescent="0.25">
      <c r="B561" s="136">
        <v>45202</v>
      </c>
      <c r="C561" s="261">
        <v>15.797629356384279</v>
      </c>
      <c r="D561" s="130">
        <f t="shared" si="12"/>
        <v>-1.0477341952795439E-2</v>
      </c>
      <c r="E561" s="130">
        <v>-2.5229325406343255E-2</v>
      </c>
    </row>
    <row r="562" spans="2:5" x14ac:dyDescent="0.25">
      <c r="B562" s="136">
        <v>45201</v>
      </c>
      <c r="C562" s="261">
        <v>15.96489906311035</v>
      </c>
      <c r="D562" s="130">
        <f t="shared" si="12"/>
        <v>4.0913019332365066E-3</v>
      </c>
      <c r="E562" s="130">
        <v>1.0588278972279605E-2</v>
      </c>
    </row>
    <row r="563" spans="2:5" x14ac:dyDescent="0.25">
      <c r="B563" s="136">
        <v>45198</v>
      </c>
      <c r="C563" s="261">
        <v>15.89984798431396</v>
      </c>
      <c r="D563" s="130">
        <f t="shared" si="12"/>
        <v>8.8442856055393482E-3</v>
      </c>
      <c r="E563" s="130">
        <v>-4.0746313859698615E-3</v>
      </c>
    </row>
    <row r="564" spans="2:5" x14ac:dyDescent="0.25">
      <c r="B564" s="136">
        <v>45197</v>
      </c>
      <c r="C564" s="261">
        <v>15.760457992553709</v>
      </c>
      <c r="D564" s="130">
        <f t="shared" si="12"/>
        <v>-2.7522932540634447E-2</v>
      </c>
      <c r="E564" s="130">
        <v>-8.7667499650163922E-3</v>
      </c>
    </row>
    <row r="565" spans="2:5" x14ac:dyDescent="0.25">
      <c r="B565" s="136">
        <v>45196</v>
      </c>
      <c r="C565" s="261">
        <v>16.206508636474609</v>
      </c>
      <c r="D565" s="130">
        <f t="shared" si="12"/>
        <v>9.8437708728208485E-3</v>
      </c>
      <c r="E565" s="130">
        <v>2.830188336732627E-2</v>
      </c>
    </row>
    <row r="566" spans="2:5" x14ac:dyDescent="0.25">
      <c r="B566" s="136">
        <v>45195</v>
      </c>
      <c r="C566" s="261">
        <v>16.048530578613281</v>
      </c>
      <c r="D566" s="130">
        <f t="shared" si="12"/>
        <v>-1.9307197382845951E-2</v>
      </c>
      <c r="E566" s="130">
        <v>-9.7478156094509064E-3</v>
      </c>
    </row>
    <row r="567" spans="2:5" x14ac:dyDescent="0.25">
      <c r="B567" s="136">
        <v>45194</v>
      </c>
      <c r="C567" s="261">
        <v>16.364482879638668</v>
      </c>
      <c r="D567" s="130">
        <f t="shared" si="12"/>
        <v>-9.561640767766888E-3</v>
      </c>
      <c r="E567" s="130">
        <v>1.9687304048037514E-2</v>
      </c>
    </row>
    <row r="568" spans="2:5" x14ac:dyDescent="0.25">
      <c r="B568" s="136">
        <v>45191</v>
      </c>
      <c r="C568" s="261">
        <v>16.522464752197269</v>
      </c>
      <c r="D568" s="130">
        <f t="shared" si="12"/>
        <v>2.2549936133584784E-3</v>
      </c>
      <c r="E568" s="130">
        <v>9.6539483539176234E-3</v>
      </c>
    </row>
    <row r="569" spans="2:5" x14ac:dyDescent="0.25">
      <c r="B569" s="136">
        <v>45190</v>
      </c>
      <c r="C569" s="261">
        <v>16.48529052734375</v>
      </c>
      <c r="D569" s="130">
        <f t="shared" si="12"/>
        <v>-8.3845784151000205E-3</v>
      </c>
      <c r="E569" s="130">
        <v>-2.2499200579971278E-3</v>
      </c>
    </row>
    <row r="570" spans="2:5" x14ac:dyDescent="0.25">
      <c r="B570" s="136">
        <v>45189</v>
      </c>
      <c r="C570" s="261">
        <v>16.62468147277832</v>
      </c>
      <c r="D570" s="130">
        <f t="shared" si="12"/>
        <v>5.6211782079980009E-3</v>
      </c>
      <c r="E570" s="130">
        <v>8.4554739998889284E-3</v>
      </c>
    </row>
    <row r="571" spans="2:5" x14ac:dyDescent="0.25">
      <c r="B571" s="136">
        <v>45188</v>
      </c>
      <c r="C571" s="261">
        <v>16.531753540039059</v>
      </c>
      <c r="D571" s="130">
        <f t="shared" si="12"/>
        <v>1.6890515596997119E-3</v>
      </c>
      <c r="E571" s="130">
        <v>-5.5897571867120546E-3</v>
      </c>
    </row>
    <row r="572" spans="2:5" x14ac:dyDescent="0.25">
      <c r="B572" s="136">
        <v>45187</v>
      </c>
      <c r="C572" s="261">
        <v>16.503877639770511</v>
      </c>
      <c r="D572" s="130">
        <f t="shared" si="12"/>
        <v>5.6360432016493492E-4</v>
      </c>
      <c r="E572" s="130">
        <v>-1.6862034750901398E-3</v>
      </c>
    </row>
    <row r="573" spans="2:5" x14ac:dyDescent="0.25">
      <c r="B573" s="136">
        <v>45184</v>
      </c>
      <c r="C573" s="261">
        <v>16.49458122253418</v>
      </c>
      <c r="D573" s="130">
        <f t="shared" si="12"/>
        <v>-1.9878603326236428E-2</v>
      </c>
      <c r="E573" s="130">
        <v>-5.6328684926319815E-4</v>
      </c>
    </row>
    <row r="574" spans="2:5" x14ac:dyDescent="0.25">
      <c r="B574" s="136">
        <v>45183</v>
      </c>
      <c r="C574" s="261">
        <v>16.829120635986332</v>
      </c>
      <c r="D574" s="130">
        <f t="shared" si="12"/>
        <v>6.1111463966950783E-3</v>
      </c>
      <c r="E574" s="130">
        <v>2.0281776720412811E-2</v>
      </c>
    </row>
    <row r="575" spans="2:5" x14ac:dyDescent="0.25">
      <c r="B575" s="136">
        <v>45182</v>
      </c>
      <c r="C575" s="261">
        <v>16.726900100708011</v>
      </c>
      <c r="D575" s="130">
        <f t="shared" si="12"/>
        <v>-3.3223297426759973E-3</v>
      </c>
      <c r="E575" s="130">
        <v>-6.0740271277002055E-3</v>
      </c>
    </row>
    <row r="576" spans="2:5" x14ac:dyDescent="0.25">
      <c r="B576" s="136">
        <v>45181</v>
      </c>
      <c r="C576" s="261">
        <v>16.782657623291019</v>
      </c>
      <c r="D576" s="130">
        <f t="shared" si="12"/>
        <v>6.1280538214919592E-3</v>
      </c>
      <c r="E576" s="130">
        <v>3.3334044112960132E-3</v>
      </c>
    </row>
    <row r="577" spans="2:5" x14ac:dyDescent="0.25">
      <c r="B577" s="136">
        <v>45180</v>
      </c>
      <c r="C577" s="261">
        <v>16.680438995361332</v>
      </c>
      <c r="D577" s="130">
        <f t="shared" si="12"/>
        <v>1.1267807913379528E-2</v>
      </c>
      <c r="E577" s="130">
        <v>-6.0907295032836877E-3</v>
      </c>
    </row>
    <row r="578" spans="2:5" x14ac:dyDescent="0.25">
      <c r="B578" s="136">
        <v>45177</v>
      </c>
      <c r="C578" s="261">
        <v>16.49458122253418</v>
      </c>
      <c r="D578" s="130">
        <f t="shared" si="12"/>
        <v>1.3127683167064329E-2</v>
      </c>
      <c r="E578" s="130">
        <v>-1.114225907836342E-2</v>
      </c>
    </row>
    <row r="579" spans="2:5" x14ac:dyDescent="0.25">
      <c r="B579" s="136">
        <v>45176</v>
      </c>
      <c r="C579" s="261">
        <v>16.280851364135739</v>
      </c>
      <c r="D579" s="130">
        <f t="shared" ref="D579:D642" si="13">(C579-C580)/C580</f>
        <v>-3.4129250526006003E-3</v>
      </c>
      <c r="E579" s="130">
        <v>-1.2957580160110558E-2</v>
      </c>
    </row>
    <row r="580" spans="2:5" x14ac:dyDescent="0.25">
      <c r="B580" s="136">
        <v>45175</v>
      </c>
      <c r="C580" s="261">
        <v>16.336606979370121</v>
      </c>
      <c r="D580" s="130">
        <f t="shared" si="13"/>
        <v>-1.0692155012857982E-2</v>
      </c>
      <c r="E580" s="130">
        <v>3.4246130001041176E-3</v>
      </c>
    </row>
    <row r="581" spans="2:5" x14ac:dyDescent="0.25">
      <c r="B581" s="136">
        <v>45174</v>
      </c>
      <c r="C581" s="261">
        <v>16.513168334960941</v>
      </c>
      <c r="D581" s="130">
        <f t="shared" si="13"/>
        <v>1.4269337986646183E-2</v>
      </c>
      <c r="E581" s="130">
        <v>1.0807712752946933E-2</v>
      </c>
    </row>
    <row r="582" spans="2:5" x14ac:dyDescent="0.25">
      <c r="B582" s="136">
        <v>45170</v>
      </c>
      <c r="C582" s="261">
        <v>16.280851364135739</v>
      </c>
      <c r="D582" s="130">
        <f t="shared" si="13"/>
        <v>8.6355845021975075E-3</v>
      </c>
      <c r="E582" s="130">
        <v>-1.406858854174891E-2</v>
      </c>
    </row>
    <row r="583" spans="2:5" x14ac:dyDescent="0.25">
      <c r="B583" s="136">
        <v>45169</v>
      </c>
      <c r="C583" s="261">
        <v>16.141460418701168</v>
      </c>
      <c r="D583" s="130">
        <f t="shared" si="13"/>
        <v>-1.0256278309847728E-2</v>
      </c>
      <c r="E583" s="130">
        <v>-8.5616496531396111E-3</v>
      </c>
    </row>
    <row r="584" spans="2:5" x14ac:dyDescent="0.25">
      <c r="B584" s="136">
        <v>45168</v>
      </c>
      <c r="C584" s="261">
        <v>16.3087272644043</v>
      </c>
      <c r="D584" s="130">
        <f t="shared" si="13"/>
        <v>7.4625898448173128E-3</v>
      </c>
      <c r="E584" s="130">
        <v>1.0362559605160642E-2</v>
      </c>
    </row>
    <row r="585" spans="2:5" x14ac:dyDescent="0.25">
      <c r="B585" s="136">
        <v>45167</v>
      </c>
      <c r="C585" s="261">
        <v>16.187923431396481</v>
      </c>
      <c r="D585" s="130">
        <f t="shared" si="13"/>
        <v>5.1933577985343541E-3</v>
      </c>
      <c r="E585" s="130">
        <v>-7.4073121126679246E-3</v>
      </c>
    </row>
    <row r="586" spans="2:5" x14ac:dyDescent="0.25">
      <c r="B586" s="136">
        <v>45166</v>
      </c>
      <c r="C586" s="261">
        <v>16.104288101196289</v>
      </c>
      <c r="D586" s="130">
        <f t="shared" si="13"/>
        <v>4.6376210108409867E-3</v>
      </c>
      <c r="E586" s="130">
        <v>-5.1665261795086712E-3</v>
      </c>
    </row>
    <row r="587" spans="2:5" x14ac:dyDescent="0.25">
      <c r="B587" s="136">
        <v>45163</v>
      </c>
      <c r="C587" s="261">
        <v>16.029947280883789</v>
      </c>
      <c r="D587" s="130">
        <f t="shared" si="13"/>
        <v>7.0053434383235197E-3</v>
      </c>
      <c r="E587" s="130">
        <v>-4.6162127655290566E-3</v>
      </c>
    </row>
    <row r="588" spans="2:5" x14ac:dyDescent="0.25">
      <c r="B588" s="136">
        <v>45162</v>
      </c>
      <c r="C588" s="261">
        <v>15.91843318939209</v>
      </c>
      <c r="D588" s="130">
        <f t="shared" si="13"/>
        <v>-8.1064985098737215E-3</v>
      </c>
      <c r="E588" s="130">
        <v>-6.9566099961341256E-3</v>
      </c>
    </row>
    <row r="589" spans="2:5" x14ac:dyDescent="0.25">
      <c r="B589" s="136">
        <v>45161</v>
      </c>
      <c r="C589" s="261">
        <v>16.048530578613281</v>
      </c>
      <c r="D589" s="130">
        <f t="shared" si="13"/>
        <v>1.6480251695094889E-2</v>
      </c>
      <c r="E589" s="130">
        <v>8.1727509028895647E-3</v>
      </c>
    </row>
    <row r="590" spans="2:5" x14ac:dyDescent="0.25">
      <c r="B590" s="136">
        <v>45160</v>
      </c>
      <c r="C590" s="261">
        <v>15.78833484649658</v>
      </c>
      <c r="D590" s="130">
        <f t="shared" si="13"/>
        <v>6.516503288984934E-3</v>
      </c>
      <c r="E590" s="130">
        <v>-1.6213056444148541E-2</v>
      </c>
    </row>
    <row r="591" spans="2:5" x14ac:dyDescent="0.25">
      <c r="B591" s="136">
        <v>45159</v>
      </c>
      <c r="C591" s="261">
        <v>15.686116218566889</v>
      </c>
      <c r="D591" s="130">
        <f t="shared" si="13"/>
        <v>9.5693768157099363E-3</v>
      </c>
      <c r="E591" s="130">
        <v>-6.4743134043912989E-3</v>
      </c>
    </row>
    <row r="592" spans="2:5" x14ac:dyDescent="0.25">
      <c r="B592" s="136">
        <v>45156</v>
      </c>
      <c r="C592" s="261">
        <v>15.53743267059326</v>
      </c>
      <c r="D592" s="130">
        <f t="shared" si="13"/>
        <v>-1.4731751390016187E-2</v>
      </c>
      <c r="E592" s="130">
        <v>-9.4786718332253474E-3</v>
      </c>
    </row>
    <row r="593" spans="2:5" x14ac:dyDescent="0.25">
      <c r="B593" s="136">
        <v>45155</v>
      </c>
      <c r="C593" s="261">
        <v>15.769748687744141</v>
      </c>
      <c r="D593" s="130">
        <f t="shared" si="13"/>
        <v>-9.3403980077028763E-3</v>
      </c>
      <c r="E593" s="130">
        <v>1.4952020843866366E-2</v>
      </c>
    </row>
    <row r="594" spans="2:5" x14ac:dyDescent="0.25">
      <c r="B594" s="136">
        <v>45154</v>
      </c>
      <c r="C594" s="261">
        <v>15.91843318939209</v>
      </c>
      <c r="D594" s="130">
        <f t="shared" si="13"/>
        <v>0</v>
      </c>
      <c r="E594" s="130">
        <v>9.4284636104253923E-3</v>
      </c>
    </row>
    <row r="595" spans="2:5" x14ac:dyDescent="0.25">
      <c r="B595" s="136">
        <v>45153</v>
      </c>
      <c r="C595" s="261">
        <v>15.91843318939209</v>
      </c>
      <c r="D595" s="130">
        <f t="shared" si="13"/>
        <v>1.6014025298201135E-2</v>
      </c>
      <c r="E595" s="130">
        <v>0</v>
      </c>
    </row>
    <row r="596" spans="2:5" x14ac:dyDescent="0.25">
      <c r="B596" s="136">
        <v>45152</v>
      </c>
      <c r="C596" s="261">
        <v>15.667532920837401</v>
      </c>
      <c r="D596" s="130">
        <f t="shared" si="13"/>
        <v>1.0791348537104145E-2</v>
      </c>
      <c r="E596" s="130">
        <v>-1.5761618343310767E-2</v>
      </c>
    </row>
    <row r="597" spans="2:5" x14ac:dyDescent="0.25">
      <c r="B597" s="136">
        <v>45149</v>
      </c>
      <c r="C597" s="261">
        <v>15.500264167785639</v>
      </c>
      <c r="D597" s="130">
        <f t="shared" si="13"/>
        <v>-1.1262510537863698E-2</v>
      </c>
      <c r="E597" s="130">
        <v>-1.06761386043937E-2</v>
      </c>
    </row>
    <row r="598" spans="2:5" x14ac:dyDescent="0.25">
      <c r="B598" s="136">
        <v>45148</v>
      </c>
      <c r="C598" s="261">
        <v>15.67682456970215</v>
      </c>
      <c r="D598" s="130">
        <f t="shared" si="13"/>
        <v>9.575164893948716E-3</v>
      </c>
      <c r="E598" s="130">
        <v>1.1390799537691643E-2</v>
      </c>
    </row>
    <row r="599" spans="2:5" x14ac:dyDescent="0.25">
      <c r="B599" s="136">
        <v>45147</v>
      </c>
      <c r="C599" s="261">
        <v>15.528140068054199</v>
      </c>
      <c r="D599" s="130">
        <f t="shared" si="13"/>
        <v>-3.5778932875245809E-3</v>
      </c>
      <c r="E599" s="130">
        <v>-9.4843506723489412E-3</v>
      </c>
    </row>
    <row r="600" spans="2:5" x14ac:dyDescent="0.25">
      <c r="B600" s="136">
        <v>45146</v>
      </c>
      <c r="C600" s="261">
        <v>15.583897590637211</v>
      </c>
      <c r="D600" s="130">
        <f t="shared" si="13"/>
        <v>-5.959397932005908E-4</v>
      </c>
      <c r="E600" s="130">
        <v>3.5907405741219742E-3</v>
      </c>
    </row>
    <row r="601" spans="2:5" x14ac:dyDescent="0.25">
      <c r="B601" s="136">
        <v>45145</v>
      </c>
      <c r="C601" s="261">
        <v>15.59319019317627</v>
      </c>
      <c r="D601" s="130">
        <f t="shared" si="13"/>
        <v>4.1891768645168862E-3</v>
      </c>
      <c r="E601" s="130">
        <v>5.9629514920849663E-4</v>
      </c>
    </row>
    <row r="602" spans="2:5" x14ac:dyDescent="0.25">
      <c r="B602" s="136">
        <v>45142</v>
      </c>
      <c r="C602" s="261">
        <v>15.528140068054199</v>
      </c>
      <c r="D602" s="130">
        <f t="shared" si="13"/>
        <v>1.2113900237898221E-2</v>
      </c>
      <c r="E602" s="130">
        <v>-4.1717008717393105E-3</v>
      </c>
    </row>
    <row r="603" spans="2:5" x14ac:dyDescent="0.25">
      <c r="B603" s="136">
        <v>45141</v>
      </c>
      <c r="C603" s="261">
        <v>15.34228515625</v>
      </c>
      <c r="D603" s="130">
        <f t="shared" si="13"/>
        <v>-6.0538113945477064E-4</v>
      </c>
      <c r="E603" s="130">
        <v>-1.1968910055529164E-2</v>
      </c>
    </row>
    <row r="604" spans="2:5" x14ac:dyDescent="0.25">
      <c r="B604" s="136">
        <v>45140</v>
      </c>
      <c r="C604" s="261">
        <v>15.351578712463381</v>
      </c>
      <c r="D604" s="130">
        <f t="shared" si="13"/>
        <v>-1.6666634087006749E-2</v>
      </c>
      <c r="E604" s="130">
        <v>6.0574784777708021E-4</v>
      </c>
    </row>
    <row r="605" spans="2:5" x14ac:dyDescent="0.25">
      <c r="B605" s="136">
        <v>45139</v>
      </c>
      <c r="C605" s="261">
        <v>15.61177444458008</v>
      </c>
      <c r="D605" s="130">
        <f t="shared" si="13"/>
        <v>8.4032516030221067E-3</v>
      </c>
      <c r="E605" s="130">
        <v>1.6949118848959548E-2</v>
      </c>
    </row>
    <row r="606" spans="2:5" x14ac:dyDescent="0.25">
      <c r="B606" s="136">
        <v>45138</v>
      </c>
      <c r="C606" s="261">
        <v>15.4816780090332</v>
      </c>
      <c r="D606" s="130">
        <f t="shared" si="13"/>
        <v>1.2150823211492044E-2</v>
      </c>
      <c r="E606" s="130">
        <v>-8.3332254132102036E-3</v>
      </c>
    </row>
    <row r="607" spans="2:5" x14ac:dyDescent="0.25">
      <c r="B607" s="136">
        <v>45135</v>
      </c>
      <c r="C607" s="261">
        <v>15.295821189880369</v>
      </c>
      <c r="D607" s="130">
        <f t="shared" si="13"/>
        <v>-1.0222481053234939E-2</v>
      </c>
      <c r="E607" s="130">
        <v>-1.2004953148126909E-2</v>
      </c>
    </row>
    <row r="608" spans="2:5" x14ac:dyDescent="0.25">
      <c r="B608" s="136">
        <v>45134</v>
      </c>
      <c r="C608" s="261">
        <v>15.45379734039307</v>
      </c>
      <c r="D608" s="130">
        <f t="shared" si="13"/>
        <v>6.0155338100848659E-4</v>
      </c>
      <c r="E608" s="130">
        <v>1.0328059445230492E-2</v>
      </c>
    </row>
    <row r="609" spans="2:5" x14ac:dyDescent="0.25">
      <c r="B609" s="136">
        <v>45133</v>
      </c>
      <c r="C609" s="261">
        <v>15.44450664520264</v>
      </c>
      <c r="D609" s="130">
        <f t="shared" si="13"/>
        <v>1.4652138810910615E-2</v>
      </c>
      <c r="E609" s="130">
        <v>-6.0119173208941388E-4</v>
      </c>
    </row>
    <row r="610" spans="2:5" x14ac:dyDescent="0.25">
      <c r="B610" s="136">
        <v>45132</v>
      </c>
      <c r="C610" s="261">
        <v>15.221479415893549</v>
      </c>
      <c r="D610" s="130">
        <f t="shared" si="13"/>
        <v>9.8643642013409635E-3</v>
      </c>
      <c r="E610" s="130">
        <v>-1.4440553811951478E-2</v>
      </c>
    </row>
    <row r="611" spans="2:5" x14ac:dyDescent="0.25">
      <c r="B611" s="136">
        <v>45131</v>
      </c>
      <c r="C611" s="261">
        <v>15.07279586791992</v>
      </c>
      <c r="D611" s="130">
        <f t="shared" si="13"/>
        <v>-4.907975073861E-3</v>
      </c>
      <c r="E611" s="130">
        <v>-9.7680090030132626E-3</v>
      </c>
    </row>
    <row r="612" spans="2:5" x14ac:dyDescent="0.25">
      <c r="B612" s="136">
        <v>45128</v>
      </c>
      <c r="C612" s="261">
        <v>15.14713764190674</v>
      </c>
      <c r="D612" s="130">
        <f t="shared" si="13"/>
        <v>4.9321821006708356E-3</v>
      </c>
      <c r="E612" s="130">
        <v>4.9321821006708356E-3</v>
      </c>
    </row>
    <row r="613" spans="2:5" x14ac:dyDescent="0.25">
      <c r="B613" s="136">
        <v>45127</v>
      </c>
      <c r="C613" s="261">
        <v>15.07279586791992</v>
      </c>
      <c r="D613" s="130">
        <f t="shared" si="13"/>
        <v>-8.413332492700859E-2</v>
      </c>
      <c r="E613" s="130">
        <v>-4.907975073861E-3</v>
      </c>
    </row>
    <row r="614" spans="2:5" x14ac:dyDescent="0.25">
      <c r="B614" s="136">
        <v>45126</v>
      </c>
      <c r="C614" s="261">
        <v>16.457412719726559</v>
      </c>
      <c r="D614" s="130">
        <f t="shared" si="13"/>
        <v>-9.5078214386942334E-3</v>
      </c>
      <c r="E614" s="130">
        <v>9.1861978622929441E-2</v>
      </c>
    </row>
    <row r="615" spans="2:5" x14ac:dyDescent="0.25">
      <c r="B615" s="136">
        <v>45125</v>
      </c>
      <c r="C615" s="261">
        <v>16.615388870239261</v>
      </c>
      <c r="D615" s="130">
        <f t="shared" si="13"/>
        <v>3.4123804265463881E-2</v>
      </c>
      <c r="E615" s="130">
        <v>9.5990878519650567E-3</v>
      </c>
    </row>
    <row r="616" spans="2:5" x14ac:dyDescent="0.25">
      <c r="B616" s="136">
        <v>45124</v>
      </c>
      <c r="C616" s="261">
        <v>16.067117691040039</v>
      </c>
      <c r="D616" s="130">
        <f t="shared" si="13"/>
        <v>1.467122998666646E-2</v>
      </c>
      <c r="E616" s="130">
        <v>-3.299779400175587E-2</v>
      </c>
    </row>
    <row r="617" spans="2:5" x14ac:dyDescent="0.25">
      <c r="B617" s="136">
        <v>45121</v>
      </c>
      <c r="C617" s="261">
        <v>15.83480167388916</v>
      </c>
      <c r="D617" s="130">
        <f t="shared" si="13"/>
        <v>1.4889928038381255E-2</v>
      </c>
      <c r="E617" s="130">
        <v>-1.4459097245577025E-2</v>
      </c>
    </row>
    <row r="618" spans="2:5" x14ac:dyDescent="0.25">
      <c r="B618" s="136">
        <v>45120</v>
      </c>
      <c r="C618" s="261">
        <v>15.602481842041019</v>
      </c>
      <c r="D618" s="130">
        <f t="shared" si="13"/>
        <v>4.4803976496044416E-2</v>
      </c>
      <c r="E618" s="130">
        <v>-1.4671470892573629E-2</v>
      </c>
    </row>
    <row r="619" spans="2:5" x14ac:dyDescent="0.25">
      <c r="B619" s="136">
        <v>45119</v>
      </c>
      <c r="C619" s="261">
        <v>14.93340587615967</v>
      </c>
      <c r="D619" s="130">
        <f t="shared" si="13"/>
        <v>-1.0467971073390396E-2</v>
      </c>
      <c r="E619" s="130">
        <v>-4.2882662685017107E-2</v>
      </c>
    </row>
    <row r="620" spans="2:5" x14ac:dyDescent="0.25">
      <c r="B620" s="136">
        <v>45118</v>
      </c>
      <c r="C620" s="261">
        <v>15.09138202667236</v>
      </c>
      <c r="D620" s="130">
        <f t="shared" si="13"/>
        <v>1.4365897478697031E-2</v>
      </c>
      <c r="E620" s="130">
        <v>1.0578708689950622E-2</v>
      </c>
    </row>
    <row r="621" spans="2:5" x14ac:dyDescent="0.25">
      <c r="B621" s="136">
        <v>45117</v>
      </c>
      <c r="C621" s="261">
        <v>14.877651214599609</v>
      </c>
      <c r="D621" s="130">
        <f t="shared" si="13"/>
        <v>-2.4920517654156435E-3</v>
      </c>
      <c r="E621" s="130">
        <v>-1.4162441298948275E-2</v>
      </c>
    </row>
    <row r="622" spans="2:5" x14ac:dyDescent="0.25">
      <c r="B622" s="136">
        <v>45114</v>
      </c>
      <c r="C622" s="261">
        <v>14.91481971740723</v>
      </c>
      <c r="D622" s="130">
        <f t="shared" si="13"/>
        <v>-1.2446027990246601E-3</v>
      </c>
      <c r="E622" s="130">
        <v>2.4982776025255157E-3</v>
      </c>
    </row>
    <row r="623" spans="2:5" x14ac:dyDescent="0.25">
      <c r="B623" s="136">
        <v>45113</v>
      </c>
      <c r="C623" s="261">
        <v>14.93340587615967</v>
      </c>
      <c r="D623" s="130">
        <f t="shared" si="13"/>
        <v>-1.1685154270241487E-2</v>
      </c>
      <c r="E623" s="130">
        <v>1.2461537654892029E-3</v>
      </c>
    </row>
    <row r="624" spans="2:5" x14ac:dyDescent="0.25">
      <c r="B624" s="136">
        <v>45112</v>
      </c>
      <c r="C624" s="261">
        <v>15.109968185424799</v>
      </c>
      <c r="D624" s="130">
        <f t="shared" si="13"/>
        <v>7.434974966649517E-3</v>
      </c>
      <c r="E624" s="130">
        <v>1.1823311488975282E-2</v>
      </c>
    </row>
    <row r="625" spans="2:5" x14ac:dyDescent="0.25">
      <c r="B625" s="136">
        <v>45110</v>
      </c>
      <c r="C625" s="261">
        <v>14.99845504760742</v>
      </c>
      <c r="D625" s="130">
        <f t="shared" si="13"/>
        <v>4.3559501420635492E-3</v>
      </c>
      <c r="E625" s="130">
        <v>-7.380104077581431E-3</v>
      </c>
    </row>
    <row r="626" spans="2:5" x14ac:dyDescent="0.25">
      <c r="B626" s="136">
        <v>45107</v>
      </c>
      <c r="C626" s="261">
        <v>14.93340587615967</v>
      </c>
      <c r="D626" s="130">
        <f t="shared" si="13"/>
        <v>1.0691814278571283E-2</v>
      </c>
      <c r="E626" s="130">
        <v>-4.3370581330726531E-3</v>
      </c>
    </row>
    <row r="627" spans="2:5" x14ac:dyDescent="0.25">
      <c r="B627" s="136">
        <v>45106</v>
      </c>
      <c r="C627" s="261">
        <v>14.775429725646971</v>
      </c>
      <c r="D627" s="130">
        <f t="shared" si="13"/>
        <v>9.5237505701437578E-3</v>
      </c>
      <c r="E627" s="130">
        <v>-1.0578708689951217E-2</v>
      </c>
    </row>
    <row r="628" spans="2:5" x14ac:dyDescent="0.25">
      <c r="B628" s="136">
        <v>45105</v>
      </c>
      <c r="C628" s="261">
        <v>14.636039733886721</v>
      </c>
      <c r="D628" s="130">
        <f t="shared" si="13"/>
        <v>8.3226863866125884E-3</v>
      </c>
      <c r="E628" s="130">
        <v>-9.4339044175682611E-3</v>
      </c>
    </row>
    <row r="629" spans="2:5" x14ac:dyDescent="0.25">
      <c r="B629" s="136">
        <v>45104</v>
      </c>
      <c r="C629" s="261">
        <v>14.51523399353027</v>
      </c>
      <c r="D629" s="130">
        <f t="shared" si="13"/>
        <v>7.7419674356678644E-3</v>
      </c>
      <c r="E629" s="130">
        <v>-8.2539910080149589E-3</v>
      </c>
    </row>
    <row r="630" spans="2:5" x14ac:dyDescent="0.25">
      <c r="B630" s="136">
        <v>45103</v>
      </c>
      <c r="C630" s="261">
        <v>14.403720855712891</v>
      </c>
      <c r="D630" s="130">
        <f t="shared" si="13"/>
        <v>1.973685631938053E-2</v>
      </c>
      <c r="E630" s="130">
        <v>-7.6824898494287381E-3</v>
      </c>
    </row>
    <row r="631" spans="2:5" x14ac:dyDescent="0.25">
      <c r="B631" s="136">
        <v>45100</v>
      </c>
      <c r="C631" s="261">
        <v>14.12493896484375</v>
      </c>
      <c r="D631" s="130">
        <f t="shared" si="13"/>
        <v>-1.7453108341737029E-2</v>
      </c>
      <c r="E631" s="130">
        <v>-1.9354852378895449E-2</v>
      </c>
    </row>
    <row r="632" spans="2:5" x14ac:dyDescent="0.25">
      <c r="B632" s="136">
        <v>45099</v>
      </c>
      <c r="C632" s="261">
        <v>14.37584209442139</v>
      </c>
      <c r="D632" s="130">
        <f t="shared" si="13"/>
        <v>5.1981130433547502E-3</v>
      </c>
      <c r="E632" s="130">
        <v>1.7763130177208222E-2</v>
      </c>
    </row>
    <row r="633" spans="2:5" x14ac:dyDescent="0.25">
      <c r="B633" s="136">
        <v>45098</v>
      </c>
      <c r="C633" s="261">
        <v>14.30150127410889</v>
      </c>
      <c r="D633" s="130">
        <f t="shared" si="13"/>
        <v>-1.5984643907071182E-2</v>
      </c>
      <c r="E633" s="130">
        <v>-5.1712323928034994E-3</v>
      </c>
    </row>
    <row r="634" spans="2:5" x14ac:dyDescent="0.25">
      <c r="B634" s="136">
        <v>45097</v>
      </c>
      <c r="C634" s="261">
        <v>14.5338191986084</v>
      </c>
      <c r="D634" s="130">
        <f t="shared" si="13"/>
        <v>-1.2002564934882049E-2</v>
      </c>
      <c r="E634" s="130">
        <v>1.6244303311016235E-2</v>
      </c>
    </row>
    <row r="635" spans="2:5" x14ac:dyDescent="0.25">
      <c r="B635" s="136">
        <v>45093</v>
      </c>
      <c r="C635" s="261">
        <v>14.71038150787354</v>
      </c>
      <c r="D635" s="130">
        <f t="shared" si="13"/>
        <v>1.3444324385693799E-2</v>
      </c>
      <c r="E635" s="130">
        <v>1.2148376614045532E-2</v>
      </c>
    </row>
    <row r="636" spans="2:5" x14ac:dyDescent="0.25">
      <c r="B636" s="136">
        <v>45092</v>
      </c>
      <c r="C636" s="261">
        <v>14.51523399353027</v>
      </c>
      <c r="D636" s="130">
        <f t="shared" si="13"/>
        <v>3.8560569840336979E-3</v>
      </c>
      <c r="E636" s="130">
        <v>-1.3265972350127046E-2</v>
      </c>
    </row>
    <row r="637" spans="2:5" x14ac:dyDescent="0.25">
      <c r="B637" s="136">
        <v>45091</v>
      </c>
      <c r="C637" s="261">
        <v>14.45947742462158</v>
      </c>
      <c r="D637" s="130">
        <f t="shared" si="13"/>
        <v>-1.8296614406658751E-2</v>
      </c>
      <c r="E637" s="130">
        <v>-3.841244924714369E-3</v>
      </c>
    </row>
    <row r="638" spans="2:5" x14ac:dyDescent="0.25">
      <c r="B638" s="136">
        <v>45090</v>
      </c>
      <c r="C638" s="261">
        <v>14.72896766662598</v>
      </c>
      <c r="D638" s="130">
        <f t="shared" si="13"/>
        <v>2.5300761775125728E-3</v>
      </c>
      <c r="E638" s="130">
        <v>1.8637619748657873E-2</v>
      </c>
    </row>
    <row r="639" spans="2:5" x14ac:dyDescent="0.25">
      <c r="B639" s="136">
        <v>45089</v>
      </c>
      <c r="C639" s="261">
        <v>14.69179630279541</v>
      </c>
      <c r="D639" s="130">
        <f t="shared" si="13"/>
        <v>2.33010676085669E-2</v>
      </c>
      <c r="E639" s="130">
        <v>-2.5236910469153702E-3</v>
      </c>
    </row>
    <row r="640" spans="2:5" x14ac:dyDescent="0.25">
      <c r="B640" s="136">
        <v>45086</v>
      </c>
      <c r="C640" s="261">
        <v>14.35725688934326</v>
      </c>
      <c r="D640" s="130">
        <f t="shared" si="13"/>
        <v>6.4765999923815779E-4</v>
      </c>
      <c r="E640" s="130">
        <v>-2.2770490861522316E-2</v>
      </c>
    </row>
    <row r="641" spans="2:5" x14ac:dyDescent="0.25">
      <c r="B641" s="136">
        <v>45085</v>
      </c>
      <c r="C641" s="261">
        <v>14.347964286804199</v>
      </c>
      <c r="D641" s="130">
        <f t="shared" si="13"/>
        <v>-1.2787754496216414E-2</v>
      </c>
      <c r="E641" s="130">
        <v>-6.4724080725742257E-4</v>
      </c>
    </row>
    <row r="642" spans="2:5" x14ac:dyDescent="0.25">
      <c r="B642" s="136">
        <v>45084</v>
      </c>
      <c r="C642" s="261">
        <v>14.5338191986084</v>
      </c>
      <c r="D642" s="130">
        <f t="shared" si="13"/>
        <v>0</v>
      </c>
      <c r="E642" s="130">
        <v>1.2953399387474881E-2</v>
      </c>
    </row>
    <row r="643" spans="2:5" x14ac:dyDescent="0.25">
      <c r="B643" s="136">
        <v>45083</v>
      </c>
      <c r="C643" s="261">
        <v>14.5338191986084</v>
      </c>
      <c r="D643" s="130">
        <f t="shared" ref="D643:D706" si="14">(C643-C644)/C644</f>
        <v>1.5584412988043871E-2</v>
      </c>
      <c r="E643" s="130">
        <v>0</v>
      </c>
    </row>
    <row r="644" spans="2:5" x14ac:dyDescent="0.25">
      <c r="B644" s="136">
        <v>45082</v>
      </c>
      <c r="C644" s="261">
        <v>14.310793876647949</v>
      </c>
      <c r="D644" s="130">
        <f t="shared" si="14"/>
        <v>-2.5316451585245651E-2</v>
      </c>
      <c r="E644" s="130">
        <v>-1.5345266024900424E-2</v>
      </c>
    </row>
    <row r="645" spans="2:5" x14ac:dyDescent="0.25">
      <c r="B645" s="136">
        <v>45079</v>
      </c>
      <c r="C645" s="261">
        <v>14.682502746582029</v>
      </c>
      <c r="D645" s="130">
        <f t="shared" si="14"/>
        <v>-1.8951759528866921E-3</v>
      </c>
      <c r="E645" s="130">
        <v>2.5974021646739454E-2</v>
      </c>
    </row>
    <row r="646" spans="2:5" x14ac:dyDescent="0.25">
      <c r="B646" s="136">
        <v>45078</v>
      </c>
      <c r="C646" s="261">
        <v>14.71038150787354</v>
      </c>
      <c r="D646" s="130">
        <f t="shared" si="14"/>
        <v>5.2709596375151704E-3</v>
      </c>
      <c r="E646" s="130">
        <v>1.8987744645919419E-3</v>
      </c>
    </row>
    <row r="647" spans="2:5" x14ac:dyDescent="0.25">
      <c r="B647" s="136">
        <v>45077</v>
      </c>
      <c r="C647" s="261">
        <v>14.63325023651123</v>
      </c>
      <c r="D647" s="130">
        <f t="shared" si="14"/>
        <v>3.7735525671168473E-3</v>
      </c>
      <c r="E647" s="130">
        <v>-5.2433222973195161E-3</v>
      </c>
    </row>
    <row r="648" spans="2:5" x14ac:dyDescent="0.25">
      <c r="B648" s="136">
        <v>45076</v>
      </c>
      <c r="C648" s="261">
        <v>14.578238487243651</v>
      </c>
      <c r="D648" s="130">
        <f t="shared" si="14"/>
        <v>1.8903429377812825E-3</v>
      </c>
      <c r="E648" s="130">
        <v>-3.759366400385938E-3</v>
      </c>
    </row>
    <row r="649" spans="2:5" x14ac:dyDescent="0.25">
      <c r="B649" s="136">
        <v>45072</v>
      </c>
      <c r="C649" s="261">
        <v>14.55073261260986</v>
      </c>
      <c r="D649" s="130">
        <f t="shared" si="14"/>
        <v>1.3410046937854055E-2</v>
      </c>
      <c r="E649" s="130">
        <v>-1.8867762835584846E-3</v>
      </c>
    </row>
    <row r="650" spans="2:5" x14ac:dyDescent="0.25">
      <c r="B650" s="136">
        <v>45071</v>
      </c>
      <c r="C650" s="261">
        <v>14.358188629150391</v>
      </c>
      <c r="D650" s="130">
        <f t="shared" si="14"/>
        <v>6.4266129519055864E-3</v>
      </c>
      <c r="E650" s="130">
        <v>-1.3232597188447262E-2</v>
      </c>
    </row>
    <row r="651" spans="2:5" x14ac:dyDescent="0.25">
      <c r="B651" s="136">
        <v>45070</v>
      </c>
      <c r="C651" s="261">
        <v>14.26650333404541</v>
      </c>
      <c r="D651" s="130">
        <f t="shared" si="14"/>
        <v>1.9317954251219535E-3</v>
      </c>
      <c r="E651" s="130">
        <v>-6.3855753307794309E-3</v>
      </c>
    </row>
    <row r="652" spans="2:5" x14ac:dyDescent="0.25">
      <c r="B652" s="136">
        <v>45069</v>
      </c>
      <c r="C652" s="261">
        <v>14.238996505737299</v>
      </c>
      <c r="D652" s="130">
        <f t="shared" si="14"/>
        <v>-7.6677323513522355E-3</v>
      </c>
      <c r="E652" s="130">
        <v>-1.9280707867967083E-3</v>
      </c>
    </row>
    <row r="653" spans="2:5" x14ac:dyDescent="0.25">
      <c r="B653" s="136">
        <v>45068</v>
      </c>
      <c r="C653" s="261">
        <v>14.349020957946779</v>
      </c>
      <c r="D653" s="130">
        <f t="shared" si="14"/>
        <v>2.6229417404535577E-2</v>
      </c>
      <c r="E653" s="130">
        <v>7.7269807717943997E-3</v>
      </c>
    </row>
    <row r="654" spans="2:5" x14ac:dyDescent="0.25">
      <c r="B654" s="136">
        <v>45065</v>
      </c>
      <c r="C654" s="261">
        <v>13.982274055480961</v>
      </c>
      <c r="D654" s="130">
        <f t="shared" si="14"/>
        <v>6.6006716219939917E-3</v>
      </c>
      <c r="E654" s="130">
        <v>-2.5559019220939019E-2</v>
      </c>
    </row>
    <row r="655" spans="2:5" x14ac:dyDescent="0.25">
      <c r="B655" s="136">
        <v>45064</v>
      </c>
      <c r="C655" s="261">
        <v>13.89058685302734</v>
      </c>
      <c r="D655" s="130">
        <f t="shared" si="14"/>
        <v>-2.6332886691348293E-3</v>
      </c>
      <c r="E655" s="130">
        <v>-6.5573884541105529E-3</v>
      </c>
    </row>
    <row r="656" spans="2:5" x14ac:dyDescent="0.25">
      <c r="B656" s="136">
        <v>45063</v>
      </c>
      <c r="C656" s="261">
        <v>13.927261352539061</v>
      </c>
      <c r="D656" s="130">
        <f t="shared" si="14"/>
        <v>5.2945302291012583E-3</v>
      </c>
      <c r="E656" s="130">
        <v>2.6402411863345873E-3</v>
      </c>
    </row>
    <row r="657" spans="2:5" x14ac:dyDescent="0.25">
      <c r="B657" s="136">
        <v>45062</v>
      </c>
      <c r="C657" s="261">
        <v>13.85391139984131</v>
      </c>
      <c r="D657" s="130">
        <f t="shared" si="14"/>
        <v>-1.4993487592862198E-2</v>
      </c>
      <c r="E657" s="130">
        <v>-5.2666458136349983E-3</v>
      </c>
    </row>
    <row r="658" spans="2:5" x14ac:dyDescent="0.25">
      <c r="B658" s="136">
        <v>45061</v>
      </c>
      <c r="C658" s="261">
        <v>14.064791679382321</v>
      </c>
      <c r="D658" s="130">
        <f t="shared" si="14"/>
        <v>1.7241368607349827E-2</v>
      </c>
      <c r="E658" s="130">
        <v>1.5221714175494569E-2</v>
      </c>
    </row>
    <row r="659" spans="2:5" x14ac:dyDescent="0.25">
      <c r="B659" s="136">
        <v>45058</v>
      </c>
      <c r="C659" s="261">
        <v>13.82640552520752</v>
      </c>
      <c r="D659" s="130">
        <f t="shared" si="14"/>
        <v>3.3267206303465077E-3</v>
      </c>
      <c r="E659" s="130">
        <v>-1.6949142199116474E-2</v>
      </c>
    </row>
    <row r="660" spans="2:5" x14ac:dyDescent="0.25">
      <c r="B660" s="136">
        <v>45057</v>
      </c>
      <c r="C660" s="261">
        <v>13.780561447143549</v>
      </c>
      <c r="D660" s="130">
        <f t="shared" si="14"/>
        <v>-1.7647177194024165E-2</v>
      </c>
      <c r="E660" s="130">
        <v>-3.3156902551707921E-3</v>
      </c>
    </row>
    <row r="661" spans="2:5" x14ac:dyDescent="0.25">
      <c r="B661" s="136">
        <v>45056</v>
      </c>
      <c r="C661" s="261">
        <v>14.02811813354492</v>
      </c>
      <c r="D661" s="130">
        <f t="shared" si="14"/>
        <v>1.9646876631602096E-3</v>
      </c>
      <c r="E661" s="130">
        <v>1.7964194517828196E-2</v>
      </c>
    </row>
    <row r="662" spans="2:5" x14ac:dyDescent="0.25">
      <c r="B662" s="136">
        <v>45055</v>
      </c>
      <c r="C662" s="261">
        <v>14.00061130523682</v>
      </c>
      <c r="D662" s="130">
        <f t="shared" si="14"/>
        <v>6.5530232209724533E-4</v>
      </c>
      <c r="E662" s="130">
        <v>-1.9608352343657614E-3</v>
      </c>
    </row>
    <row r="663" spans="2:5" x14ac:dyDescent="0.25">
      <c r="B663" s="136">
        <v>45054</v>
      </c>
      <c r="C663" s="261">
        <v>13.99144268035889</v>
      </c>
      <c r="D663" s="130">
        <f t="shared" si="14"/>
        <v>6.5573202481578063E-4</v>
      </c>
      <c r="E663" s="130">
        <v>-6.5487318218028338E-4</v>
      </c>
    </row>
    <row r="664" spans="2:5" x14ac:dyDescent="0.25">
      <c r="B664" s="136">
        <v>45051</v>
      </c>
      <c r="C664" s="261">
        <v>13.982274055480961</v>
      </c>
      <c r="D664" s="130">
        <f t="shared" si="14"/>
        <v>-3.2680134019070074E-3</v>
      </c>
      <c r="E664" s="130">
        <v>-6.5530232209724533E-4</v>
      </c>
    </row>
    <row r="665" spans="2:5" x14ac:dyDescent="0.25">
      <c r="B665" s="136">
        <v>45050</v>
      </c>
      <c r="C665" s="261">
        <v>14.02811813354492</v>
      </c>
      <c r="D665" s="130">
        <f t="shared" si="14"/>
        <v>-5.2015154404774274E-3</v>
      </c>
      <c r="E665" s="130">
        <v>3.2787283300307604E-3</v>
      </c>
    </row>
    <row r="666" spans="2:5" x14ac:dyDescent="0.25">
      <c r="B666" s="136">
        <v>45049</v>
      </c>
      <c r="C666" s="261">
        <v>14.101467132568359</v>
      </c>
      <c r="D666" s="130">
        <f t="shared" si="14"/>
        <v>-1.0295988329539898E-2</v>
      </c>
      <c r="E666" s="130">
        <v>5.2287126701651117E-3</v>
      </c>
    </row>
    <row r="667" spans="2:5" x14ac:dyDescent="0.25">
      <c r="B667" s="136">
        <v>45048</v>
      </c>
      <c r="C667" s="261">
        <v>14.248166084289551</v>
      </c>
      <c r="D667" s="130">
        <f t="shared" si="14"/>
        <v>3.2279283657887445E-3</v>
      </c>
      <c r="E667" s="130">
        <v>1.0403098510393968E-2</v>
      </c>
    </row>
    <row r="668" spans="2:5" x14ac:dyDescent="0.25">
      <c r="B668" s="136">
        <v>45047</v>
      </c>
      <c r="C668" s="261">
        <v>14.202322006225589</v>
      </c>
      <c r="D668" s="130">
        <f t="shared" si="14"/>
        <v>-3.2175423695060888E-3</v>
      </c>
      <c r="E668" s="130">
        <v>-3.2175423695060888E-3</v>
      </c>
    </row>
    <row r="669" spans="2:5" x14ac:dyDescent="0.25">
      <c r="B669" s="136">
        <v>45044</v>
      </c>
      <c r="C669" s="261">
        <v>14.248166084289551</v>
      </c>
      <c r="D669" s="130">
        <f t="shared" si="14"/>
        <v>1.5022867132168357E-2</v>
      </c>
      <c r="E669" s="130">
        <v>3.2279283657887445E-3</v>
      </c>
    </row>
    <row r="670" spans="2:5" x14ac:dyDescent="0.25">
      <c r="B670" s="136">
        <v>45043</v>
      </c>
      <c r="C670" s="261">
        <v>14.03728580474854</v>
      </c>
      <c r="D670" s="130">
        <f t="shared" si="14"/>
        <v>3.097644427755562E-2</v>
      </c>
      <c r="E670" s="130">
        <v>-1.4800520873597419E-2</v>
      </c>
    </row>
    <row r="671" spans="2:5" x14ac:dyDescent="0.25">
      <c r="B671" s="136">
        <v>45042</v>
      </c>
      <c r="C671" s="261">
        <v>13.6155252456665</v>
      </c>
      <c r="D671" s="130">
        <f t="shared" si="14"/>
        <v>4.0568306521279688E-3</v>
      </c>
      <c r="E671" s="130">
        <v>-3.0045734264338108E-2</v>
      </c>
    </row>
    <row r="672" spans="2:5" x14ac:dyDescent="0.25">
      <c r="B672" s="136">
        <v>45041</v>
      </c>
      <c r="C672" s="261">
        <v>13.560512542724609</v>
      </c>
      <c r="D672" s="130">
        <f t="shared" si="14"/>
        <v>-2.0242741648519315E-3</v>
      </c>
      <c r="E672" s="130">
        <v>-4.0404392742322019E-3</v>
      </c>
    </row>
    <row r="673" spans="2:5" x14ac:dyDescent="0.25">
      <c r="B673" s="136">
        <v>45040</v>
      </c>
      <c r="C673" s="261">
        <v>13.5880184173584</v>
      </c>
      <c r="D673" s="130">
        <f t="shared" si="14"/>
        <v>-3.3624460868459495E-3</v>
      </c>
      <c r="E673" s="130">
        <v>2.0283801624111984E-3</v>
      </c>
    </row>
    <row r="674" spans="2:5" x14ac:dyDescent="0.25">
      <c r="B674" s="136">
        <v>45037</v>
      </c>
      <c r="C674" s="261">
        <v>13.63386154174805</v>
      </c>
      <c r="D674" s="130">
        <f t="shared" si="14"/>
        <v>1.3467197005408282E-3</v>
      </c>
      <c r="E674" s="130">
        <v>3.3737902747531319E-3</v>
      </c>
    </row>
    <row r="675" spans="2:5" x14ac:dyDescent="0.25">
      <c r="B675" s="136">
        <v>45036</v>
      </c>
      <c r="C675" s="261">
        <v>13.6155252456665</v>
      </c>
      <c r="D675" s="130">
        <f t="shared" si="14"/>
        <v>2.0243443497957553E-3</v>
      </c>
      <c r="E675" s="130">
        <v>-1.3449084857875934E-3</v>
      </c>
    </row>
    <row r="676" spans="2:5" x14ac:dyDescent="0.25">
      <c r="B676" s="136">
        <v>45035</v>
      </c>
      <c r="C676" s="261">
        <v>13.5880184173584</v>
      </c>
      <c r="D676" s="130">
        <f t="shared" si="14"/>
        <v>-9.3582093889960621E-3</v>
      </c>
      <c r="E676" s="130">
        <v>-2.020254658692283E-3</v>
      </c>
    </row>
    <row r="677" spans="2:5" x14ac:dyDescent="0.25">
      <c r="B677" s="136">
        <v>45034</v>
      </c>
      <c r="C677" s="261">
        <v>13.716379165649411</v>
      </c>
      <c r="D677" s="130">
        <f t="shared" si="14"/>
        <v>-1.5141683748988064E-2</v>
      </c>
      <c r="E677" s="130">
        <v>9.4466127693080115E-3</v>
      </c>
    </row>
    <row r="678" spans="2:5" x14ac:dyDescent="0.25">
      <c r="B678" s="136">
        <v>45033</v>
      </c>
      <c r="C678" s="261">
        <v>13.927261352539061</v>
      </c>
      <c r="D678" s="130">
        <f t="shared" si="14"/>
        <v>6.5875584085666665E-4</v>
      </c>
      <c r="E678" s="130">
        <v>1.5374479251621494E-2</v>
      </c>
    </row>
    <row r="679" spans="2:5" x14ac:dyDescent="0.25">
      <c r="B679" s="136">
        <v>45030</v>
      </c>
      <c r="C679" s="261">
        <v>13.918092727661129</v>
      </c>
      <c r="D679" s="130">
        <f t="shared" si="14"/>
        <v>-1.4285725864276322E-2</v>
      </c>
      <c r="E679" s="130">
        <v>-6.5832216728380294E-4</v>
      </c>
    </row>
    <row r="680" spans="2:5" x14ac:dyDescent="0.25">
      <c r="B680" s="136">
        <v>45029</v>
      </c>
      <c r="C680" s="261">
        <v>14.119804382324221</v>
      </c>
      <c r="D680" s="130">
        <f t="shared" si="14"/>
        <v>-9.7832461166858897E-2</v>
      </c>
      <c r="E680" s="130">
        <v>1.4492765539793036E-2</v>
      </c>
    </row>
    <row r="681" spans="2:5" x14ac:dyDescent="0.25">
      <c r="B681" s="136">
        <v>45028</v>
      </c>
      <c r="C681" s="261">
        <v>15.65097808837891</v>
      </c>
      <c r="D681" s="130">
        <f t="shared" si="14"/>
        <v>-2.1776436595457447E-2</v>
      </c>
      <c r="E681" s="130">
        <v>0.10844156651146517</v>
      </c>
    </row>
    <row r="682" spans="2:5" x14ac:dyDescent="0.25">
      <c r="B682" s="136">
        <v>45027</v>
      </c>
      <c r="C682" s="261">
        <v>15.999387741088871</v>
      </c>
      <c r="D682" s="130">
        <f t="shared" si="14"/>
        <v>3.4503490902026489E-3</v>
      </c>
      <c r="E682" s="130">
        <v>2.2261206343944753E-2</v>
      </c>
    </row>
    <row r="683" spans="2:5" x14ac:dyDescent="0.25">
      <c r="B683" s="136">
        <v>45026</v>
      </c>
      <c r="C683" s="261">
        <v>15.94437408447266</v>
      </c>
      <c r="D683" s="130">
        <f t="shared" si="14"/>
        <v>8.1157509629295934E-3</v>
      </c>
      <c r="E683" s="130">
        <v>-3.4384851162102578E-3</v>
      </c>
    </row>
    <row r="684" spans="2:5" x14ac:dyDescent="0.25">
      <c r="B684" s="136">
        <v>45022</v>
      </c>
      <c r="C684" s="261">
        <v>15.81601524353027</v>
      </c>
      <c r="D684" s="130">
        <f t="shared" si="14"/>
        <v>-4.6162922050008489E-3</v>
      </c>
      <c r="E684" s="130">
        <v>-8.0504157932039157E-3</v>
      </c>
    </row>
    <row r="685" spans="2:5" x14ac:dyDescent="0.25">
      <c r="B685" s="136">
        <v>45021</v>
      </c>
      <c r="C685" s="261">
        <v>15.889365196228029</v>
      </c>
      <c r="D685" s="130">
        <f t="shared" si="14"/>
        <v>-2.3026814735936508E-3</v>
      </c>
      <c r="E685" s="130">
        <v>4.6377011888480511E-3</v>
      </c>
    </row>
    <row r="686" spans="2:5" x14ac:dyDescent="0.25">
      <c r="B686" s="136">
        <v>45020</v>
      </c>
      <c r="C686" s="261">
        <v>15.92603778839111</v>
      </c>
      <c r="D686" s="130">
        <f t="shared" si="14"/>
        <v>-2.870418171198675E-3</v>
      </c>
      <c r="E686" s="130">
        <v>2.3079960533468197E-3</v>
      </c>
    </row>
    <row r="687" spans="2:5" x14ac:dyDescent="0.25">
      <c r="B687" s="136">
        <v>45019</v>
      </c>
      <c r="C687" s="261">
        <v>15.971883773803709</v>
      </c>
      <c r="D687" s="130">
        <f t="shared" si="14"/>
        <v>-1.1466598596289203E-3</v>
      </c>
      <c r="E687" s="130">
        <v>2.8786811899955259E-3</v>
      </c>
    </row>
    <row r="688" spans="2:5" x14ac:dyDescent="0.25">
      <c r="B688" s="136">
        <v>45016</v>
      </c>
      <c r="C688" s="261">
        <v>15.990219116210939</v>
      </c>
      <c r="D688" s="130">
        <f t="shared" si="14"/>
        <v>1.7502887695498574E-2</v>
      </c>
      <c r="E688" s="130">
        <v>1.14797619785481E-3</v>
      </c>
    </row>
    <row r="689" spans="2:5" x14ac:dyDescent="0.25">
      <c r="B689" s="136">
        <v>45015</v>
      </c>
      <c r="C689" s="261">
        <v>15.715158462524411</v>
      </c>
      <c r="D689" s="130">
        <f t="shared" si="14"/>
        <v>1.0613363039498006E-2</v>
      </c>
      <c r="E689" s="130">
        <v>-1.7201806409749026E-2</v>
      </c>
    </row>
    <row r="690" spans="2:5" x14ac:dyDescent="0.25">
      <c r="B690" s="136">
        <v>45014</v>
      </c>
      <c r="C690" s="261">
        <v>15.550119400024411</v>
      </c>
      <c r="D690" s="130">
        <f t="shared" si="14"/>
        <v>1.1329595814428241E-2</v>
      </c>
      <c r="E690" s="130">
        <v>-1.0501902535285596E-2</v>
      </c>
    </row>
    <row r="691" spans="2:5" x14ac:dyDescent="0.25">
      <c r="B691" s="136">
        <v>45013</v>
      </c>
      <c r="C691" s="261">
        <v>15.37591648101807</v>
      </c>
      <c r="D691" s="130">
        <f t="shared" si="14"/>
        <v>-1.4688597300437003E-2</v>
      </c>
      <c r="E691" s="130">
        <v>-1.120267404545248E-2</v>
      </c>
    </row>
    <row r="692" spans="2:5" x14ac:dyDescent="0.25">
      <c r="B692" s="136">
        <v>45012</v>
      </c>
      <c r="C692" s="261">
        <v>15.60513401031494</v>
      </c>
      <c r="D692" s="130">
        <f t="shared" si="14"/>
        <v>1.3095249224862441E-2</v>
      </c>
      <c r="E692" s="130">
        <v>1.4907568571918564E-2</v>
      </c>
    </row>
    <row r="693" spans="2:5" x14ac:dyDescent="0.25">
      <c r="B693" s="136">
        <v>45009</v>
      </c>
      <c r="C693" s="261">
        <v>15.403422355651861</v>
      </c>
      <c r="D693" s="130">
        <f t="shared" si="14"/>
        <v>-8.2645140623772984E-3</v>
      </c>
      <c r="E693" s="130">
        <v>-1.2925980291469982E-2</v>
      </c>
    </row>
    <row r="694" spans="2:5" x14ac:dyDescent="0.25">
      <c r="B694" s="136">
        <v>45008</v>
      </c>
      <c r="C694" s="261">
        <v>15.5317850112915</v>
      </c>
      <c r="D694" s="130">
        <f t="shared" si="14"/>
        <v>2.048187463935772E-2</v>
      </c>
      <c r="E694" s="130">
        <v>8.3333854435628345E-3</v>
      </c>
    </row>
    <row r="695" spans="2:5" x14ac:dyDescent="0.25">
      <c r="B695" s="136">
        <v>45007</v>
      </c>
      <c r="C695" s="261">
        <v>15.22004985809326</v>
      </c>
      <c r="D695" s="130">
        <f t="shared" si="14"/>
        <v>-1.7169836581500154E-2</v>
      </c>
      <c r="E695" s="130">
        <v>-2.00707872901673E-2</v>
      </c>
    </row>
    <row r="696" spans="2:5" x14ac:dyDescent="0.25">
      <c r="B696" s="136">
        <v>45006</v>
      </c>
      <c r="C696" s="261">
        <v>15.485940933227541</v>
      </c>
      <c r="D696" s="130">
        <f t="shared" si="14"/>
        <v>-2.36271078747592E-3</v>
      </c>
      <c r="E696" s="130">
        <v>1.7469790021278634E-2</v>
      </c>
    </row>
    <row r="697" spans="2:5" x14ac:dyDescent="0.25">
      <c r="B697" s="136">
        <v>45005</v>
      </c>
      <c r="C697" s="261">
        <v>15.522616386413571</v>
      </c>
      <c r="D697" s="130">
        <f t="shared" si="14"/>
        <v>2.3683064105802462E-3</v>
      </c>
      <c r="E697" s="130">
        <v>2.3683064105802462E-3</v>
      </c>
    </row>
    <row r="698" spans="2:5" x14ac:dyDescent="0.25">
      <c r="B698" s="136">
        <v>45002</v>
      </c>
      <c r="C698" s="261">
        <v>15.485940933227541</v>
      </c>
      <c r="D698" s="130">
        <f t="shared" si="14"/>
        <v>-1.7451978046553553E-2</v>
      </c>
      <c r="E698" s="130">
        <v>-2.36271078747592E-3</v>
      </c>
    </row>
    <row r="699" spans="2:5" x14ac:dyDescent="0.25">
      <c r="B699" s="136">
        <v>45001</v>
      </c>
      <c r="C699" s="261">
        <v>15.761001586914061</v>
      </c>
      <c r="D699" s="130">
        <f t="shared" si="14"/>
        <v>1.5357282211080131E-2</v>
      </c>
      <c r="E699" s="130">
        <v>1.7761959371569967E-2</v>
      </c>
    </row>
    <row r="700" spans="2:5" x14ac:dyDescent="0.25">
      <c r="B700" s="136">
        <v>45000</v>
      </c>
      <c r="C700" s="261">
        <v>15.522616386413571</v>
      </c>
      <c r="D700" s="130">
        <f t="shared" si="14"/>
        <v>-2.3081401005341663E-2</v>
      </c>
      <c r="E700" s="130">
        <v>-1.5125003267458264E-2</v>
      </c>
    </row>
    <row r="701" spans="2:5" x14ac:dyDescent="0.25">
      <c r="B701" s="136">
        <v>44999</v>
      </c>
      <c r="C701" s="261">
        <v>15.889365196228029</v>
      </c>
      <c r="D701" s="130">
        <f t="shared" si="14"/>
        <v>3.4743233076886598E-3</v>
      </c>
      <c r="E701" s="130">
        <v>2.3626739248382218E-2</v>
      </c>
    </row>
    <row r="702" spans="2:5" x14ac:dyDescent="0.25">
      <c r="B702" s="136">
        <v>44998</v>
      </c>
      <c r="C702" s="261">
        <v>15.83435153961182</v>
      </c>
      <c r="D702" s="130">
        <f t="shared" si="14"/>
        <v>-2.3189907620420808E-2</v>
      </c>
      <c r="E702" s="130">
        <v>-3.4622941783268241E-3</v>
      </c>
    </row>
    <row r="703" spans="2:5" x14ac:dyDescent="0.25">
      <c r="B703" s="136">
        <v>44995</v>
      </c>
      <c r="C703" s="261">
        <v>16.21026611328125</v>
      </c>
      <c r="D703" s="130">
        <f t="shared" si="14"/>
        <v>-2.2574343951105398E-3</v>
      </c>
      <c r="E703" s="130">
        <v>2.3740446378813035E-2</v>
      </c>
    </row>
    <row r="704" spans="2:5" x14ac:dyDescent="0.25">
      <c r="B704" s="136">
        <v>44994</v>
      </c>
      <c r="C704" s="261">
        <v>16.246942520141602</v>
      </c>
      <c r="D704" s="130">
        <f t="shared" si="14"/>
        <v>-2.4229095832368493E-2</v>
      </c>
      <c r="E704" s="130">
        <v>2.2625419350952034E-3</v>
      </c>
    </row>
    <row r="705" spans="2:5" x14ac:dyDescent="0.25">
      <c r="B705" s="136">
        <v>44993</v>
      </c>
      <c r="C705" s="261">
        <v>16.65036582946777</v>
      </c>
      <c r="D705" s="130">
        <f t="shared" si="14"/>
        <v>-3.2929425234758864E-3</v>
      </c>
      <c r="E705" s="130">
        <v>2.4830721769713768E-2</v>
      </c>
    </row>
    <row r="706" spans="2:5" x14ac:dyDescent="0.25">
      <c r="B706" s="136">
        <v>44992</v>
      </c>
      <c r="C706" s="261">
        <v>16.705375671386719</v>
      </c>
      <c r="D706" s="130">
        <f t="shared" si="14"/>
        <v>-2.1906757122088501E-3</v>
      </c>
      <c r="E706" s="130">
        <v>3.3038218188331096E-3</v>
      </c>
    </row>
    <row r="707" spans="2:5" x14ac:dyDescent="0.25">
      <c r="B707" s="136">
        <v>44991</v>
      </c>
      <c r="C707" s="261">
        <v>16.74205207824707</v>
      </c>
      <c r="D707" s="130">
        <f t="shared" ref="D707:D770" si="15">(C707-C708)/C708</f>
        <v>4.4004022793390236E-3</v>
      </c>
      <c r="E707" s="130">
        <v>2.1954853085508039E-3</v>
      </c>
    </row>
    <row r="708" spans="2:5" x14ac:dyDescent="0.25">
      <c r="B708" s="136">
        <v>44988</v>
      </c>
      <c r="C708" s="261">
        <v>16.668703079223629</v>
      </c>
      <c r="D708" s="130">
        <f t="shared" si="15"/>
        <v>4.9750814690716818E-3</v>
      </c>
      <c r="E708" s="130">
        <v>-4.3811235731815289E-3</v>
      </c>
    </row>
    <row r="709" spans="2:5" x14ac:dyDescent="0.25">
      <c r="B709" s="136">
        <v>44987</v>
      </c>
      <c r="C709" s="261">
        <v>16.586185455322269</v>
      </c>
      <c r="D709" s="130">
        <f t="shared" si="15"/>
        <v>3.8845390635200458E-3</v>
      </c>
      <c r="E709" s="130">
        <v>-4.9504525642557352E-3</v>
      </c>
    </row>
    <row r="710" spans="2:5" x14ac:dyDescent="0.25">
      <c r="B710" s="136">
        <v>44986</v>
      </c>
      <c r="C710" s="261">
        <v>16.522005081176761</v>
      </c>
      <c r="D710" s="130">
        <f t="shared" si="15"/>
        <v>4.4593865001080714E-3</v>
      </c>
      <c r="E710" s="130">
        <v>-3.8695078092783083E-3</v>
      </c>
    </row>
    <row r="711" spans="2:5" x14ac:dyDescent="0.25">
      <c r="B711" s="136">
        <v>44985</v>
      </c>
      <c r="C711" s="261">
        <v>16.448654174804691</v>
      </c>
      <c r="D711" s="130">
        <f t="shared" si="15"/>
        <v>-1.2114547916183927E-2</v>
      </c>
      <c r="E711" s="130">
        <v>-4.439588658378864E-3</v>
      </c>
    </row>
    <row r="712" spans="2:5" x14ac:dyDescent="0.25">
      <c r="B712" s="136">
        <v>44984</v>
      </c>
      <c r="C712" s="261">
        <v>16.65036582946777</v>
      </c>
      <c r="D712" s="130">
        <f t="shared" si="15"/>
        <v>-9.2743345878583388E-3</v>
      </c>
      <c r="E712" s="130">
        <v>1.2263109949265738E-2</v>
      </c>
    </row>
    <row r="713" spans="2:5" x14ac:dyDescent="0.25">
      <c r="B713" s="136">
        <v>44981</v>
      </c>
      <c r="C713" s="261">
        <v>16.806232452392582</v>
      </c>
      <c r="D713" s="130">
        <f t="shared" si="15"/>
        <v>-1.9786258305551745E-2</v>
      </c>
      <c r="E713" s="130">
        <v>9.3611530534037576E-3</v>
      </c>
    </row>
    <row r="714" spans="2:5" x14ac:dyDescent="0.25">
      <c r="B714" s="136">
        <v>44980</v>
      </c>
      <c r="C714" s="261">
        <v>17.145477294921879</v>
      </c>
      <c r="D714" s="130">
        <f t="shared" si="15"/>
        <v>4.2964179832844576E-3</v>
      </c>
      <c r="E714" s="130">
        <v>2.0185656927588256E-2</v>
      </c>
    </row>
    <row r="715" spans="2:5" x14ac:dyDescent="0.25">
      <c r="B715" s="136">
        <v>44979</v>
      </c>
      <c r="C715" s="261">
        <v>17.072128295898441</v>
      </c>
      <c r="D715" s="130">
        <f t="shared" si="15"/>
        <v>-9.0473972015510315E-3</v>
      </c>
      <c r="E715" s="130">
        <v>-4.2780377449837398E-3</v>
      </c>
    </row>
    <row r="716" spans="2:5" x14ac:dyDescent="0.25">
      <c r="B716" s="136">
        <v>44978</v>
      </c>
      <c r="C716" s="261">
        <v>17.227996826171879</v>
      </c>
      <c r="D716" s="130">
        <f t="shared" si="15"/>
        <v>-1.5199030510252308E-2</v>
      </c>
      <c r="E716" s="130">
        <v>9.1299999374351432E-3</v>
      </c>
    </row>
    <row r="717" spans="2:5" x14ac:dyDescent="0.25">
      <c r="B717" s="136">
        <v>44974</v>
      </c>
      <c r="C717" s="261">
        <v>17.493886947631839</v>
      </c>
      <c r="D717" s="130">
        <f t="shared" si="15"/>
        <v>-2.0922493748002148E-3</v>
      </c>
      <c r="E717" s="130">
        <v>1.543360636426601E-2</v>
      </c>
    </row>
    <row r="718" spans="2:5" x14ac:dyDescent="0.25">
      <c r="B718" s="136">
        <v>44973</v>
      </c>
      <c r="C718" s="261">
        <v>17.53056526184082</v>
      </c>
      <c r="D718" s="130">
        <f t="shared" si="15"/>
        <v>-5.7199635653195496E-3</v>
      </c>
      <c r="E718" s="130">
        <v>2.096636060286533E-3</v>
      </c>
    </row>
    <row r="719" spans="2:5" x14ac:dyDescent="0.25">
      <c r="B719" s="136">
        <v>44972</v>
      </c>
      <c r="C719" s="261">
        <v>17.631416320800781</v>
      </c>
      <c r="D719" s="130">
        <f t="shared" si="15"/>
        <v>5.7528697708045806E-3</v>
      </c>
      <c r="E719" s="130">
        <v>5.7528697708045806E-3</v>
      </c>
    </row>
    <row r="720" spans="2:5" x14ac:dyDescent="0.25">
      <c r="B720" s="136">
        <v>44971</v>
      </c>
      <c r="C720" s="261">
        <v>17.53056526184082</v>
      </c>
      <c r="D720" s="130">
        <f t="shared" si="15"/>
        <v>5.2577968724243944E-3</v>
      </c>
      <c r="E720" s="130">
        <v>-5.7199635653195496E-3</v>
      </c>
    </row>
    <row r="721" spans="2:5" x14ac:dyDescent="0.25">
      <c r="B721" s="136">
        <v>44970</v>
      </c>
      <c r="C721" s="261">
        <v>17.438875198364261</v>
      </c>
      <c r="D721" s="130">
        <f t="shared" si="15"/>
        <v>-7.3069344598412286E-3</v>
      </c>
      <c r="E721" s="130">
        <v>-5.230297033042214E-3</v>
      </c>
    </row>
    <row r="722" spans="2:5" x14ac:dyDescent="0.25">
      <c r="B722" s="136">
        <v>44967</v>
      </c>
      <c r="C722" s="261">
        <v>17.56723785400391</v>
      </c>
      <c r="D722" s="130">
        <f t="shared" si="15"/>
        <v>-9.3072685068657859E-3</v>
      </c>
      <c r="E722" s="130">
        <v>7.3607187493198332E-3</v>
      </c>
    </row>
    <row r="723" spans="2:5" x14ac:dyDescent="0.25">
      <c r="B723" s="136">
        <v>44966</v>
      </c>
      <c r="C723" s="261">
        <v>17.73227691650391</v>
      </c>
      <c r="D723" s="130">
        <f t="shared" si="15"/>
        <v>9.394707572789221E-3</v>
      </c>
      <c r="E723" s="130">
        <v>9.394707572789221E-3</v>
      </c>
    </row>
    <row r="724" spans="2:5" x14ac:dyDescent="0.25">
      <c r="B724" s="136">
        <v>44965</v>
      </c>
      <c r="C724" s="261">
        <v>17.56723785400391</v>
      </c>
      <c r="D724" s="130">
        <f t="shared" si="15"/>
        <v>6.8312592283109198E-3</v>
      </c>
      <c r="E724" s="130">
        <v>-9.3072685068657859E-3</v>
      </c>
    </row>
    <row r="725" spans="2:5" x14ac:dyDescent="0.25">
      <c r="B725" s="136">
        <v>44964</v>
      </c>
      <c r="C725" s="261">
        <v>17.44804573059082</v>
      </c>
      <c r="D725" s="130">
        <f t="shared" si="15"/>
        <v>1.1158578824830873E-2</v>
      </c>
      <c r="E725" s="130">
        <v>-6.7849097509614081E-3</v>
      </c>
    </row>
    <row r="726" spans="2:5" x14ac:dyDescent="0.25">
      <c r="B726" s="136">
        <v>44963</v>
      </c>
      <c r="C726" s="261">
        <v>17.255498886108398</v>
      </c>
      <c r="D726" s="130">
        <f t="shared" si="15"/>
        <v>-2.3859144233957616E-2</v>
      </c>
      <c r="E726" s="130">
        <v>-1.1035439008784734E-2</v>
      </c>
    </row>
    <row r="727" spans="2:5" x14ac:dyDescent="0.25">
      <c r="B727" s="136">
        <v>44960</v>
      </c>
      <c r="C727" s="261">
        <v>17.677263259887699</v>
      </c>
      <c r="D727" s="130">
        <f t="shared" si="15"/>
        <v>-1.178861905646904E-2</v>
      </c>
      <c r="E727" s="130">
        <v>2.4442317000689176E-2</v>
      </c>
    </row>
    <row r="728" spans="2:5" x14ac:dyDescent="0.25">
      <c r="B728" s="136">
        <v>44959</v>
      </c>
      <c r="C728" s="261">
        <v>17.888139724731449</v>
      </c>
      <c r="D728" s="130">
        <f t="shared" si="15"/>
        <v>2.5762242189182466E-2</v>
      </c>
      <c r="E728" s="130">
        <v>1.1929248421742951E-2</v>
      </c>
    </row>
    <row r="729" spans="2:5" x14ac:dyDescent="0.25">
      <c r="B729" s="136">
        <v>44958</v>
      </c>
      <c r="C729" s="261">
        <v>17.438875198364261</v>
      </c>
      <c r="D729" s="130">
        <f t="shared" si="15"/>
        <v>1.170213731230756E-2</v>
      </c>
      <c r="E729" s="130">
        <v>-2.5115217863937622E-2</v>
      </c>
    </row>
    <row r="730" spans="2:5" x14ac:dyDescent="0.25">
      <c r="B730" s="136">
        <v>44957</v>
      </c>
      <c r="C730" s="261">
        <v>17.237163543701168</v>
      </c>
      <c r="D730" s="130">
        <f t="shared" si="15"/>
        <v>5.8855611306759762E-3</v>
      </c>
      <c r="E730" s="130">
        <v>-1.1566781249860271E-2</v>
      </c>
    </row>
    <row r="731" spans="2:5" x14ac:dyDescent="0.25">
      <c r="B731" s="136">
        <v>44956</v>
      </c>
      <c r="C731" s="261">
        <v>17.136306762695309</v>
      </c>
      <c r="D731" s="130">
        <f t="shared" si="15"/>
        <v>1.6075915780926374E-3</v>
      </c>
      <c r="E731" s="130">
        <v>-5.8511239827920888E-3</v>
      </c>
    </row>
    <row r="732" spans="2:5" x14ac:dyDescent="0.25">
      <c r="B732" s="136">
        <v>44953</v>
      </c>
      <c r="C732" s="261">
        <v>17.10880279541016</v>
      </c>
      <c r="D732" s="130">
        <f t="shared" si="15"/>
        <v>-1.4783616697519007E-2</v>
      </c>
      <c r="E732" s="130">
        <v>-1.6050113753229255E-3</v>
      </c>
    </row>
    <row r="733" spans="2:5" x14ac:dyDescent="0.25">
      <c r="B733" s="136">
        <v>44952</v>
      </c>
      <c r="C733" s="261">
        <v>17.36552810668945</v>
      </c>
      <c r="D733" s="130">
        <f t="shared" si="15"/>
        <v>1.7185895379048754E-2</v>
      </c>
      <c r="E733" s="130">
        <v>1.5005451541481465E-2</v>
      </c>
    </row>
    <row r="734" spans="2:5" x14ac:dyDescent="0.25">
      <c r="B734" s="136">
        <v>44951</v>
      </c>
      <c r="C734" s="261">
        <v>17.072128295898441</v>
      </c>
      <c r="D734" s="130">
        <f t="shared" si="15"/>
        <v>-1.481479606252227E-2</v>
      </c>
      <c r="E734" s="130">
        <v>-1.6895530558496907E-2</v>
      </c>
    </row>
    <row r="735" spans="2:5" x14ac:dyDescent="0.25">
      <c r="B735" s="136">
        <v>44950</v>
      </c>
      <c r="C735" s="261">
        <v>17.328851699829102</v>
      </c>
      <c r="D735" s="130">
        <f t="shared" si="15"/>
        <v>-7.8738394784638576E-3</v>
      </c>
      <c r="E735" s="130">
        <v>1.5037574664451063E-2</v>
      </c>
    </row>
    <row r="736" spans="2:5" x14ac:dyDescent="0.25">
      <c r="B736" s="136">
        <v>44949</v>
      </c>
      <c r="C736" s="261">
        <v>17.466379165649411</v>
      </c>
      <c r="D736" s="130">
        <f t="shared" si="15"/>
        <v>1.4376872585743494E-2</v>
      </c>
      <c r="E736" s="130">
        <v>7.9363288579395747E-3</v>
      </c>
    </row>
    <row r="737" spans="2:5" x14ac:dyDescent="0.25">
      <c r="B737" s="136">
        <v>44946</v>
      </c>
      <c r="C737" s="261">
        <v>17.218826293945309</v>
      </c>
      <c r="D737" s="130">
        <f t="shared" si="15"/>
        <v>-1.59477215549956E-3</v>
      </c>
      <c r="E737" s="130">
        <v>-1.4173107623299291E-2</v>
      </c>
    </row>
    <row r="738" spans="2:5" x14ac:dyDescent="0.25">
      <c r="B738" s="136">
        <v>44945</v>
      </c>
      <c r="C738" s="261">
        <v>17.246330261230469</v>
      </c>
      <c r="D738" s="130">
        <f t="shared" si="15"/>
        <v>3.199861358942195E-3</v>
      </c>
      <c r="E738" s="130">
        <v>1.5973195161874116E-3</v>
      </c>
    </row>
    <row r="739" spans="2:5" x14ac:dyDescent="0.25">
      <c r="B739" s="136">
        <v>44944</v>
      </c>
      <c r="C739" s="261">
        <v>17.19132041931152</v>
      </c>
      <c r="D739" s="130">
        <f t="shared" si="15"/>
        <v>4.2850237767174705E-3</v>
      </c>
      <c r="E739" s="130">
        <v>-3.1896549054618471E-3</v>
      </c>
    </row>
    <row r="740" spans="2:5" x14ac:dyDescent="0.25">
      <c r="B740" s="136">
        <v>44943</v>
      </c>
      <c r="C740" s="261">
        <v>17.11796951293945</v>
      </c>
      <c r="D740" s="130">
        <f t="shared" si="15"/>
        <v>8.0992819995770078E-3</v>
      </c>
      <c r="E740" s="130">
        <v>-4.2667406914057085E-3</v>
      </c>
    </row>
    <row r="741" spans="2:5" x14ac:dyDescent="0.25">
      <c r="B741" s="136">
        <v>44939</v>
      </c>
      <c r="C741" s="261">
        <v>16.980440139770511</v>
      </c>
      <c r="D741" s="130">
        <f t="shared" si="15"/>
        <v>6.5219099475350628E-3</v>
      </c>
      <c r="E741" s="130">
        <v>-8.0342106617832185E-3</v>
      </c>
    </row>
    <row r="742" spans="2:5" x14ac:dyDescent="0.25">
      <c r="B742" s="136">
        <v>44938</v>
      </c>
      <c r="C742" s="261">
        <v>16.870412826538089</v>
      </c>
      <c r="D742" s="130">
        <f t="shared" si="15"/>
        <v>1.5452405578232051E-2</v>
      </c>
      <c r="E742" s="130">
        <v>-6.4796502520993475E-3</v>
      </c>
    </row>
    <row r="743" spans="2:5" x14ac:dyDescent="0.25">
      <c r="B743" s="136">
        <v>44937</v>
      </c>
      <c r="C743" s="261">
        <v>16.613691329956051</v>
      </c>
      <c r="D743" s="130">
        <f t="shared" si="15"/>
        <v>1.626469862459879E-2</v>
      </c>
      <c r="E743" s="130">
        <v>-1.5217262269848032E-2</v>
      </c>
    </row>
    <row r="744" spans="2:5" x14ac:dyDescent="0.25">
      <c r="B744" s="136">
        <v>44936</v>
      </c>
      <c r="C744" s="261">
        <v>16.347799301147461</v>
      </c>
      <c r="D744" s="130">
        <f t="shared" si="15"/>
        <v>-9.4443636730104294E-3</v>
      </c>
      <c r="E744" s="130">
        <v>-1.6004392011856019E-2</v>
      </c>
    </row>
    <row r="745" spans="2:5" x14ac:dyDescent="0.25">
      <c r="B745" s="136">
        <v>44935</v>
      </c>
      <c r="C745" s="261">
        <v>16.503665924072269</v>
      </c>
      <c r="D745" s="130">
        <f t="shared" si="15"/>
        <v>1.0668189792719581E-2</v>
      </c>
      <c r="E745" s="130">
        <v>9.5344101094920995E-3</v>
      </c>
    </row>
    <row r="746" spans="2:5" x14ac:dyDescent="0.25">
      <c r="B746" s="136">
        <v>44932</v>
      </c>
      <c r="C746" s="261">
        <v>16.329460144042969</v>
      </c>
      <c r="D746" s="130">
        <f t="shared" si="15"/>
        <v>7.3529965472967631E-3</v>
      </c>
      <c r="E746" s="130">
        <v>-1.0555580852809414E-2</v>
      </c>
    </row>
    <row r="747" spans="2:5" x14ac:dyDescent="0.25">
      <c r="B747" s="136">
        <v>44931</v>
      </c>
      <c r="C747" s="261">
        <v>16.21026611328125</v>
      </c>
      <c r="D747" s="130">
        <f t="shared" si="15"/>
        <v>-2.3204564666589104E-2</v>
      </c>
      <c r="E747" s="130">
        <v>-7.2993246384327687E-3</v>
      </c>
    </row>
    <row r="748" spans="2:5" x14ac:dyDescent="0.25">
      <c r="B748" s="136">
        <v>44930</v>
      </c>
      <c r="C748" s="261">
        <v>16.595354080200199</v>
      </c>
      <c r="D748" s="130">
        <f t="shared" si="15"/>
        <v>-7.1310415467526079E-3</v>
      </c>
      <c r="E748" s="130">
        <v>2.3755807845957693E-2</v>
      </c>
    </row>
    <row r="749" spans="2:5" x14ac:dyDescent="0.25">
      <c r="B749" s="136">
        <v>44929</v>
      </c>
      <c r="C749" s="261">
        <v>16.714546203613281</v>
      </c>
      <c r="D749" s="130">
        <f t="shared" si="15"/>
        <v>1.2215446964307299E-2</v>
      </c>
      <c r="E749" s="130">
        <v>7.1822585307347959E-3</v>
      </c>
    </row>
    <row r="750" spans="2:5" x14ac:dyDescent="0.25">
      <c r="B750" s="136">
        <v>44925</v>
      </c>
      <c r="C750" s="261">
        <v>16.512834548950199</v>
      </c>
      <c r="D750" s="130">
        <f t="shared" si="15"/>
        <v>-1.2609655313049689E-2</v>
      </c>
      <c r="E750" s="130">
        <v>-1.2068030576832364E-2</v>
      </c>
    </row>
    <row r="751" spans="2:5" x14ac:dyDescent="0.25">
      <c r="B751" s="136">
        <v>44924</v>
      </c>
      <c r="C751" s="261">
        <v>16.723714828491211</v>
      </c>
      <c r="D751" s="130">
        <f t="shared" si="15"/>
        <v>1.5590182645492669E-2</v>
      </c>
      <c r="E751" s="130">
        <v>1.2770689303274026E-2</v>
      </c>
    </row>
    <row r="752" spans="2:5" x14ac:dyDescent="0.25">
      <c r="B752" s="136">
        <v>44923</v>
      </c>
      <c r="C752" s="261">
        <v>16.46699142456055</v>
      </c>
      <c r="D752" s="130">
        <f t="shared" si="15"/>
        <v>-3.8824999746166411E-3</v>
      </c>
      <c r="E752" s="130">
        <v>-1.5350859935335415E-2</v>
      </c>
    </row>
    <row r="753" spans="2:5" x14ac:dyDescent="0.25">
      <c r="B753" s="136">
        <v>44922</v>
      </c>
      <c r="C753" s="261">
        <v>16.531173706054691</v>
      </c>
      <c r="D753" s="130">
        <f t="shared" si="15"/>
        <v>6.138456212740377E-3</v>
      </c>
      <c r="E753" s="130">
        <v>3.8976325328264048E-3</v>
      </c>
    </row>
    <row r="754" spans="2:5" x14ac:dyDescent="0.25">
      <c r="B754" s="136">
        <v>44918</v>
      </c>
      <c r="C754" s="261">
        <v>16.430316925048832</v>
      </c>
      <c r="D754" s="130">
        <f t="shared" si="15"/>
        <v>-5.5771969567323433E-4</v>
      </c>
      <c r="E754" s="130">
        <v>-6.1010054578834695E-3</v>
      </c>
    </row>
    <row r="755" spans="2:5" x14ac:dyDescent="0.25">
      <c r="B755" s="136">
        <v>44917</v>
      </c>
      <c r="C755" s="261">
        <v>16.439485549926761</v>
      </c>
      <c r="D755" s="130">
        <f t="shared" si="15"/>
        <v>-1.5916440712876574E-2</v>
      </c>
      <c r="E755" s="130">
        <v>5.5803092050839655E-4</v>
      </c>
    </row>
    <row r="756" spans="2:5" x14ac:dyDescent="0.25">
      <c r="B756" s="136">
        <v>44916</v>
      </c>
      <c r="C756" s="261">
        <v>16.705375671386719</v>
      </c>
      <c r="D756" s="130">
        <f t="shared" si="15"/>
        <v>8.8592821806700445E-3</v>
      </c>
      <c r="E756" s="130">
        <v>1.6173871174523582E-2</v>
      </c>
    </row>
    <row r="757" spans="2:5" x14ac:dyDescent="0.25">
      <c r="B757" s="136">
        <v>44915</v>
      </c>
      <c r="C757" s="261">
        <v>16.55867767333984</v>
      </c>
      <c r="D757" s="130">
        <f t="shared" si="15"/>
        <v>1.0066909901359992E-2</v>
      </c>
      <c r="E757" s="130">
        <v>-8.7814845312425768E-3</v>
      </c>
    </row>
    <row r="758" spans="2:5" x14ac:dyDescent="0.25">
      <c r="B758" s="136">
        <v>44914</v>
      </c>
      <c r="C758" s="261">
        <v>16.393644332885739</v>
      </c>
      <c r="D758" s="130">
        <f t="shared" si="15"/>
        <v>8.4603990855675309E-3</v>
      </c>
      <c r="E758" s="130">
        <v>-9.966577265998245E-3</v>
      </c>
    </row>
    <row r="759" spans="2:5" x14ac:dyDescent="0.25">
      <c r="B759" s="136">
        <v>44911</v>
      </c>
      <c r="C759" s="261">
        <v>16.256111145019531</v>
      </c>
      <c r="D759" s="130">
        <f t="shared" si="15"/>
        <v>-2.4215872994065624E-2</v>
      </c>
      <c r="E759" s="130">
        <v>-8.3894212338323747E-3</v>
      </c>
    </row>
    <row r="760" spans="2:5" x14ac:dyDescent="0.25">
      <c r="B760" s="136">
        <v>44910</v>
      </c>
      <c r="C760" s="261">
        <v>16.659536361694339</v>
      </c>
      <c r="D760" s="130">
        <f t="shared" si="15"/>
        <v>-2.9380201607306384E-2</v>
      </c>
      <c r="E760" s="130">
        <v>2.4816834301628635E-2</v>
      </c>
    </row>
    <row r="761" spans="2:5" x14ac:dyDescent="0.25">
      <c r="B761" s="136">
        <v>44909</v>
      </c>
      <c r="C761" s="261">
        <v>17.163812637329102</v>
      </c>
      <c r="D761" s="130">
        <f t="shared" si="15"/>
        <v>-5.3389826366999468E-4</v>
      </c>
      <c r="E761" s="130">
        <v>3.0269526395359733E-2</v>
      </c>
    </row>
    <row r="762" spans="2:5" x14ac:dyDescent="0.25">
      <c r="B762" s="136">
        <v>44908</v>
      </c>
      <c r="C762" s="261">
        <v>17.172981262207031</v>
      </c>
      <c r="D762" s="130">
        <f t="shared" si="15"/>
        <v>1.7381936372977951E-2</v>
      </c>
      <c r="E762" s="130">
        <v>5.3418346329352836E-4</v>
      </c>
    </row>
    <row r="763" spans="2:5" x14ac:dyDescent="0.25">
      <c r="B763" s="136">
        <v>44907</v>
      </c>
      <c r="C763" s="261">
        <v>16.879581451416019</v>
      </c>
      <c r="D763" s="130">
        <f t="shared" si="15"/>
        <v>-4.3267385738357698E-3</v>
      </c>
      <c r="E763" s="130">
        <v>-1.7084966571104556E-2</v>
      </c>
    </row>
    <row r="764" spans="2:5" x14ac:dyDescent="0.25">
      <c r="B764" s="136">
        <v>44904</v>
      </c>
      <c r="C764" s="261">
        <v>16.952932357788089</v>
      </c>
      <c r="D764" s="130">
        <f t="shared" si="15"/>
        <v>-5.5669102196970792E-2</v>
      </c>
      <c r="E764" s="130">
        <v>4.3455405919390821E-3</v>
      </c>
    </row>
    <row r="765" spans="2:5" x14ac:dyDescent="0.25">
      <c r="B765" s="136">
        <v>44903</v>
      </c>
      <c r="C765" s="261">
        <v>17.952322006225589</v>
      </c>
      <c r="D765" s="130">
        <f t="shared" si="15"/>
        <v>9.7988885781163867E-3</v>
      </c>
      <c r="E765" s="130">
        <v>5.8950842682881678E-2</v>
      </c>
    </row>
    <row r="766" spans="2:5" x14ac:dyDescent="0.25">
      <c r="B766" s="136">
        <v>44902</v>
      </c>
      <c r="C766" s="261">
        <v>17.778116226196289</v>
      </c>
      <c r="D766" s="130">
        <f t="shared" si="15"/>
        <v>-1.0304949333731169E-3</v>
      </c>
      <c r="E766" s="130">
        <v>-9.7038021025296073E-3</v>
      </c>
    </row>
    <row r="767" spans="2:5" x14ac:dyDescent="0.25">
      <c r="B767" s="136">
        <v>44901</v>
      </c>
      <c r="C767" s="261">
        <v>17.796455383300781</v>
      </c>
      <c r="D767" s="130">
        <f t="shared" si="15"/>
        <v>-1.7215146514495894E-2</v>
      </c>
      <c r="E767" s="130">
        <v>1.0315579486126431E-3</v>
      </c>
    </row>
    <row r="768" spans="2:5" x14ac:dyDescent="0.25">
      <c r="B768" s="136">
        <v>44900</v>
      </c>
      <c r="C768" s="261">
        <v>18.10819053649902</v>
      </c>
      <c r="D768" s="130">
        <f t="shared" si="15"/>
        <v>-2.1792883478667997E-2</v>
      </c>
      <c r="E768" s="130">
        <v>1.7516699055181169E-2</v>
      </c>
    </row>
    <row r="769" spans="2:5" x14ac:dyDescent="0.25">
      <c r="B769" s="136">
        <v>44897</v>
      </c>
      <c r="C769" s="261">
        <v>18.511611938476559</v>
      </c>
      <c r="D769" s="130">
        <f t="shared" si="15"/>
        <v>-1.5602213638736496E-2</v>
      </c>
      <c r="E769" s="130">
        <v>2.2278393921490915E-2</v>
      </c>
    </row>
    <row r="770" spans="2:5" x14ac:dyDescent="0.25">
      <c r="B770" s="136">
        <v>44896</v>
      </c>
      <c r="C770" s="261">
        <v>18.805011749267582</v>
      </c>
      <c r="D770" s="130">
        <f t="shared" si="15"/>
        <v>7.8624425737471981E-3</v>
      </c>
      <c r="E770" s="130">
        <v>1.5849500938445477E-2</v>
      </c>
    </row>
    <row r="771" spans="2:5" x14ac:dyDescent="0.25">
      <c r="B771" s="136">
        <v>44895</v>
      </c>
      <c r="C771" s="261">
        <v>18.65831184387207</v>
      </c>
      <c r="D771" s="130">
        <f t="shared" ref="D771:D834" si="16">(C771-C772)/C772</f>
        <v>3.2470866028376046E-2</v>
      </c>
      <c r="E771" s="130">
        <v>-7.8011068193682481E-3</v>
      </c>
    </row>
    <row r="772" spans="2:5" x14ac:dyDescent="0.25">
      <c r="B772" s="136">
        <v>44894</v>
      </c>
      <c r="C772" s="261">
        <v>18.071514129638668</v>
      </c>
      <c r="D772" s="130">
        <f t="shared" si="16"/>
        <v>4.0752534144218788E-3</v>
      </c>
      <c r="E772" s="130">
        <v>-3.144966806984327E-2</v>
      </c>
    </row>
    <row r="773" spans="2:5" x14ac:dyDescent="0.25">
      <c r="B773" s="136">
        <v>44893</v>
      </c>
      <c r="C773" s="261">
        <v>17.998167037963871</v>
      </c>
      <c r="D773" s="130">
        <f t="shared" si="16"/>
        <v>-1.4558108263626834E-2</v>
      </c>
      <c r="E773" s="130">
        <v>-4.058713129881172E-3</v>
      </c>
    </row>
    <row r="774" spans="2:5" x14ac:dyDescent="0.25">
      <c r="B774" s="136">
        <v>44890</v>
      </c>
      <c r="C774" s="261">
        <v>18.264057159423832</v>
      </c>
      <c r="D774" s="130">
        <f t="shared" si="16"/>
        <v>1.9969103613884633E-2</v>
      </c>
      <c r="E774" s="130">
        <v>1.4773177785221902E-2</v>
      </c>
    </row>
    <row r="775" spans="2:5" x14ac:dyDescent="0.25">
      <c r="B775" s="136">
        <v>44888</v>
      </c>
      <c r="C775" s="261">
        <v>17.90648078918457</v>
      </c>
      <c r="D775" s="130">
        <f t="shared" si="16"/>
        <v>8.260340004160564E-3</v>
      </c>
      <c r="E775" s="130">
        <v>-1.9578145595912144E-2</v>
      </c>
    </row>
    <row r="776" spans="2:5" x14ac:dyDescent="0.25">
      <c r="B776" s="136">
        <v>44887</v>
      </c>
      <c r="C776" s="261">
        <v>17.75977897644043</v>
      </c>
      <c r="D776" s="130">
        <f t="shared" si="16"/>
        <v>3.6269117303094735E-3</v>
      </c>
      <c r="E776" s="130">
        <v>-8.1926657991193801E-3</v>
      </c>
    </row>
    <row r="777" spans="2:5" x14ac:dyDescent="0.25">
      <c r="B777" s="136">
        <v>44886</v>
      </c>
      <c r="C777" s="261">
        <v>17.695598602294918</v>
      </c>
      <c r="D777" s="130">
        <f t="shared" si="16"/>
        <v>-8.7313069800349259E-3</v>
      </c>
      <c r="E777" s="130">
        <v>-3.6138047793641491E-3</v>
      </c>
    </row>
    <row r="778" spans="2:5" x14ac:dyDescent="0.25">
      <c r="B778" s="136">
        <v>44883</v>
      </c>
      <c r="C778" s="261">
        <v>17.85146522521973</v>
      </c>
      <c r="D778" s="130">
        <f t="shared" si="16"/>
        <v>-5.1344937274898827E-4</v>
      </c>
      <c r="E778" s="130">
        <v>8.8082142021800643E-3</v>
      </c>
    </row>
    <row r="779" spans="2:5" x14ac:dyDescent="0.25">
      <c r="B779" s="136">
        <v>44882</v>
      </c>
      <c r="C779" s="261">
        <v>17.860635757446289</v>
      </c>
      <c r="D779" s="130">
        <f t="shared" si="16"/>
        <v>-1.0665325594700284E-2</v>
      </c>
      <c r="E779" s="130">
        <v>5.1371313843769193E-4</v>
      </c>
    </row>
    <row r="780" spans="2:5" x14ac:dyDescent="0.25">
      <c r="B780" s="136">
        <v>44881</v>
      </c>
      <c r="C780" s="261">
        <v>18.053178787231449</v>
      </c>
      <c r="D780" s="130">
        <f t="shared" si="16"/>
        <v>-3.5424795398615308E-3</v>
      </c>
      <c r="E780" s="130">
        <v>1.0780301015034506E-2</v>
      </c>
    </row>
    <row r="781" spans="2:5" x14ac:dyDescent="0.25">
      <c r="B781" s="136">
        <v>44880</v>
      </c>
      <c r="C781" s="261">
        <v>18.11735916137695</v>
      </c>
      <c r="D781" s="130">
        <f t="shared" si="16"/>
        <v>1.0741701804449723E-2</v>
      </c>
      <c r="E781" s="130">
        <v>3.5550733143402892E-3</v>
      </c>
    </row>
    <row r="782" spans="2:5" x14ac:dyDescent="0.25">
      <c r="B782" s="136">
        <v>44879</v>
      </c>
      <c r="C782" s="261">
        <v>17.9248161315918</v>
      </c>
      <c r="D782" s="130">
        <f t="shared" si="16"/>
        <v>-1.0126600144702944E-2</v>
      </c>
      <c r="E782" s="130">
        <v>-1.0627543896994508E-2</v>
      </c>
    </row>
    <row r="783" spans="2:5" x14ac:dyDescent="0.25">
      <c r="B783" s="136">
        <v>44876</v>
      </c>
      <c r="C783" s="261">
        <v>18.10819053649902</v>
      </c>
      <c r="D783" s="130">
        <f t="shared" si="16"/>
        <v>2.864580173183438E-2</v>
      </c>
      <c r="E783" s="130">
        <v>1.0230197261774368E-2</v>
      </c>
    </row>
    <row r="784" spans="2:5" x14ac:dyDescent="0.25">
      <c r="B784" s="136">
        <v>44875</v>
      </c>
      <c r="C784" s="261">
        <v>17.603912353515621</v>
      </c>
      <c r="D784" s="130">
        <f t="shared" si="16"/>
        <v>3.8961272871422932E-2</v>
      </c>
      <c r="E784" s="130">
        <v>-2.7848071399898908E-2</v>
      </c>
    </row>
    <row r="785" spans="2:5" x14ac:dyDescent="0.25">
      <c r="B785" s="136">
        <v>44874</v>
      </c>
      <c r="C785" s="261">
        <v>16.94376182556152</v>
      </c>
      <c r="D785" s="130">
        <f t="shared" si="16"/>
        <v>-1.3874169594028887E-2</v>
      </c>
      <c r="E785" s="130">
        <v>-3.7500216695992863E-2</v>
      </c>
    </row>
    <row r="786" spans="2:5" x14ac:dyDescent="0.25">
      <c r="B786" s="136">
        <v>44873</v>
      </c>
      <c r="C786" s="261">
        <v>17.182149887084961</v>
      </c>
      <c r="D786" s="130">
        <f t="shared" si="16"/>
        <v>8.6112229501838656E-3</v>
      </c>
      <c r="E786" s="130">
        <v>1.406937042539199E-2</v>
      </c>
    </row>
    <row r="787" spans="2:5" x14ac:dyDescent="0.25">
      <c r="B787" s="136">
        <v>44872</v>
      </c>
      <c r="C787" s="261">
        <v>17.035453796386719</v>
      </c>
      <c r="D787" s="130">
        <f t="shared" si="16"/>
        <v>1.3639067806747162E-2</v>
      </c>
      <c r="E787" s="130">
        <v>-8.5377028871402739E-3</v>
      </c>
    </row>
    <row r="788" spans="2:5" x14ac:dyDescent="0.25">
      <c r="B788" s="136">
        <v>44869</v>
      </c>
      <c r="C788" s="261">
        <v>16.806232452392582</v>
      </c>
      <c r="D788" s="130">
        <f t="shared" si="16"/>
        <v>7.6965857872714266E-3</v>
      </c>
      <c r="E788" s="130">
        <v>-1.3455546693024154E-2</v>
      </c>
    </row>
    <row r="789" spans="2:5" x14ac:dyDescent="0.25">
      <c r="B789" s="136">
        <v>44868</v>
      </c>
      <c r="C789" s="261">
        <v>16.67786979675293</v>
      </c>
      <c r="D789" s="130">
        <f t="shared" si="16"/>
        <v>-1.1950038882401792E-2</v>
      </c>
      <c r="E789" s="130">
        <v>-7.6378007982019743E-3</v>
      </c>
    </row>
    <row r="790" spans="2:5" x14ac:dyDescent="0.25">
      <c r="B790" s="136">
        <v>44867</v>
      </c>
      <c r="C790" s="261">
        <v>16.879581451416019</v>
      </c>
      <c r="D790" s="130">
        <f t="shared" si="16"/>
        <v>-2.64412467343649E-2</v>
      </c>
      <c r="E790" s="130">
        <v>1.2094569457687061E-2</v>
      </c>
    </row>
    <row r="791" spans="2:5" x14ac:dyDescent="0.25">
      <c r="B791" s="136">
        <v>44866</v>
      </c>
      <c r="C791" s="261">
        <v>17.338020324707031</v>
      </c>
      <c r="D791" s="130">
        <f t="shared" si="16"/>
        <v>9.610390879724838E-3</v>
      </c>
      <c r="E791" s="130">
        <v>2.7159374455493615E-2</v>
      </c>
    </row>
    <row r="792" spans="2:5" x14ac:dyDescent="0.25">
      <c r="B792" s="136">
        <v>44865</v>
      </c>
      <c r="C792" s="261">
        <v>17.172981262207031</v>
      </c>
      <c r="D792" s="130">
        <f t="shared" si="16"/>
        <v>-3.1933813617419822E-3</v>
      </c>
      <c r="E792" s="130">
        <v>-9.5189104297458919E-3</v>
      </c>
    </row>
    <row r="793" spans="2:5" x14ac:dyDescent="0.25">
      <c r="B793" s="136">
        <v>44862</v>
      </c>
      <c r="C793" s="261">
        <v>17.227996826171879</v>
      </c>
      <c r="D793" s="130">
        <f t="shared" si="16"/>
        <v>1.5127280443146573E-2</v>
      </c>
      <c r="E793" s="130">
        <v>3.2036117156851096E-3</v>
      </c>
    </row>
    <row r="794" spans="2:5" x14ac:dyDescent="0.25">
      <c r="B794" s="136">
        <v>44861</v>
      </c>
      <c r="C794" s="261">
        <v>16.971267700195309</v>
      </c>
      <c r="D794" s="130">
        <f t="shared" si="16"/>
        <v>1.6774868565341782E-3</v>
      </c>
      <c r="E794" s="130">
        <v>-1.4901855889975557E-2</v>
      </c>
    </row>
    <row r="795" spans="2:5" x14ac:dyDescent="0.25">
      <c r="B795" s="136">
        <v>44860</v>
      </c>
      <c r="C795" s="261">
        <v>16.94284629821777</v>
      </c>
      <c r="D795" s="130">
        <f t="shared" si="16"/>
        <v>3.2221264882853176E-3</v>
      </c>
      <c r="E795" s="130">
        <v>-1.6746776068597387E-3</v>
      </c>
    </row>
    <row r="796" spans="2:5" x14ac:dyDescent="0.25">
      <c r="B796" s="136">
        <v>44859</v>
      </c>
      <c r="C796" s="261">
        <v>16.888429641723629</v>
      </c>
      <c r="D796" s="130">
        <f t="shared" si="16"/>
        <v>9.7615364649498541E-3</v>
      </c>
      <c r="E796" s="130">
        <v>-3.2117777341735521E-3</v>
      </c>
    </row>
    <row r="797" spans="2:5" x14ac:dyDescent="0.25">
      <c r="B797" s="136">
        <v>44858</v>
      </c>
      <c r="C797" s="261">
        <v>16.725166320800781</v>
      </c>
      <c r="D797" s="130">
        <f t="shared" si="16"/>
        <v>7.6503387810180588E-3</v>
      </c>
      <c r="E797" s="130">
        <v>-9.6671700321679759E-3</v>
      </c>
    </row>
    <row r="798" spans="2:5" x14ac:dyDescent="0.25">
      <c r="B798" s="136">
        <v>44855</v>
      </c>
      <c r="C798" s="261">
        <v>16.598184585571289</v>
      </c>
      <c r="D798" s="130">
        <f t="shared" si="16"/>
        <v>2.2917714301029155E-2</v>
      </c>
      <c r="E798" s="130">
        <v>-7.5922554546777416E-3</v>
      </c>
    </row>
    <row r="799" spans="2:5" x14ac:dyDescent="0.25">
      <c r="B799" s="136">
        <v>44854</v>
      </c>
      <c r="C799" s="261">
        <v>16.226314544677731</v>
      </c>
      <c r="D799" s="130">
        <f t="shared" si="16"/>
        <v>3.365126616839582E-3</v>
      </c>
      <c r="E799" s="130">
        <v>-2.240425987410833E-2</v>
      </c>
    </row>
    <row r="800" spans="2:5" x14ac:dyDescent="0.25">
      <c r="B800" s="136">
        <v>44853</v>
      </c>
      <c r="C800" s="261">
        <v>16.171894073486332</v>
      </c>
      <c r="D800" s="130">
        <f t="shared" si="16"/>
        <v>-1.3281498025801896E-2</v>
      </c>
      <c r="E800" s="130">
        <v>-3.3538405188409952E-3</v>
      </c>
    </row>
    <row r="801" spans="2:5" x14ac:dyDescent="0.25">
      <c r="B801" s="136">
        <v>44852</v>
      </c>
      <c r="C801" s="261">
        <v>16.389572143554691</v>
      </c>
      <c r="D801" s="130">
        <f t="shared" si="16"/>
        <v>-4.9560803436448234E-3</v>
      </c>
      <c r="E801" s="130">
        <v>1.3460270582976457E-2</v>
      </c>
    </row>
    <row r="802" spans="2:5" x14ac:dyDescent="0.25">
      <c r="B802" s="136">
        <v>44851</v>
      </c>
      <c r="C802" s="261">
        <v>16.47120475769043</v>
      </c>
      <c r="D802" s="130">
        <f t="shared" si="16"/>
        <v>1.9651871087522945E-2</v>
      </c>
      <c r="E802" s="130">
        <v>4.9807654172254407E-3</v>
      </c>
    </row>
    <row r="803" spans="2:5" x14ac:dyDescent="0.25">
      <c r="B803" s="136">
        <v>44848</v>
      </c>
      <c r="C803" s="261">
        <v>16.153753280639648</v>
      </c>
      <c r="D803" s="130">
        <f t="shared" si="16"/>
        <v>-1.3296214937183795E-2</v>
      </c>
      <c r="E803" s="130">
        <v>-1.9273118252176587E-2</v>
      </c>
    </row>
    <row r="804" spans="2:5" x14ac:dyDescent="0.25">
      <c r="B804" s="136">
        <v>44847</v>
      </c>
      <c r="C804" s="261">
        <v>16.371431350708011</v>
      </c>
      <c r="D804" s="130">
        <f t="shared" si="16"/>
        <v>5.5555231032543853E-2</v>
      </c>
      <c r="E804" s="130">
        <v>1.3475386573425703E-2</v>
      </c>
    </row>
    <row r="805" spans="2:5" x14ac:dyDescent="0.25">
      <c r="B805" s="136">
        <v>44846</v>
      </c>
      <c r="C805" s="261">
        <v>15.509781837463381</v>
      </c>
      <c r="D805" s="130">
        <f t="shared" si="16"/>
        <v>-1.7510743038501755E-3</v>
      </c>
      <c r="E805" s="130">
        <v>-5.2631287685628483E-2</v>
      </c>
    </row>
    <row r="806" spans="2:5" x14ac:dyDescent="0.25">
      <c r="B806" s="136">
        <v>44845</v>
      </c>
      <c r="C806" s="261">
        <v>15.53698825836182</v>
      </c>
      <c r="D806" s="130">
        <f t="shared" si="16"/>
        <v>-2.4487577505863015E-2</v>
      </c>
      <c r="E806" s="130">
        <v>1.7541459437374572E-3</v>
      </c>
    </row>
    <row r="807" spans="2:5" x14ac:dyDescent="0.25">
      <c r="B807" s="136">
        <v>44844</v>
      </c>
      <c r="C807" s="261">
        <v>15.927001953125</v>
      </c>
      <c r="D807" s="130">
        <f t="shared" si="16"/>
        <v>2.9308344951106974E-2</v>
      </c>
      <c r="E807" s="130">
        <v>2.5102271320394373E-2</v>
      </c>
    </row>
    <row r="808" spans="2:5" x14ac:dyDescent="0.25">
      <c r="B808" s="136">
        <v>44841</v>
      </c>
      <c r="C808" s="261">
        <v>15.4734992980957</v>
      </c>
      <c r="D808" s="130">
        <f t="shared" si="16"/>
        <v>-2.4027425404758957E-2</v>
      </c>
      <c r="E808" s="130">
        <v>-2.8473824286831317E-2</v>
      </c>
    </row>
    <row r="809" spans="2:5" x14ac:dyDescent="0.25">
      <c r="B809" s="136">
        <v>44840</v>
      </c>
      <c r="C809" s="261">
        <v>15.854440689086911</v>
      </c>
      <c r="D809" s="130">
        <f t="shared" si="16"/>
        <v>-9.0701693545726259E-3</v>
      </c>
      <c r="E809" s="130">
        <v>2.4618955522109524E-2</v>
      </c>
    </row>
    <row r="810" spans="2:5" x14ac:dyDescent="0.25">
      <c r="B810" s="136">
        <v>44839</v>
      </c>
      <c r="C810" s="261">
        <v>15.99955940246582</v>
      </c>
      <c r="D810" s="130">
        <f t="shared" si="16"/>
        <v>-3.3900798048117822E-3</v>
      </c>
      <c r="E810" s="130">
        <v>9.1531903411010505E-3</v>
      </c>
    </row>
    <row r="811" spans="2:5" x14ac:dyDescent="0.25">
      <c r="B811" s="136">
        <v>44838</v>
      </c>
      <c r="C811" s="261">
        <v>16.053983688354489</v>
      </c>
      <c r="D811" s="130">
        <f t="shared" si="16"/>
        <v>3.81234102141099E-2</v>
      </c>
      <c r="E811" s="130">
        <v>3.4016115393953011E-3</v>
      </c>
    </row>
    <row r="812" spans="2:5" x14ac:dyDescent="0.25">
      <c r="B812" s="136">
        <v>44837</v>
      </c>
      <c r="C812" s="261">
        <v>15.46442699432373</v>
      </c>
      <c r="D812" s="130">
        <f t="shared" si="16"/>
        <v>4.7140114544740883E-3</v>
      </c>
      <c r="E812" s="130">
        <v>-3.6723389376458679E-2</v>
      </c>
    </row>
    <row r="813" spans="2:5" x14ac:dyDescent="0.25">
      <c r="B813" s="136">
        <v>44834</v>
      </c>
      <c r="C813" s="261">
        <v>15.39186954498291</v>
      </c>
      <c r="D813" s="130">
        <f t="shared" si="16"/>
        <v>4.1421096500589361E-3</v>
      </c>
      <c r="E813" s="130">
        <v>-4.6918938132950398E-3</v>
      </c>
    </row>
    <row r="814" spans="2:5" x14ac:dyDescent="0.25">
      <c r="B814" s="136">
        <v>44833</v>
      </c>
      <c r="C814" s="261">
        <v>15.328377723693849</v>
      </c>
      <c r="D814" s="130">
        <f t="shared" si="16"/>
        <v>-1.2273749844524839E-2</v>
      </c>
      <c r="E814" s="130">
        <v>-4.1250233510299163E-3</v>
      </c>
    </row>
    <row r="815" spans="2:5" x14ac:dyDescent="0.25">
      <c r="B815" s="136">
        <v>44832</v>
      </c>
      <c r="C815" s="261">
        <v>15.518852233886721</v>
      </c>
      <c r="D815" s="130">
        <f t="shared" si="16"/>
        <v>1.9058880008757197E-2</v>
      </c>
      <c r="E815" s="130">
        <v>1.2426266733918293E-2</v>
      </c>
    </row>
    <row r="816" spans="2:5" x14ac:dyDescent="0.25">
      <c r="B816" s="136">
        <v>44831</v>
      </c>
      <c r="C816" s="261">
        <v>15.228611946105961</v>
      </c>
      <c r="D816" s="130">
        <f t="shared" si="16"/>
        <v>5.9916526231239258E-3</v>
      </c>
      <c r="E816" s="130">
        <v>-1.8702432590149667E-2</v>
      </c>
    </row>
    <row r="817" spans="2:5" x14ac:dyDescent="0.25">
      <c r="B817" s="136">
        <v>44830</v>
      </c>
      <c r="C817" s="261">
        <v>15.13791084289551</v>
      </c>
      <c r="D817" s="130">
        <f t="shared" si="16"/>
        <v>4.8164341396977166E-3</v>
      </c>
      <c r="E817" s="130">
        <v>-5.9559665405778343E-3</v>
      </c>
    </row>
    <row r="818" spans="2:5" x14ac:dyDescent="0.25">
      <c r="B818" s="136">
        <v>44827</v>
      </c>
      <c r="C818" s="261">
        <v>15.06534957885742</v>
      </c>
      <c r="D818" s="130">
        <f t="shared" si="16"/>
        <v>-4.1966149466159874E-3</v>
      </c>
      <c r="E818" s="130">
        <v>-4.7933472981275867E-3</v>
      </c>
    </row>
    <row r="819" spans="2:5" x14ac:dyDescent="0.25">
      <c r="B819" s="136">
        <v>44826</v>
      </c>
      <c r="C819" s="261">
        <v>15.12883949279785</v>
      </c>
      <c r="D819" s="130">
        <f t="shared" si="16"/>
        <v>-1.9976463972945259E-2</v>
      </c>
      <c r="E819" s="130">
        <v>4.2143007441082471E-3</v>
      </c>
    </row>
    <row r="820" spans="2:5" x14ac:dyDescent="0.25">
      <c r="B820" s="136">
        <v>44825</v>
      </c>
      <c r="C820" s="261">
        <v>15.437220573425289</v>
      </c>
      <c r="D820" s="130">
        <f t="shared" si="16"/>
        <v>0</v>
      </c>
      <c r="E820" s="130">
        <v>2.0383657370034614E-2</v>
      </c>
    </row>
    <row r="821" spans="2:5" x14ac:dyDescent="0.25">
      <c r="B821" s="136">
        <v>44824</v>
      </c>
      <c r="C821" s="261">
        <v>15.437220573425289</v>
      </c>
      <c r="D821" s="130">
        <f t="shared" si="16"/>
        <v>-2.2400817199552704E-2</v>
      </c>
      <c r="E821" s="130">
        <v>0</v>
      </c>
    </row>
    <row r="822" spans="2:5" x14ac:dyDescent="0.25">
      <c r="B822" s="136">
        <v>44823</v>
      </c>
      <c r="C822" s="261">
        <v>15.790950775146481</v>
      </c>
      <c r="D822" s="130">
        <f t="shared" si="16"/>
        <v>1.7261281056632236E-3</v>
      </c>
      <c r="E822" s="130">
        <v>2.2914112034528242E-2</v>
      </c>
    </row>
    <row r="823" spans="2:5" x14ac:dyDescent="0.25">
      <c r="B823" s="136">
        <v>44820</v>
      </c>
      <c r="C823" s="261">
        <v>15.763740539550779</v>
      </c>
      <c r="D823" s="130">
        <f t="shared" si="16"/>
        <v>-2.3046889314172602E-2</v>
      </c>
      <c r="E823" s="130">
        <v>-1.7231537215940021E-3</v>
      </c>
    </row>
    <row r="824" spans="2:5" x14ac:dyDescent="0.25">
      <c r="B824" s="136">
        <v>44819</v>
      </c>
      <c r="C824" s="261">
        <v>16.135616302490231</v>
      </c>
      <c r="D824" s="130">
        <f t="shared" si="16"/>
        <v>-1.6039570057360116E-2</v>
      </c>
      <c r="E824" s="130">
        <v>2.3590578771987877E-2</v>
      </c>
    </row>
    <row r="825" spans="2:5" x14ac:dyDescent="0.25">
      <c r="B825" s="136">
        <v>44818</v>
      </c>
      <c r="C825" s="261">
        <v>16.39864349365234</v>
      </c>
      <c r="D825" s="130">
        <f t="shared" si="16"/>
        <v>-2.5862048453710196E-2</v>
      </c>
      <c r="E825" s="130">
        <v>1.6301031595645717E-2</v>
      </c>
    </row>
    <row r="826" spans="2:5" x14ac:dyDescent="0.25">
      <c r="B826" s="136">
        <v>44817</v>
      </c>
      <c r="C826" s="261">
        <v>16.834005355834961</v>
      </c>
      <c r="D826" s="130">
        <f t="shared" si="16"/>
        <v>-3.5342981943394372E-2</v>
      </c>
      <c r="E826" s="130">
        <v>2.6548650950985218E-2</v>
      </c>
    </row>
    <row r="827" spans="2:5" x14ac:dyDescent="0.25">
      <c r="B827" s="136">
        <v>44816</v>
      </c>
      <c r="C827" s="261">
        <v>17.45076751708984</v>
      </c>
      <c r="D827" s="130">
        <f t="shared" si="16"/>
        <v>9.4437848487462211E-3</v>
      </c>
      <c r="E827" s="130">
        <v>3.6637873650259868E-2</v>
      </c>
    </row>
    <row r="828" spans="2:5" x14ac:dyDescent="0.25">
      <c r="B828" s="136">
        <v>44813</v>
      </c>
      <c r="C828" s="261">
        <v>17.287508010864261</v>
      </c>
      <c r="D828" s="130">
        <f t="shared" si="16"/>
        <v>2.8602293726191181E-2</v>
      </c>
      <c r="E828" s="130">
        <v>-9.3554341415468378E-3</v>
      </c>
    </row>
    <row r="829" spans="2:5" x14ac:dyDescent="0.25">
      <c r="B829" s="136">
        <v>44812</v>
      </c>
      <c r="C829" s="261">
        <v>16.806795120239261</v>
      </c>
      <c r="D829" s="130">
        <f t="shared" si="16"/>
        <v>5.425802617032377E-3</v>
      </c>
      <c r="E829" s="130">
        <v>-2.780695114199791E-2</v>
      </c>
    </row>
    <row r="830" spans="2:5" x14ac:dyDescent="0.25">
      <c r="B830" s="136">
        <v>44811</v>
      </c>
      <c r="C830" s="261">
        <v>16.716096878051761</v>
      </c>
      <c r="D830" s="130">
        <f t="shared" si="16"/>
        <v>2.5027777582847813E-2</v>
      </c>
      <c r="E830" s="130">
        <v>-5.3965221530116935E-3</v>
      </c>
    </row>
    <row r="831" spans="2:5" x14ac:dyDescent="0.25">
      <c r="B831" s="136">
        <v>44810</v>
      </c>
      <c r="C831" s="261">
        <v>16.30794525146484</v>
      </c>
      <c r="D831" s="130">
        <f t="shared" si="16"/>
        <v>-6.0805357409191808E-3</v>
      </c>
      <c r="E831" s="130">
        <v>-2.4416682289202591E-2</v>
      </c>
    </row>
    <row r="832" spans="2:5" x14ac:dyDescent="0.25">
      <c r="B832" s="136">
        <v>44806</v>
      </c>
      <c r="C832" s="261">
        <v>16.407712936401371</v>
      </c>
      <c r="D832" s="130">
        <f t="shared" si="16"/>
        <v>-1.7915260731118238E-2</v>
      </c>
      <c r="E832" s="130">
        <v>6.1177348463056095E-3</v>
      </c>
    </row>
    <row r="833" spans="2:5" x14ac:dyDescent="0.25">
      <c r="B833" s="136">
        <v>44805</v>
      </c>
      <c r="C833" s="261">
        <v>16.707023620605469</v>
      </c>
      <c r="D833" s="130">
        <f t="shared" si="16"/>
        <v>6.5572854954747805E-3</v>
      </c>
      <c r="E833" s="130">
        <v>1.8242072211055178E-2</v>
      </c>
    </row>
    <row r="834" spans="2:5" x14ac:dyDescent="0.25">
      <c r="B834" s="136">
        <v>44804</v>
      </c>
      <c r="C834" s="261">
        <v>16.598184585571289</v>
      </c>
      <c r="D834" s="130">
        <f t="shared" si="16"/>
        <v>-7.0538172481694073E-3</v>
      </c>
      <c r="E834" s="130">
        <v>-6.5145676157388061E-3</v>
      </c>
    </row>
    <row r="835" spans="2:5" x14ac:dyDescent="0.25">
      <c r="B835" s="136">
        <v>44803</v>
      </c>
      <c r="C835" s="261">
        <v>16.716096878051761</v>
      </c>
      <c r="D835" s="130">
        <f t="shared" ref="D835:D898" si="17">(C835-C836)/C836</f>
        <v>2.1751791046502045E-3</v>
      </c>
      <c r="E835" s="130">
        <v>7.1039270513338438E-3</v>
      </c>
    </row>
    <row r="836" spans="2:5" x14ac:dyDescent="0.25">
      <c r="B836" s="136">
        <v>44802</v>
      </c>
      <c r="C836" s="261">
        <v>16.679815292358398</v>
      </c>
      <c r="D836" s="130">
        <f t="shared" si="17"/>
        <v>-1.3412026972295729E-2</v>
      </c>
      <c r="E836" s="130">
        <v>-2.1704579698267157E-3</v>
      </c>
    </row>
    <row r="837" spans="2:5" x14ac:dyDescent="0.25">
      <c r="B837" s="136">
        <v>44799</v>
      </c>
      <c r="C837" s="261">
        <v>16.90656661987305</v>
      </c>
      <c r="D837" s="130">
        <f t="shared" si="17"/>
        <v>-2.8154424146046315E-2</v>
      </c>
      <c r="E837" s="130">
        <v>1.3594354825891546E-2</v>
      </c>
    </row>
    <row r="838" spans="2:5" x14ac:dyDescent="0.25">
      <c r="B838" s="136">
        <v>44798</v>
      </c>
      <c r="C838" s="261">
        <v>17.3963508605957</v>
      </c>
      <c r="D838" s="130">
        <f t="shared" si="17"/>
        <v>-3.6363398017366213E-3</v>
      </c>
      <c r="E838" s="130">
        <v>2.8970059488419471E-2</v>
      </c>
    </row>
    <row r="839" spans="2:5" x14ac:dyDescent="0.25">
      <c r="B839" s="136">
        <v>44797</v>
      </c>
      <c r="C839" s="261">
        <v>17.459840774536129</v>
      </c>
      <c r="D839" s="130">
        <f t="shared" si="17"/>
        <v>0</v>
      </c>
      <c r="E839" s="130">
        <v>3.6496110275770566E-3</v>
      </c>
    </row>
    <row r="840" spans="2:5" x14ac:dyDescent="0.25">
      <c r="B840" s="136">
        <v>44796</v>
      </c>
      <c r="C840" s="261">
        <v>17.459840774536129</v>
      </c>
      <c r="D840" s="130">
        <f t="shared" si="17"/>
        <v>-1.3832120641473418E-2</v>
      </c>
      <c r="E840" s="130">
        <v>0</v>
      </c>
    </row>
    <row r="841" spans="2:5" x14ac:dyDescent="0.25">
      <c r="B841" s="136">
        <v>44795</v>
      </c>
      <c r="C841" s="261">
        <v>17.70473480224609</v>
      </c>
      <c r="D841" s="130">
        <f t="shared" si="17"/>
        <v>-1.3144458488646153E-2</v>
      </c>
      <c r="E841" s="130">
        <v>1.4026131788505227E-2</v>
      </c>
    </row>
    <row r="842" spans="2:5" x14ac:dyDescent="0.25">
      <c r="B842" s="136">
        <v>44792</v>
      </c>
      <c r="C842" s="261">
        <v>17.940553665161129</v>
      </c>
      <c r="D842" s="130">
        <f t="shared" si="17"/>
        <v>-9.5140604311166888E-3</v>
      </c>
      <c r="E842" s="130">
        <v>1.3319536584367374E-2</v>
      </c>
    </row>
    <row r="843" spans="2:5" x14ac:dyDescent="0.25">
      <c r="B843" s="136">
        <v>44791</v>
      </c>
      <c r="C843" s="261">
        <v>18.112880706787109</v>
      </c>
      <c r="D843" s="130">
        <f t="shared" si="17"/>
        <v>-5.9733507288272794E-3</v>
      </c>
      <c r="E843" s="130">
        <v>9.605447236593543E-3</v>
      </c>
    </row>
    <row r="844" spans="2:5" x14ac:dyDescent="0.25">
      <c r="B844" s="136">
        <v>44790</v>
      </c>
      <c r="C844" s="261">
        <v>18.221725463867191</v>
      </c>
      <c r="D844" s="130">
        <f t="shared" si="17"/>
        <v>-2.9774695412066957E-3</v>
      </c>
      <c r="E844" s="130">
        <v>6.0092460631784687E-3</v>
      </c>
    </row>
    <row r="845" spans="2:5" x14ac:dyDescent="0.25">
      <c r="B845" s="136">
        <v>44789</v>
      </c>
      <c r="C845" s="261">
        <v>18.276142120361332</v>
      </c>
      <c r="D845" s="130">
        <f t="shared" si="17"/>
        <v>1.9889276751865409E-3</v>
      </c>
      <c r="E845" s="130">
        <v>2.9863613411389746E-3</v>
      </c>
    </row>
    <row r="846" spans="2:5" x14ac:dyDescent="0.25">
      <c r="B846" s="136">
        <v>44788</v>
      </c>
      <c r="C846" s="261">
        <v>18.239864349365231</v>
      </c>
      <c r="D846" s="130">
        <f t="shared" si="17"/>
        <v>0</v>
      </c>
      <c r="E846" s="130">
        <v>-1.9849796941381862E-3</v>
      </c>
    </row>
    <row r="847" spans="2:5" x14ac:dyDescent="0.25">
      <c r="B847" s="136">
        <v>44785</v>
      </c>
      <c r="C847" s="261">
        <v>18.239864349365231</v>
      </c>
      <c r="D847" s="130">
        <f t="shared" si="17"/>
        <v>-1.9849796941381862E-3</v>
      </c>
      <c r="E847" s="130">
        <v>0</v>
      </c>
    </row>
    <row r="848" spans="2:5" x14ac:dyDescent="0.25">
      <c r="B848" s="136">
        <v>44784</v>
      </c>
      <c r="C848" s="261">
        <v>18.276142120361332</v>
      </c>
      <c r="D848" s="130">
        <f t="shared" si="17"/>
        <v>-1.1285648468451264E-2</v>
      </c>
      <c r="E848" s="130">
        <v>1.9889276751865409E-3</v>
      </c>
    </row>
    <row r="849" spans="2:5" x14ac:dyDescent="0.25">
      <c r="B849" s="136">
        <v>44783</v>
      </c>
      <c r="C849" s="261">
        <v>18.48475456237793</v>
      </c>
      <c r="D849" s="130">
        <f t="shared" si="17"/>
        <v>9.9106628332165988E-3</v>
      </c>
      <c r="E849" s="130">
        <v>1.1414468143371694E-2</v>
      </c>
    </row>
    <row r="850" spans="2:5" x14ac:dyDescent="0.25">
      <c r="B850" s="136">
        <v>44782</v>
      </c>
      <c r="C850" s="261">
        <v>18.3033561706543</v>
      </c>
      <c r="D850" s="130">
        <f t="shared" si="17"/>
        <v>-4.4400742481503315E-3</v>
      </c>
      <c r="E850" s="130">
        <v>-9.8134054802561394E-3</v>
      </c>
    </row>
    <row r="851" spans="2:5" x14ac:dyDescent="0.25">
      <c r="B851" s="136">
        <v>44781</v>
      </c>
      <c r="C851" s="261">
        <v>18.38498687744141</v>
      </c>
      <c r="D851" s="130">
        <f t="shared" si="17"/>
        <v>-1.9693420451004319E-3</v>
      </c>
      <c r="E851" s="130">
        <v>4.459876430639948E-3</v>
      </c>
    </row>
    <row r="852" spans="2:5" x14ac:dyDescent="0.25">
      <c r="B852" s="136">
        <v>44778</v>
      </c>
      <c r="C852" s="261">
        <v>18.4212646484375</v>
      </c>
      <c r="D852" s="130">
        <f t="shared" si="17"/>
        <v>7.9405449531106589E-3</v>
      </c>
      <c r="E852" s="130">
        <v>1.9732280059771724E-3</v>
      </c>
    </row>
    <row r="853" spans="2:5" x14ac:dyDescent="0.25">
      <c r="B853" s="136">
        <v>44777</v>
      </c>
      <c r="C853" s="261">
        <v>18.276142120361332</v>
      </c>
      <c r="D853" s="130">
        <f t="shared" si="17"/>
        <v>2.4873964068710796E-3</v>
      </c>
      <c r="E853" s="130">
        <v>-7.8779894239496568E-3</v>
      </c>
    </row>
    <row r="854" spans="2:5" x14ac:dyDescent="0.25">
      <c r="B854" s="136">
        <v>44776</v>
      </c>
      <c r="C854" s="261">
        <v>18.230794906616211</v>
      </c>
      <c r="D854" s="130">
        <f t="shared" si="17"/>
        <v>3.1298064665374506E-2</v>
      </c>
      <c r="E854" s="130">
        <v>-2.4812246176724412E-3</v>
      </c>
    </row>
    <row r="855" spans="2:5" x14ac:dyDescent="0.25">
      <c r="B855" s="136">
        <v>44775</v>
      </c>
      <c r="C855" s="261">
        <v>17.677522659301761</v>
      </c>
      <c r="D855" s="130">
        <f t="shared" si="17"/>
        <v>-6.6258789453123865E-3</v>
      </c>
      <c r="E855" s="130">
        <v>-3.0348223988503065E-2</v>
      </c>
    </row>
    <row r="856" spans="2:5" x14ac:dyDescent="0.25">
      <c r="B856" s="136">
        <v>44774</v>
      </c>
      <c r="C856" s="261">
        <v>17.79543304443359</v>
      </c>
      <c r="D856" s="130">
        <f t="shared" si="17"/>
        <v>6.6700740485141109E-3</v>
      </c>
      <c r="E856" s="130">
        <v>6.6700740485141109E-3</v>
      </c>
    </row>
    <row r="857" spans="2:5" x14ac:dyDescent="0.25">
      <c r="B857" s="136">
        <v>44771</v>
      </c>
      <c r="C857" s="261">
        <v>17.677522659301761</v>
      </c>
      <c r="D857" s="130">
        <f t="shared" si="17"/>
        <v>1.775470543838744E-2</v>
      </c>
      <c r="E857" s="130">
        <v>-6.6258789453123865E-3</v>
      </c>
    </row>
    <row r="858" spans="2:5" x14ac:dyDescent="0.25">
      <c r="B858" s="136">
        <v>44770</v>
      </c>
      <c r="C858" s="261">
        <v>17.369138717651371</v>
      </c>
      <c r="D858" s="130">
        <f t="shared" si="17"/>
        <v>2.3516729649042525E-2</v>
      </c>
      <c r="E858" s="130">
        <v>-1.7444975045081988E-2</v>
      </c>
    </row>
    <row r="859" spans="2:5" x14ac:dyDescent="0.25">
      <c r="B859" s="136">
        <v>44769</v>
      </c>
      <c r="C859" s="261">
        <v>16.970058441162109</v>
      </c>
      <c r="D859" s="130">
        <f t="shared" si="17"/>
        <v>4.4667862424871772E-2</v>
      </c>
      <c r="E859" s="130">
        <v>-2.2976399865106519E-2</v>
      </c>
    </row>
    <row r="860" spans="2:5" x14ac:dyDescent="0.25">
      <c r="B860" s="136">
        <v>44768</v>
      </c>
      <c r="C860" s="261">
        <v>16.244453430175781</v>
      </c>
      <c r="D860" s="130">
        <f t="shared" si="17"/>
        <v>-3.5021488540445941E-2</v>
      </c>
      <c r="E860" s="130">
        <v>-4.2757955931743905E-2</v>
      </c>
    </row>
    <row r="861" spans="2:5" x14ac:dyDescent="0.25">
      <c r="B861" s="136">
        <v>44767</v>
      </c>
      <c r="C861" s="261">
        <v>16.834005355834961</v>
      </c>
      <c r="D861" s="130">
        <f t="shared" si="17"/>
        <v>-1.6949248822515361E-2</v>
      </c>
      <c r="E861" s="130">
        <v>3.6292506127908554E-2</v>
      </c>
    </row>
    <row r="862" spans="2:5" x14ac:dyDescent="0.25">
      <c r="B862" s="136">
        <v>44764</v>
      </c>
      <c r="C862" s="261">
        <v>17.124248504638668</v>
      </c>
      <c r="D862" s="130">
        <f t="shared" si="17"/>
        <v>-1.7178611760265687E-2</v>
      </c>
      <c r="E862" s="130">
        <v>1.7241478939122711E-2</v>
      </c>
    </row>
    <row r="863" spans="2:5" x14ac:dyDescent="0.25">
      <c r="B863" s="136">
        <v>44763</v>
      </c>
      <c r="C863" s="261">
        <v>17.42356109619141</v>
      </c>
      <c r="D863" s="130">
        <f t="shared" si="17"/>
        <v>2.6175267382337761E-2</v>
      </c>
      <c r="E863" s="130">
        <v>1.7478874560344228E-2</v>
      </c>
    </row>
    <row r="864" spans="2:5" x14ac:dyDescent="0.25">
      <c r="B864" s="136">
        <v>44762</v>
      </c>
      <c r="C864" s="261">
        <v>16.979127883911129</v>
      </c>
      <c r="D864" s="130">
        <f t="shared" si="17"/>
        <v>5.3443792079238171E-4</v>
      </c>
      <c r="E864" s="130">
        <v>-2.5507599154195208E-2</v>
      </c>
    </row>
    <row r="865" spans="2:5" x14ac:dyDescent="0.25">
      <c r="B865" s="136">
        <v>44761</v>
      </c>
      <c r="C865" s="261">
        <v>16.970058441162109</v>
      </c>
      <c r="D865" s="130">
        <f t="shared" si="17"/>
        <v>1.4642133636468553E-2</v>
      </c>
      <c r="E865" s="130">
        <v>-5.34152449467902E-4</v>
      </c>
    </row>
    <row r="866" spans="2:5" x14ac:dyDescent="0.25">
      <c r="B866" s="136">
        <v>44760</v>
      </c>
      <c r="C866" s="261">
        <v>16.725166320800781</v>
      </c>
      <c r="D866" s="130">
        <f t="shared" si="17"/>
        <v>1.4859594063291447E-2</v>
      </c>
      <c r="E866" s="130">
        <v>-1.4430835415824173E-2</v>
      </c>
    </row>
    <row r="867" spans="2:5" x14ac:dyDescent="0.25">
      <c r="B867" s="136">
        <v>44757</v>
      </c>
      <c r="C867" s="261">
        <v>16.480276107788089</v>
      </c>
      <c r="D867" s="130">
        <f t="shared" si="17"/>
        <v>1.5083851453774114E-2</v>
      </c>
      <c r="E867" s="130">
        <v>-1.4642019595830644E-2</v>
      </c>
    </row>
    <row r="868" spans="2:5" x14ac:dyDescent="0.25">
      <c r="B868" s="136">
        <v>44756</v>
      </c>
      <c r="C868" s="261">
        <v>16.235383987426761</v>
      </c>
      <c r="D868" s="130">
        <f t="shared" si="17"/>
        <v>-1.1595728597177059E-2</v>
      </c>
      <c r="E868" s="130">
        <v>-1.4859709798526941E-2</v>
      </c>
    </row>
    <row r="869" spans="2:5" x14ac:dyDescent="0.25">
      <c r="B869" s="136">
        <v>44755</v>
      </c>
      <c r="C869" s="261">
        <v>16.42585372924805</v>
      </c>
      <c r="D869" s="130">
        <f t="shared" si="17"/>
        <v>-5.4914693586678078E-3</v>
      </c>
      <c r="E869" s="130">
        <v>1.1731766983078156E-2</v>
      </c>
    </row>
    <row r="870" spans="2:5" x14ac:dyDescent="0.25">
      <c r="B870" s="136">
        <v>44754</v>
      </c>
      <c r="C870" s="261">
        <v>16.51655387878418</v>
      </c>
      <c r="D870" s="130">
        <f t="shared" si="17"/>
        <v>-1.3542693225908195E-2</v>
      </c>
      <c r="E870" s="130">
        <v>5.5217921108494722E-3</v>
      </c>
    </row>
    <row r="871" spans="2:5" x14ac:dyDescent="0.25">
      <c r="B871" s="136">
        <v>44753</v>
      </c>
      <c r="C871" s="261">
        <v>16.743303298950199</v>
      </c>
      <c r="D871" s="130">
        <f t="shared" si="17"/>
        <v>-3.1479650599268522E-2</v>
      </c>
      <c r="E871" s="130">
        <v>1.3728615656155914E-2</v>
      </c>
    </row>
    <row r="872" spans="2:5" x14ac:dyDescent="0.25">
      <c r="B872" s="136">
        <v>44750</v>
      </c>
      <c r="C872" s="261">
        <v>17.287508010864261</v>
      </c>
      <c r="D872" s="130">
        <f t="shared" si="17"/>
        <v>-5.21940717280776E-3</v>
      </c>
      <c r="E872" s="130">
        <v>3.2502828276913795E-2</v>
      </c>
    </row>
    <row r="873" spans="2:5" x14ac:dyDescent="0.25">
      <c r="B873" s="136">
        <v>44749</v>
      </c>
      <c r="C873" s="261">
        <v>17.37821197509766</v>
      </c>
      <c r="D873" s="130">
        <f t="shared" si="17"/>
        <v>1.2150105284323634E-2</v>
      </c>
      <c r="E873" s="130">
        <v>5.2467923182679607E-3</v>
      </c>
    </row>
    <row r="874" spans="2:5" x14ac:dyDescent="0.25">
      <c r="B874" s="136">
        <v>44748</v>
      </c>
      <c r="C874" s="261">
        <v>17.169599533081051</v>
      </c>
      <c r="D874" s="130">
        <f t="shared" si="17"/>
        <v>1.3926057117356415E-2</v>
      </c>
      <c r="E874" s="130">
        <v>-1.2004252354358586E-2</v>
      </c>
    </row>
    <row r="875" spans="2:5" x14ac:dyDescent="0.25">
      <c r="B875" s="136">
        <v>44747</v>
      </c>
      <c r="C875" s="261">
        <v>16.933778762817379</v>
      </c>
      <c r="D875" s="130">
        <f t="shared" si="17"/>
        <v>-9.5491039320163354E-3</v>
      </c>
      <c r="E875" s="130">
        <v>-1.3734785707104626E-2</v>
      </c>
    </row>
    <row r="876" spans="2:5" x14ac:dyDescent="0.25">
      <c r="B876" s="136">
        <v>44743</v>
      </c>
      <c r="C876" s="261">
        <v>17.097040176391602</v>
      </c>
      <c r="D876" s="130">
        <f t="shared" si="17"/>
        <v>1.8368705614234586E-2</v>
      </c>
      <c r="E876" s="130">
        <v>9.6411684515866122E-3</v>
      </c>
    </row>
    <row r="877" spans="2:5" x14ac:dyDescent="0.25">
      <c r="B877" s="136">
        <v>44742</v>
      </c>
      <c r="C877" s="261">
        <v>16.788654327392582</v>
      </c>
      <c r="D877" s="130">
        <f t="shared" si="17"/>
        <v>-5.3737742730046081E-3</v>
      </c>
      <c r="E877" s="130">
        <v>-1.8037382249639536E-2</v>
      </c>
    </row>
    <row r="878" spans="2:5" x14ac:dyDescent="0.25">
      <c r="B878" s="136">
        <v>44741</v>
      </c>
      <c r="C878" s="261">
        <v>16.879360198974609</v>
      </c>
      <c r="D878" s="130">
        <f t="shared" si="17"/>
        <v>8.1260488205419559E-3</v>
      </c>
      <c r="E878" s="130">
        <v>5.4028077422519118E-3</v>
      </c>
    </row>
    <row r="879" spans="2:5" x14ac:dyDescent="0.25">
      <c r="B879" s="136">
        <v>44740</v>
      </c>
      <c r="C879" s="261">
        <v>16.743303298950199</v>
      </c>
      <c r="D879" s="130">
        <f t="shared" si="17"/>
        <v>-1.5991749780713018E-2</v>
      </c>
      <c r="E879" s="130">
        <v>-8.0605484106367805E-3</v>
      </c>
    </row>
    <row r="880" spans="2:5" x14ac:dyDescent="0.25">
      <c r="B880" s="136">
        <v>44739</v>
      </c>
      <c r="C880" s="261">
        <v>17.015409469604489</v>
      </c>
      <c r="D880" s="130">
        <f t="shared" si="17"/>
        <v>4.820584225793202E-3</v>
      </c>
      <c r="E880" s="130">
        <v>1.6251641972665619E-2</v>
      </c>
    </row>
    <row r="881" spans="2:5" x14ac:dyDescent="0.25">
      <c r="B881" s="136">
        <v>44736</v>
      </c>
      <c r="C881" s="261">
        <v>16.933778762817379</v>
      </c>
      <c r="D881" s="130">
        <f t="shared" si="17"/>
        <v>1.2472966666833714E-2</v>
      </c>
      <c r="E881" s="130">
        <v>-4.7974576769915858E-3</v>
      </c>
    </row>
    <row r="882" spans="2:5" x14ac:dyDescent="0.25">
      <c r="B882" s="136">
        <v>44735</v>
      </c>
      <c r="C882" s="261">
        <v>16.725166320800781</v>
      </c>
      <c r="D882" s="130">
        <f t="shared" si="17"/>
        <v>6.5502413983888411E-3</v>
      </c>
      <c r="E882" s="130">
        <v>-1.2319308344494389E-2</v>
      </c>
    </row>
    <row r="883" spans="2:5" x14ac:dyDescent="0.25">
      <c r="B883" s="136">
        <v>44734</v>
      </c>
      <c r="C883" s="261">
        <v>16.616325378417969</v>
      </c>
      <c r="D883" s="130">
        <f t="shared" si="17"/>
        <v>-2.3974509647950566E-2</v>
      </c>
      <c r="E883" s="130">
        <v>-6.5076149495415792E-3</v>
      </c>
    </row>
    <row r="884" spans="2:5" x14ac:dyDescent="0.25">
      <c r="B884" s="136">
        <v>44733</v>
      </c>
      <c r="C884" s="261">
        <v>17.024478912353519</v>
      </c>
      <c r="D884" s="130">
        <f t="shared" si="17"/>
        <v>5.6869367302579847E-2</v>
      </c>
      <c r="E884" s="130">
        <v>2.4563405243958367E-2</v>
      </c>
    </row>
    <row r="885" spans="2:5" x14ac:dyDescent="0.25">
      <c r="B885" s="136">
        <v>44729</v>
      </c>
      <c r="C885" s="261">
        <v>16.108404159545898</v>
      </c>
      <c r="D885" s="130">
        <f t="shared" si="17"/>
        <v>5.0935158028827749E-3</v>
      </c>
      <c r="E885" s="130">
        <v>-5.3809268261531748E-2</v>
      </c>
    </row>
    <row r="886" spans="2:5" x14ac:dyDescent="0.25">
      <c r="B886" s="136">
        <v>44728</v>
      </c>
      <c r="C886" s="261">
        <v>16.02677154541016</v>
      </c>
      <c r="D886" s="130">
        <f t="shared" si="17"/>
        <v>-3.3898459035524464E-2</v>
      </c>
      <c r="E886" s="130">
        <v>-5.0677033756545559E-3</v>
      </c>
    </row>
    <row r="887" spans="2:5" x14ac:dyDescent="0.25">
      <c r="B887" s="136">
        <v>44727</v>
      </c>
      <c r="C887" s="261">
        <v>16.589117050170898</v>
      </c>
      <c r="D887" s="130">
        <f t="shared" si="17"/>
        <v>2.7415071960096367E-3</v>
      </c>
      <c r="E887" s="130">
        <v>3.5087884242150216E-2</v>
      </c>
    </row>
    <row r="888" spans="2:5" x14ac:dyDescent="0.25">
      <c r="B888" s="136">
        <v>44726</v>
      </c>
      <c r="C888" s="261">
        <v>16.54376220703125</v>
      </c>
      <c r="D888" s="130">
        <f t="shared" si="17"/>
        <v>2.1848460711706711E-2</v>
      </c>
      <c r="E888" s="130">
        <v>-2.7340118827590765E-3</v>
      </c>
    </row>
    <row r="889" spans="2:5" x14ac:dyDescent="0.25">
      <c r="B889" s="136">
        <v>44725</v>
      </c>
      <c r="C889" s="261">
        <v>16.190034866333011</v>
      </c>
      <c r="D889" s="130">
        <f t="shared" si="17"/>
        <v>-2.6186443059968062E-2</v>
      </c>
      <c r="E889" s="130">
        <v>-2.1381311957439843E-2</v>
      </c>
    </row>
    <row r="890" spans="2:5" x14ac:dyDescent="0.25">
      <c r="B890" s="136">
        <v>44722</v>
      </c>
      <c r="C890" s="261">
        <v>16.625394821166989</v>
      </c>
      <c r="D890" s="130">
        <f t="shared" si="17"/>
        <v>-2.9131420472936299E-2</v>
      </c>
      <c r="E890" s="130">
        <v>2.6890612554473444E-2</v>
      </c>
    </row>
    <row r="891" spans="2:5" x14ac:dyDescent="0.25">
      <c r="B891" s="136">
        <v>44721</v>
      </c>
      <c r="C891" s="261">
        <v>17.124248504638668</v>
      </c>
      <c r="D891" s="130">
        <f t="shared" si="17"/>
        <v>-1.4613901063176799E-2</v>
      </c>
      <c r="E891" s="130">
        <v>3.0005524009363863E-2</v>
      </c>
    </row>
    <row r="892" spans="2:5" x14ac:dyDescent="0.25">
      <c r="B892" s="136">
        <v>44720</v>
      </c>
      <c r="C892" s="261">
        <v>17.37821197509766</v>
      </c>
      <c r="D892" s="130">
        <f t="shared" si="17"/>
        <v>-1.1351803922913089E-2</v>
      </c>
      <c r="E892" s="130">
        <v>1.4830634488292849E-2</v>
      </c>
    </row>
    <row r="893" spans="2:5" x14ac:dyDescent="0.25">
      <c r="B893" s="136">
        <v>44719</v>
      </c>
      <c r="C893" s="261">
        <v>17.577751159667969</v>
      </c>
      <c r="D893" s="130">
        <f t="shared" si="17"/>
        <v>-2.5733850918131461E-3</v>
      </c>
      <c r="E893" s="130">
        <v>1.1482147004320195E-2</v>
      </c>
    </row>
    <row r="894" spans="2:5" x14ac:dyDescent="0.25">
      <c r="B894" s="136">
        <v>44718</v>
      </c>
      <c r="C894" s="261">
        <v>17.623102188110352</v>
      </c>
      <c r="D894" s="130">
        <f t="shared" si="17"/>
        <v>2.580024488368025E-3</v>
      </c>
      <c r="E894" s="130">
        <v>2.580024488368025E-3</v>
      </c>
    </row>
    <row r="895" spans="2:5" x14ac:dyDescent="0.25">
      <c r="B895" s="136">
        <v>44715</v>
      </c>
      <c r="C895" s="261">
        <v>17.577751159667969</v>
      </c>
      <c r="D895" s="130">
        <f t="shared" si="17"/>
        <v>-6.6632369088502679E-3</v>
      </c>
      <c r="E895" s="130">
        <v>-2.5733850918131461E-3</v>
      </c>
    </row>
    <row r="896" spans="2:5" x14ac:dyDescent="0.25">
      <c r="B896" s="136">
        <v>44714</v>
      </c>
      <c r="C896" s="261">
        <v>17.695661544799801</v>
      </c>
      <c r="D896" s="130">
        <f t="shared" si="17"/>
        <v>2.5223195120013135E-2</v>
      </c>
      <c r="E896" s="130">
        <v>6.7079334586540836E-3</v>
      </c>
    </row>
    <row r="897" spans="2:5" x14ac:dyDescent="0.25">
      <c r="B897" s="136">
        <v>44713</v>
      </c>
      <c r="C897" s="261">
        <v>17.26030158996582</v>
      </c>
      <c r="D897" s="130">
        <f t="shared" si="17"/>
        <v>9.0138537784574986E-3</v>
      </c>
      <c r="E897" s="130">
        <v>-2.4602637981732841E-2</v>
      </c>
    </row>
    <row r="898" spans="2:5" x14ac:dyDescent="0.25">
      <c r="B898" s="136">
        <v>44712</v>
      </c>
      <c r="C898" s="261">
        <v>17.106109619140621</v>
      </c>
      <c r="D898" s="130">
        <f t="shared" si="17"/>
        <v>3.7253611849972783E-3</v>
      </c>
      <c r="E898" s="130">
        <v>-8.9333300476532526E-3</v>
      </c>
    </row>
    <row r="899" spans="2:5" x14ac:dyDescent="0.25">
      <c r="B899" s="136">
        <v>44708</v>
      </c>
      <c r="C899" s="261">
        <v>17.042619705200199</v>
      </c>
      <c r="D899" s="130">
        <f t="shared" ref="D899:D962" si="18">(C899-C900)/C900</f>
        <v>2.9810332147806002E-2</v>
      </c>
      <c r="E899" s="130">
        <v>-3.711534378885396E-3</v>
      </c>
    </row>
    <row r="900" spans="2:5" x14ac:dyDescent="0.25">
      <c r="B900" s="136">
        <v>44707</v>
      </c>
      <c r="C900" s="261">
        <v>16.54928016662598</v>
      </c>
      <c r="D900" s="130">
        <f t="shared" si="18"/>
        <v>1.7089364272039075E-2</v>
      </c>
      <c r="E900" s="130">
        <v>-2.8947400523388227E-2</v>
      </c>
    </row>
    <row r="901" spans="2:5" x14ac:dyDescent="0.25">
      <c r="B901" s="136">
        <v>44706</v>
      </c>
      <c r="C901" s="261">
        <v>16.27121543884277</v>
      </c>
      <c r="D901" s="130">
        <f t="shared" si="18"/>
        <v>-1.4130582003440591E-2</v>
      </c>
      <c r="E901" s="130">
        <v>-1.6802224929635793E-2</v>
      </c>
    </row>
    <row r="902" spans="2:5" x14ac:dyDescent="0.25">
      <c r="B902" s="136">
        <v>44705</v>
      </c>
      <c r="C902" s="261">
        <v>16.50443267822266</v>
      </c>
      <c r="D902" s="130">
        <f t="shared" si="18"/>
        <v>-2.593941200487309E-2</v>
      </c>
      <c r="E902" s="130">
        <v>1.4333117292710165E-2</v>
      </c>
    </row>
    <row r="903" spans="2:5" x14ac:dyDescent="0.25">
      <c r="B903" s="136">
        <v>44704</v>
      </c>
      <c r="C903" s="261">
        <v>16.943948745727539</v>
      </c>
      <c r="D903" s="130">
        <f t="shared" si="18"/>
        <v>1.0160267759574026E-2</v>
      </c>
      <c r="E903" s="130">
        <v>2.6630183301290557E-2</v>
      </c>
    </row>
    <row r="904" spans="2:5" x14ac:dyDescent="0.25">
      <c r="B904" s="136">
        <v>44701</v>
      </c>
      <c r="C904" s="261">
        <v>16.773525238037109</v>
      </c>
      <c r="D904" s="130">
        <f t="shared" si="18"/>
        <v>3.7574598475697009E-3</v>
      </c>
      <c r="E904" s="130">
        <v>-1.0058075024182449E-2</v>
      </c>
    </row>
    <row r="905" spans="2:5" x14ac:dyDescent="0.25">
      <c r="B905" s="136">
        <v>44700</v>
      </c>
      <c r="C905" s="261">
        <v>16.710735321044918</v>
      </c>
      <c r="D905" s="130">
        <f t="shared" si="18"/>
        <v>-7.9874036731662629E-3</v>
      </c>
      <c r="E905" s="130">
        <v>-3.743394194191401E-3</v>
      </c>
    </row>
    <row r="906" spans="2:5" x14ac:dyDescent="0.25">
      <c r="B906" s="136">
        <v>44699</v>
      </c>
      <c r="C906" s="261">
        <v>16.845285415649411</v>
      </c>
      <c r="D906" s="130">
        <f t="shared" si="18"/>
        <v>-4.2325242523158405E-2</v>
      </c>
      <c r="E906" s="130">
        <v>8.0517159789518355E-3</v>
      </c>
    </row>
    <row r="907" spans="2:5" x14ac:dyDescent="0.25">
      <c r="B907" s="136">
        <v>44698</v>
      </c>
      <c r="C907" s="261">
        <v>17.589776992797852</v>
      </c>
      <c r="D907" s="130">
        <f t="shared" si="18"/>
        <v>3.537500689063023E-2</v>
      </c>
      <c r="E907" s="130">
        <v>4.4195842265563647E-2</v>
      </c>
    </row>
    <row r="908" spans="2:5" x14ac:dyDescent="0.25">
      <c r="B908" s="136">
        <v>44697</v>
      </c>
      <c r="C908" s="261">
        <v>16.988798141479489</v>
      </c>
      <c r="D908" s="130">
        <f t="shared" si="18"/>
        <v>-2.6221117970050029E-2</v>
      </c>
      <c r="E908" s="130">
        <v>-3.4166371271474004E-2</v>
      </c>
    </row>
    <row r="909" spans="2:5" x14ac:dyDescent="0.25">
      <c r="B909" s="136">
        <v>44694</v>
      </c>
      <c r="C909" s="261">
        <v>17.446258544921879</v>
      </c>
      <c r="D909" s="130">
        <f t="shared" si="18"/>
        <v>-4.0963637925556578E-3</v>
      </c>
      <c r="E909" s="130">
        <v>2.6927178699325663E-2</v>
      </c>
    </row>
    <row r="910" spans="2:5" x14ac:dyDescent="0.25">
      <c r="B910" s="136">
        <v>44693</v>
      </c>
      <c r="C910" s="261">
        <v>17.51801872253418</v>
      </c>
      <c r="D910" s="130">
        <f t="shared" si="18"/>
        <v>6.1823692103488729E-3</v>
      </c>
      <c r="E910" s="130">
        <v>4.1132130093984266E-3</v>
      </c>
    </row>
    <row r="911" spans="2:5" x14ac:dyDescent="0.25">
      <c r="B911" s="136">
        <v>44692</v>
      </c>
      <c r="C911" s="261">
        <v>17.410381317138668</v>
      </c>
      <c r="D911" s="130">
        <f t="shared" si="18"/>
        <v>-1.7712598912840036E-2</v>
      </c>
      <c r="E911" s="130">
        <v>-6.1443823699681719E-3</v>
      </c>
    </row>
    <row r="912" spans="2:5" x14ac:dyDescent="0.25">
      <c r="B912" s="136">
        <v>44691</v>
      </c>
      <c r="C912" s="261">
        <v>17.724325180053711</v>
      </c>
      <c r="D912" s="130">
        <f t="shared" si="18"/>
        <v>-3.0270792434953851E-3</v>
      </c>
      <c r="E912" s="130">
        <v>1.8031992361132163E-2</v>
      </c>
    </row>
    <row r="913" spans="2:5" x14ac:dyDescent="0.25">
      <c r="B913" s="136">
        <v>44690</v>
      </c>
      <c r="C913" s="261">
        <v>17.778141021728519</v>
      </c>
      <c r="D913" s="130">
        <f t="shared" si="18"/>
        <v>-1.511412724726097E-3</v>
      </c>
      <c r="E913" s="130">
        <v>3.036270274220119E-3</v>
      </c>
    </row>
    <row r="914" spans="2:5" x14ac:dyDescent="0.25">
      <c r="B914" s="136">
        <v>44687</v>
      </c>
      <c r="C914" s="261">
        <v>17.805051803588871</v>
      </c>
      <c r="D914" s="130">
        <f t="shared" si="18"/>
        <v>-2.2648851711405214E-2</v>
      </c>
      <c r="E914" s="130">
        <v>1.5137005510003037E-3</v>
      </c>
    </row>
    <row r="915" spans="2:5" x14ac:dyDescent="0.25">
      <c r="B915" s="136">
        <v>44686</v>
      </c>
      <c r="C915" s="261">
        <v>18.217660903930661</v>
      </c>
      <c r="D915" s="130">
        <f t="shared" si="18"/>
        <v>-1.4556169611504292E-2</v>
      </c>
      <c r="E915" s="130">
        <v>2.3173709624288896E-2</v>
      </c>
    </row>
    <row r="916" spans="2:5" x14ac:dyDescent="0.25">
      <c r="B916" s="136">
        <v>44685</v>
      </c>
      <c r="C916" s="261">
        <v>18.486757278442379</v>
      </c>
      <c r="D916" s="130">
        <f t="shared" si="18"/>
        <v>1.9287986424615673E-2</v>
      </c>
      <c r="E916" s="130">
        <v>1.4771181433817239E-2</v>
      </c>
    </row>
    <row r="917" spans="2:5" x14ac:dyDescent="0.25">
      <c r="B917" s="136">
        <v>44684</v>
      </c>
      <c r="C917" s="261">
        <v>18.136932373046879</v>
      </c>
      <c r="D917" s="130">
        <f t="shared" si="18"/>
        <v>3.4738073574479738E-3</v>
      </c>
      <c r="E917" s="130">
        <v>-1.8922999860199147E-2</v>
      </c>
    </row>
    <row r="918" spans="2:5" x14ac:dyDescent="0.25">
      <c r="B918" s="136">
        <v>44683</v>
      </c>
      <c r="C918" s="261">
        <v>18.07414627075195</v>
      </c>
      <c r="D918" s="130">
        <f t="shared" si="18"/>
        <v>1.4091678634644368E-2</v>
      </c>
      <c r="E918" s="130">
        <v>-3.4617817943807744E-3</v>
      </c>
    </row>
    <row r="919" spans="2:5" x14ac:dyDescent="0.25">
      <c r="B919" s="136">
        <v>44680</v>
      </c>
      <c r="C919" s="261">
        <v>17.822990417480469</v>
      </c>
      <c r="D919" s="130">
        <f t="shared" si="18"/>
        <v>-3.0731833054911537E-2</v>
      </c>
      <c r="E919" s="130">
        <v>-1.3895862604470991E-2</v>
      </c>
    </row>
    <row r="920" spans="2:5" x14ac:dyDescent="0.25">
      <c r="B920" s="136">
        <v>44679</v>
      </c>
      <c r="C920" s="261">
        <v>18.388090133666989</v>
      </c>
      <c r="D920" s="130">
        <f t="shared" si="18"/>
        <v>1.8886591148061984E-2</v>
      </c>
      <c r="E920" s="130">
        <v>3.1706223419852159E-2</v>
      </c>
    </row>
    <row r="921" spans="2:5" x14ac:dyDescent="0.25">
      <c r="B921" s="136">
        <v>44678</v>
      </c>
      <c r="C921" s="261">
        <v>18.047239303588871</v>
      </c>
      <c r="D921" s="130">
        <f t="shared" si="18"/>
        <v>0</v>
      </c>
      <c r="E921" s="130">
        <v>-1.8536499854003314E-2</v>
      </c>
    </row>
    <row r="922" spans="2:5" x14ac:dyDescent="0.25">
      <c r="B922" s="136">
        <v>44677</v>
      </c>
      <c r="C922" s="261">
        <v>18.047239303588871</v>
      </c>
      <c r="D922" s="130">
        <f t="shared" si="18"/>
        <v>-1.4208514836280163E-2</v>
      </c>
      <c r="E922" s="130">
        <v>0</v>
      </c>
    </row>
    <row r="923" spans="2:5" x14ac:dyDescent="0.25">
      <c r="B923" s="136">
        <v>44676</v>
      </c>
      <c r="C923" s="261">
        <v>18.30735969543457</v>
      </c>
      <c r="D923" s="130">
        <f t="shared" si="18"/>
        <v>7.4036064400668528E-3</v>
      </c>
      <c r="E923" s="130">
        <v>1.4413306515749036E-2</v>
      </c>
    </row>
    <row r="924" spans="2:5" x14ac:dyDescent="0.25">
      <c r="B924" s="136">
        <v>44673</v>
      </c>
      <c r="C924" s="261">
        <v>18.17281532287598</v>
      </c>
      <c r="D924" s="130">
        <f t="shared" si="18"/>
        <v>-2.0309390842692419E-2</v>
      </c>
      <c r="E924" s="130">
        <v>-7.349195886075393E-3</v>
      </c>
    </row>
    <row r="925" spans="2:5" x14ac:dyDescent="0.25">
      <c r="B925" s="136">
        <v>44672</v>
      </c>
      <c r="C925" s="261">
        <v>18.549545288085941</v>
      </c>
      <c r="D925" s="130">
        <f t="shared" si="18"/>
        <v>5.3476621306319536E-3</v>
      </c>
      <c r="E925" s="130">
        <v>2.0730412900621536E-2</v>
      </c>
    </row>
    <row r="926" spans="2:5" x14ac:dyDescent="0.25">
      <c r="B926" s="136">
        <v>44671</v>
      </c>
      <c r="C926" s="261">
        <v>18.450876235961911</v>
      </c>
      <c r="D926" s="130">
        <f t="shared" si="18"/>
        <v>7.3459106136292409E-3</v>
      </c>
      <c r="E926" s="130">
        <v>-5.3192167566179643E-3</v>
      </c>
    </row>
    <row r="927" spans="2:5" x14ac:dyDescent="0.25">
      <c r="B927" s="136">
        <v>44670</v>
      </c>
      <c r="C927" s="261">
        <v>18.316326141357418</v>
      </c>
      <c r="D927" s="130">
        <f t="shared" si="18"/>
        <v>-6.8095851108161297E-3</v>
      </c>
      <c r="E927" s="130">
        <v>-7.2923417231668189E-3</v>
      </c>
    </row>
    <row r="928" spans="2:5" x14ac:dyDescent="0.25">
      <c r="B928" s="136">
        <v>44669</v>
      </c>
      <c r="C928" s="261">
        <v>18.44190788269043</v>
      </c>
      <c r="D928" s="130">
        <f t="shared" si="18"/>
        <v>4.8876291163763401E-3</v>
      </c>
      <c r="E928" s="130">
        <v>6.856273488680331E-3</v>
      </c>
    </row>
    <row r="929" spans="2:5" x14ac:dyDescent="0.25">
      <c r="B929" s="136">
        <v>44665</v>
      </c>
      <c r="C929" s="261">
        <v>18.35220909118652</v>
      </c>
      <c r="D929" s="130">
        <f t="shared" si="18"/>
        <v>-3.4450179545825292E-2</v>
      </c>
      <c r="E929" s="130">
        <v>-4.8638563902654057E-3</v>
      </c>
    </row>
    <row r="930" spans="2:5" x14ac:dyDescent="0.25">
      <c r="B930" s="136">
        <v>44664</v>
      </c>
      <c r="C930" s="261">
        <v>19.007003784179691</v>
      </c>
      <c r="D930" s="130">
        <f t="shared" si="18"/>
        <v>-6.1143058061126514E-2</v>
      </c>
      <c r="E930" s="130">
        <v>3.5679339186890056E-2</v>
      </c>
    </row>
    <row r="931" spans="2:5" x14ac:dyDescent="0.25">
      <c r="B931" s="136">
        <v>44663</v>
      </c>
      <c r="C931" s="261">
        <v>20.24483489990234</v>
      </c>
      <c r="D931" s="130">
        <f t="shared" si="18"/>
        <v>-2.082444253421049E-2</v>
      </c>
      <c r="E931" s="130">
        <v>6.5124999698950276E-2</v>
      </c>
    </row>
    <row r="932" spans="2:5" x14ac:dyDescent="0.25">
      <c r="B932" s="136">
        <v>44662</v>
      </c>
      <c r="C932" s="261">
        <v>20.675388336181641</v>
      </c>
      <c r="D932" s="130">
        <f t="shared" si="18"/>
        <v>-2.7426222045091212E-2</v>
      </c>
      <c r="E932" s="130">
        <v>2.1267322673072398E-2</v>
      </c>
    </row>
    <row r="933" spans="2:5" x14ac:dyDescent="0.25">
      <c r="B933" s="136">
        <v>44659</v>
      </c>
      <c r="C933" s="261">
        <v>21.258426666259769</v>
      </c>
      <c r="D933" s="130">
        <f t="shared" si="18"/>
        <v>-5.0377741559941803E-3</v>
      </c>
      <c r="E933" s="130">
        <v>2.8199631397385634E-2</v>
      </c>
    </row>
    <row r="934" spans="2:5" x14ac:dyDescent="0.25">
      <c r="B934" s="136">
        <v>44658</v>
      </c>
      <c r="C934" s="261">
        <v>21.36606407165527</v>
      </c>
      <c r="D934" s="130">
        <f t="shared" si="18"/>
        <v>-6.2577007021775103E-3</v>
      </c>
      <c r="E934" s="130">
        <v>5.0632818263233468E-3</v>
      </c>
    </row>
    <row r="935" spans="2:5" x14ac:dyDescent="0.25">
      <c r="B935" s="136">
        <v>44657</v>
      </c>
      <c r="C935" s="261">
        <v>21.500608444213871</v>
      </c>
      <c r="D935" s="130">
        <f t="shared" si="18"/>
        <v>-1.6817056369274545E-2</v>
      </c>
      <c r="E935" s="130">
        <v>6.2971061074880248E-3</v>
      </c>
    </row>
    <row r="936" spans="2:5" x14ac:dyDescent="0.25">
      <c r="B936" s="136">
        <v>44656</v>
      </c>
      <c r="C936" s="261">
        <v>21.86837005615234</v>
      </c>
      <c r="D936" s="130">
        <f t="shared" si="18"/>
        <v>-1.4551394183430584E-2</v>
      </c>
      <c r="E936" s="130">
        <v>1.7104707194341727E-2</v>
      </c>
    </row>
    <row r="937" spans="2:5" x14ac:dyDescent="0.25">
      <c r="B937" s="136">
        <v>44655</v>
      </c>
      <c r="C937" s="261">
        <v>22.1912841796875</v>
      </c>
      <c r="D937" s="130">
        <f t="shared" si="18"/>
        <v>5.282504745544871E-3</v>
      </c>
      <c r="E937" s="130">
        <v>1.4766263910204535E-2</v>
      </c>
    </row>
    <row r="938" spans="2:5" x14ac:dyDescent="0.25">
      <c r="B938" s="136">
        <v>44652</v>
      </c>
      <c r="C938" s="261">
        <v>22.074674606323239</v>
      </c>
      <c r="D938" s="130">
        <f t="shared" si="18"/>
        <v>-1.124964823224223E-2</v>
      </c>
      <c r="E938" s="130">
        <v>-5.2547465221052152E-3</v>
      </c>
    </row>
    <row r="939" spans="2:5" x14ac:dyDescent="0.25">
      <c r="B939" s="136">
        <v>44651</v>
      </c>
      <c r="C939" s="261">
        <v>22.325832366943359</v>
      </c>
      <c r="D939" s="130">
        <f t="shared" si="18"/>
        <v>-3.2036690441264839E-3</v>
      </c>
      <c r="E939" s="130">
        <v>1.1377642710446893E-2</v>
      </c>
    </row>
    <row r="940" spans="2:5" x14ac:dyDescent="0.25">
      <c r="B940" s="136">
        <v>44650</v>
      </c>
      <c r="C940" s="261">
        <v>22.397586822509769</v>
      </c>
      <c r="D940" s="130">
        <f t="shared" si="18"/>
        <v>-5.5756693813765381E-3</v>
      </c>
      <c r="E940" s="130">
        <v>3.2139655259909908E-3</v>
      </c>
    </row>
    <row r="941" spans="2:5" x14ac:dyDescent="0.25">
      <c r="B941" s="136">
        <v>44649</v>
      </c>
      <c r="C941" s="261">
        <v>22.52316856384277</v>
      </c>
      <c r="D941" s="130">
        <f t="shared" si="18"/>
        <v>1.5776909798759026E-2</v>
      </c>
      <c r="E941" s="130">
        <v>5.6069317792214104E-3</v>
      </c>
    </row>
    <row r="942" spans="2:5" x14ac:dyDescent="0.25">
      <c r="B942" s="136">
        <v>44648</v>
      </c>
      <c r="C942" s="261">
        <v>22.173341751098629</v>
      </c>
      <c r="D942" s="130">
        <f t="shared" si="18"/>
        <v>-4.0447394268628312E-4</v>
      </c>
      <c r="E942" s="130">
        <v>-1.5531864966181084E-2</v>
      </c>
    </row>
    <row r="943" spans="2:5" x14ac:dyDescent="0.25">
      <c r="B943" s="136">
        <v>44645</v>
      </c>
      <c r="C943" s="261">
        <v>22.182313919067379</v>
      </c>
      <c r="D943" s="130">
        <f t="shared" si="18"/>
        <v>2.4320563227556873E-3</v>
      </c>
      <c r="E943" s="130">
        <v>4.0463760805497227E-4</v>
      </c>
    </row>
    <row r="944" spans="2:5" x14ac:dyDescent="0.25">
      <c r="B944" s="136">
        <v>44644</v>
      </c>
      <c r="C944" s="261">
        <v>22.128496170043949</v>
      </c>
      <c r="D944" s="130">
        <f t="shared" si="18"/>
        <v>1.4808871344994454E-2</v>
      </c>
      <c r="E944" s="130">
        <v>-2.4261557752624698E-3</v>
      </c>
    </row>
    <row r="945" spans="2:5" x14ac:dyDescent="0.25">
      <c r="B945" s="136">
        <v>44643</v>
      </c>
      <c r="C945" s="261">
        <v>21.80558013916016</v>
      </c>
      <c r="D945" s="130">
        <f t="shared" si="18"/>
        <v>-1.9362699203140103E-2</v>
      </c>
      <c r="E945" s="130">
        <v>-1.4592768907673482E-2</v>
      </c>
    </row>
    <row r="946" spans="2:5" x14ac:dyDescent="0.25">
      <c r="B946" s="136">
        <v>44642</v>
      </c>
      <c r="C946" s="261">
        <v>22.23613166809082</v>
      </c>
      <c r="D946" s="130">
        <f t="shared" si="18"/>
        <v>2.3957135890812917E-2</v>
      </c>
      <c r="E946" s="130">
        <v>1.9745016008881254E-2</v>
      </c>
    </row>
    <row r="947" spans="2:5" x14ac:dyDescent="0.25">
      <c r="B947" s="136">
        <v>44641</v>
      </c>
      <c r="C947" s="261">
        <v>21.71588134765625</v>
      </c>
      <c r="D947" s="130">
        <f t="shared" si="18"/>
        <v>-3.3147057170075253E-2</v>
      </c>
      <c r="E947" s="130">
        <v>-2.3396619888752381E-2</v>
      </c>
    </row>
    <row r="948" spans="2:5" x14ac:dyDescent="0.25">
      <c r="B948" s="136">
        <v>44638</v>
      </c>
      <c r="C948" s="261">
        <v>22.46037673950195</v>
      </c>
      <c r="D948" s="130">
        <f t="shared" si="18"/>
        <v>2.2458173765617494E-2</v>
      </c>
      <c r="E948" s="130">
        <v>3.4283452737968262E-2</v>
      </c>
    </row>
    <row r="949" spans="2:5" x14ac:dyDescent="0.25">
      <c r="B949" s="136">
        <v>44637</v>
      </c>
      <c r="C949" s="261">
        <v>21.967037200927731</v>
      </c>
      <c r="D949" s="130">
        <f t="shared" si="18"/>
        <v>-2.4691524255952876E-2</v>
      </c>
      <c r="E949" s="130">
        <v>-2.1964882615106054E-2</v>
      </c>
    </row>
    <row r="950" spans="2:5" x14ac:dyDescent="0.25">
      <c r="B950" s="136">
        <v>44636</v>
      </c>
      <c r="C950" s="261">
        <v>22.52316856384277</v>
      </c>
      <c r="D950" s="130">
        <f t="shared" si="18"/>
        <v>3.8032263262228215E-2</v>
      </c>
      <c r="E950" s="130">
        <v>2.5316630450807998E-2</v>
      </c>
    </row>
    <row r="951" spans="2:5" x14ac:dyDescent="0.25">
      <c r="B951" s="136">
        <v>44635</v>
      </c>
      <c r="C951" s="261">
        <v>21.697946548461911</v>
      </c>
      <c r="D951" s="130">
        <f t="shared" si="18"/>
        <v>-2.0250951050412157E-2</v>
      </c>
      <c r="E951" s="130">
        <v>-3.6638806526787582E-2</v>
      </c>
    </row>
    <row r="952" spans="2:5" x14ac:dyDescent="0.25">
      <c r="B952" s="136">
        <v>44634</v>
      </c>
      <c r="C952" s="261">
        <v>22.146432876586911</v>
      </c>
      <c r="D952" s="130">
        <f t="shared" si="18"/>
        <v>2.8321575482620515E-2</v>
      </c>
      <c r="E952" s="130">
        <v>2.0669528663614097E-2</v>
      </c>
    </row>
    <row r="953" spans="2:5" x14ac:dyDescent="0.25">
      <c r="B953" s="136">
        <v>44631</v>
      </c>
      <c r="C953" s="261">
        <v>21.53648567199707</v>
      </c>
      <c r="D953" s="130">
        <f t="shared" si="18"/>
        <v>7.1307036709854455E-3</v>
      </c>
      <c r="E953" s="130">
        <v>-2.7541555246789792E-2</v>
      </c>
    </row>
    <row r="954" spans="2:5" x14ac:dyDescent="0.25">
      <c r="B954" s="136">
        <v>44630</v>
      </c>
      <c r="C954" s="261">
        <v>21.384002685546879</v>
      </c>
      <c r="D954" s="130">
        <f t="shared" si="18"/>
        <v>-2.5104114099512046E-3</v>
      </c>
      <c r="E954" s="130">
        <v>-7.0802167434614724E-3</v>
      </c>
    </row>
    <row r="955" spans="2:5" x14ac:dyDescent="0.25">
      <c r="B955" s="136">
        <v>44629</v>
      </c>
      <c r="C955" s="261">
        <v>21.437820434570309</v>
      </c>
      <c r="D955" s="130">
        <f t="shared" si="18"/>
        <v>2.4432135014119095E-2</v>
      </c>
      <c r="E955" s="130">
        <v>2.516729436243711E-3</v>
      </c>
    </row>
    <row r="956" spans="2:5" x14ac:dyDescent="0.25">
      <c r="B956" s="136">
        <v>44628</v>
      </c>
      <c r="C956" s="261">
        <v>20.926540374755859</v>
      </c>
      <c r="D956" s="130">
        <f t="shared" si="18"/>
        <v>3.3215153310704529E-2</v>
      </c>
      <c r="E956" s="130">
        <v>-2.3849442221745967E-2</v>
      </c>
    </row>
    <row r="957" spans="2:5" x14ac:dyDescent="0.25">
      <c r="B957" s="136">
        <v>44627</v>
      </c>
      <c r="C957" s="261">
        <v>20.25380706787109</v>
      </c>
      <c r="D957" s="130">
        <f t="shared" si="18"/>
        <v>5.3429175241900663E-3</v>
      </c>
      <c r="E957" s="130">
        <v>-3.2147373375500804E-2</v>
      </c>
    </row>
    <row r="958" spans="2:5" x14ac:dyDescent="0.25">
      <c r="B958" s="136">
        <v>44624</v>
      </c>
      <c r="C958" s="261">
        <v>20.14616775512695</v>
      </c>
      <c r="D958" s="130">
        <f t="shared" si="18"/>
        <v>-2.6641527413582846E-3</v>
      </c>
      <c r="E958" s="130">
        <v>-5.3145224689579692E-3</v>
      </c>
    </row>
    <row r="959" spans="2:5" x14ac:dyDescent="0.25">
      <c r="B959" s="136">
        <v>44623</v>
      </c>
      <c r="C959" s="261">
        <v>20.199983596801761</v>
      </c>
      <c r="D959" s="130">
        <f t="shared" si="18"/>
        <v>-3.0989696363664903E-3</v>
      </c>
      <c r="E959" s="130">
        <v>2.6712694110827273E-3</v>
      </c>
    </row>
    <row r="960" spans="2:5" x14ac:dyDescent="0.25">
      <c r="B960" s="136">
        <v>44622</v>
      </c>
      <c r="C960" s="261">
        <v>20.262777328491211</v>
      </c>
      <c r="D960" s="130">
        <f t="shared" si="18"/>
        <v>1.9404370582130157E-2</v>
      </c>
      <c r="E960" s="130">
        <v>3.1086031029941841E-3</v>
      </c>
    </row>
    <row r="961" spans="2:5" x14ac:dyDescent="0.25">
      <c r="B961" s="136">
        <v>44621</v>
      </c>
      <c r="C961" s="261">
        <v>19.8770751953125</v>
      </c>
      <c r="D961" s="130">
        <f t="shared" si="18"/>
        <v>-1.3357009783956E-2</v>
      </c>
      <c r="E961" s="130">
        <v>-1.9035008228431773E-2</v>
      </c>
    </row>
    <row r="962" spans="2:5" x14ac:dyDescent="0.25">
      <c r="B962" s="136">
        <v>44620</v>
      </c>
      <c r="C962" s="261">
        <v>20.14616775512695</v>
      </c>
      <c r="D962" s="130">
        <f t="shared" si="18"/>
        <v>-1.6637679880303118E-2</v>
      </c>
      <c r="E962" s="130">
        <v>1.3537834775506014E-2</v>
      </c>
    </row>
    <row r="963" spans="2:5" x14ac:dyDescent="0.25">
      <c r="B963" s="136">
        <v>44617</v>
      </c>
      <c r="C963" s="261">
        <v>20.48702430725098</v>
      </c>
      <c r="D963" s="130">
        <f t="shared" ref="D963:D1026" si="19">(C963-C964)/C964</f>
        <v>2.6978562059957904E-2</v>
      </c>
      <c r="E963" s="130">
        <v>1.691917570959801E-2</v>
      </c>
    </row>
    <row r="964" spans="2:5" x14ac:dyDescent="0.25">
      <c r="B964" s="136">
        <v>44616</v>
      </c>
      <c r="C964" s="261">
        <v>19.948833465576168</v>
      </c>
      <c r="D964" s="130">
        <f t="shared" si="19"/>
        <v>-2.1126816586797107E-2</v>
      </c>
      <c r="E964" s="130">
        <v>-2.6269839563002311E-2</v>
      </c>
    </row>
    <row r="965" spans="2:5" x14ac:dyDescent="0.25">
      <c r="B965" s="136">
        <v>44615</v>
      </c>
      <c r="C965" s="261">
        <v>20.379384994506839</v>
      </c>
      <c r="D965" s="130">
        <f t="shared" si="19"/>
        <v>-1.4316700458622073E-2</v>
      </c>
      <c r="E965" s="130">
        <v>2.158279228074331E-2</v>
      </c>
    </row>
    <row r="966" spans="2:5" x14ac:dyDescent="0.25">
      <c r="B966" s="136">
        <v>44614</v>
      </c>
      <c r="C966" s="261">
        <v>20.675388336181641</v>
      </c>
      <c r="D966" s="130">
        <f t="shared" si="19"/>
        <v>2.3989439545478584E-2</v>
      </c>
      <c r="E966" s="130">
        <v>1.452464545689614E-2</v>
      </c>
    </row>
    <row r="967" spans="2:5" x14ac:dyDescent="0.25">
      <c r="B967" s="136">
        <v>44610</v>
      </c>
      <c r="C967" s="261">
        <v>20.19101715087891</v>
      </c>
      <c r="D967" s="130">
        <f t="shared" si="19"/>
        <v>3.5666458038778747E-3</v>
      </c>
      <c r="E967" s="130">
        <v>-2.3427428661888204E-2</v>
      </c>
    </row>
    <row r="968" spans="2:5" x14ac:dyDescent="0.25">
      <c r="B968" s="136">
        <v>44609</v>
      </c>
      <c r="C968" s="261">
        <v>20.119258880615231</v>
      </c>
      <c r="D968" s="130">
        <f t="shared" si="19"/>
        <v>-1.7951139273339269E-2</v>
      </c>
      <c r="E968" s="130">
        <v>-3.5539700515065612E-3</v>
      </c>
    </row>
    <row r="969" spans="2:5" x14ac:dyDescent="0.25">
      <c r="B969" s="136">
        <v>44608</v>
      </c>
      <c r="C969" s="261">
        <v>20.48702430725098</v>
      </c>
      <c r="D969" s="130">
        <f t="shared" si="19"/>
        <v>-2.1841937095180551E-3</v>
      </c>
      <c r="E969" s="130">
        <v>1.8279273049669278E-2</v>
      </c>
    </row>
    <row r="970" spans="2:5" x14ac:dyDescent="0.25">
      <c r="B970" s="136">
        <v>44607</v>
      </c>
      <c r="C970" s="261">
        <v>20.531869888305661</v>
      </c>
      <c r="D970" s="130">
        <f t="shared" si="19"/>
        <v>3.1545735581318061E-2</v>
      </c>
      <c r="E970" s="130">
        <v>2.1889748546258221E-3</v>
      </c>
    </row>
    <row r="971" spans="2:5" x14ac:dyDescent="0.25">
      <c r="B971" s="136">
        <v>44606</v>
      </c>
      <c r="C971" s="261">
        <v>19.903984069824219</v>
      </c>
      <c r="D971" s="130">
        <f t="shared" si="19"/>
        <v>-3.5922705170092894E-3</v>
      </c>
      <c r="E971" s="130">
        <v>-3.0581034357667868E-2</v>
      </c>
    </row>
    <row r="972" spans="2:5" x14ac:dyDescent="0.25">
      <c r="B972" s="136">
        <v>44603</v>
      </c>
      <c r="C972" s="261">
        <v>19.975742340087891</v>
      </c>
      <c r="D972" s="130">
        <f t="shared" si="19"/>
        <v>-2.9206465442326631E-2</v>
      </c>
      <c r="E972" s="130">
        <v>3.6052214477232348E-3</v>
      </c>
    </row>
    <row r="973" spans="2:5" x14ac:dyDescent="0.25">
      <c r="B973" s="136">
        <v>44602</v>
      </c>
      <c r="C973" s="261">
        <v>20.576715469360352</v>
      </c>
      <c r="D973" s="130">
        <f t="shared" si="19"/>
        <v>-2.0077104904580631E-2</v>
      </c>
      <c r="E973" s="130">
        <v>3.0085146225900746E-2</v>
      </c>
    </row>
    <row r="974" spans="2:5" x14ac:dyDescent="0.25">
      <c r="B974" s="136">
        <v>44601</v>
      </c>
      <c r="C974" s="261">
        <v>20.998300552368161</v>
      </c>
      <c r="D974" s="130">
        <f t="shared" si="19"/>
        <v>2.2717398200938578E-2</v>
      </c>
      <c r="E974" s="130">
        <v>2.0488453739644114E-2</v>
      </c>
    </row>
    <row r="975" spans="2:5" x14ac:dyDescent="0.25">
      <c r="B975" s="136">
        <v>44600</v>
      </c>
      <c r="C975" s="261">
        <v>20.531869888305661</v>
      </c>
      <c r="D975" s="130">
        <f t="shared" si="19"/>
        <v>1.8691604704678885E-2</v>
      </c>
      <c r="E975" s="130">
        <v>-2.2212781596265732E-2</v>
      </c>
    </row>
    <row r="976" spans="2:5" x14ac:dyDescent="0.25">
      <c r="B976" s="136">
        <v>44599</v>
      </c>
      <c r="C976" s="261">
        <v>20.15513801574707</v>
      </c>
      <c r="D976" s="130">
        <f t="shared" si="19"/>
        <v>-1.8348639193995937E-2</v>
      </c>
      <c r="E976" s="130">
        <v>-1.8348639193995937E-2</v>
      </c>
    </row>
    <row r="977" spans="2:5" x14ac:dyDescent="0.25">
      <c r="B977" s="136">
        <v>44596</v>
      </c>
      <c r="C977" s="261">
        <v>20.531869888305661</v>
      </c>
      <c r="D977" s="130">
        <f t="shared" si="19"/>
        <v>5.7117887953604361E-3</v>
      </c>
      <c r="E977" s="130">
        <v>1.8691604704678885E-2</v>
      </c>
    </row>
    <row r="978" spans="2:5" x14ac:dyDescent="0.25">
      <c r="B978" s="136">
        <v>44595</v>
      </c>
      <c r="C978" s="261">
        <v>20.415262222290039</v>
      </c>
      <c r="D978" s="130">
        <f t="shared" si="19"/>
        <v>-4.249057293780123E-2</v>
      </c>
      <c r="E978" s="130">
        <v>-5.6793495502344719E-3</v>
      </c>
    </row>
    <row r="979" spans="2:5" x14ac:dyDescent="0.25">
      <c r="B979" s="136">
        <v>44594</v>
      </c>
      <c r="C979" s="261">
        <v>21.321212768554691</v>
      </c>
      <c r="D979" s="130">
        <f t="shared" si="19"/>
        <v>1.0629256044294074E-2</v>
      </c>
      <c r="E979" s="130">
        <v>4.4376140575628074E-2</v>
      </c>
    </row>
    <row r="980" spans="2:5" x14ac:dyDescent="0.25">
      <c r="B980" s="136">
        <v>44593</v>
      </c>
      <c r="C980" s="261">
        <v>21.096967697143551</v>
      </c>
      <c r="D980" s="130">
        <f t="shared" si="19"/>
        <v>-2.1212695319551551E-3</v>
      </c>
      <c r="E980" s="130">
        <v>-1.0517463234636671E-2</v>
      </c>
    </row>
    <row r="981" spans="2:5" x14ac:dyDescent="0.25">
      <c r="B981" s="136">
        <v>44592</v>
      </c>
      <c r="C981" s="261">
        <v>21.141815185546879</v>
      </c>
      <c r="D981" s="130">
        <f t="shared" si="19"/>
        <v>4.015877707867066E-2</v>
      </c>
      <c r="E981" s="130">
        <v>2.125778881929065E-3</v>
      </c>
    </row>
    <row r="982" spans="2:5" x14ac:dyDescent="0.25">
      <c r="B982" s="136">
        <v>44589</v>
      </c>
      <c r="C982" s="261">
        <v>20.325565338134769</v>
      </c>
      <c r="D982" s="130">
        <f t="shared" si="19"/>
        <v>3.8972903217755449E-2</v>
      </c>
      <c r="E982" s="130">
        <v>-3.8608314387788237E-2</v>
      </c>
    </row>
    <row r="983" spans="2:5" x14ac:dyDescent="0.25">
      <c r="B983" s="136">
        <v>44588</v>
      </c>
      <c r="C983" s="261">
        <v>19.56313323974609</v>
      </c>
      <c r="D983" s="130">
        <f t="shared" si="19"/>
        <v>-2.5904330462820022E-2</v>
      </c>
      <c r="E983" s="130">
        <v>-3.751099099606376E-2</v>
      </c>
    </row>
    <row r="984" spans="2:5" x14ac:dyDescent="0.25">
      <c r="B984" s="136">
        <v>44587</v>
      </c>
      <c r="C984" s="261">
        <v>20.083379745483398</v>
      </c>
      <c r="D984" s="130">
        <f t="shared" si="19"/>
        <v>-4.003481337471337E-3</v>
      </c>
      <c r="E984" s="130">
        <v>2.6593209756417348E-2</v>
      </c>
    </row>
    <row r="985" spans="2:5" x14ac:dyDescent="0.25">
      <c r="B985" s="136">
        <v>44586</v>
      </c>
      <c r="C985" s="261">
        <v>20.164106369018551</v>
      </c>
      <c r="D985" s="130">
        <f t="shared" si="19"/>
        <v>-2.0052233358438271E-2</v>
      </c>
      <c r="E985" s="130">
        <v>4.01957362546548E-3</v>
      </c>
    </row>
    <row r="986" spans="2:5" x14ac:dyDescent="0.25">
      <c r="B986" s="136">
        <v>44585</v>
      </c>
      <c r="C986" s="261">
        <v>20.576715469360352</v>
      </c>
      <c r="D986" s="130">
        <f t="shared" si="19"/>
        <v>-2.0077104904580631E-2</v>
      </c>
      <c r="E986" s="130">
        <v>2.0462553251343683E-2</v>
      </c>
    </row>
    <row r="987" spans="2:5" x14ac:dyDescent="0.25">
      <c r="B987" s="136">
        <v>44582</v>
      </c>
      <c r="C987" s="261">
        <v>20.998300552368161</v>
      </c>
      <c r="D987" s="130">
        <f t="shared" si="19"/>
        <v>-1.1401896349989064E-2</v>
      </c>
      <c r="E987" s="130">
        <v>2.0488453739644114E-2</v>
      </c>
    </row>
    <row r="988" spans="2:5" x14ac:dyDescent="0.25">
      <c r="B988" s="136">
        <v>44581</v>
      </c>
      <c r="C988" s="261">
        <v>21.240482330322269</v>
      </c>
      <c r="D988" s="130">
        <f t="shared" si="19"/>
        <v>-3.2284694765247757E-2</v>
      </c>
      <c r="E988" s="130">
        <v>1.1533398969603554E-2</v>
      </c>
    </row>
    <row r="989" spans="2:5" x14ac:dyDescent="0.25">
      <c r="B989" s="136">
        <v>44580</v>
      </c>
      <c r="C989" s="261">
        <v>21.949102401733398</v>
      </c>
      <c r="D989" s="130">
        <f t="shared" si="19"/>
        <v>-4.0768092318451792E-2</v>
      </c>
      <c r="E989" s="130">
        <v>3.3361769304057882E-2</v>
      </c>
    </row>
    <row r="990" spans="2:5" x14ac:dyDescent="0.25">
      <c r="B990" s="136">
        <v>44579</v>
      </c>
      <c r="C990" s="261">
        <v>22.881956100463871</v>
      </c>
      <c r="D990" s="130">
        <f t="shared" si="19"/>
        <v>-2.6336013450608299E-2</v>
      </c>
      <c r="E990" s="130">
        <v>4.2500767532835493E-2</v>
      </c>
    </row>
    <row r="991" spans="2:5" x14ac:dyDescent="0.25">
      <c r="B991" s="136">
        <v>44575</v>
      </c>
      <c r="C991" s="261">
        <v>23.500875473022461</v>
      </c>
      <c r="D991" s="130">
        <f t="shared" si="19"/>
        <v>2.343754218040759E-2</v>
      </c>
      <c r="E991" s="130">
        <v>2.704835940778871E-2</v>
      </c>
    </row>
    <row r="992" spans="2:5" x14ac:dyDescent="0.25">
      <c r="B992" s="136">
        <v>44574</v>
      </c>
      <c r="C992" s="261">
        <v>22.962686538696289</v>
      </c>
      <c r="D992" s="130">
        <f t="shared" si="19"/>
        <v>-5.8251299939608373E-3</v>
      </c>
      <c r="E992" s="130">
        <v>-2.2900803629378796E-2</v>
      </c>
    </row>
    <row r="993" spans="2:5" x14ac:dyDescent="0.25">
      <c r="B993" s="136">
        <v>44573</v>
      </c>
      <c r="C993" s="261">
        <v>23.097230911254879</v>
      </c>
      <c r="D993" s="130">
        <f t="shared" si="19"/>
        <v>2.9176544098268278E-2</v>
      </c>
      <c r="E993" s="130">
        <v>5.8592609506670111E-3</v>
      </c>
    </row>
    <row r="994" spans="2:5" x14ac:dyDescent="0.25">
      <c r="B994" s="136">
        <v>44572</v>
      </c>
      <c r="C994" s="261">
        <v>22.442438125610352</v>
      </c>
      <c r="D994" s="130">
        <f t="shared" si="19"/>
        <v>1.0092858175464934E-2</v>
      </c>
      <c r="E994" s="130">
        <v>-2.8349406392497837E-2</v>
      </c>
    </row>
    <row r="995" spans="2:5" x14ac:dyDescent="0.25">
      <c r="B995" s="136">
        <v>44571</v>
      </c>
      <c r="C995" s="261">
        <v>22.218193054199219</v>
      </c>
      <c r="D995" s="130">
        <f t="shared" si="19"/>
        <v>2.3553789520725933E-2</v>
      </c>
      <c r="E995" s="130">
        <v>-9.9920102332925198E-3</v>
      </c>
    </row>
    <row r="996" spans="2:5" x14ac:dyDescent="0.25">
      <c r="B996" s="136">
        <v>44568</v>
      </c>
      <c r="C996" s="261">
        <v>21.706912994384769</v>
      </c>
      <c r="D996" s="130">
        <f t="shared" si="19"/>
        <v>3.7327297417414341E-3</v>
      </c>
      <c r="E996" s="130">
        <v>-2.301177501551226E-2</v>
      </c>
    </row>
    <row r="997" spans="2:5" x14ac:dyDescent="0.25">
      <c r="B997" s="136">
        <v>44567</v>
      </c>
      <c r="C997" s="261">
        <v>21.626188278198239</v>
      </c>
      <c r="D997" s="130">
        <f t="shared" si="19"/>
        <v>-7.818894138218329E-3</v>
      </c>
      <c r="E997" s="130">
        <v>-3.7188482861387402E-3</v>
      </c>
    </row>
    <row r="998" spans="2:5" x14ac:dyDescent="0.25">
      <c r="B998" s="136">
        <v>44566</v>
      </c>
      <c r="C998" s="261">
        <v>21.796613693237301</v>
      </c>
      <c r="D998" s="130">
        <f t="shared" si="19"/>
        <v>-3.2258110955659794E-2</v>
      </c>
      <c r="E998" s="130">
        <v>7.8805110196359246E-3</v>
      </c>
    </row>
    <row r="999" spans="2:5" x14ac:dyDescent="0.25">
      <c r="B999" s="136">
        <v>44565</v>
      </c>
      <c r="C999" s="261">
        <v>22.52316856384277</v>
      </c>
      <c r="D999" s="130">
        <f t="shared" si="19"/>
        <v>-5.9381268063664495E-3</v>
      </c>
      <c r="E999" s="130">
        <v>3.3333382920434675E-2</v>
      </c>
    </row>
    <row r="1000" spans="2:5" x14ac:dyDescent="0.25">
      <c r="B1000" s="136">
        <v>44564</v>
      </c>
      <c r="C1000" s="261">
        <v>22.657712936401371</v>
      </c>
      <c r="D1000" s="130">
        <f t="shared" si="19"/>
        <v>-1.9755213132233098E-3</v>
      </c>
      <c r="E1000" s="130">
        <v>5.973598793492566E-3</v>
      </c>
    </row>
    <row r="1001" spans="2:5" x14ac:dyDescent="0.25">
      <c r="B1001" s="136">
        <v>44561</v>
      </c>
      <c r="C1001" s="261">
        <v>22.70256233215332</v>
      </c>
      <c r="D1001" s="130">
        <f t="shared" si="19"/>
        <v>-3.9353266151211912E-3</v>
      </c>
      <c r="E1001" s="130">
        <v>1.9794317227797313E-3</v>
      </c>
    </row>
    <row r="1002" spans="2:5" x14ac:dyDescent="0.25">
      <c r="B1002" s="136">
        <v>44560</v>
      </c>
      <c r="C1002" s="261">
        <v>22.792257308959961</v>
      </c>
      <c r="D1002" s="130">
        <f t="shared" si="19"/>
        <v>1.182010220015088E-3</v>
      </c>
      <c r="E1002" s="130">
        <v>3.9508745970760709E-3</v>
      </c>
    </row>
    <row r="1003" spans="2:5" x14ac:dyDescent="0.25">
      <c r="B1003" s="136">
        <v>44559</v>
      </c>
      <c r="C1003" s="261">
        <v>22.765348434448239</v>
      </c>
      <c r="D1003" s="130">
        <f t="shared" si="19"/>
        <v>3.1619658399099416E-3</v>
      </c>
      <c r="E1003" s="130">
        <v>-1.1806147213485538E-3</v>
      </c>
    </row>
    <row r="1004" spans="2:5" x14ac:dyDescent="0.25">
      <c r="B1004" s="136">
        <v>44558</v>
      </c>
      <c r="C1004" s="261">
        <v>22.6935920715332</v>
      </c>
      <c r="D1004" s="130">
        <f t="shared" si="19"/>
        <v>-1.1844272124607554E-3</v>
      </c>
      <c r="E1004" s="130">
        <v>-3.1519993257146128E-3</v>
      </c>
    </row>
    <row r="1005" spans="2:5" x14ac:dyDescent="0.25">
      <c r="B1005" s="136">
        <v>44557</v>
      </c>
      <c r="C1005" s="261">
        <v>22.720502853393551</v>
      </c>
      <c r="D1005" s="130">
        <f t="shared" si="19"/>
        <v>2.4262073663269084E-2</v>
      </c>
      <c r="E1005" s="130">
        <v>1.1858317438475682E-3</v>
      </c>
    </row>
    <row r="1006" spans="2:5" x14ac:dyDescent="0.25">
      <c r="B1006" s="136">
        <v>44553</v>
      </c>
      <c r="C1006" s="261">
        <v>22.182313919067379</v>
      </c>
      <c r="D1006" s="130">
        <f t="shared" si="19"/>
        <v>8.1531799907190554E-3</v>
      </c>
      <c r="E1006" s="130">
        <v>-2.368736897237235E-2</v>
      </c>
    </row>
    <row r="1007" spans="2:5" x14ac:dyDescent="0.25">
      <c r="B1007" s="136">
        <v>44552</v>
      </c>
      <c r="C1007" s="261">
        <v>22.002920150756839</v>
      </c>
      <c r="D1007" s="130">
        <f t="shared" si="19"/>
        <v>1.2799560038170057E-2</v>
      </c>
      <c r="E1007" s="130">
        <v>-8.0872432409468901E-3</v>
      </c>
    </row>
    <row r="1008" spans="2:5" x14ac:dyDescent="0.25">
      <c r="B1008" s="136">
        <v>44551</v>
      </c>
      <c r="C1008" s="261">
        <v>21.724851608276371</v>
      </c>
      <c r="D1008" s="130">
        <f t="shared" si="19"/>
        <v>2.237229478262566E-2</v>
      </c>
      <c r="E1008" s="130">
        <v>-1.2637801736098377E-2</v>
      </c>
    </row>
    <row r="1009" spans="2:5" x14ac:dyDescent="0.25">
      <c r="B1009" s="136">
        <v>44550</v>
      </c>
      <c r="C1009" s="261">
        <v>21.249452590942379</v>
      </c>
      <c r="D1009" s="130">
        <f t="shared" si="19"/>
        <v>-1.4559197256610564E-2</v>
      </c>
      <c r="E1009" s="130">
        <v>-2.1882727942449186E-2</v>
      </c>
    </row>
    <row r="1010" spans="2:5" x14ac:dyDescent="0.25">
      <c r="B1010" s="136">
        <v>44547</v>
      </c>
      <c r="C1010" s="261">
        <v>21.563398361206051</v>
      </c>
      <c r="D1010" s="130">
        <f t="shared" si="19"/>
        <v>-2.9034204356524159E-3</v>
      </c>
      <c r="E1010" s="130">
        <v>1.4774299192888004E-2</v>
      </c>
    </row>
    <row r="1011" spans="2:5" x14ac:dyDescent="0.25">
      <c r="B1011" s="136">
        <v>44546</v>
      </c>
      <c r="C1011" s="261">
        <v>21.626188278198239</v>
      </c>
      <c r="D1011" s="130">
        <f t="shared" si="19"/>
        <v>3.6543566073035758E-2</v>
      </c>
      <c r="E1011" s="130">
        <v>2.9118748325472955E-3</v>
      </c>
    </row>
    <row r="1012" spans="2:5" x14ac:dyDescent="0.25">
      <c r="B1012" s="136">
        <v>44545</v>
      </c>
      <c r="C1012" s="261">
        <v>20.863752365112301</v>
      </c>
      <c r="D1012" s="130">
        <f t="shared" si="19"/>
        <v>1.6164259690524874E-2</v>
      </c>
      <c r="E1012" s="130">
        <v>-3.5255214801517443E-2</v>
      </c>
    </row>
    <row r="1013" spans="2:5" x14ac:dyDescent="0.25">
      <c r="B1013" s="136">
        <v>44544</v>
      </c>
      <c r="C1013" s="261">
        <v>20.531869888305661</v>
      </c>
      <c r="D1013" s="130">
        <f t="shared" si="19"/>
        <v>1.238387967349752E-2</v>
      </c>
      <c r="E1013" s="130">
        <v>-1.5907132667161247E-2</v>
      </c>
    </row>
    <row r="1014" spans="2:5" x14ac:dyDescent="0.25">
      <c r="B1014" s="136">
        <v>44543</v>
      </c>
      <c r="C1014" s="261">
        <v>20.280715942382809</v>
      </c>
      <c r="D1014" s="130">
        <f t="shared" si="19"/>
        <v>-2.5010872757605503E-2</v>
      </c>
      <c r="E1014" s="130">
        <v>-1.2232395163671934E-2</v>
      </c>
    </row>
    <row r="1015" spans="2:5" x14ac:dyDescent="0.25">
      <c r="B1015" s="136">
        <v>44540</v>
      </c>
      <c r="C1015" s="261">
        <v>20.800966262817379</v>
      </c>
      <c r="D1015" s="130">
        <f t="shared" si="19"/>
        <v>-2.5805036660258214E-3</v>
      </c>
      <c r="E1015" s="130">
        <v>2.5652463251918382E-2</v>
      </c>
    </row>
    <row r="1016" spans="2:5" x14ac:dyDescent="0.25">
      <c r="B1016" s="136">
        <v>44539</v>
      </c>
      <c r="C1016" s="261">
        <v>20.854782104492191</v>
      </c>
      <c r="D1016" s="130">
        <f t="shared" si="19"/>
        <v>-8.1059460961932679E-3</v>
      </c>
      <c r="E1016" s="130">
        <v>2.5871798932249565E-3</v>
      </c>
    </row>
    <row r="1017" spans="2:5" x14ac:dyDescent="0.25">
      <c r="B1017" s="136">
        <v>44538</v>
      </c>
      <c r="C1017" s="261">
        <v>21.025211334228519</v>
      </c>
      <c r="D1017" s="130">
        <f t="shared" si="19"/>
        <v>1.6478861290822659E-2</v>
      </c>
      <c r="E1017" s="130">
        <v>8.1721894231451646E-3</v>
      </c>
    </row>
    <row r="1018" spans="2:5" x14ac:dyDescent="0.25">
      <c r="B1018" s="136">
        <v>44537</v>
      </c>
      <c r="C1018" s="261">
        <v>20.684356689453121</v>
      </c>
      <c r="D1018" s="130">
        <f t="shared" si="19"/>
        <v>3.6404553828133568E-2</v>
      </c>
      <c r="E1018" s="130">
        <v>-1.6211710757955373E-2</v>
      </c>
    </row>
    <row r="1019" spans="2:5" x14ac:dyDescent="0.25">
      <c r="B1019" s="136">
        <v>44536</v>
      </c>
      <c r="C1019" s="261">
        <v>19.95780181884766</v>
      </c>
      <c r="D1019" s="130">
        <f t="shared" si="19"/>
        <v>-2.7534898297001984E-2</v>
      </c>
      <c r="E1019" s="130">
        <v>-3.512581423312669E-2</v>
      </c>
    </row>
    <row r="1020" spans="2:5" x14ac:dyDescent="0.25">
      <c r="B1020" s="136">
        <v>44533</v>
      </c>
      <c r="C1020" s="261">
        <v>20.522897720336911</v>
      </c>
      <c r="D1020" s="130">
        <f t="shared" si="19"/>
        <v>-2.3891013788472824E-2</v>
      </c>
      <c r="E1020" s="130">
        <v>2.8314536170791514E-2</v>
      </c>
    </row>
    <row r="1021" spans="2:5" x14ac:dyDescent="0.25">
      <c r="B1021" s="136">
        <v>44532</v>
      </c>
      <c r="C1021" s="261">
        <v>21.025211334228519</v>
      </c>
      <c r="D1021" s="130">
        <f t="shared" si="19"/>
        <v>4.4563195401190046E-2</v>
      </c>
      <c r="E1021" s="130">
        <v>2.4475764618455766E-2</v>
      </c>
    </row>
    <row r="1022" spans="2:5" x14ac:dyDescent="0.25">
      <c r="B1022" s="136">
        <v>44531</v>
      </c>
      <c r="C1022" s="261">
        <v>20.128232955932621</v>
      </c>
      <c r="D1022" s="130">
        <f t="shared" si="19"/>
        <v>-6.2000250875140165E-3</v>
      </c>
      <c r="E1022" s="130">
        <v>-4.266203863718792E-2</v>
      </c>
    </row>
    <row r="1023" spans="2:5" x14ac:dyDescent="0.25">
      <c r="B1023" s="136">
        <v>44530</v>
      </c>
      <c r="C1023" s="261">
        <v>20.25380706787109</v>
      </c>
      <c r="D1023" s="130">
        <f t="shared" si="19"/>
        <v>-1.768437360166353E-3</v>
      </c>
      <c r="E1023" s="130">
        <v>6.238705216369109E-3</v>
      </c>
    </row>
    <row r="1024" spans="2:5" x14ac:dyDescent="0.25">
      <c r="B1024" s="136">
        <v>44529</v>
      </c>
      <c r="C1024" s="261">
        <v>20.289688110351559</v>
      </c>
      <c r="D1024" s="130">
        <f t="shared" si="19"/>
        <v>1.8919029976945313E-2</v>
      </c>
      <c r="E1024" s="130">
        <v>1.7715702712201387E-3</v>
      </c>
    </row>
    <row r="1025" spans="2:5" x14ac:dyDescent="0.25">
      <c r="B1025" s="136">
        <v>44526</v>
      </c>
      <c r="C1025" s="261">
        <v>19.912954330444339</v>
      </c>
      <c r="D1025" s="130">
        <f t="shared" si="19"/>
        <v>-1.8133561605185651E-2</v>
      </c>
      <c r="E1025" s="130">
        <v>-1.8567746229426481E-2</v>
      </c>
    </row>
    <row r="1026" spans="2:5" x14ac:dyDescent="0.25">
      <c r="B1026" s="136">
        <v>44524</v>
      </c>
      <c r="C1026" s="261">
        <v>20.280715942382809</v>
      </c>
      <c r="D1026" s="130">
        <f t="shared" si="19"/>
        <v>-1.2232395163671934E-2</v>
      </c>
      <c r="E1026" s="130">
        <v>1.8468460572734272E-2</v>
      </c>
    </row>
    <row r="1027" spans="2:5" x14ac:dyDescent="0.25">
      <c r="B1027" s="136">
        <v>44523</v>
      </c>
      <c r="C1027" s="261">
        <v>20.531869888305661</v>
      </c>
      <c r="D1027" s="130">
        <f t="shared" ref="D1027:D1090" si="20">(C1027-C1028)/C1028</f>
        <v>5.2699893660742318E-3</v>
      </c>
      <c r="E1027" s="130">
        <v>1.238387967349752E-2</v>
      </c>
    </row>
    <row r="1028" spans="2:5" x14ac:dyDescent="0.25">
      <c r="B1028" s="136">
        <v>44522</v>
      </c>
      <c r="C1028" s="261">
        <v>20.424234390258789</v>
      </c>
      <c r="D1028" s="130">
        <f t="shared" si="20"/>
        <v>-3.4760387913760162E-2</v>
      </c>
      <c r="E1028" s="130">
        <v>-5.2423621731685242E-3</v>
      </c>
    </row>
    <row r="1029" spans="2:5" x14ac:dyDescent="0.25">
      <c r="B1029" s="136">
        <v>44519</v>
      </c>
      <c r="C1029" s="261">
        <v>21.159755706787109</v>
      </c>
      <c r="D1029" s="130">
        <f t="shared" si="20"/>
        <v>-2.5369487670498995E-3</v>
      </c>
      <c r="E1029" s="130">
        <v>3.6012185449610906E-2</v>
      </c>
    </row>
    <row r="1030" spans="2:5" x14ac:dyDescent="0.25">
      <c r="B1030" s="136">
        <v>44518</v>
      </c>
      <c r="C1030" s="261">
        <v>21.21357345581055</v>
      </c>
      <c r="D1030" s="130">
        <f t="shared" si="20"/>
        <v>-3.7911752661237484E-3</v>
      </c>
      <c r="E1030" s="130">
        <v>2.5434012457043022E-3</v>
      </c>
    </row>
    <row r="1031" spans="2:5" x14ac:dyDescent="0.25">
      <c r="B1031" s="136">
        <v>44517</v>
      </c>
      <c r="C1031" s="261">
        <v>21.294303894042969</v>
      </c>
      <c r="D1031" s="130">
        <f t="shared" si="20"/>
        <v>-1.2068249054397366E-2</v>
      </c>
      <c r="E1031" s="130">
        <v>3.8056029739914317E-3</v>
      </c>
    </row>
    <row r="1032" spans="2:5" x14ac:dyDescent="0.25">
      <c r="B1032" s="136">
        <v>44516</v>
      </c>
      <c r="C1032" s="261">
        <v>21.554428100585941</v>
      </c>
      <c r="D1032" s="130">
        <f t="shared" si="20"/>
        <v>1.692778730048836E-2</v>
      </c>
      <c r="E1032" s="130">
        <v>1.2215670812124619E-2</v>
      </c>
    </row>
    <row r="1033" spans="2:5" x14ac:dyDescent="0.25">
      <c r="B1033" s="136">
        <v>44515</v>
      </c>
      <c r="C1033" s="261">
        <v>21.195632934570309</v>
      </c>
      <c r="D1033" s="130">
        <f t="shared" si="20"/>
        <v>-2.953827800865577E-3</v>
      </c>
      <c r="E1033" s="130">
        <v>-1.6646007230684934E-2</v>
      </c>
    </row>
    <row r="1034" spans="2:5" x14ac:dyDescent="0.25">
      <c r="B1034" s="136">
        <v>44512</v>
      </c>
      <c r="C1034" s="261">
        <v>21.258426666259769</v>
      </c>
      <c r="D1034" s="130">
        <f t="shared" si="20"/>
        <v>2.15518240900264E-2</v>
      </c>
      <c r="E1034" s="130">
        <v>2.9625787483346612E-3</v>
      </c>
    </row>
    <row r="1035" spans="2:5" x14ac:dyDescent="0.25">
      <c r="B1035" s="136">
        <v>44511</v>
      </c>
      <c r="C1035" s="261">
        <v>20.809934616088871</v>
      </c>
      <c r="D1035" s="130">
        <f t="shared" si="20"/>
        <v>1.0453036860645734E-2</v>
      </c>
      <c r="E1035" s="130">
        <v>-2.1097142192687331E-2</v>
      </c>
    </row>
    <row r="1036" spans="2:5" x14ac:dyDescent="0.25">
      <c r="B1036" s="136">
        <v>44510</v>
      </c>
      <c r="C1036" s="261">
        <v>20.594657897949219</v>
      </c>
      <c r="D1036" s="130">
        <f t="shared" si="20"/>
        <v>-1.4592205741768878E-2</v>
      </c>
      <c r="E1036" s="130">
        <v>-1.0344901226802232E-2</v>
      </c>
    </row>
    <row r="1037" spans="2:5" x14ac:dyDescent="0.25">
      <c r="B1037" s="136">
        <v>44509</v>
      </c>
      <c r="C1037" s="261">
        <v>20.899629592895511</v>
      </c>
      <c r="D1037" s="130">
        <f t="shared" si="20"/>
        <v>-5.9729122022456858E-3</v>
      </c>
      <c r="E1037" s="130">
        <v>1.4808291376214663E-2</v>
      </c>
    </row>
    <row r="1038" spans="2:5" x14ac:dyDescent="0.25">
      <c r="B1038" s="136">
        <v>44508</v>
      </c>
      <c r="C1038" s="261">
        <v>21.025211334228519</v>
      </c>
      <c r="D1038" s="130">
        <f t="shared" si="20"/>
        <v>2.8521347997580972E-2</v>
      </c>
      <c r="E1038" s="130">
        <v>6.0088022505287502E-3</v>
      </c>
    </row>
    <row r="1039" spans="2:5" x14ac:dyDescent="0.25">
      <c r="B1039" s="136">
        <v>44505</v>
      </c>
      <c r="C1039" s="261">
        <v>20.442173004150391</v>
      </c>
      <c r="D1039" s="130">
        <f t="shared" si="20"/>
        <v>3.522671050202042E-3</v>
      </c>
      <c r="E1039" s="130">
        <v>-2.7730438510692006E-2</v>
      </c>
    </row>
    <row r="1040" spans="2:5" x14ac:dyDescent="0.25">
      <c r="B1040" s="136">
        <v>44504</v>
      </c>
      <c r="C1040" s="261">
        <v>20.370414733886719</v>
      </c>
      <c r="D1040" s="130">
        <f t="shared" si="20"/>
        <v>0</v>
      </c>
      <c r="E1040" s="130">
        <v>-3.5103053989956321E-3</v>
      </c>
    </row>
    <row r="1041" spans="2:5" x14ac:dyDescent="0.25">
      <c r="B1041" s="136">
        <v>44503</v>
      </c>
      <c r="C1041" s="261">
        <v>20.370414733886719</v>
      </c>
      <c r="D1041" s="130">
        <f t="shared" si="20"/>
        <v>2.2065509620932048E-3</v>
      </c>
      <c r="E1041" s="130">
        <v>0</v>
      </c>
    </row>
    <row r="1042" spans="2:5" x14ac:dyDescent="0.25">
      <c r="B1042" s="136">
        <v>44502</v>
      </c>
      <c r="C1042" s="261">
        <v>20.325565338134769</v>
      </c>
      <c r="D1042" s="130">
        <f t="shared" si="20"/>
        <v>8.4557755076916461E-3</v>
      </c>
      <c r="E1042" s="130">
        <v>-2.2016928146947065E-3</v>
      </c>
    </row>
    <row r="1043" spans="2:5" x14ac:dyDescent="0.25">
      <c r="B1043" s="136">
        <v>44501</v>
      </c>
      <c r="C1043" s="261">
        <v>20.15513801574707</v>
      </c>
      <c r="D1043" s="130">
        <f t="shared" si="20"/>
        <v>8.5276928835648427E-3</v>
      </c>
      <c r="E1043" s="130">
        <v>-8.384874887978816E-3</v>
      </c>
    </row>
    <row r="1044" spans="2:5" x14ac:dyDescent="0.25">
      <c r="B1044" s="136">
        <v>44498</v>
      </c>
      <c r="C1044" s="261">
        <v>19.984714508056641</v>
      </c>
      <c r="D1044" s="130">
        <f t="shared" si="20"/>
        <v>-1.2411232204732737E-2</v>
      </c>
      <c r="E1044" s="130">
        <v>-8.4555862409515115E-3</v>
      </c>
    </row>
    <row r="1045" spans="2:5" x14ac:dyDescent="0.25">
      <c r="B1045" s="136">
        <v>44497</v>
      </c>
      <c r="C1045" s="261">
        <v>20.235866546630859</v>
      </c>
      <c r="D1045" s="130">
        <f t="shared" si="20"/>
        <v>4.4357615167135988E-4</v>
      </c>
      <c r="E1045" s="130">
        <v>1.2567206725568648E-2</v>
      </c>
    </row>
    <row r="1046" spans="2:5" x14ac:dyDescent="0.25">
      <c r="B1046" s="136">
        <v>44496</v>
      </c>
      <c r="C1046" s="261">
        <v>20.226894378662109</v>
      </c>
      <c r="D1046" s="130">
        <f t="shared" si="20"/>
        <v>-6.1702490160306656E-3</v>
      </c>
      <c r="E1046" s="130">
        <v>-4.4337947910828694E-4</v>
      </c>
    </row>
    <row r="1047" spans="2:5" x14ac:dyDescent="0.25">
      <c r="B1047" s="136">
        <v>44495</v>
      </c>
      <c r="C1047" s="261">
        <v>20.352474212646481</v>
      </c>
      <c r="D1047" s="130">
        <f t="shared" si="20"/>
        <v>-1.8037688122557233E-3</v>
      </c>
      <c r="E1047" s="130">
        <v>6.2085573609782117E-3</v>
      </c>
    </row>
    <row r="1048" spans="2:5" x14ac:dyDescent="0.25">
      <c r="B1048" s="136">
        <v>44494</v>
      </c>
      <c r="C1048" s="261">
        <v>20.389251708984379</v>
      </c>
      <c r="D1048" s="130">
        <f t="shared" si="20"/>
        <v>-3.4766971796290429E-3</v>
      </c>
      <c r="E1048" s="130">
        <v>1.8070282734983241E-3</v>
      </c>
    </row>
    <row r="1049" spans="2:5" x14ac:dyDescent="0.25">
      <c r="B1049" s="136">
        <v>44491</v>
      </c>
      <c r="C1049" s="261">
        <v>20.460386276245121</v>
      </c>
      <c r="D1049" s="130">
        <f t="shared" si="20"/>
        <v>-1.7086553662211172E-2</v>
      </c>
      <c r="E1049" s="130">
        <v>3.4888267738338455E-3</v>
      </c>
    </row>
    <row r="1050" spans="2:5" x14ac:dyDescent="0.25">
      <c r="B1050" s="136">
        <v>44490</v>
      </c>
      <c r="C1050" s="261">
        <v>20.816061019897461</v>
      </c>
      <c r="D1050" s="130">
        <f t="shared" si="20"/>
        <v>-2.98384642135066E-2</v>
      </c>
      <c r="E1050" s="130">
        <v>1.7383579119680893E-2</v>
      </c>
    </row>
    <row r="1051" spans="2:5" x14ac:dyDescent="0.25">
      <c r="B1051" s="136">
        <v>44489</v>
      </c>
      <c r="C1051" s="261">
        <v>21.456283569335941</v>
      </c>
      <c r="D1051" s="130">
        <f t="shared" si="20"/>
        <v>-3.7158048708252228E-3</v>
      </c>
      <c r="E1051" s="130">
        <v>3.0756181432525117E-2</v>
      </c>
    </row>
    <row r="1052" spans="2:5" x14ac:dyDescent="0.25">
      <c r="B1052" s="136">
        <v>44488</v>
      </c>
      <c r="C1052" s="261">
        <v>21.536308288574219</v>
      </c>
      <c r="D1052" s="130">
        <f t="shared" si="20"/>
        <v>1.8502619404866045E-2</v>
      </c>
      <c r="E1052" s="130">
        <v>3.7296635728959289E-3</v>
      </c>
    </row>
    <row r="1053" spans="2:5" x14ac:dyDescent="0.25">
      <c r="B1053" s="136">
        <v>44487</v>
      </c>
      <c r="C1053" s="261">
        <v>21.14506912231445</v>
      </c>
      <c r="D1053" s="130">
        <f t="shared" si="20"/>
        <v>1.7108843918130424E-2</v>
      </c>
      <c r="E1053" s="130">
        <v>-1.8166491722601107E-2</v>
      </c>
    </row>
    <row r="1054" spans="2:5" x14ac:dyDescent="0.25">
      <c r="B1054" s="136">
        <v>44484</v>
      </c>
      <c r="C1054" s="261">
        <v>20.789386749267582</v>
      </c>
      <c r="D1054" s="130">
        <f t="shared" si="20"/>
        <v>2.9502395139222194E-2</v>
      </c>
      <c r="E1054" s="130">
        <v>-1.6821055111686314E-2</v>
      </c>
    </row>
    <row r="1055" spans="2:5" x14ac:dyDescent="0.25">
      <c r="B1055" s="136">
        <v>44483</v>
      </c>
      <c r="C1055" s="261">
        <v>20.19362640380859</v>
      </c>
      <c r="D1055" s="130">
        <f t="shared" si="20"/>
        <v>2.6490382320652956E-3</v>
      </c>
      <c r="E1055" s="130">
        <v>-2.8656946577800345E-2</v>
      </c>
    </row>
    <row r="1056" spans="2:5" x14ac:dyDescent="0.25">
      <c r="B1056" s="136">
        <v>44482</v>
      </c>
      <c r="C1056" s="261">
        <v>20.140274047851559</v>
      </c>
      <c r="D1056" s="130">
        <f t="shared" si="20"/>
        <v>3.5191883403829394E-2</v>
      </c>
      <c r="E1056" s="130">
        <v>-2.6420393687668106E-3</v>
      </c>
    </row>
    <row r="1057" spans="2:5" x14ac:dyDescent="0.25">
      <c r="B1057" s="136">
        <v>44481</v>
      </c>
      <c r="C1057" s="261">
        <v>19.455595016479489</v>
      </c>
      <c r="D1057" s="130">
        <f t="shared" si="20"/>
        <v>2.74980356088336E-3</v>
      </c>
      <c r="E1057" s="130">
        <v>-3.3995517128780461E-2</v>
      </c>
    </row>
    <row r="1058" spans="2:5" x14ac:dyDescent="0.25">
      <c r="B1058" s="136">
        <v>44480</v>
      </c>
      <c r="C1058" s="261">
        <v>19.402242660522461</v>
      </c>
      <c r="D1058" s="130">
        <f t="shared" si="20"/>
        <v>-5.0159219159039573E-3</v>
      </c>
      <c r="E1058" s="130">
        <v>-2.7422628766602414E-3</v>
      </c>
    </row>
    <row r="1059" spans="2:5" x14ac:dyDescent="0.25">
      <c r="B1059" s="136">
        <v>44477</v>
      </c>
      <c r="C1059" s="261">
        <v>19.500053405761719</v>
      </c>
      <c r="D1059" s="130">
        <f t="shared" si="20"/>
        <v>-3.6890706651412968E-2</v>
      </c>
      <c r="E1059" s="130">
        <v>5.0412082227108881E-3</v>
      </c>
    </row>
    <row r="1060" spans="2:5" x14ac:dyDescent="0.25">
      <c r="B1060" s="136">
        <v>44476</v>
      </c>
      <c r="C1060" s="261">
        <v>20.246978759765621</v>
      </c>
      <c r="D1060" s="130">
        <f t="shared" si="20"/>
        <v>1.4253778425076013E-2</v>
      </c>
      <c r="E1060" s="130">
        <v>3.8303759403202825E-2</v>
      </c>
    </row>
    <row r="1061" spans="2:5" x14ac:dyDescent="0.25">
      <c r="B1061" s="136">
        <v>44475</v>
      </c>
      <c r="C1061" s="261">
        <v>19.96243858337402</v>
      </c>
      <c r="D1061" s="130">
        <f t="shared" si="20"/>
        <v>-1.3186593943780458E-2</v>
      </c>
      <c r="E1061" s="130">
        <v>-1.405346347066032E-2</v>
      </c>
    </row>
    <row r="1062" spans="2:5" x14ac:dyDescent="0.25">
      <c r="B1062" s="136">
        <v>44474</v>
      </c>
      <c r="C1062" s="261">
        <v>20.229192733764648</v>
      </c>
      <c r="D1062" s="130">
        <f t="shared" si="20"/>
        <v>2.7087871946797897E-2</v>
      </c>
      <c r="E1062" s="130">
        <v>1.3362803811594354E-2</v>
      </c>
    </row>
    <row r="1063" spans="2:5" x14ac:dyDescent="0.25">
      <c r="B1063" s="136">
        <v>44473</v>
      </c>
      <c r="C1063" s="261">
        <v>19.6956787109375</v>
      </c>
      <c r="D1063" s="130">
        <f t="shared" si="20"/>
        <v>-8.0608085092568407E-3</v>
      </c>
      <c r="E1063" s="130">
        <v>-2.6373470748373339E-2</v>
      </c>
    </row>
    <row r="1064" spans="2:5" x14ac:dyDescent="0.25">
      <c r="B1064" s="136">
        <v>44470</v>
      </c>
      <c r="C1064" s="261">
        <v>19.855731964111332</v>
      </c>
      <c r="D1064" s="130">
        <f t="shared" si="20"/>
        <v>3.5953550950620083E-3</v>
      </c>
      <c r="E1064" s="130">
        <v>8.1263131635545081E-3</v>
      </c>
    </row>
    <row r="1065" spans="2:5" x14ac:dyDescent="0.25">
      <c r="B1065" s="136">
        <v>44469</v>
      </c>
      <c r="C1065" s="261">
        <v>19.784599304199219</v>
      </c>
      <c r="D1065" s="130">
        <f t="shared" si="20"/>
        <v>-1.0231152501070668E-2</v>
      </c>
      <c r="E1065" s="130">
        <v>-3.5824748259436208E-3</v>
      </c>
    </row>
    <row r="1066" spans="2:5" x14ac:dyDescent="0.25">
      <c r="B1066" s="136">
        <v>44468</v>
      </c>
      <c r="C1066" s="261">
        <v>19.98911094665527</v>
      </c>
      <c r="D1066" s="130">
        <f t="shared" si="20"/>
        <v>1.7655064193038538E-2</v>
      </c>
      <c r="E1066" s="130">
        <v>1.0336911014045363E-2</v>
      </c>
    </row>
    <row r="1067" spans="2:5" x14ac:dyDescent="0.25">
      <c r="B1067" s="136">
        <v>44467</v>
      </c>
      <c r="C1067" s="261">
        <v>19.642324447631839</v>
      </c>
      <c r="D1067" s="130">
        <f t="shared" si="20"/>
        <v>-3.5371134781560884E-2</v>
      </c>
      <c r="E1067" s="130">
        <v>-1.7348770535562882E-2</v>
      </c>
    </row>
    <row r="1068" spans="2:5" x14ac:dyDescent="0.25">
      <c r="B1068" s="136">
        <v>44466</v>
      </c>
      <c r="C1068" s="261">
        <v>20.36257171630859</v>
      </c>
      <c r="D1068" s="130">
        <f t="shared" si="20"/>
        <v>-3.2939220709953643E-2</v>
      </c>
      <c r="E1068" s="130">
        <v>3.6668128082141864E-2</v>
      </c>
    </row>
    <row r="1069" spans="2:5" x14ac:dyDescent="0.25">
      <c r="B1069" s="136">
        <v>44463</v>
      </c>
      <c r="C1069" s="261">
        <v>21.056144714355469</v>
      </c>
      <c r="D1069" s="130">
        <f t="shared" si="20"/>
        <v>-2.1070626461996726E-3</v>
      </c>
      <c r="E1069" s="130">
        <v>3.4061169075779801E-2</v>
      </c>
    </row>
    <row r="1070" spans="2:5" x14ac:dyDescent="0.25">
      <c r="B1070" s="136">
        <v>44462</v>
      </c>
      <c r="C1070" s="261">
        <v>21.100605010986332</v>
      </c>
      <c r="D1070" s="130">
        <f t="shared" si="20"/>
        <v>1.9767806078456917E-2</v>
      </c>
      <c r="E1070" s="130">
        <v>2.1115117337007655E-3</v>
      </c>
    </row>
    <row r="1071" spans="2:5" x14ac:dyDescent="0.25">
      <c r="B1071" s="136">
        <v>44461</v>
      </c>
      <c r="C1071" s="261">
        <v>20.69157791137695</v>
      </c>
      <c r="D1071" s="130">
        <f t="shared" si="20"/>
        <v>6.4880597008001653E-3</v>
      </c>
      <c r="E1071" s="130">
        <v>-1.9384614772724115E-2</v>
      </c>
    </row>
    <row r="1072" spans="2:5" x14ac:dyDescent="0.25">
      <c r="B1072" s="136">
        <v>44460</v>
      </c>
      <c r="C1072" s="261">
        <v>20.558195114135739</v>
      </c>
      <c r="D1072" s="130">
        <f t="shared" si="20"/>
        <v>1.5817128290558129E-2</v>
      </c>
      <c r="E1072" s="130">
        <v>-6.4462361359049584E-3</v>
      </c>
    </row>
    <row r="1073" spans="2:5" x14ac:dyDescent="0.25">
      <c r="B1073" s="136">
        <v>44459</v>
      </c>
      <c r="C1073" s="261">
        <v>20.23808670043945</v>
      </c>
      <c r="D1073" s="130">
        <f t="shared" si="20"/>
        <v>-3.9387774413324993E-3</v>
      </c>
      <c r="E1073" s="130">
        <v>-1.5570842280613619E-2</v>
      </c>
    </row>
    <row r="1074" spans="2:5" x14ac:dyDescent="0.25">
      <c r="B1074" s="136">
        <v>44456</v>
      </c>
      <c r="C1074" s="261">
        <v>20.318115234375</v>
      </c>
      <c r="D1074" s="130">
        <f t="shared" si="20"/>
        <v>-1.0393955870766748E-2</v>
      </c>
      <c r="E1074" s="130">
        <v>3.9543527567659194E-3</v>
      </c>
    </row>
    <row r="1075" spans="2:5" x14ac:dyDescent="0.25">
      <c r="B1075" s="136">
        <v>44455</v>
      </c>
      <c r="C1075" s="261">
        <v>20.53151893615723</v>
      </c>
      <c r="D1075" s="130">
        <f t="shared" si="20"/>
        <v>-1.1981314304359687E-2</v>
      </c>
      <c r="E1075" s="130">
        <v>1.0503124887351027E-2</v>
      </c>
    </row>
    <row r="1076" spans="2:5" x14ac:dyDescent="0.25">
      <c r="B1076" s="136">
        <v>44454</v>
      </c>
      <c r="C1076" s="261">
        <v>20.780496597290039</v>
      </c>
      <c r="D1076" s="130">
        <f t="shared" si="20"/>
        <v>1.564537036217015E-2</v>
      </c>
      <c r="E1076" s="130">
        <v>1.2126606994202675E-2</v>
      </c>
    </row>
    <row r="1077" spans="2:5" x14ac:dyDescent="0.25">
      <c r="B1077" s="136">
        <v>44453</v>
      </c>
      <c r="C1077" s="261">
        <v>20.460386276245121</v>
      </c>
      <c r="D1077" s="130">
        <f t="shared" si="20"/>
        <v>2.1776325586759225E-3</v>
      </c>
      <c r="E1077" s="130">
        <v>-1.5404363391713341E-2</v>
      </c>
    </row>
    <row r="1078" spans="2:5" x14ac:dyDescent="0.25">
      <c r="B1078" s="136">
        <v>44452</v>
      </c>
      <c r="C1078" s="261">
        <v>20.415927886962891</v>
      </c>
      <c r="D1078" s="130">
        <f t="shared" si="20"/>
        <v>-1.3047441594878058E-3</v>
      </c>
      <c r="E1078" s="130">
        <v>-2.1729007791923805E-3</v>
      </c>
    </row>
    <row r="1079" spans="2:5" x14ac:dyDescent="0.25">
      <c r="B1079" s="136">
        <v>44449</v>
      </c>
      <c r="C1079" s="261">
        <v>20.442600250244141</v>
      </c>
      <c r="D1079" s="130">
        <f t="shared" si="20"/>
        <v>2.6165031469131562E-3</v>
      </c>
      <c r="E1079" s="130">
        <v>1.3064487408521027E-3</v>
      </c>
    </row>
    <row r="1080" spans="2:5" x14ac:dyDescent="0.25">
      <c r="B1080" s="136">
        <v>44448</v>
      </c>
      <c r="C1080" s="261">
        <v>20.389251708984379</v>
      </c>
      <c r="D1080" s="130">
        <f t="shared" si="20"/>
        <v>-1.1211768402535344E-2</v>
      </c>
      <c r="E1080" s="130">
        <v>-2.6096749242614059E-3</v>
      </c>
    </row>
    <row r="1081" spans="2:5" x14ac:dyDescent="0.25">
      <c r="B1081" s="136">
        <v>44447</v>
      </c>
      <c r="C1081" s="261">
        <v>20.620443344116211</v>
      </c>
      <c r="D1081" s="130">
        <f t="shared" si="20"/>
        <v>-1.0243125108487483E-2</v>
      </c>
      <c r="E1081" s="130">
        <v>1.133889749519152E-2</v>
      </c>
    </row>
    <row r="1082" spans="2:5" x14ac:dyDescent="0.25">
      <c r="B1082" s="136">
        <v>44446</v>
      </c>
      <c r="C1082" s="261">
        <v>20.833847045898441</v>
      </c>
      <c r="D1082" s="130">
        <f t="shared" si="20"/>
        <v>-2.4968904689906188E-2</v>
      </c>
      <c r="E1082" s="130">
        <v>1.0349132568147339E-2</v>
      </c>
    </row>
    <row r="1083" spans="2:5" x14ac:dyDescent="0.25">
      <c r="B1083" s="136">
        <v>44442</v>
      </c>
      <c r="C1083" s="261">
        <v>21.367366790771481</v>
      </c>
      <c r="D1083" s="130">
        <f t="shared" si="20"/>
        <v>1.3924033447945638E-2</v>
      </c>
      <c r="E1083" s="130">
        <v>2.560831629884092E-2</v>
      </c>
    </row>
    <row r="1084" spans="2:5" x14ac:dyDescent="0.25">
      <c r="B1084" s="136">
        <v>44441</v>
      </c>
      <c r="C1084" s="261">
        <v>21.073932647705082</v>
      </c>
      <c r="D1084" s="130">
        <f t="shared" si="20"/>
        <v>6.3695021714420654E-3</v>
      </c>
      <c r="E1084" s="130">
        <v>-1.3732817241342659E-2</v>
      </c>
    </row>
    <row r="1085" spans="2:5" x14ac:dyDescent="0.25">
      <c r="B1085" s="136">
        <v>44440</v>
      </c>
      <c r="C1085" s="261">
        <v>20.9405517578125</v>
      </c>
      <c r="D1085" s="130">
        <f t="shared" si="20"/>
        <v>-1.133496722844435E-2</v>
      </c>
      <c r="E1085" s="130">
        <v>-6.3291883922342636E-3</v>
      </c>
    </row>
    <row r="1086" spans="2:5" x14ac:dyDescent="0.25">
      <c r="B1086" s="136">
        <v>44439</v>
      </c>
      <c r="C1086" s="261">
        <v>21.180633544921879</v>
      </c>
      <c r="D1086" s="130">
        <f t="shared" si="20"/>
        <v>4.2159927387371097E-3</v>
      </c>
      <c r="E1086" s="130">
        <v>1.1464921740651311E-2</v>
      </c>
    </row>
    <row r="1087" spans="2:5" x14ac:dyDescent="0.25">
      <c r="B1087" s="136">
        <v>44438</v>
      </c>
      <c r="C1087" s="261">
        <v>21.09171104431152</v>
      </c>
      <c r="D1087" s="130">
        <f t="shared" si="20"/>
        <v>-4.215029223181526E-4</v>
      </c>
      <c r="E1087" s="130">
        <v>-4.1982927669166961E-3</v>
      </c>
    </row>
    <row r="1088" spans="2:5" x14ac:dyDescent="0.25">
      <c r="B1088" s="136">
        <v>44435</v>
      </c>
      <c r="C1088" s="261">
        <v>21.100605010986332</v>
      </c>
      <c r="D1088" s="130">
        <f t="shared" si="20"/>
        <v>2.9586152875392315E-3</v>
      </c>
      <c r="E1088" s="130">
        <v>4.2168066194944932E-4</v>
      </c>
    </row>
    <row r="1089" spans="2:5" x14ac:dyDescent="0.25">
      <c r="B1089" s="136">
        <v>44434</v>
      </c>
      <c r="C1089" s="261">
        <v>21.038360595703121</v>
      </c>
      <c r="D1089" s="130">
        <f t="shared" si="20"/>
        <v>-1.3344611275938912E-2</v>
      </c>
      <c r="E1089" s="130">
        <v>-2.9498877046796423E-3</v>
      </c>
    </row>
    <row r="1090" spans="2:5" x14ac:dyDescent="0.25">
      <c r="B1090" s="136">
        <v>44433</v>
      </c>
      <c r="C1090" s="261">
        <v>21.322906494140621</v>
      </c>
      <c r="D1090" s="130">
        <f t="shared" si="20"/>
        <v>4.1878347451771575E-3</v>
      </c>
      <c r="E1090" s="130">
        <v>1.3525098457320658E-2</v>
      </c>
    </row>
    <row r="1091" spans="2:5" x14ac:dyDescent="0.25">
      <c r="B1091" s="136">
        <v>44432</v>
      </c>
      <c r="C1091" s="261">
        <v>21.233982086181641</v>
      </c>
      <c r="D1091" s="130">
        <f t="shared" ref="D1091:D1154" si="21">(C1091-C1092)/C1092</f>
        <v>-9.1288277727127175E-3</v>
      </c>
      <c r="E1091" s="130">
        <v>-4.1703699251045626E-3</v>
      </c>
    </row>
    <row r="1092" spans="2:5" x14ac:dyDescent="0.25">
      <c r="B1092" s="136">
        <v>44431</v>
      </c>
      <c r="C1092" s="261">
        <v>21.429609298706051</v>
      </c>
      <c r="D1092" s="130">
        <f t="shared" si="21"/>
        <v>9.2129310333984929E-3</v>
      </c>
      <c r="E1092" s="130">
        <v>9.2129310333984929E-3</v>
      </c>
    </row>
    <row r="1093" spans="2:5" x14ac:dyDescent="0.25">
      <c r="B1093" s="136">
        <v>44428</v>
      </c>
      <c r="C1093" s="261">
        <v>21.233982086181641</v>
      </c>
      <c r="D1093" s="130">
        <f t="shared" si="21"/>
        <v>1.4012540441283628E-2</v>
      </c>
      <c r="E1093" s="130">
        <v>-9.1288277727127175E-3</v>
      </c>
    </row>
    <row r="1094" spans="2:5" x14ac:dyDescent="0.25">
      <c r="B1094" s="136">
        <v>44427</v>
      </c>
      <c r="C1094" s="261">
        <v>20.9405517578125</v>
      </c>
      <c r="D1094" s="130">
        <f t="shared" si="21"/>
        <v>2.9813876813466048E-3</v>
      </c>
      <c r="E1094" s="130">
        <v>-1.3818902510994166E-2</v>
      </c>
    </row>
    <row r="1095" spans="2:5" x14ac:dyDescent="0.25">
      <c r="B1095" s="136">
        <v>44426</v>
      </c>
      <c r="C1095" s="261">
        <v>20.878305435180661</v>
      </c>
      <c r="D1095" s="130">
        <f t="shared" si="21"/>
        <v>-3.3956262374767719E-3</v>
      </c>
      <c r="E1095" s="130">
        <v>-2.9725254306451898E-3</v>
      </c>
    </row>
    <row r="1096" spans="2:5" x14ac:dyDescent="0.25">
      <c r="B1096" s="136">
        <v>44425</v>
      </c>
      <c r="C1096" s="261">
        <v>20.949441909790039</v>
      </c>
      <c r="D1096" s="130">
        <f t="shared" si="21"/>
        <v>6.8375966522902639E-3</v>
      </c>
      <c r="E1096" s="130">
        <v>3.4071958009346463E-3</v>
      </c>
    </row>
    <row r="1097" spans="2:5" x14ac:dyDescent="0.25">
      <c r="B1097" s="136">
        <v>44424</v>
      </c>
      <c r="C1097" s="261">
        <v>20.807170867919918</v>
      </c>
      <c r="D1097" s="130">
        <f t="shared" si="21"/>
        <v>-9.7333248367356823E-3</v>
      </c>
      <c r="E1097" s="130">
        <v>-6.7911614296338367E-3</v>
      </c>
    </row>
    <row r="1098" spans="2:5" x14ac:dyDescent="0.25">
      <c r="B1098" s="136">
        <v>44421</v>
      </c>
      <c r="C1098" s="261">
        <v>21.011684417724609</v>
      </c>
      <c r="D1098" s="130">
        <f t="shared" si="21"/>
        <v>1.3293378661000483E-2</v>
      </c>
      <c r="E1098" s="130">
        <v>9.8289936245011551E-3</v>
      </c>
    </row>
    <row r="1099" spans="2:5" x14ac:dyDescent="0.25">
      <c r="B1099" s="136">
        <v>44420</v>
      </c>
      <c r="C1099" s="261">
        <v>20.736032485961911</v>
      </c>
      <c r="D1099" s="130">
        <f t="shared" si="21"/>
        <v>1.4353958504582386E-2</v>
      </c>
      <c r="E1099" s="130">
        <v>-1.3118983051647683E-2</v>
      </c>
    </row>
    <row r="1100" spans="2:5" x14ac:dyDescent="0.25">
      <c r="B1100" s="136">
        <v>44419</v>
      </c>
      <c r="C1100" s="261">
        <v>20.442600250244141</v>
      </c>
      <c r="D1100" s="130">
        <f t="shared" si="21"/>
        <v>9.218438836257668E-3</v>
      </c>
      <c r="E1100" s="130">
        <v>-1.4150837963647125E-2</v>
      </c>
    </row>
    <row r="1101" spans="2:5" x14ac:dyDescent="0.25">
      <c r="B1101" s="136">
        <v>44418</v>
      </c>
      <c r="C1101" s="261">
        <v>20.25587272644043</v>
      </c>
      <c r="D1101" s="130">
        <f t="shared" si="21"/>
        <v>-4.3705872481492906E-3</v>
      </c>
      <c r="E1101" s="130">
        <v>-9.1342354454874639E-3</v>
      </c>
    </row>
    <row r="1102" spans="2:5" x14ac:dyDescent="0.25">
      <c r="B1102" s="136">
        <v>44417</v>
      </c>
      <c r="C1102" s="261">
        <v>20.344791412353519</v>
      </c>
      <c r="D1102" s="130">
        <f t="shared" si="21"/>
        <v>3.0690544780679584E-3</v>
      </c>
      <c r="E1102" s="130">
        <v>4.3897731346337898E-3</v>
      </c>
    </row>
    <row r="1103" spans="2:5" x14ac:dyDescent="0.25">
      <c r="B1103" s="136">
        <v>44414</v>
      </c>
      <c r="C1103" s="261">
        <v>20.28254318237305</v>
      </c>
      <c r="D1103" s="130">
        <f t="shared" si="21"/>
        <v>1.0185841278786403E-2</v>
      </c>
      <c r="E1103" s="130">
        <v>-3.0596642019475868E-3</v>
      </c>
    </row>
    <row r="1104" spans="2:5" x14ac:dyDescent="0.25">
      <c r="B1104" s="136">
        <v>44413</v>
      </c>
      <c r="C1104" s="261">
        <v>20.078031539916989</v>
      </c>
      <c r="D1104" s="130">
        <f t="shared" si="21"/>
        <v>-2.6500190769163747E-3</v>
      </c>
      <c r="E1104" s="130">
        <v>-1.0083136055334358E-2</v>
      </c>
    </row>
    <row r="1105" spans="2:5" x14ac:dyDescent="0.25">
      <c r="B1105" s="136">
        <v>44412</v>
      </c>
      <c r="C1105" s="261">
        <v>20.131380081176761</v>
      </c>
      <c r="D1105" s="130">
        <f t="shared" si="21"/>
        <v>-1.0489728149641915E-2</v>
      </c>
      <c r="E1105" s="130">
        <v>2.6570603374992657E-3</v>
      </c>
    </row>
    <row r="1106" spans="2:5" x14ac:dyDescent="0.25">
      <c r="B1106" s="136">
        <v>44411</v>
      </c>
      <c r="C1106" s="261">
        <v>20.344791412353519</v>
      </c>
      <c r="D1106" s="130">
        <f t="shared" si="21"/>
        <v>2.7391243624875383E-2</v>
      </c>
      <c r="E1106" s="130">
        <v>1.060092901312323E-2</v>
      </c>
    </row>
    <row r="1107" spans="2:5" x14ac:dyDescent="0.25">
      <c r="B1107" s="136">
        <v>44410</v>
      </c>
      <c r="C1107" s="261">
        <v>19.8023796081543</v>
      </c>
      <c r="D1107" s="130">
        <f t="shared" si="21"/>
        <v>6.7810797711689817E-3</v>
      </c>
      <c r="E1107" s="130">
        <v>-2.6660966593634476E-2</v>
      </c>
    </row>
    <row r="1108" spans="2:5" x14ac:dyDescent="0.25">
      <c r="B1108" s="136">
        <v>44407</v>
      </c>
      <c r="C1108" s="261">
        <v>19.669002532958981</v>
      </c>
      <c r="D1108" s="130">
        <f t="shared" si="21"/>
        <v>9.1240977698072434E-3</v>
      </c>
      <c r="E1108" s="130">
        <v>-6.7354064427891823E-3</v>
      </c>
    </row>
    <row r="1109" spans="2:5" x14ac:dyDescent="0.25">
      <c r="B1109" s="136">
        <v>44406</v>
      </c>
      <c r="C1109" s="261">
        <v>19.49116325378418</v>
      </c>
      <c r="D1109" s="130">
        <f t="shared" si="21"/>
        <v>3.2036008972792019E-3</v>
      </c>
      <c r="E1109" s="130">
        <v>-9.0416013154098265E-3</v>
      </c>
    </row>
    <row r="1110" spans="2:5" x14ac:dyDescent="0.25">
      <c r="B1110" s="136">
        <v>44405</v>
      </c>
      <c r="C1110" s="261">
        <v>19.428920745849609</v>
      </c>
      <c r="D1110" s="130">
        <f t="shared" si="21"/>
        <v>6.4488170779386112E-3</v>
      </c>
      <c r="E1110" s="130">
        <v>-3.193370612320228E-3</v>
      </c>
    </row>
    <row r="1111" spans="2:5" x14ac:dyDescent="0.25">
      <c r="B1111" s="136">
        <v>44404</v>
      </c>
      <c r="C1111" s="261">
        <v>19.30443000793457</v>
      </c>
      <c r="D1111" s="130">
        <f t="shared" si="21"/>
        <v>0</v>
      </c>
      <c r="E1111" s="130">
        <v>-6.4074963063315126E-3</v>
      </c>
    </row>
    <row r="1112" spans="2:5" x14ac:dyDescent="0.25">
      <c r="B1112" s="136">
        <v>44403</v>
      </c>
      <c r="C1112" s="261">
        <v>19.30443000793457</v>
      </c>
      <c r="D1112" s="130">
        <f t="shared" si="21"/>
        <v>-9.2039755567503365E-4</v>
      </c>
      <c r="E1112" s="130">
        <v>0</v>
      </c>
    </row>
    <row r="1113" spans="2:5" x14ac:dyDescent="0.25">
      <c r="B1113" s="136">
        <v>44400</v>
      </c>
      <c r="C1113" s="261">
        <v>19.322214126586911</v>
      </c>
      <c r="D1113" s="130">
        <f t="shared" si="21"/>
        <v>1.8752850986048595E-2</v>
      </c>
      <c r="E1113" s="130">
        <v>9.2124546775172907E-4</v>
      </c>
    </row>
    <row r="1114" spans="2:5" x14ac:dyDescent="0.25">
      <c r="B1114" s="136">
        <v>44399</v>
      </c>
      <c r="C1114" s="261">
        <v>18.966537475585941</v>
      </c>
      <c r="D1114" s="130">
        <f t="shared" si="21"/>
        <v>9.3853766088751271E-4</v>
      </c>
      <c r="E1114" s="130">
        <v>-1.8407654975294306E-2</v>
      </c>
    </row>
    <row r="1115" spans="2:5" x14ac:dyDescent="0.25">
      <c r="B1115" s="136">
        <v>44398</v>
      </c>
      <c r="C1115" s="261">
        <v>18.94875335693359</v>
      </c>
      <c r="D1115" s="130">
        <f t="shared" si="21"/>
        <v>1.76695370837784E-2</v>
      </c>
      <c r="E1115" s="130">
        <v>-9.376576338850928E-4</v>
      </c>
    </row>
    <row r="1116" spans="2:5" x14ac:dyDescent="0.25">
      <c r="B1116" s="136">
        <v>44397</v>
      </c>
      <c r="C1116" s="261">
        <v>18.6197509765625</v>
      </c>
      <c r="D1116" s="130">
        <f t="shared" si="21"/>
        <v>1.453495350828939E-2</v>
      </c>
      <c r="E1116" s="130">
        <v>-1.7362745409882283E-2</v>
      </c>
    </row>
    <row r="1117" spans="2:5" x14ac:dyDescent="0.25">
      <c r="B1117" s="136">
        <v>44396</v>
      </c>
      <c r="C1117" s="261">
        <v>18.35299110412598</v>
      </c>
      <c r="D1117" s="130">
        <f t="shared" si="21"/>
        <v>-1.0546625196134795E-2</v>
      </c>
      <c r="E1117" s="130">
        <v>-1.4326715366510662E-2</v>
      </c>
    </row>
    <row r="1118" spans="2:5" x14ac:dyDescent="0.25">
      <c r="B1118" s="136">
        <v>44393</v>
      </c>
      <c r="C1118" s="261">
        <v>18.548616409301761</v>
      </c>
      <c r="D1118" s="130">
        <f t="shared" si="21"/>
        <v>-1.2777989438098828E-2</v>
      </c>
      <c r="E1118" s="130">
        <v>1.0659042118306386E-2</v>
      </c>
    </row>
    <row r="1119" spans="2:5" x14ac:dyDescent="0.25">
      <c r="B1119" s="136">
        <v>44392</v>
      </c>
      <c r="C1119" s="261">
        <v>18.788698196411129</v>
      </c>
      <c r="D1119" s="130">
        <f t="shared" si="21"/>
        <v>-1.2155157207268516E-2</v>
      </c>
      <c r="E1119" s="130">
        <v>1.2943379808586244E-2</v>
      </c>
    </row>
    <row r="1120" spans="2:5" x14ac:dyDescent="0.25">
      <c r="B1120" s="136">
        <v>44391</v>
      </c>
      <c r="C1120" s="261">
        <v>19.019887924194339</v>
      </c>
      <c r="D1120" s="130">
        <f t="shared" si="21"/>
        <v>1.6152007771420136E-2</v>
      </c>
      <c r="E1120" s="130">
        <v>1.2304723050337266E-2</v>
      </c>
    </row>
    <row r="1121" spans="2:5" x14ac:dyDescent="0.25">
      <c r="B1121" s="136">
        <v>44390</v>
      </c>
      <c r="C1121" s="261">
        <v>18.717561721801761</v>
      </c>
      <c r="D1121" s="130">
        <f t="shared" si="21"/>
        <v>0</v>
      </c>
      <c r="E1121" s="130">
        <v>-1.589526729061335E-2</v>
      </c>
    </row>
    <row r="1122" spans="2:5" x14ac:dyDescent="0.25">
      <c r="B1122" s="136">
        <v>44389</v>
      </c>
      <c r="C1122" s="261">
        <v>18.717561721801761</v>
      </c>
      <c r="D1122" s="130">
        <f t="shared" si="21"/>
        <v>-1.3589464797470271E-2</v>
      </c>
      <c r="E1122" s="130">
        <v>0</v>
      </c>
    </row>
    <row r="1123" spans="2:5" x14ac:dyDescent="0.25">
      <c r="B1123" s="136">
        <v>44386</v>
      </c>
      <c r="C1123" s="261">
        <v>18.97542762756348</v>
      </c>
      <c r="D1123" s="130">
        <f t="shared" si="21"/>
        <v>1.8615770019432404E-2</v>
      </c>
      <c r="E1123" s="130">
        <v>1.3776682539871783E-2</v>
      </c>
    </row>
    <row r="1124" spans="2:5" x14ac:dyDescent="0.25">
      <c r="B1124" s="136">
        <v>44385</v>
      </c>
      <c r="C1124" s="261">
        <v>18.628641128540039</v>
      </c>
      <c r="D1124" s="130">
        <f t="shared" si="21"/>
        <v>-1.085942990271704E-2</v>
      </c>
      <c r="E1124" s="130">
        <v>-1.8275556463333828E-2</v>
      </c>
    </row>
    <row r="1125" spans="2:5" x14ac:dyDescent="0.25">
      <c r="B1125" s="136">
        <v>44384</v>
      </c>
      <c r="C1125" s="261">
        <v>18.833158493041989</v>
      </c>
      <c r="D1125" s="130">
        <f t="shared" si="21"/>
        <v>3.3160034202570614E-3</v>
      </c>
      <c r="E1125" s="130">
        <v>1.0978651802391449E-2</v>
      </c>
    </row>
    <row r="1126" spans="2:5" x14ac:dyDescent="0.25">
      <c r="B1126" s="136">
        <v>44383</v>
      </c>
      <c r="C1126" s="261">
        <v>18.770914077758789</v>
      </c>
      <c r="D1126" s="130">
        <f t="shared" si="21"/>
        <v>1.8983544065911153E-3</v>
      </c>
      <c r="E1126" s="130">
        <v>-3.3050438834354898E-3</v>
      </c>
    </row>
    <row r="1127" spans="2:5" x14ac:dyDescent="0.25">
      <c r="B1127" s="136">
        <v>44379</v>
      </c>
      <c r="C1127" s="261">
        <v>18.735347747802731</v>
      </c>
      <c r="D1127" s="130">
        <f t="shared" si="21"/>
        <v>5.2483596573436675E-3</v>
      </c>
      <c r="E1127" s="130">
        <v>-1.8947574853693428E-3</v>
      </c>
    </row>
    <row r="1128" spans="2:5" x14ac:dyDescent="0.25">
      <c r="B1128" s="136">
        <v>44378</v>
      </c>
      <c r="C1128" s="261">
        <v>18.637531280517582</v>
      </c>
      <c r="D1128" s="130">
        <f t="shared" si="21"/>
        <v>-1.0854306150834034E-2</v>
      </c>
      <c r="E1128" s="130">
        <v>-5.2209581910013384E-3</v>
      </c>
    </row>
    <row r="1129" spans="2:5" x14ac:dyDescent="0.25">
      <c r="B1129" s="136">
        <v>44377</v>
      </c>
      <c r="C1129" s="261">
        <v>18.842048645019531</v>
      </c>
      <c r="D1129" s="130">
        <f t="shared" si="21"/>
        <v>-1.2121256364207283E-2</v>
      </c>
      <c r="E1129" s="130">
        <v>1.0973414956289744E-2</v>
      </c>
    </row>
    <row r="1130" spans="2:5" x14ac:dyDescent="0.25">
      <c r="B1130" s="136">
        <v>44376</v>
      </c>
      <c r="C1130" s="261">
        <v>19.073240280151371</v>
      </c>
      <c r="D1130" s="130">
        <f t="shared" si="21"/>
        <v>7.5151524677239609E-3</v>
      </c>
      <c r="E1130" s="130">
        <v>1.2269983985682457E-2</v>
      </c>
    </row>
    <row r="1131" spans="2:5" x14ac:dyDescent="0.25">
      <c r="B1131" s="136">
        <v>44375</v>
      </c>
      <c r="C1131" s="261">
        <v>18.930971145629879</v>
      </c>
      <c r="D1131" s="130">
        <f t="shared" si="21"/>
        <v>1.8825774372738964E-3</v>
      </c>
      <c r="E1131" s="130">
        <v>-7.4590962223416392E-3</v>
      </c>
    </row>
    <row r="1132" spans="2:5" x14ac:dyDescent="0.25">
      <c r="B1132" s="136">
        <v>44372</v>
      </c>
      <c r="C1132" s="261">
        <v>18.89539909362793</v>
      </c>
      <c r="D1132" s="130">
        <f t="shared" si="21"/>
        <v>2.831456898000336E-3</v>
      </c>
      <c r="E1132" s="130">
        <v>-1.8790399989681039E-3</v>
      </c>
    </row>
    <row r="1133" spans="2:5" x14ac:dyDescent="0.25">
      <c r="B1133" s="136">
        <v>44371</v>
      </c>
      <c r="C1133" s="261">
        <v>18.842048645019531</v>
      </c>
      <c r="D1133" s="130">
        <f t="shared" si="21"/>
        <v>2.416613481596307E-2</v>
      </c>
      <c r="E1133" s="130">
        <v>-2.8234623859513894E-3</v>
      </c>
    </row>
    <row r="1134" spans="2:5" x14ac:dyDescent="0.25">
      <c r="B1134" s="136">
        <v>44370</v>
      </c>
      <c r="C1134" s="261">
        <v>18.397453308105469</v>
      </c>
      <c r="D1134" s="130">
        <f t="shared" si="21"/>
        <v>-3.3717027429493941E-3</v>
      </c>
      <c r="E1134" s="130">
        <v>-2.3595912805987856E-2</v>
      </c>
    </row>
    <row r="1135" spans="2:5" x14ac:dyDescent="0.25">
      <c r="B1135" s="136">
        <v>44369</v>
      </c>
      <c r="C1135" s="261">
        <v>18.45969390869141</v>
      </c>
      <c r="D1135" s="130">
        <f t="shared" si="21"/>
        <v>1.1202936211396883E-2</v>
      </c>
      <c r="E1135" s="130">
        <v>3.3831095828094513E-3</v>
      </c>
    </row>
    <row r="1136" spans="2:5" x14ac:dyDescent="0.25">
      <c r="B1136" s="136">
        <v>44368</v>
      </c>
      <c r="C1136" s="261">
        <v>18.255182266235352</v>
      </c>
      <c r="D1136" s="130">
        <f t="shared" si="21"/>
        <v>1.6840113951009227E-2</v>
      </c>
      <c r="E1136" s="130">
        <v>-1.1078820887694549E-2</v>
      </c>
    </row>
    <row r="1137" spans="2:5" x14ac:dyDescent="0.25">
      <c r="B1137" s="136">
        <v>44365</v>
      </c>
      <c r="C1137" s="261">
        <v>17.952854156494141</v>
      </c>
      <c r="D1137" s="130">
        <f t="shared" si="21"/>
        <v>-2.3222229497996346E-2</v>
      </c>
      <c r="E1137" s="130">
        <v>-1.65612211005088E-2</v>
      </c>
    </row>
    <row r="1138" spans="2:5" x14ac:dyDescent="0.25">
      <c r="B1138" s="136">
        <v>44364</v>
      </c>
      <c r="C1138" s="261">
        <v>18.379671096801761</v>
      </c>
      <c r="D1138" s="130">
        <f t="shared" si="21"/>
        <v>1.4229806138126494E-2</v>
      </c>
      <c r="E1138" s="130">
        <v>2.3774322265812366E-2</v>
      </c>
    </row>
    <row r="1139" spans="2:5" x14ac:dyDescent="0.25">
      <c r="B1139" s="136">
        <v>44363</v>
      </c>
      <c r="C1139" s="261">
        <v>18.12180137634277</v>
      </c>
      <c r="D1139" s="130">
        <f t="shared" si="21"/>
        <v>7.414819438596087E-3</v>
      </c>
      <c r="E1139" s="130">
        <v>-1.4030159685711856E-2</v>
      </c>
    </row>
    <row r="1140" spans="2:5" x14ac:dyDescent="0.25">
      <c r="B1140" s="136">
        <v>44362</v>
      </c>
      <c r="C1140" s="261">
        <v>17.988420486450199</v>
      </c>
      <c r="D1140" s="130">
        <f t="shared" si="21"/>
        <v>-1.0758073721188581E-2</v>
      </c>
      <c r="E1140" s="130">
        <v>-7.3602445542027637E-3</v>
      </c>
    </row>
    <row r="1141" spans="2:5" x14ac:dyDescent="0.25">
      <c r="B1141" s="136">
        <v>44361</v>
      </c>
      <c r="C1141" s="261">
        <v>18.18404579162598</v>
      </c>
      <c r="D1141" s="130">
        <f t="shared" si="21"/>
        <v>-4.3818499366517268E-3</v>
      </c>
      <c r="E1141" s="130">
        <v>1.0875068509941507E-2</v>
      </c>
    </row>
    <row r="1142" spans="2:5" x14ac:dyDescent="0.25">
      <c r="B1142" s="136">
        <v>44358</v>
      </c>
      <c r="C1142" s="261">
        <v>18.26407623291016</v>
      </c>
      <c r="D1142" s="130">
        <f t="shared" si="21"/>
        <v>3.2680021918323504E-2</v>
      </c>
      <c r="E1142" s="130">
        <v>4.4011350499917282E-3</v>
      </c>
    </row>
    <row r="1143" spans="2:5" x14ac:dyDescent="0.25">
      <c r="B1143" s="136">
        <v>44357</v>
      </c>
      <c r="C1143" s="261">
        <v>17.686094284057621</v>
      </c>
      <c r="D1143" s="130">
        <f t="shared" si="21"/>
        <v>1.1698912276651423E-2</v>
      </c>
      <c r="E1143" s="130">
        <v>-3.1645835326238374E-2</v>
      </c>
    </row>
    <row r="1144" spans="2:5" x14ac:dyDescent="0.25">
      <c r="B1144" s="136">
        <v>44356</v>
      </c>
      <c r="C1144" s="261">
        <v>17.4815788269043</v>
      </c>
      <c r="D1144" s="130">
        <f t="shared" si="21"/>
        <v>8.2051165844646366E-3</v>
      </c>
      <c r="E1144" s="130">
        <v>-1.1563630379245014E-2</v>
      </c>
    </row>
    <row r="1145" spans="2:5" x14ac:dyDescent="0.25">
      <c r="B1145" s="136">
        <v>44355</v>
      </c>
      <c r="C1145" s="261">
        <v>17.33930778503418</v>
      </c>
      <c r="D1145" s="130">
        <f t="shared" si="21"/>
        <v>5.1545901603819427E-3</v>
      </c>
      <c r="E1145" s="130">
        <v>-8.1383405514360279E-3</v>
      </c>
    </row>
    <row r="1146" spans="2:5" x14ac:dyDescent="0.25">
      <c r="B1146" s="136">
        <v>44354</v>
      </c>
      <c r="C1146" s="261">
        <v>17.25038909912109</v>
      </c>
      <c r="D1146" s="130">
        <f t="shared" si="21"/>
        <v>5.7022813128410899E-3</v>
      </c>
      <c r="E1146" s="130">
        <v>-5.1281566147546309E-3</v>
      </c>
    </row>
    <row r="1147" spans="2:5" x14ac:dyDescent="0.25">
      <c r="B1147" s="136">
        <v>44351</v>
      </c>
      <c r="C1147" s="261">
        <v>17.152580261230469</v>
      </c>
      <c r="D1147" s="130">
        <f t="shared" si="21"/>
        <v>7.8370836948537942E-3</v>
      </c>
      <c r="E1147" s="130">
        <v>-5.6699496648226228E-3</v>
      </c>
    </row>
    <row r="1148" spans="2:5" x14ac:dyDescent="0.25">
      <c r="B1148" s="136">
        <v>44350</v>
      </c>
      <c r="C1148" s="261">
        <v>17.019199371337891</v>
      </c>
      <c r="D1148" s="130">
        <f t="shared" si="21"/>
        <v>-7.77614142369329E-3</v>
      </c>
      <c r="E1148" s="130">
        <v>-7.77614142369329E-3</v>
      </c>
    </row>
    <row r="1149" spans="2:5" x14ac:dyDescent="0.25">
      <c r="B1149" s="136">
        <v>44349</v>
      </c>
      <c r="C1149" s="261">
        <v>17.152580261230469</v>
      </c>
      <c r="D1149" s="130">
        <f t="shared" si="21"/>
        <v>1.0381178253713503E-3</v>
      </c>
      <c r="E1149" s="130">
        <v>7.8370836948537942E-3</v>
      </c>
    </row>
    <row r="1150" spans="2:5" x14ac:dyDescent="0.25">
      <c r="B1150" s="136">
        <v>44348</v>
      </c>
      <c r="C1150" s="261">
        <v>17.134792327880859</v>
      </c>
      <c r="D1150" s="130">
        <f t="shared" si="21"/>
        <v>-3.6198164571050583E-3</v>
      </c>
      <c r="E1150" s="130">
        <v>-1.0370412543595541E-3</v>
      </c>
    </row>
    <row r="1151" spans="2:5" x14ac:dyDescent="0.25">
      <c r="B1151" s="136">
        <v>44344</v>
      </c>
      <c r="C1151" s="261">
        <v>17.197042465209961</v>
      </c>
      <c r="D1151" s="130">
        <f t="shared" si="21"/>
        <v>8.8682400300413647E-3</v>
      </c>
      <c r="E1151" s="130">
        <v>3.6329671313151146E-3</v>
      </c>
    </row>
    <row r="1152" spans="2:5" x14ac:dyDescent="0.25">
      <c r="B1152" s="136">
        <v>44343</v>
      </c>
      <c r="C1152" s="261">
        <v>17.04587554931641</v>
      </c>
      <c r="D1152" s="130">
        <f t="shared" si="21"/>
        <v>5.7113302474984789E-3</v>
      </c>
      <c r="E1152" s="130">
        <v>-8.7902856668154138E-3</v>
      </c>
    </row>
    <row r="1153" spans="2:5" x14ac:dyDescent="0.25">
      <c r="B1153" s="136">
        <v>44342</v>
      </c>
      <c r="C1153" s="261">
        <v>16.94907379150391</v>
      </c>
      <c r="D1153" s="130">
        <f t="shared" si="21"/>
        <v>2.8296984041150407E-2</v>
      </c>
      <c r="E1153" s="130">
        <v>-5.6788961958825308E-3</v>
      </c>
    </row>
    <row r="1154" spans="2:5" x14ac:dyDescent="0.25">
      <c r="B1154" s="136">
        <v>44341</v>
      </c>
      <c r="C1154" s="261">
        <v>16.482664108276371</v>
      </c>
      <c r="D1154" s="130">
        <f t="shared" si="21"/>
        <v>3.2136128463717138E-3</v>
      </c>
      <c r="E1154" s="130">
        <v>-2.7518299168733162E-2</v>
      </c>
    </row>
    <row r="1155" spans="2:5" x14ac:dyDescent="0.25">
      <c r="B1155" s="136">
        <v>44340</v>
      </c>
      <c r="C1155" s="261">
        <v>16.429864883422852</v>
      </c>
      <c r="D1155" s="130">
        <f t="shared" ref="D1155:D1218" si="22">(C1155-C1156)/C1156</f>
        <v>-2.6710505703858708E-3</v>
      </c>
      <c r="E1155" s="130">
        <v>-3.2033186205018475E-3</v>
      </c>
    </row>
    <row r="1156" spans="2:5" x14ac:dyDescent="0.25">
      <c r="B1156" s="136">
        <v>44337</v>
      </c>
      <c r="C1156" s="261">
        <v>16.473867416381839</v>
      </c>
      <c r="D1156" s="130">
        <f t="shared" si="22"/>
        <v>3.7535069280896258E-3</v>
      </c>
      <c r="E1156" s="130">
        <v>2.6782041892130784E-3</v>
      </c>
    </row>
    <row r="1157" spans="2:5" x14ac:dyDescent="0.25">
      <c r="B1157" s="136">
        <v>44336</v>
      </c>
      <c r="C1157" s="261">
        <v>16.412263870239261</v>
      </c>
      <c r="D1157" s="130">
        <f t="shared" si="22"/>
        <v>1.1388050938749247E-2</v>
      </c>
      <c r="E1157" s="130">
        <v>-3.7394707985399173E-3</v>
      </c>
    </row>
    <row r="1158" spans="2:5" x14ac:dyDescent="0.25">
      <c r="B1158" s="136">
        <v>44335</v>
      </c>
      <c r="C1158" s="261">
        <v>16.22746467590332</v>
      </c>
      <c r="D1158" s="130">
        <f t="shared" si="22"/>
        <v>9.8576633602440837E-3</v>
      </c>
      <c r="E1158" s="130">
        <v>-1.1259823495224306E-2</v>
      </c>
    </row>
    <row r="1159" spans="2:5" x14ac:dyDescent="0.25">
      <c r="B1159" s="136">
        <v>44334</v>
      </c>
      <c r="C1159" s="261">
        <v>16.069061279296879</v>
      </c>
      <c r="D1159" s="130">
        <f t="shared" si="22"/>
        <v>4.9534252065720902E-3</v>
      </c>
      <c r="E1159" s="130">
        <v>-9.7614383867160731E-3</v>
      </c>
    </row>
    <row r="1160" spans="2:5" x14ac:dyDescent="0.25">
      <c r="B1160" s="136">
        <v>44333</v>
      </c>
      <c r="C1160" s="261">
        <v>15.9898567199707</v>
      </c>
      <c r="D1160" s="130">
        <f t="shared" si="22"/>
        <v>5.506239559432888E-4</v>
      </c>
      <c r="E1160" s="130">
        <v>-4.9290097255540915E-3</v>
      </c>
    </row>
    <row r="1161" spans="2:5" x14ac:dyDescent="0.25">
      <c r="B1161" s="136">
        <v>44330</v>
      </c>
      <c r="C1161" s="261">
        <v>15.981057167053221</v>
      </c>
      <c r="D1161" s="130">
        <f t="shared" si="22"/>
        <v>1.5659876206899952E-2</v>
      </c>
      <c r="E1161" s="130">
        <v>-5.5032093605244115E-4</v>
      </c>
    </row>
    <row r="1162" spans="2:5" x14ac:dyDescent="0.25">
      <c r="B1162" s="136">
        <v>44329</v>
      </c>
      <c r="C1162" s="261">
        <v>15.734654426574711</v>
      </c>
      <c r="D1162" s="130">
        <f t="shared" si="22"/>
        <v>2.2420628460379627E-3</v>
      </c>
      <c r="E1162" s="130">
        <v>-1.5418425571150434E-2</v>
      </c>
    </row>
    <row r="1163" spans="2:5" x14ac:dyDescent="0.25">
      <c r="B1163" s="136">
        <v>44328</v>
      </c>
      <c r="C1163" s="261">
        <v>15.699455261230471</v>
      </c>
      <c r="D1163" s="130">
        <f t="shared" si="22"/>
        <v>-1.9241069157202452E-2</v>
      </c>
      <c r="E1163" s="130">
        <v>-2.2370472455239421E-3</v>
      </c>
    </row>
    <row r="1164" spans="2:5" x14ac:dyDescent="0.25">
      <c r="B1164" s="136">
        <v>44327</v>
      </c>
      <c r="C1164" s="261">
        <v>16.007455825805661</v>
      </c>
      <c r="D1164" s="130">
        <f t="shared" si="22"/>
        <v>-9.2594068223497052E-3</v>
      </c>
      <c r="E1164" s="130">
        <v>1.9618551054812198E-2</v>
      </c>
    </row>
    <row r="1165" spans="2:5" x14ac:dyDescent="0.25">
      <c r="B1165" s="136">
        <v>44326</v>
      </c>
      <c r="C1165" s="261">
        <v>16.157060623168949</v>
      </c>
      <c r="D1165" s="130">
        <f t="shared" si="22"/>
        <v>-1.0881843205938809E-3</v>
      </c>
      <c r="E1165" s="130">
        <v>9.3459447267135402E-3</v>
      </c>
    </row>
    <row r="1166" spans="2:5" x14ac:dyDescent="0.25">
      <c r="B1166" s="136">
        <v>44323</v>
      </c>
      <c r="C1166" s="261">
        <v>16.174661636352539</v>
      </c>
      <c r="D1166" s="130">
        <f t="shared" si="22"/>
        <v>-1.1827980169395636E-2</v>
      </c>
      <c r="E1166" s="130">
        <v>1.0893697556813426E-3</v>
      </c>
    </row>
    <row r="1167" spans="2:5" x14ac:dyDescent="0.25">
      <c r="B1167" s="136">
        <v>44322</v>
      </c>
      <c r="C1167" s="261">
        <v>16.368265151977539</v>
      </c>
      <c r="D1167" s="130">
        <f t="shared" si="22"/>
        <v>1.6949263010602636E-2</v>
      </c>
      <c r="E1167" s="130">
        <v>1.1969555838489769E-2</v>
      </c>
    </row>
    <row r="1168" spans="2:5" x14ac:dyDescent="0.25">
      <c r="B1168" s="136">
        <v>44321</v>
      </c>
      <c r="C1168" s="261">
        <v>16.095458984375</v>
      </c>
      <c r="D1168" s="130">
        <f t="shared" si="22"/>
        <v>9.9391929348527433E-3</v>
      </c>
      <c r="E1168" s="130">
        <v>-1.6666773483296114E-2</v>
      </c>
    </row>
    <row r="1169" spans="2:5" x14ac:dyDescent="0.25">
      <c r="B1169" s="136">
        <v>44320</v>
      </c>
      <c r="C1169" s="261">
        <v>15.937057495117189</v>
      </c>
      <c r="D1169" s="130">
        <f t="shared" si="22"/>
        <v>-4.9450217050294332E-3</v>
      </c>
      <c r="E1169" s="130">
        <v>-9.8413775842976729E-3</v>
      </c>
    </row>
    <row r="1170" spans="2:5" x14ac:dyDescent="0.25">
      <c r="B1170" s="136">
        <v>44319</v>
      </c>
      <c r="C1170" s="261">
        <v>16.01625823974609</v>
      </c>
      <c r="D1170" s="130">
        <f t="shared" si="22"/>
        <v>6.6371433436790651E-3</v>
      </c>
      <c r="E1170" s="130">
        <v>4.9695964674260932E-3</v>
      </c>
    </row>
    <row r="1171" spans="2:5" x14ac:dyDescent="0.25">
      <c r="B1171" s="136">
        <v>44316</v>
      </c>
      <c r="C1171" s="261">
        <v>15.91065692901611</v>
      </c>
      <c r="D1171" s="130">
        <f t="shared" si="22"/>
        <v>-2.0584906347121339E-2</v>
      </c>
      <c r="E1171" s="130">
        <v>-6.5933821214195524E-3</v>
      </c>
    </row>
    <row r="1172" spans="2:5" x14ac:dyDescent="0.25">
      <c r="B1172" s="136">
        <v>44315</v>
      </c>
      <c r="C1172" s="261">
        <v>16.245059967041019</v>
      </c>
      <c r="D1172" s="130">
        <f t="shared" si="22"/>
        <v>1.2616374750415795E-2</v>
      </c>
      <c r="E1172" s="130">
        <v>2.101755065908447E-2</v>
      </c>
    </row>
    <row r="1173" spans="2:5" x14ac:dyDescent="0.25">
      <c r="B1173" s="136">
        <v>44314</v>
      </c>
      <c r="C1173" s="261">
        <v>16.042659759521481</v>
      </c>
      <c r="D1173" s="130">
        <f t="shared" si="22"/>
        <v>6.6262084099681555E-3</v>
      </c>
      <c r="E1173" s="130">
        <v>-1.2459185003329036E-2</v>
      </c>
    </row>
    <row r="1174" spans="2:5" x14ac:dyDescent="0.25">
      <c r="B1174" s="136">
        <v>44313</v>
      </c>
      <c r="C1174" s="261">
        <v>15.937057495117189</v>
      </c>
      <c r="D1174" s="130">
        <f t="shared" si="22"/>
        <v>5.5523390117131477E-3</v>
      </c>
      <c r="E1174" s="130">
        <v>-6.5825907915060987E-3</v>
      </c>
    </row>
    <row r="1175" spans="2:5" x14ac:dyDescent="0.25">
      <c r="B1175" s="136">
        <v>44312</v>
      </c>
      <c r="C1175" s="261">
        <v>15.849058151245121</v>
      </c>
      <c r="D1175" s="130">
        <f t="shared" si="22"/>
        <v>6.7076927177449116E-3</v>
      </c>
      <c r="E1175" s="130">
        <v>-5.5216807681737895E-3</v>
      </c>
    </row>
    <row r="1176" spans="2:5" x14ac:dyDescent="0.25">
      <c r="B1176" s="136">
        <v>44309</v>
      </c>
      <c r="C1176" s="261">
        <v>15.74345588684082</v>
      </c>
      <c r="D1176" s="130">
        <f t="shared" si="22"/>
        <v>2.2409891436609144E-3</v>
      </c>
      <c r="E1176" s="130">
        <v>-6.6629993654231242E-3</v>
      </c>
    </row>
    <row r="1177" spans="2:5" x14ac:dyDescent="0.25">
      <c r="B1177" s="136">
        <v>44308</v>
      </c>
      <c r="C1177" s="261">
        <v>15.708253860473629</v>
      </c>
      <c r="D1177" s="130">
        <f t="shared" si="22"/>
        <v>-1.3812187279012542E-2</v>
      </c>
      <c r="E1177" s="130">
        <v>-2.2359783404744503E-3</v>
      </c>
    </row>
    <row r="1178" spans="2:5" x14ac:dyDescent="0.25">
      <c r="B1178" s="136">
        <v>44307</v>
      </c>
      <c r="C1178" s="261">
        <v>15.928257942199711</v>
      </c>
      <c r="D1178" s="130">
        <f t="shared" si="22"/>
        <v>3.8824587623246063E-3</v>
      </c>
      <c r="E1178" s="130">
        <v>1.400563574285448E-2</v>
      </c>
    </row>
    <row r="1179" spans="2:5" x14ac:dyDescent="0.25">
      <c r="B1179" s="136">
        <v>44306</v>
      </c>
      <c r="C1179" s="261">
        <v>15.86665630340576</v>
      </c>
      <c r="D1179" s="130">
        <f t="shared" si="22"/>
        <v>-1.2595942748186165E-2</v>
      </c>
      <c r="E1179" s="130">
        <v>-3.8674435721401551E-3</v>
      </c>
    </row>
    <row r="1180" spans="2:5" x14ac:dyDescent="0.25">
      <c r="B1180" s="136">
        <v>44305</v>
      </c>
      <c r="C1180" s="261">
        <v>16.069061279296879</v>
      </c>
      <c r="D1180" s="130">
        <f t="shared" si="22"/>
        <v>4.40038312303452E-3</v>
      </c>
      <c r="E1180" s="130">
        <v>1.2756624459538624E-2</v>
      </c>
    </row>
    <row r="1181" spans="2:5" x14ac:dyDescent="0.25">
      <c r="B1181" s="136">
        <v>44302</v>
      </c>
      <c r="C1181" s="261">
        <v>15.998661041259769</v>
      </c>
      <c r="D1181" s="130">
        <f t="shared" si="22"/>
        <v>1.0000295008161453E-2</v>
      </c>
      <c r="E1181" s="130">
        <v>-4.381104584361248E-3</v>
      </c>
    </row>
    <row r="1182" spans="2:5" x14ac:dyDescent="0.25">
      <c r="B1182" s="136">
        <v>44301</v>
      </c>
      <c r="C1182" s="261">
        <v>15.840253829956049</v>
      </c>
      <c r="D1182" s="130">
        <f t="shared" si="22"/>
        <v>3.9861185811788005E-2</v>
      </c>
      <c r="E1182" s="130">
        <v>-9.901279294260646E-3</v>
      </c>
    </row>
    <row r="1183" spans="2:5" x14ac:dyDescent="0.25">
      <c r="B1183" s="136">
        <v>44300</v>
      </c>
      <c r="C1183" s="261">
        <v>15.23304653167725</v>
      </c>
      <c r="D1183" s="130">
        <f t="shared" si="22"/>
        <v>-5.9749970008314834E-2</v>
      </c>
      <c r="E1183" s="130">
        <v>-3.8333179808677627E-2</v>
      </c>
    </row>
    <row r="1184" spans="2:5" x14ac:dyDescent="0.25">
      <c r="B1184" s="136">
        <v>44299</v>
      </c>
      <c r="C1184" s="261">
        <v>16.201059341430661</v>
      </c>
      <c r="D1184" s="130">
        <f t="shared" si="22"/>
        <v>-3.7134067357146069E-2</v>
      </c>
      <c r="E1184" s="130">
        <v>6.3546895083686647E-2</v>
      </c>
    </row>
    <row r="1185" spans="2:5" x14ac:dyDescent="0.25">
      <c r="B1185" s="136">
        <v>44298</v>
      </c>
      <c r="C1185" s="261">
        <v>16.825872421264648</v>
      </c>
      <c r="D1185" s="130">
        <f t="shared" si="22"/>
        <v>-2.1494480989384571E-2</v>
      </c>
      <c r="E1185" s="130">
        <v>3.8566186732997471E-2</v>
      </c>
    </row>
    <row r="1186" spans="2:5" x14ac:dyDescent="0.25">
      <c r="B1186" s="136">
        <v>44295</v>
      </c>
      <c r="C1186" s="261">
        <v>17.195480346679691</v>
      </c>
      <c r="D1186" s="130">
        <f t="shared" si="22"/>
        <v>1.1387411853741295E-2</v>
      </c>
      <c r="E1186" s="130">
        <v>2.1966642570517156E-2</v>
      </c>
    </row>
    <row r="1187" spans="2:5" x14ac:dyDescent="0.25">
      <c r="B1187" s="136">
        <v>44294</v>
      </c>
      <c r="C1187" s="261">
        <v>17.001873016357418</v>
      </c>
      <c r="D1187" s="130">
        <f t="shared" si="22"/>
        <v>5.7260829050514578E-3</v>
      </c>
      <c r="E1187" s="130">
        <v>-1.125919872076483E-2</v>
      </c>
    </row>
    <row r="1188" spans="2:5" x14ac:dyDescent="0.25">
      <c r="B1188" s="136">
        <v>44293</v>
      </c>
      <c r="C1188" s="261">
        <v>16.905073165893551</v>
      </c>
      <c r="D1188" s="130">
        <f t="shared" si="22"/>
        <v>-6.7219852096379266E-3</v>
      </c>
      <c r="E1188" s="130">
        <v>-5.6934815576340633E-3</v>
      </c>
    </row>
    <row r="1189" spans="2:5" x14ac:dyDescent="0.25">
      <c r="B1189" s="136">
        <v>44292</v>
      </c>
      <c r="C1189" s="261">
        <v>17.019477844238281</v>
      </c>
      <c r="D1189" s="130">
        <f t="shared" si="22"/>
        <v>-1.5486271152077712E-3</v>
      </c>
      <c r="E1189" s="130">
        <v>6.7674760837796721E-3</v>
      </c>
    </row>
    <row r="1190" spans="2:5" x14ac:dyDescent="0.25">
      <c r="B1190" s="136">
        <v>44291</v>
      </c>
      <c r="C1190" s="261">
        <v>17.04587554931641</v>
      </c>
      <c r="D1190" s="130">
        <f t="shared" si="22"/>
        <v>1.8937619379834694E-2</v>
      </c>
      <c r="E1190" s="130">
        <v>1.5510290808989271E-3</v>
      </c>
    </row>
    <row r="1191" spans="2:5" x14ac:dyDescent="0.25">
      <c r="B1191" s="136">
        <v>44287</v>
      </c>
      <c r="C1191" s="261">
        <v>16.729066848754879</v>
      </c>
      <c r="D1191" s="130">
        <f t="shared" si="22"/>
        <v>1.5491167066166016E-2</v>
      </c>
      <c r="E1191" s="130">
        <v>-1.8585651387923896E-2</v>
      </c>
    </row>
    <row r="1192" spans="2:5" x14ac:dyDescent="0.25">
      <c r="B1192" s="136">
        <v>44286</v>
      </c>
      <c r="C1192" s="261">
        <v>16.473867416381839</v>
      </c>
      <c r="D1192" s="130">
        <f t="shared" si="22"/>
        <v>-4.2552646939500874E-3</v>
      </c>
      <c r="E1192" s="130">
        <v>-1.5254851611286011E-2</v>
      </c>
    </row>
    <row r="1193" spans="2:5" x14ac:dyDescent="0.25">
      <c r="B1193" s="136">
        <v>44285</v>
      </c>
      <c r="C1193" s="261">
        <v>16.544267654418949</v>
      </c>
      <c r="D1193" s="130">
        <f t="shared" si="22"/>
        <v>2.0075850989227973E-2</v>
      </c>
      <c r="E1193" s="130">
        <v>4.2734493520994602E-3</v>
      </c>
    </row>
    <row r="1194" spans="2:5" x14ac:dyDescent="0.25">
      <c r="B1194" s="136">
        <v>44284</v>
      </c>
      <c r="C1194" s="261">
        <v>16.21866416931152</v>
      </c>
      <c r="D1194" s="130">
        <f t="shared" si="22"/>
        <v>-1.5491398626684466E-2</v>
      </c>
      <c r="E1194" s="130">
        <v>-1.9680743318998516E-2</v>
      </c>
    </row>
    <row r="1195" spans="2:5" x14ac:dyDescent="0.25">
      <c r="B1195" s="136">
        <v>44281</v>
      </c>
      <c r="C1195" s="261">
        <v>16.473867416381839</v>
      </c>
      <c r="D1195" s="130">
        <f t="shared" si="22"/>
        <v>1.4084740210564873E-2</v>
      </c>
      <c r="E1195" s="130">
        <v>1.5735158235362423E-2</v>
      </c>
    </row>
    <row r="1196" spans="2:5" x14ac:dyDescent="0.25">
      <c r="B1196" s="136">
        <v>44280</v>
      </c>
      <c r="C1196" s="261">
        <v>16.245059967041019</v>
      </c>
      <c r="D1196" s="130">
        <f t="shared" si="22"/>
        <v>-1.0718324504191246E-2</v>
      </c>
      <c r="E1196" s="130">
        <v>-1.3889115625229025E-2</v>
      </c>
    </row>
    <row r="1197" spans="2:5" x14ac:dyDescent="0.25">
      <c r="B1197" s="136">
        <v>44279</v>
      </c>
      <c r="C1197" s="261">
        <v>16.421066284179691</v>
      </c>
      <c r="D1197" s="130">
        <f t="shared" si="22"/>
        <v>-2.6722468605617227E-3</v>
      </c>
      <c r="E1197" s="130">
        <v>1.0834451673047953E-2</v>
      </c>
    </row>
    <row r="1198" spans="2:5" x14ac:dyDescent="0.25">
      <c r="B1198" s="136">
        <v>44278</v>
      </c>
      <c r="C1198" s="261">
        <v>16.46506500244141</v>
      </c>
      <c r="D1198" s="130">
        <f t="shared" si="22"/>
        <v>-1.8877694597234873E-2</v>
      </c>
      <c r="E1198" s="130">
        <v>2.6794068972310157E-3</v>
      </c>
    </row>
    <row r="1199" spans="2:5" x14ac:dyDescent="0.25">
      <c r="B1199" s="136">
        <v>44277</v>
      </c>
      <c r="C1199" s="261">
        <v>16.781867980957031</v>
      </c>
      <c r="D1199" s="130">
        <f t="shared" si="22"/>
        <v>1.7066565744499614E-2</v>
      </c>
      <c r="E1199" s="130">
        <v>1.924091878584424E-2</v>
      </c>
    </row>
    <row r="1200" spans="2:5" x14ac:dyDescent="0.25">
      <c r="B1200" s="136">
        <v>44274</v>
      </c>
      <c r="C1200" s="261">
        <v>16.500265121459961</v>
      </c>
      <c r="D1200" s="130">
        <f t="shared" si="22"/>
        <v>2.0130466554900184E-2</v>
      </c>
      <c r="E1200" s="130">
        <v>-1.6780185603689341E-2</v>
      </c>
    </row>
    <row r="1201" spans="2:5" x14ac:dyDescent="0.25">
      <c r="B1201" s="136">
        <v>44273</v>
      </c>
      <c r="C1201" s="261">
        <v>16.174661636352539</v>
      </c>
      <c r="D1201" s="130">
        <f t="shared" si="22"/>
        <v>-3.7696198549902471E-2</v>
      </c>
      <c r="E1201" s="130">
        <v>-1.973322747911169E-2</v>
      </c>
    </row>
    <row r="1202" spans="2:5" x14ac:dyDescent="0.25">
      <c r="B1202" s="136">
        <v>44272</v>
      </c>
      <c r="C1202" s="261">
        <v>16.808269500732418</v>
      </c>
      <c r="D1202" s="130">
        <f t="shared" si="22"/>
        <v>-1.1898537544075978E-2</v>
      </c>
      <c r="E1202" s="130">
        <v>3.9172866711217384E-2</v>
      </c>
    </row>
    <row r="1203" spans="2:5" x14ac:dyDescent="0.25">
      <c r="B1203" s="136">
        <v>44271</v>
      </c>
      <c r="C1203" s="261">
        <v>17.010671615600589</v>
      </c>
      <c r="D1203" s="130">
        <f t="shared" si="22"/>
        <v>9.3993012688439858E-3</v>
      </c>
      <c r="E1203" s="130">
        <v>1.2041817562441602E-2</v>
      </c>
    </row>
    <row r="1204" spans="2:5" x14ac:dyDescent="0.25">
      <c r="B1204" s="136">
        <v>44270</v>
      </c>
      <c r="C1204" s="261">
        <v>16.85227203369141</v>
      </c>
      <c r="D1204" s="130">
        <f t="shared" si="22"/>
        <v>1.2691765642235956E-2</v>
      </c>
      <c r="E1204" s="130">
        <v>-9.3117770708071555E-3</v>
      </c>
    </row>
    <row r="1205" spans="2:5" x14ac:dyDescent="0.25">
      <c r="B1205" s="136">
        <v>44267</v>
      </c>
      <c r="C1205" s="261">
        <v>16.641067504882809</v>
      </c>
      <c r="D1205" s="130">
        <f t="shared" si="22"/>
        <v>-8.9099944701599952E-3</v>
      </c>
      <c r="E1205" s="130">
        <v>-1.2532703506468233E-2</v>
      </c>
    </row>
    <row r="1206" spans="2:5" x14ac:dyDescent="0.25">
      <c r="B1206" s="136">
        <v>44266</v>
      </c>
      <c r="C1206" s="261">
        <v>16.79067230224609</v>
      </c>
      <c r="D1206" s="130">
        <f t="shared" si="22"/>
        <v>2.1413351016029657E-2</v>
      </c>
      <c r="E1206" s="130">
        <v>8.9900961773867177E-3</v>
      </c>
    </row>
    <row r="1207" spans="2:5" x14ac:dyDescent="0.25">
      <c r="B1207" s="136">
        <v>44265</v>
      </c>
      <c r="C1207" s="261">
        <v>16.438665390014648</v>
      </c>
      <c r="D1207" s="130">
        <f t="shared" si="22"/>
        <v>4.3010201376536194E-3</v>
      </c>
      <c r="E1207" s="130">
        <v>-2.0964432269001746E-2</v>
      </c>
    </row>
    <row r="1208" spans="2:5" x14ac:dyDescent="0.25">
      <c r="B1208" s="136">
        <v>44264</v>
      </c>
      <c r="C1208" s="261">
        <v>16.368265151977539</v>
      </c>
      <c r="D1208" s="130">
        <f t="shared" si="22"/>
        <v>3.4482800188074959E-2</v>
      </c>
      <c r="E1208" s="130">
        <v>-4.2826005862904573E-3</v>
      </c>
    </row>
    <row r="1209" spans="2:5" x14ac:dyDescent="0.25">
      <c r="B1209" s="136">
        <v>44263</v>
      </c>
      <c r="C1209" s="261">
        <v>15.82265567779541</v>
      </c>
      <c r="D1209" s="130">
        <f t="shared" si="22"/>
        <v>-1.6411405538245636E-2</v>
      </c>
      <c r="E1209" s="130">
        <v>-3.3333372175744044E-2</v>
      </c>
    </row>
    <row r="1210" spans="2:5" x14ac:dyDescent="0.25">
      <c r="B1210" s="136">
        <v>44260</v>
      </c>
      <c r="C1210" s="261">
        <v>16.086660385131839</v>
      </c>
      <c r="D1210" s="130">
        <f t="shared" si="22"/>
        <v>6.0540670786771947E-3</v>
      </c>
      <c r="E1210" s="130">
        <v>1.6685233674579553E-2</v>
      </c>
    </row>
    <row r="1211" spans="2:5" x14ac:dyDescent="0.25">
      <c r="B1211" s="136">
        <v>44259</v>
      </c>
      <c r="C1211" s="261">
        <v>15.9898567199707</v>
      </c>
      <c r="D1211" s="130">
        <f t="shared" si="22"/>
        <v>-1.570959095183962E-2</v>
      </c>
      <c r="E1211" s="130">
        <v>-6.0176359072397091E-3</v>
      </c>
    </row>
    <row r="1212" spans="2:5" x14ac:dyDescent="0.25">
      <c r="B1212" s="136">
        <v>44258</v>
      </c>
      <c r="C1212" s="261">
        <v>16.245059967041019</v>
      </c>
      <c r="D1212" s="130">
        <f t="shared" si="22"/>
        <v>2.4417059990189047E-2</v>
      </c>
      <c r="E1212" s="130">
        <v>1.59603210672664E-2</v>
      </c>
    </row>
    <row r="1213" spans="2:5" x14ac:dyDescent="0.25">
      <c r="B1213" s="136">
        <v>44257</v>
      </c>
      <c r="C1213" s="261">
        <v>15.857857704162599</v>
      </c>
      <c r="D1213" s="130">
        <f t="shared" si="22"/>
        <v>2.0385096343428485E-2</v>
      </c>
      <c r="E1213" s="130">
        <v>-2.3835077473644273E-2</v>
      </c>
    </row>
    <row r="1214" spans="2:5" x14ac:dyDescent="0.25">
      <c r="B1214" s="136">
        <v>44256</v>
      </c>
      <c r="C1214" s="261">
        <v>15.54105186462402</v>
      </c>
      <c r="D1214" s="130">
        <f t="shared" si="22"/>
        <v>3.1542030562329453E-2</v>
      </c>
      <c r="E1214" s="130">
        <v>-1.9977846027425243E-2</v>
      </c>
    </row>
    <row r="1215" spans="2:5" x14ac:dyDescent="0.25">
      <c r="B1215" s="136">
        <v>44253</v>
      </c>
      <c r="C1215" s="261">
        <v>15.06584453582764</v>
      </c>
      <c r="D1215" s="130">
        <f t="shared" si="22"/>
        <v>-1.5525937373903837E-2</v>
      </c>
      <c r="E1215" s="130">
        <v>-3.0577552467866767E-2</v>
      </c>
    </row>
    <row r="1216" spans="2:5" x14ac:dyDescent="0.25">
      <c r="B1216" s="136">
        <v>44252</v>
      </c>
      <c r="C1216" s="261">
        <v>15.303444862365721</v>
      </c>
      <c r="D1216" s="130">
        <f t="shared" si="22"/>
        <v>-1.640296351144389E-2</v>
      </c>
      <c r="E1216" s="130">
        <v>1.5770793729687725E-2</v>
      </c>
    </row>
    <row r="1217" spans="2:5" x14ac:dyDescent="0.25">
      <c r="B1217" s="136">
        <v>44251</v>
      </c>
      <c r="C1217" s="261">
        <v>15.558652877807621</v>
      </c>
      <c r="D1217" s="130">
        <f t="shared" si="22"/>
        <v>1.726137434911559E-2</v>
      </c>
      <c r="E1217" s="130">
        <v>1.6676507658057317E-2</v>
      </c>
    </row>
    <row r="1218" spans="2:5" x14ac:dyDescent="0.25">
      <c r="B1218" s="136">
        <v>44250</v>
      </c>
      <c r="C1218" s="261">
        <v>15.29464626312256</v>
      </c>
      <c r="D1218" s="130">
        <f t="shared" si="22"/>
        <v>-1.3060748805187794E-2</v>
      </c>
      <c r="E1218" s="130">
        <v>-1.6968475147461592E-2</v>
      </c>
    </row>
    <row r="1219" spans="2:5" x14ac:dyDescent="0.25">
      <c r="B1219" s="136">
        <v>44249</v>
      </c>
      <c r="C1219" s="261">
        <v>15.497049331665041</v>
      </c>
      <c r="D1219" s="130">
        <f t="shared" ref="D1219:D1282" si="23">(C1219-C1220)/C1220</f>
        <v>-1.839468620506059E-2</v>
      </c>
      <c r="E1219" s="130">
        <v>1.323358939202807E-2</v>
      </c>
    </row>
    <row r="1220" spans="2:5" x14ac:dyDescent="0.25">
      <c r="B1220" s="136">
        <v>44246</v>
      </c>
      <c r="C1220" s="261">
        <v>15.787454605102541</v>
      </c>
      <c r="D1220" s="130">
        <f t="shared" si="23"/>
        <v>6.1693900664699748E-3</v>
      </c>
      <c r="E1220" s="130">
        <v>1.8739391430090915E-2</v>
      </c>
    </row>
    <row r="1221" spans="2:5" x14ac:dyDescent="0.25">
      <c r="B1221" s="136">
        <v>44245</v>
      </c>
      <c r="C1221" s="261">
        <v>15.690652847290041</v>
      </c>
      <c r="D1221" s="130">
        <f t="shared" si="23"/>
        <v>1.3068293945945861E-2</v>
      </c>
      <c r="E1221" s="130">
        <v>-6.1315620683535304E-3</v>
      </c>
    </row>
    <row r="1222" spans="2:5" x14ac:dyDescent="0.25">
      <c r="B1222" s="136">
        <v>44244</v>
      </c>
      <c r="C1222" s="261">
        <v>15.488247871398929</v>
      </c>
      <c r="D1222" s="130">
        <f t="shared" si="23"/>
        <v>-8.4509314139188871E-3</v>
      </c>
      <c r="E1222" s="130">
        <v>-1.289971665685467E-2</v>
      </c>
    </row>
    <row r="1223" spans="2:5" x14ac:dyDescent="0.25">
      <c r="B1223" s="136">
        <v>44243</v>
      </c>
      <c r="C1223" s="261">
        <v>15.62025356292725</v>
      </c>
      <c r="D1223" s="130">
        <f t="shared" si="23"/>
        <v>-1.7708862965570657E-2</v>
      </c>
      <c r="E1223" s="130">
        <v>8.5229583503816497E-3</v>
      </c>
    </row>
    <row r="1224" spans="2:5" x14ac:dyDescent="0.25">
      <c r="B1224" s="136">
        <v>44239</v>
      </c>
      <c r="C1224" s="261">
        <v>15.901857376098629</v>
      </c>
      <c r="D1224" s="130">
        <f t="shared" si="23"/>
        <v>1.3460531621223518E-2</v>
      </c>
      <c r="E1224" s="130">
        <v>1.8028120480689996E-2</v>
      </c>
    </row>
    <row r="1225" spans="2:5" x14ac:dyDescent="0.25">
      <c r="B1225" s="136">
        <v>44238</v>
      </c>
      <c r="C1225" s="261">
        <v>15.690652847290041</v>
      </c>
      <c r="D1225" s="130">
        <f t="shared" si="23"/>
        <v>1.8856992854928121E-2</v>
      </c>
      <c r="E1225" s="130">
        <v>-1.3281752176072243E-2</v>
      </c>
    </row>
    <row r="1226" spans="2:5" x14ac:dyDescent="0.25">
      <c r="B1226" s="136">
        <v>44237</v>
      </c>
      <c r="C1226" s="261">
        <v>15.40025043487549</v>
      </c>
      <c r="D1226" s="130">
        <f t="shared" si="23"/>
        <v>-7.9364065209449088E-3</v>
      </c>
      <c r="E1226" s="130">
        <v>-1.8507987860091283E-2</v>
      </c>
    </row>
    <row r="1227" spans="2:5" x14ac:dyDescent="0.25">
      <c r="B1227" s="136">
        <v>44236</v>
      </c>
      <c r="C1227" s="261">
        <v>15.52345085144043</v>
      </c>
      <c r="D1227" s="130">
        <f t="shared" si="23"/>
        <v>-1.7817326111621304E-2</v>
      </c>
      <c r="E1227" s="130">
        <v>7.9998969553079016E-3</v>
      </c>
    </row>
    <row r="1228" spans="2:5" x14ac:dyDescent="0.25">
      <c r="B1228" s="136">
        <v>44235</v>
      </c>
      <c r="C1228" s="261">
        <v>15.80505466461182</v>
      </c>
      <c r="D1228" s="130">
        <f t="shared" si="23"/>
        <v>1.8718007933347377E-2</v>
      </c>
      <c r="E1228" s="130">
        <v>1.8140542065442883E-2</v>
      </c>
    </row>
    <row r="1229" spans="2:5" x14ac:dyDescent="0.25">
      <c r="B1229" s="136">
        <v>44232</v>
      </c>
      <c r="C1229" s="261">
        <v>15.514651298522949</v>
      </c>
      <c r="D1229" s="130">
        <f t="shared" si="23"/>
        <v>2.2741753657634246E-3</v>
      </c>
      <c r="E1229" s="130">
        <v>-1.8374081725835219E-2</v>
      </c>
    </row>
    <row r="1230" spans="2:5" x14ac:dyDescent="0.25">
      <c r="B1230" s="136">
        <v>44231</v>
      </c>
      <c r="C1230" s="261">
        <v>15.479448318481451</v>
      </c>
      <c r="D1230" s="130">
        <f t="shared" si="23"/>
        <v>-3.3994517258938129E-3</v>
      </c>
      <c r="E1230" s="130">
        <v>-2.269015227229118E-3</v>
      </c>
    </row>
    <row r="1231" spans="2:5" x14ac:dyDescent="0.25">
      <c r="B1231" s="136">
        <v>44230</v>
      </c>
      <c r="C1231" s="261">
        <v>15.53224945068359</v>
      </c>
      <c r="D1231" s="130">
        <f t="shared" si="23"/>
        <v>1.2041035562861525E-2</v>
      </c>
      <c r="E1231" s="130">
        <v>3.411047416922375E-3</v>
      </c>
    </row>
    <row r="1232" spans="2:5" x14ac:dyDescent="0.25">
      <c r="B1232" s="136">
        <v>44229</v>
      </c>
      <c r="C1232" s="261">
        <v>15.34745025634766</v>
      </c>
      <c r="D1232" s="130">
        <f t="shared" si="23"/>
        <v>3.4524494595482686E-3</v>
      </c>
      <c r="E1232" s="130">
        <v>-1.1897774042496928E-2</v>
      </c>
    </row>
    <row r="1233" spans="2:5" x14ac:dyDescent="0.25">
      <c r="B1233" s="136">
        <v>44228</v>
      </c>
      <c r="C1233" s="261">
        <v>15.29464626312256</v>
      </c>
      <c r="D1233" s="130">
        <f t="shared" si="23"/>
        <v>2.9620861752191582E-2</v>
      </c>
      <c r="E1233" s="130">
        <v>-3.4405710618452636E-3</v>
      </c>
    </row>
    <row r="1234" spans="2:5" x14ac:dyDescent="0.25">
      <c r="B1234" s="136">
        <v>44225</v>
      </c>
      <c r="C1234" s="261">
        <v>14.85463905334473</v>
      </c>
      <c r="D1234" s="130">
        <f t="shared" si="23"/>
        <v>-4.3083964029405238E-2</v>
      </c>
      <c r="E1234" s="130">
        <v>-2.8768707834632732E-2</v>
      </c>
    </row>
    <row r="1235" spans="2:5" x14ac:dyDescent="0.25">
      <c r="B1235" s="136">
        <v>44224</v>
      </c>
      <c r="C1235" s="261">
        <v>15.52345085144043</v>
      </c>
      <c r="D1235" s="130">
        <f t="shared" si="23"/>
        <v>9.7309984065157857E-3</v>
      </c>
      <c r="E1235" s="130">
        <v>4.502376635971557E-2</v>
      </c>
    </row>
    <row r="1236" spans="2:5" x14ac:dyDescent="0.25">
      <c r="B1236" s="136">
        <v>44223</v>
      </c>
      <c r="C1236" s="261">
        <v>15.373847961425779</v>
      </c>
      <c r="D1236" s="130">
        <f t="shared" si="23"/>
        <v>-2.1288546901403776E-2</v>
      </c>
      <c r="E1236" s="130">
        <v>-9.6372186472164778E-3</v>
      </c>
    </row>
    <row r="1237" spans="2:5" x14ac:dyDescent="0.25">
      <c r="B1237" s="136">
        <v>44222</v>
      </c>
      <c r="C1237" s="261">
        <v>15.708253860473629</v>
      </c>
      <c r="D1237" s="130">
        <f t="shared" si="23"/>
        <v>-3.9062906313131205E-3</v>
      </c>
      <c r="E1237" s="130">
        <v>2.1751607007360882E-2</v>
      </c>
    </row>
    <row r="1238" spans="2:5" x14ac:dyDescent="0.25">
      <c r="B1238" s="136">
        <v>44221</v>
      </c>
      <c r="C1238" s="261">
        <v>15.76985549926758</v>
      </c>
      <c r="D1238" s="130">
        <f t="shared" si="23"/>
        <v>-1.4301543198028316E-2</v>
      </c>
      <c r="E1238" s="130">
        <v>3.9216095780675942E-3</v>
      </c>
    </row>
    <row r="1239" spans="2:5" x14ac:dyDescent="0.25">
      <c r="B1239" s="136">
        <v>44218</v>
      </c>
      <c r="C1239" s="261">
        <v>15.998661041259769</v>
      </c>
      <c r="D1239" s="130">
        <f t="shared" si="23"/>
        <v>-1.0987084637940998E-3</v>
      </c>
      <c r="E1239" s="130">
        <v>1.4509044930869278E-2</v>
      </c>
    </row>
    <row r="1240" spans="2:5" x14ac:dyDescent="0.25">
      <c r="B1240" s="136">
        <v>44217</v>
      </c>
      <c r="C1240" s="261">
        <v>16.01625823974609</v>
      </c>
      <c r="D1240" s="130">
        <f t="shared" si="23"/>
        <v>-1.0869661244970059E-2</v>
      </c>
      <c r="E1240" s="130">
        <v>1.0999169518585775E-3</v>
      </c>
    </row>
    <row r="1241" spans="2:5" x14ac:dyDescent="0.25">
      <c r="B1241" s="136">
        <v>44216</v>
      </c>
      <c r="C1241" s="261">
        <v>16.192262649536129</v>
      </c>
      <c r="D1241" s="130">
        <f t="shared" si="23"/>
        <v>1.545245862460801E-2</v>
      </c>
      <c r="E1241" s="130">
        <v>1.0989109138691642E-2</v>
      </c>
    </row>
    <row r="1242" spans="2:5" x14ac:dyDescent="0.25">
      <c r="B1242" s="136">
        <v>44215</v>
      </c>
      <c r="C1242" s="261">
        <v>15.945859909057621</v>
      </c>
      <c r="D1242" s="130">
        <f t="shared" si="23"/>
        <v>-2.7515450378069089E-3</v>
      </c>
      <c r="E1242" s="130">
        <v>-1.5217313714063759E-2</v>
      </c>
    </row>
    <row r="1243" spans="2:5" x14ac:dyDescent="0.25">
      <c r="B1243" s="136">
        <v>44211</v>
      </c>
      <c r="C1243" s="261">
        <v>15.9898567199707</v>
      </c>
      <c r="D1243" s="130">
        <f t="shared" si="23"/>
        <v>-2.7443507058945511E-3</v>
      </c>
      <c r="E1243" s="130">
        <v>2.7591369273279277E-3</v>
      </c>
    </row>
    <row r="1244" spans="2:5" x14ac:dyDescent="0.25">
      <c r="B1244" s="136">
        <v>44210</v>
      </c>
      <c r="C1244" s="261">
        <v>16.033859252929691</v>
      </c>
      <c r="D1244" s="130">
        <f t="shared" si="23"/>
        <v>-1.1394583083575481E-2</v>
      </c>
      <c r="E1244" s="130">
        <v>2.7519028925402475E-3</v>
      </c>
    </row>
    <row r="1245" spans="2:5" x14ac:dyDescent="0.25">
      <c r="B1245" s="136">
        <v>44209</v>
      </c>
      <c r="C1245" s="261">
        <v>16.21866416931152</v>
      </c>
      <c r="D1245" s="130">
        <f t="shared" si="23"/>
        <v>-9.1396969243221892E-3</v>
      </c>
      <c r="E1245" s="130">
        <v>1.1525916092101249E-2</v>
      </c>
    </row>
    <row r="1246" spans="2:5" x14ac:dyDescent="0.25">
      <c r="B1246" s="136">
        <v>44208</v>
      </c>
      <c r="C1246" s="261">
        <v>16.368265151977539</v>
      </c>
      <c r="D1246" s="130">
        <f t="shared" si="23"/>
        <v>-8.5286762586356136E-3</v>
      </c>
      <c r="E1246" s="130">
        <v>9.2240015024843882E-3</v>
      </c>
    </row>
    <row r="1247" spans="2:5" x14ac:dyDescent="0.25">
      <c r="B1247" s="136">
        <v>44207</v>
      </c>
      <c r="C1247" s="261">
        <v>16.509065628051761</v>
      </c>
      <c r="D1247" s="130">
        <f t="shared" si="23"/>
        <v>9.1447312427206332E-3</v>
      </c>
      <c r="E1247" s="130">
        <v>8.6020402753074557E-3</v>
      </c>
    </row>
    <row r="1248" spans="2:5" x14ac:dyDescent="0.25">
      <c r="B1248" s="136">
        <v>44204</v>
      </c>
      <c r="C1248" s="261">
        <v>16.359462738037109</v>
      </c>
      <c r="D1248" s="130">
        <f t="shared" si="23"/>
        <v>5.9259313690287183E-2</v>
      </c>
      <c r="E1248" s="130">
        <v>-9.0618629415616814E-3</v>
      </c>
    </row>
    <row r="1249" spans="2:5" x14ac:dyDescent="0.25">
      <c r="B1249" s="136">
        <v>44203</v>
      </c>
      <c r="C1249" s="261">
        <v>15.444247245788571</v>
      </c>
      <c r="D1249" s="130">
        <f t="shared" si="23"/>
        <v>-1.0152338870937753E-2</v>
      </c>
      <c r="E1249" s="130">
        <v>-5.5944104455251255E-2</v>
      </c>
    </row>
    <row r="1250" spans="2:5" x14ac:dyDescent="0.25">
      <c r="B1250" s="136">
        <v>44202</v>
      </c>
      <c r="C1250" s="261">
        <v>15.60265064239502</v>
      </c>
      <c r="D1250" s="130">
        <f t="shared" si="23"/>
        <v>4.5325818346505439E-3</v>
      </c>
      <c r="E1250" s="130">
        <v>1.0256465989279163E-2</v>
      </c>
    </row>
    <row r="1251" spans="2:5" x14ac:dyDescent="0.25">
      <c r="B1251" s="136">
        <v>44201</v>
      </c>
      <c r="C1251" s="261">
        <v>15.53224945068359</v>
      </c>
      <c r="D1251" s="130">
        <f t="shared" si="23"/>
        <v>2.3188169253450165E-2</v>
      </c>
      <c r="E1251" s="130">
        <v>-4.5121302351113016E-3</v>
      </c>
    </row>
    <row r="1252" spans="2:5" x14ac:dyDescent="0.25">
      <c r="B1252" s="136">
        <v>44200</v>
      </c>
      <c r="C1252" s="261">
        <v>15.18024730682373</v>
      </c>
      <c r="D1252" s="130">
        <f t="shared" si="23"/>
        <v>1.7699142768401035E-2</v>
      </c>
      <c r="E1252" s="130">
        <v>-2.266266357474498E-2</v>
      </c>
    </row>
    <row r="1253" spans="2:5" x14ac:dyDescent="0.25">
      <c r="B1253" s="136">
        <v>44196</v>
      </c>
      <c r="C1253" s="261">
        <v>14.916242599487299</v>
      </c>
      <c r="D1253" s="130">
        <f t="shared" si="23"/>
        <v>1.1815119307223921E-3</v>
      </c>
      <c r="E1253" s="130">
        <v>-1.739133111604561E-2</v>
      </c>
    </row>
    <row r="1254" spans="2:5" x14ac:dyDescent="0.25">
      <c r="B1254" s="136">
        <v>44195</v>
      </c>
      <c r="C1254" s="261">
        <v>14.89863967895508</v>
      </c>
      <c r="D1254" s="130">
        <f t="shared" si="23"/>
        <v>1.0143165876379975E-2</v>
      </c>
      <c r="E1254" s="130">
        <v>-1.1801176076892516E-3</v>
      </c>
    </row>
    <row r="1255" spans="2:5" x14ac:dyDescent="0.25">
      <c r="B1255" s="136">
        <v>44194</v>
      </c>
      <c r="C1255" s="261">
        <v>14.74903774261475</v>
      </c>
      <c r="D1255" s="130">
        <f t="shared" si="23"/>
        <v>-5.9645678819199072E-4</v>
      </c>
      <c r="E1255" s="130">
        <v>-1.0041315151184503E-2</v>
      </c>
    </row>
    <row r="1256" spans="2:5" x14ac:dyDescent="0.25">
      <c r="B1256" s="136">
        <v>44193</v>
      </c>
      <c r="C1256" s="261">
        <v>14.757840156555179</v>
      </c>
      <c r="D1256" s="130">
        <f t="shared" si="23"/>
        <v>1.0241127260395269E-2</v>
      </c>
      <c r="E1256" s="130">
        <v>5.968127612146968E-4</v>
      </c>
    </row>
    <row r="1257" spans="2:5" x14ac:dyDescent="0.25">
      <c r="B1257" s="136">
        <v>44189</v>
      </c>
      <c r="C1257" s="261">
        <v>14.608235359191889</v>
      </c>
      <c r="D1257" s="130">
        <f t="shared" si="23"/>
        <v>6.0273239556948507E-4</v>
      </c>
      <c r="E1257" s="130">
        <v>-1.0137309780851519E-2</v>
      </c>
    </row>
    <row r="1258" spans="2:5" x14ac:dyDescent="0.25">
      <c r="B1258" s="136">
        <v>44188</v>
      </c>
      <c r="C1258" s="261">
        <v>14.599435806274411</v>
      </c>
      <c r="D1258" s="130">
        <f t="shared" si="23"/>
        <v>6.032267040204203E-4</v>
      </c>
      <c r="E1258" s="130">
        <v>-6.0236932806136503E-4</v>
      </c>
    </row>
    <row r="1259" spans="2:5" x14ac:dyDescent="0.25">
      <c r="B1259" s="136">
        <v>44187</v>
      </c>
      <c r="C1259" s="261">
        <v>14.590634346008301</v>
      </c>
      <c r="D1259" s="130">
        <f t="shared" si="23"/>
        <v>4.0803437101498377E-2</v>
      </c>
      <c r="E1259" s="130">
        <v>-6.0286304093526118E-4</v>
      </c>
    </row>
    <row r="1260" spans="2:5" x14ac:dyDescent="0.25">
      <c r="B1260" s="136">
        <v>44186</v>
      </c>
      <c r="C1260" s="261">
        <v>14.01862621307373</v>
      </c>
      <c r="D1260" s="130">
        <f t="shared" si="23"/>
        <v>-1.78790359769509E-2</v>
      </c>
      <c r="E1260" s="130">
        <v>-3.9203787811395607E-2</v>
      </c>
    </row>
    <row r="1261" spans="2:5" x14ac:dyDescent="0.25">
      <c r="B1261" s="136">
        <v>44183</v>
      </c>
      <c r="C1261" s="261">
        <v>14.27382850646973</v>
      </c>
      <c r="D1261" s="130">
        <f t="shared" si="23"/>
        <v>6.1686190376004956E-4</v>
      </c>
      <c r="E1261" s="130">
        <v>1.820451515841108E-2</v>
      </c>
    </row>
    <row r="1262" spans="2:5" x14ac:dyDescent="0.25">
      <c r="B1262" s="136">
        <v>44182</v>
      </c>
      <c r="C1262" s="261">
        <v>14.26502895355225</v>
      </c>
      <c r="D1262" s="130">
        <f t="shared" si="23"/>
        <v>3.5121333262470869E-2</v>
      </c>
      <c r="E1262" s="130">
        <v>-6.1648161973446708E-4</v>
      </c>
    </row>
    <row r="1263" spans="2:5" x14ac:dyDescent="0.25">
      <c r="B1263" s="136">
        <v>44181</v>
      </c>
      <c r="C1263" s="261">
        <v>13.781021118164061</v>
      </c>
      <c r="D1263" s="130">
        <f t="shared" si="23"/>
        <v>3.2029297893576502E-3</v>
      </c>
      <c r="E1263" s="130">
        <v>-3.3929677742971717E-2</v>
      </c>
    </row>
    <row r="1264" spans="2:5" x14ac:dyDescent="0.25">
      <c r="B1264" s="136">
        <v>44180</v>
      </c>
      <c r="C1264" s="261">
        <v>13.73702239990234</v>
      </c>
      <c r="D1264" s="130">
        <f t="shared" si="23"/>
        <v>-3.192703783301519E-3</v>
      </c>
      <c r="E1264" s="130">
        <v>-3.192703783301519E-3</v>
      </c>
    </row>
    <row r="1265" spans="2:5" x14ac:dyDescent="0.25">
      <c r="B1265" s="136">
        <v>44179</v>
      </c>
      <c r="C1265" s="261">
        <v>13.781021118164061</v>
      </c>
      <c r="D1265" s="130">
        <f t="shared" si="23"/>
        <v>-5.082665084028065E-3</v>
      </c>
      <c r="E1265" s="130">
        <v>3.2029297893576502E-3</v>
      </c>
    </row>
    <row r="1266" spans="2:5" x14ac:dyDescent="0.25">
      <c r="B1266" s="136">
        <v>44176</v>
      </c>
      <c r="C1266" s="261">
        <v>13.851423263549799</v>
      </c>
      <c r="D1266" s="130">
        <f t="shared" si="23"/>
        <v>1.5483812689088617E-2</v>
      </c>
      <c r="E1266" s="130">
        <v>5.1086305421116553E-3</v>
      </c>
    </row>
    <row r="1267" spans="2:5" x14ac:dyDescent="0.25">
      <c r="B1267" s="136">
        <v>44175</v>
      </c>
      <c r="C1267" s="261">
        <v>13.64022064208984</v>
      </c>
      <c r="D1267" s="130">
        <f t="shared" si="23"/>
        <v>-1.9316158715874457E-3</v>
      </c>
      <c r="E1267" s="130">
        <v>-1.524771985098034E-2</v>
      </c>
    </row>
    <row r="1268" spans="2:5" x14ac:dyDescent="0.25">
      <c r="B1268" s="136">
        <v>44174</v>
      </c>
      <c r="C1268" s="261">
        <v>13.66661930084229</v>
      </c>
      <c r="D1268" s="130">
        <f t="shared" si="23"/>
        <v>-2.9981352992428972E-2</v>
      </c>
      <c r="E1268" s="130">
        <v>1.9353542325401642E-3</v>
      </c>
    </row>
    <row r="1269" spans="2:5" x14ac:dyDescent="0.25">
      <c r="B1269" s="136">
        <v>44173</v>
      </c>
      <c r="C1269" s="261">
        <v>14.08902740478516</v>
      </c>
      <c r="D1269" s="130">
        <f t="shared" si="23"/>
        <v>2.4967983227436895E-2</v>
      </c>
      <c r="E1269" s="130">
        <v>3.0908017165359673E-2</v>
      </c>
    </row>
    <row r="1270" spans="2:5" x14ac:dyDescent="0.25">
      <c r="B1270" s="136">
        <v>44172</v>
      </c>
      <c r="C1270" s="261">
        <v>13.745821952819821</v>
      </c>
      <c r="D1270" s="130">
        <f t="shared" si="23"/>
        <v>-8.253966113319855E-3</v>
      </c>
      <c r="E1270" s="130">
        <v>-2.4359768925481241E-2</v>
      </c>
    </row>
    <row r="1271" spans="2:5" x14ac:dyDescent="0.25">
      <c r="B1271" s="136">
        <v>44169</v>
      </c>
      <c r="C1271" s="261">
        <v>13.8602237701416</v>
      </c>
      <c r="D1271" s="130">
        <f t="shared" si="23"/>
        <v>3.3464676672387228E-2</v>
      </c>
      <c r="E1271" s="130">
        <v>8.3226610758122543E-3</v>
      </c>
    </row>
    <row r="1272" spans="2:5" x14ac:dyDescent="0.25">
      <c r="B1272" s="136">
        <v>44168</v>
      </c>
      <c r="C1272" s="261">
        <v>13.41141510009766</v>
      </c>
      <c r="D1272" s="130">
        <f t="shared" si="23"/>
        <v>-1.1031902861363152E-2</v>
      </c>
      <c r="E1272" s="130">
        <v>-3.2381055132081379E-2</v>
      </c>
    </row>
    <row r="1273" spans="2:5" x14ac:dyDescent="0.25">
      <c r="B1273" s="136">
        <v>44167</v>
      </c>
      <c r="C1273" s="261">
        <v>13.561018943786619</v>
      </c>
      <c r="D1273" s="130">
        <f t="shared" si="23"/>
        <v>1.9505249302129541E-3</v>
      </c>
      <c r="E1273" s="130">
        <v>1.1154963333277942E-2</v>
      </c>
    </row>
    <row r="1274" spans="2:5" x14ac:dyDescent="0.25">
      <c r="B1274" s="136">
        <v>44166</v>
      </c>
      <c r="C1274" s="261">
        <v>13.53461933135986</v>
      </c>
      <c r="D1274" s="130">
        <f t="shared" si="23"/>
        <v>1.0512563197633357E-2</v>
      </c>
      <c r="E1274" s="130">
        <v>-1.9467277891279217E-3</v>
      </c>
    </row>
    <row r="1275" spans="2:5" x14ac:dyDescent="0.25">
      <c r="B1275" s="136">
        <v>44165</v>
      </c>
      <c r="C1275" s="261">
        <v>13.393815994262701</v>
      </c>
      <c r="D1275" s="130">
        <f t="shared" si="23"/>
        <v>2.0107273559926041E-2</v>
      </c>
      <c r="E1275" s="130">
        <v>-1.0403198911617428E-2</v>
      </c>
    </row>
    <row r="1276" spans="2:5" x14ac:dyDescent="0.25">
      <c r="B1276" s="136">
        <v>44162</v>
      </c>
      <c r="C1276" s="261">
        <v>13.12981128692627</v>
      </c>
      <c r="D1276" s="130">
        <f t="shared" si="23"/>
        <v>-1.1920663737366471E-2</v>
      </c>
      <c r="E1276" s="130">
        <v>-1.9710940291364214E-2</v>
      </c>
    </row>
    <row r="1277" spans="2:5" x14ac:dyDescent="0.25">
      <c r="B1277" s="136">
        <v>44160</v>
      </c>
      <c r="C1277" s="261">
        <v>13.288215637207029</v>
      </c>
      <c r="D1277" s="130">
        <f t="shared" si="23"/>
        <v>-2.7688168910356605E-2</v>
      </c>
      <c r="E1277" s="130">
        <v>1.2064480350794356E-2</v>
      </c>
    </row>
    <row r="1278" spans="2:5" x14ac:dyDescent="0.25">
      <c r="B1278" s="136">
        <v>44159</v>
      </c>
      <c r="C1278" s="261">
        <v>13.66661930084229</v>
      </c>
      <c r="D1278" s="130">
        <f t="shared" si="23"/>
        <v>9.752765574764663E-3</v>
      </c>
      <c r="E1278" s="130">
        <v>2.8476634784261781E-2</v>
      </c>
    </row>
    <row r="1279" spans="2:5" x14ac:dyDescent="0.25">
      <c r="B1279" s="136">
        <v>44158</v>
      </c>
      <c r="C1279" s="261">
        <v>13.53461933135986</v>
      </c>
      <c r="D1279" s="130">
        <f t="shared" si="23"/>
        <v>3.1522538485277432E-2</v>
      </c>
      <c r="E1279" s="130">
        <v>-9.6585678269603542E-3</v>
      </c>
    </row>
    <row r="1280" spans="2:5" x14ac:dyDescent="0.25">
      <c r="B1280" s="136">
        <v>44155</v>
      </c>
      <c r="C1280" s="261">
        <v>13.121011734008791</v>
      </c>
      <c r="D1280" s="130">
        <f t="shared" si="23"/>
        <v>5.3944749545056965E-3</v>
      </c>
      <c r="E1280" s="130">
        <v>-3.0559233859849728E-2</v>
      </c>
    </row>
    <row r="1281" spans="2:5" x14ac:dyDescent="0.25">
      <c r="B1281" s="136">
        <v>44154</v>
      </c>
      <c r="C1281" s="261">
        <v>13.05061054229736</v>
      </c>
      <c r="D1281" s="130">
        <f t="shared" si="23"/>
        <v>-1.0673719390078537E-2</v>
      </c>
      <c r="E1281" s="130">
        <v>-5.3655307333470249E-3</v>
      </c>
    </row>
    <row r="1282" spans="2:5" x14ac:dyDescent="0.25">
      <c r="B1282" s="136">
        <v>44153</v>
      </c>
      <c r="C1282" s="261">
        <v>13.1914119720459</v>
      </c>
      <c r="D1282" s="130">
        <f t="shared" si="23"/>
        <v>-1.8978995301918249E-2</v>
      </c>
      <c r="E1282" s="130">
        <v>1.0788876833938112E-2</v>
      </c>
    </row>
    <row r="1283" spans="2:5" x14ac:dyDescent="0.25">
      <c r="B1283" s="136">
        <v>44152</v>
      </c>
      <c r="C1283" s="261">
        <v>13.446615219116209</v>
      </c>
      <c r="D1283" s="130">
        <f t="shared" ref="D1283:D1346" si="24">(C1283-C1284)/C1284</f>
        <v>-1.1643081398947435E-2</v>
      </c>
      <c r="E1283" s="130">
        <v>1.9346166097390757E-2</v>
      </c>
    </row>
    <row r="1284" spans="2:5" x14ac:dyDescent="0.25">
      <c r="B1284" s="136">
        <v>44151</v>
      </c>
      <c r="C1284" s="261">
        <v>13.605019569396971</v>
      </c>
      <c r="D1284" s="130">
        <f t="shared" si="24"/>
        <v>1.1118342099824178E-2</v>
      </c>
      <c r="E1284" s="130">
        <v>1.1780239688540221E-2</v>
      </c>
    </row>
    <row r="1285" spans="2:5" x14ac:dyDescent="0.25">
      <c r="B1285" s="136">
        <v>44148</v>
      </c>
      <c r="C1285" s="261">
        <v>13.455417633056641</v>
      </c>
      <c r="D1285" s="130">
        <f t="shared" si="24"/>
        <v>2.2742548035242456E-2</v>
      </c>
      <c r="E1285" s="130">
        <v>-1.0996083877515599E-2</v>
      </c>
    </row>
    <row r="1286" spans="2:5" x14ac:dyDescent="0.25">
      <c r="B1286" s="136">
        <v>44147</v>
      </c>
      <c r="C1286" s="261">
        <v>13.15621185302734</v>
      </c>
      <c r="D1286" s="130">
        <f t="shared" si="24"/>
        <v>-9.2776215460635622E-3</v>
      </c>
      <c r="E1286" s="130">
        <v>-2.2236825952858249E-2</v>
      </c>
    </row>
    <row r="1287" spans="2:5" x14ac:dyDescent="0.25">
      <c r="B1287" s="136">
        <v>44146</v>
      </c>
      <c r="C1287" s="261">
        <v>13.2794132232666</v>
      </c>
      <c r="D1287" s="130">
        <f t="shared" si="24"/>
        <v>3.7826535480437046E-2</v>
      </c>
      <c r="E1287" s="130">
        <v>9.3645018501971027E-3</v>
      </c>
    </row>
    <row r="1288" spans="2:5" x14ac:dyDescent="0.25">
      <c r="B1288" s="136">
        <v>44145</v>
      </c>
      <c r="C1288" s="261">
        <v>12.795407295227051</v>
      </c>
      <c r="D1288" s="130">
        <f t="shared" si="24"/>
        <v>-1.9554889500624416E-2</v>
      </c>
      <c r="E1288" s="130">
        <v>-3.6447839968676607E-2</v>
      </c>
    </row>
    <row r="1289" spans="2:5" x14ac:dyDescent="0.25">
      <c r="B1289" s="136">
        <v>44144</v>
      </c>
      <c r="C1289" s="261">
        <v>13.05061054229736</v>
      </c>
      <c r="D1289" s="130">
        <f t="shared" si="24"/>
        <v>-6.6980551048193377E-3</v>
      </c>
      <c r="E1289" s="130">
        <v>1.994491001200915E-2</v>
      </c>
    </row>
    <row r="1290" spans="2:5" x14ac:dyDescent="0.25">
      <c r="B1290" s="136">
        <v>44141</v>
      </c>
      <c r="C1290" s="261">
        <v>13.138613700866699</v>
      </c>
      <c r="D1290" s="130">
        <f t="shared" si="24"/>
        <v>-5.3297118439526404E-3</v>
      </c>
      <c r="E1290" s="130">
        <v>6.7432215745094086E-3</v>
      </c>
    </row>
    <row r="1291" spans="2:5" x14ac:dyDescent="0.25">
      <c r="B1291" s="136">
        <v>44140</v>
      </c>
      <c r="C1291" s="261">
        <v>13.20901393890381</v>
      </c>
      <c r="D1291" s="130">
        <f t="shared" si="24"/>
        <v>2.2479609140402545E-2</v>
      </c>
      <c r="E1291" s="130">
        <v>5.3582698783865715E-3</v>
      </c>
    </row>
    <row r="1292" spans="2:5" x14ac:dyDescent="0.25">
      <c r="B1292" s="136">
        <v>44139</v>
      </c>
      <c r="C1292" s="261">
        <v>12.91860866546631</v>
      </c>
      <c r="D1292" s="130">
        <f t="shared" si="24"/>
        <v>2.6573389370644684E-2</v>
      </c>
      <c r="E1292" s="130">
        <v>-2.1985386250686335E-2</v>
      </c>
    </row>
    <row r="1293" spans="2:5" x14ac:dyDescent="0.25">
      <c r="B1293" s="136">
        <v>44138</v>
      </c>
      <c r="C1293" s="261">
        <v>12.58420372009277</v>
      </c>
      <c r="D1293" s="130">
        <f t="shared" si="24"/>
        <v>3.5087649919888202E-3</v>
      </c>
      <c r="E1293" s="130">
        <v>-2.5885523281424502E-2</v>
      </c>
    </row>
    <row r="1294" spans="2:5" x14ac:dyDescent="0.25">
      <c r="B1294" s="136">
        <v>44137</v>
      </c>
      <c r="C1294" s="261">
        <v>12.54020309448242</v>
      </c>
      <c r="D1294" s="130">
        <f t="shared" si="24"/>
        <v>-1.4014479249015699E-3</v>
      </c>
      <c r="E1294" s="130">
        <v>-3.4964966070992229E-3</v>
      </c>
    </row>
    <row r="1295" spans="2:5" x14ac:dyDescent="0.25">
      <c r="B1295" s="136">
        <v>44134</v>
      </c>
      <c r="C1295" s="261">
        <v>12.557802200317379</v>
      </c>
      <c r="D1295" s="130">
        <f t="shared" si="24"/>
        <v>-7.0030912865271585E-4</v>
      </c>
      <c r="E1295" s="130">
        <v>1.4034147375733184E-3</v>
      </c>
    </row>
    <row r="1296" spans="2:5" x14ac:dyDescent="0.25">
      <c r="B1296" s="136">
        <v>44133</v>
      </c>
      <c r="C1296" s="261">
        <v>12.56660270690918</v>
      </c>
      <c r="D1296" s="130">
        <f t="shared" si="24"/>
        <v>-6.954089714057283E-3</v>
      </c>
      <c r="E1296" s="130">
        <v>7.0079990522370296E-4</v>
      </c>
    </row>
    <row r="1297" spans="2:5" x14ac:dyDescent="0.25">
      <c r="B1297" s="136">
        <v>44132</v>
      </c>
      <c r="C1297" s="261">
        <v>12.654603958129879</v>
      </c>
      <c r="D1297" s="130">
        <f t="shared" si="24"/>
        <v>-3.1649829978985911E-2</v>
      </c>
      <c r="E1297" s="130">
        <v>7.0027877281674585E-3</v>
      </c>
    </row>
    <row r="1298" spans="2:5" x14ac:dyDescent="0.25">
      <c r="B1298" s="136">
        <v>44131</v>
      </c>
      <c r="C1298" s="261">
        <v>13.068210601806641</v>
      </c>
      <c r="D1298" s="130">
        <f t="shared" si="24"/>
        <v>-4.6916656891303902E-3</v>
      </c>
      <c r="E1298" s="130">
        <v>3.268428194554774E-2</v>
      </c>
    </row>
    <row r="1299" spans="2:5" x14ac:dyDescent="0.25">
      <c r="B1299" s="136">
        <v>44130</v>
      </c>
      <c r="C1299" s="261">
        <v>13.12981128692627</v>
      </c>
      <c r="D1299" s="130">
        <f t="shared" si="24"/>
        <v>-1.9710940291364214E-2</v>
      </c>
      <c r="E1299" s="130">
        <v>4.713781174533015E-3</v>
      </c>
    </row>
    <row r="1300" spans="2:5" x14ac:dyDescent="0.25">
      <c r="B1300" s="136">
        <v>44127</v>
      </c>
      <c r="C1300" s="261">
        <v>13.393815994262701</v>
      </c>
      <c r="D1300" s="130">
        <f t="shared" si="24"/>
        <v>2.2389829372734095E-3</v>
      </c>
      <c r="E1300" s="130">
        <v>2.0107273559926041E-2</v>
      </c>
    </row>
    <row r="1301" spans="2:5" x14ac:dyDescent="0.25">
      <c r="B1301" s="136">
        <v>44126</v>
      </c>
      <c r="C1301" s="261">
        <v>13.363894462585449</v>
      </c>
      <c r="D1301" s="130">
        <f t="shared" si="24"/>
        <v>6.5181697910420499E-4</v>
      </c>
      <c r="E1301" s="130">
        <v>-2.2339810917268417E-3</v>
      </c>
    </row>
    <row r="1302" spans="2:5" x14ac:dyDescent="0.25">
      <c r="B1302" s="136">
        <v>44125</v>
      </c>
      <c r="C1302" s="261">
        <v>13.355189323425289</v>
      </c>
      <c r="D1302" s="130">
        <f t="shared" si="24"/>
        <v>-1.9519191317655584E-3</v>
      </c>
      <c r="E1302" s="130">
        <v>-6.5139239048402813E-4</v>
      </c>
    </row>
    <row r="1303" spans="2:5" x14ac:dyDescent="0.25">
      <c r="B1303" s="136">
        <v>44124</v>
      </c>
      <c r="C1303" s="261">
        <v>13.381308555603029</v>
      </c>
      <c r="D1303" s="130">
        <f t="shared" si="24"/>
        <v>1.5191568465340461E-2</v>
      </c>
      <c r="E1303" s="130">
        <v>1.9557365713959596E-3</v>
      </c>
    </row>
    <row r="1304" spans="2:5" x14ac:dyDescent="0.25">
      <c r="B1304" s="136">
        <v>44123</v>
      </c>
      <c r="C1304" s="261">
        <v>13.18106746673584</v>
      </c>
      <c r="D1304" s="130">
        <f t="shared" si="24"/>
        <v>-2.3855570171178977E-2</v>
      </c>
      <c r="E1304" s="130">
        <v>-1.4964238215951175E-2</v>
      </c>
    </row>
    <row r="1305" spans="2:5" x14ac:dyDescent="0.25">
      <c r="B1305" s="136">
        <v>44120</v>
      </c>
      <c r="C1305" s="261">
        <v>13.503193855285639</v>
      </c>
      <c r="D1305" s="130">
        <f t="shared" si="24"/>
        <v>1.6382645773065092E-2</v>
      </c>
      <c r="E1305" s="130">
        <v>2.4438566099652226E-2</v>
      </c>
    </row>
    <row r="1306" spans="2:5" x14ac:dyDescent="0.25">
      <c r="B1306" s="136">
        <v>44119</v>
      </c>
      <c r="C1306" s="261">
        <v>13.28554153442383</v>
      </c>
      <c r="D1306" s="130">
        <f t="shared" si="24"/>
        <v>-6.7237144087418682E-2</v>
      </c>
      <c r="E1306" s="130">
        <v>-1.6118580773882046E-2</v>
      </c>
    </row>
    <row r="1307" spans="2:5" x14ac:dyDescent="0.25">
      <c r="B1307" s="136">
        <v>44118</v>
      </c>
      <c r="C1307" s="261">
        <v>14.24321460723877</v>
      </c>
      <c r="D1307" s="130">
        <f t="shared" si="24"/>
        <v>4.0712474221882983E-2</v>
      </c>
      <c r="E1307" s="130">
        <v>7.2083856750102149E-2</v>
      </c>
    </row>
    <row r="1308" spans="2:5" x14ac:dyDescent="0.25">
      <c r="B1308" s="136">
        <v>44117</v>
      </c>
      <c r="C1308" s="261">
        <v>13.68602275848389</v>
      </c>
      <c r="D1308" s="130">
        <f t="shared" si="24"/>
        <v>1.0932439688180754E-2</v>
      </c>
      <c r="E1308" s="130">
        <v>-3.911980996703511E-2</v>
      </c>
    </row>
    <row r="1309" spans="2:5" x14ac:dyDescent="0.25">
      <c r="B1309" s="136">
        <v>44116</v>
      </c>
      <c r="C1309" s="261">
        <v>13.53801918029785</v>
      </c>
      <c r="D1309" s="130">
        <f t="shared" si="24"/>
        <v>2.3026311522394653E-2</v>
      </c>
      <c r="E1309" s="130">
        <v>-1.0814213946436255E-2</v>
      </c>
    </row>
    <row r="1310" spans="2:5" x14ac:dyDescent="0.25">
      <c r="B1310" s="136">
        <v>44113</v>
      </c>
      <c r="C1310" s="261">
        <v>13.23330497741699</v>
      </c>
      <c r="D1310" s="130">
        <f t="shared" si="24"/>
        <v>2.7027087038349148E-2</v>
      </c>
      <c r="E1310" s="130">
        <v>-2.2508034508055361E-2</v>
      </c>
    </row>
    <row r="1311" spans="2:5" x14ac:dyDescent="0.25">
      <c r="B1311" s="136">
        <v>44112</v>
      </c>
      <c r="C1311" s="261">
        <v>12.88505935668945</v>
      </c>
      <c r="D1311" s="130">
        <f t="shared" si="24"/>
        <v>1.7881723049096472E-2</v>
      </c>
      <c r="E1311" s="130">
        <v>-2.6315846368071456E-2</v>
      </c>
    </row>
    <row r="1312" spans="2:5" x14ac:dyDescent="0.25">
      <c r="B1312" s="136">
        <v>44111</v>
      </c>
      <c r="C1312" s="261">
        <v>12.658699989318849</v>
      </c>
      <c r="D1312" s="130">
        <f t="shared" si="24"/>
        <v>4.679634526874555E-2</v>
      </c>
      <c r="E1312" s="130">
        <v>-1.7567584370737313E-2</v>
      </c>
    </row>
    <row r="1313" spans="2:5" x14ac:dyDescent="0.25">
      <c r="B1313" s="136">
        <v>44110</v>
      </c>
      <c r="C1313" s="261">
        <v>12.092801094055179</v>
      </c>
      <c r="D1313" s="130">
        <f t="shared" si="24"/>
        <v>-1.1388018995676178E-2</v>
      </c>
      <c r="E1313" s="130">
        <v>-4.4704345291472582E-2</v>
      </c>
    </row>
    <row r="1314" spans="2:5" x14ac:dyDescent="0.25">
      <c r="B1314" s="136">
        <v>44109</v>
      </c>
      <c r="C1314" s="261">
        <v>12.232100486755369</v>
      </c>
      <c r="D1314" s="130">
        <f t="shared" si="24"/>
        <v>2.7798086828644906E-2</v>
      </c>
      <c r="E1314" s="130">
        <v>1.1519199862525611E-2</v>
      </c>
    </row>
    <row r="1315" spans="2:5" x14ac:dyDescent="0.25">
      <c r="B1315" s="136">
        <v>44106</v>
      </c>
      <c r="C1315" s="261">
        <v>11.90126800537109</v>
      </c>
      <c r="D1315" s="130">
        <f t="shared" si="24"/>
        <v>-6.5406763260415475E-3</v>
      </c>
      <c r="E1315" s="130">
        <v>-2.7046252746410704E-2</v>
      </c>
    </row>
    <row r="1316" spans="2:5" x14ac:dyDescent="0.25">
      <c r="B1316" s="136">
        <v>44105</v>
      </c>
      <c r="C1316" s="261">
        <v>11.979622840881349</v>
      </c>
      <c r="D1316" s="130">
        <f t="shared" si="24"/>
        <v>-3.6204740009840868E-3</v>
      </c>
      <c r="E1316" s="130">
        <v>6.5837384281151705E-3</v>
      </c>
    </row>
    <row r="1317" spans="2:5" x14ac:dyDescent="0.25">
      <c r="B1317" s="136">
        <v>44104</v>
      </c>
      <c r="C1317" s="261">
        <v>12.023152351379389</v>
      </c>
      <c r="D1317" s="130">
        <f t="shared" si="24"/>
        <v>1.8436518597193797E-2</v>
      </c>
      <c r="E1317" s="130">
        <v>3.6336294619803968E-3</v>
      </c>
    </row>
    <row r="1318" spans="2:5" x14ac:dyDescent="0.25">
      <c r="B1318" s="136">
        <v>44103</v>
      </c>
      <c r="C1318" s="261">
        <v>11.80550003051758</v>
      </c>
      <c r="D1318" s="130">
        <f t="shared" si="24"/>
        <v>-5.1357934521200762E-3</v>
      </c>
      <c r="E1318" s="130">
        <v>-1.8102766604037795E-2</v>
      </c>
    </row>
    <row r="1319" spans="2:5" x14ac:dyDescent="0.25">
      <c r="B1319" s="136">
        <v>44102</v>
      </c>
      <c r="C1319" s="261">
        <v>11.8664436340332</v>
      </c>
      <c r="D1319" s="130">
        <f t="shared" si="24"/>
        <v>4.4216655801393801E-3</v>
      </c>
      <c r="E1319" s="130">
        <v>5.1623059894183717E-3</v>
      </c>
    </row>
    <row r="1320" spans="2:5" x14ac:dyDescent="0.25">
      <c r="B1320" s="136">
        <v>44099</v>
      </c>
      <c r="C1320" s="261">
        <v>11.814205169677731</v>
      </c>
      <c r="D1320" s="130">
        <f t="shared" si="24"/>
        <v>3.9846612851561942E-2</v>
      </c>
      <c r="E1320" s="130">
        <v>-4.4022005216160787E-3</v>
      </c>
    </row>
    <row r="1321" spans="2:5" x14ac:dyDescent="0.25">
      <c r="B1321" s="136">
        <v>44098</v>
      </c>
      <c r="C1321" s="261">
        <v>11.36148834228516</v>
      </c>
      <c r="D1321" s="130">
        <f t="shared" si="24"/>
        <v>-3.9735129230574345E-2</v>
      </c>
      <c r="E1321" s="130">
        <v>-3.8319702501401563E-2</v>
      </c>
    </row>
    <row r="1322" spans="2:5" x14ac:dyDescent="0.25">
      <c r="B1322" s="136">
        <v>44097</v>
      </c>
      <c r="C1322" s="261">
        <v>11.831619262695311</v>
      </c>
      <c r="D1322" s="130">
        <f t="shared" si="24"/>
        <v>-1.8063447479361401E-2</v>
      </c>
      <c r="E1322" s="130">
        <v>4.1379342762727554E-2</v>
      </c>
    </row>
    <row r="1323" spans="2:5" x14ac:dyDescent="0.25">
      <c r="B1323" s="136">
        <v>44096</v>
      </c>
      <c r="C1323" s="261">
        <v>12.049270629882811</v>
      </c>
      <c r="D1323" s="130">
        <f t="shared" si="24"/>
        <v>1.6899038778836566E-2</v>
      </c>
      <c r="E1323" s="130">
        <v>1.8395737925217665E-2</v>
      </c>
    </row>
    <row r="1324" spans="2:5" x14ac:dyDescent="0.25">
      <c r="B1324" s="136">
        <v>44095</v>
      </c>
      <c r="C1324" s="261">
        <v>11.849033355712891</v>
      </c>
      <c r="D1324" s="130">
        <f t="shared" si="24"/>
        <v>8.1482015210404355E-3</v>
      </c>
      <c r="E1324" s="130">
        <v>-1.6618207053406317E-2</v>
      </c>
    </row>
    <row r="1325" spans="2:5" x14ac:dyDescent="0.25">
      <c r="B1325" s="136">
        <v>44092</v>
      </c>
      <c r="C1325" s="261">
        <v>11.75326538085938</v>
      </c>
      <c r="D1325" s="130">
        <f t="shared" si="24"/>
        <v>-1.2435870232055583E-2</v>
      </c>
      <c r="E1325" s="130">
        <v>-8.0823449456606297E-3</v>
      </c>
    </row>
    <row r="1326" spans="2:5" x14ac:dyDescent="0.25">
      <c r="B1326" s="136">
        <v>44091</v>
      </c>
      <c r="C1326" s="261">
        <v>11.90126800537109</v>
      </c>
      <c r="D1326" s="130">
        <f t="shared" si="24"/>
        <v>8.1121489649694754E-3</v>
      </c>
      <c r="E1326" s="130">
        <v>1.2592468536678966E-2</v>
      </c>
    </row>
    <row r="1327" spans="2:5" x14ac:dyDescent="0.25">
      <c r="B1327" s="136">
        <v>44090</v>
      </c>
      <c r="C1327" s="261">
        <v>11.80550003051758</v>
      </c>
      <c r="D1327" s="130">
        <f t="shared" si="24"/>
        <v>1.6491699954492331E-2</v>
      </c>
      <c r="E1327" s="130">
        <v>-8.0468715443001385E-3</v>
      </c>
    </row>
    <row r="1328" spans="2:5" x14ac:dyDescent="0.25">
      <c r="B1328" s="136">
        <v>44089</v>
      </c>
      <c r="C1328" s="261">
        <v>11.61396598815918</v>
      </c>
      <c r="D1328" s="130">
        <f t="shared" si="24"/>
        <v>7.5529284548019595E-3</v>
      </c>
      <c r="E1328" s="130">
        <v>-1.622413636553122E-2</v>
      </c>
    </row>
    <row r="1329" spans="2:5" x14ac:dyDescent="0.25">
      <c r="B1329" s="136">
        <v>44088</v>
      </c>
      <c r="C1329" s="261">
        <v>11.52690410614014</v>
      </c>
      <c r="D1329" s="130">
        <f t="shared" si="24"/>
        <v>3.761742891425239E-2</v>
      </c>
      <c r="E1329" s="130">
        <v>-7.496309366481861E-3</v>
      </c>
    </row>
    <row r="1330" spans="2:5" x14ac:dyDescent="0.25">
      <c r="B1330" s="136">
        <v>44085</v>
      </c>
      <c r="C1330" s="261">
        <v>11.109011650085449</v>
      </c>
      <c r="D1330" s="130">
        <f t="shared" si="24"/>
        <v>1.269845768487725E-2</v>
      </c>
      <c r="E1330" s="130">
        <v>-3.6253659456756349E-2</v>
      </c>
    </row>
    <row r="1331" spans="2:5" x14ac:dyDescent="0.25">
      <c r="B1331" s="136">
        <v>44084</v>
      </c>
      <c r="C1331" s="261">
        <v>10.96971321105957</v>
      </c>
      <c r="D1331" s="130">
        <f t="shared" si="24"/>
        <v>-1.1764667473630554E-2</v>
      </c>
      <c r="E1331" s="130">
        <v>-1.2539228818326736E-2</v>
      </c>
    </row>
    <row r="1332" spans="2:5" x14ac:dyDescent="0.25">
      <c r="B1332" s="136">
        <v>44083</v>
      </c>
      <c r="C1332" s="261">
        <v>11.10030460357666</v>
      </c>
      <c r="D1332" s="130">
        <f t="shared" si="24"/>
        <v>6.31419411955944E-3</v>
      </c>
      <c r="E1332" s="130">
        <v>1.1904722576104244E-2</v>
      </c>
    </row>
    <row r="1333" spans="2:5" x14ac:dyDescent="0.25">
      <c r="B1333" s="136">
        <v>44082</v>
      </c>
      <c r="C1333" s="261">
        <v>11.030654907226561</v>
      </c>
      <c r="D1333" s="130">
        <f t="shared" si="24"/>
        <v>1.8488775426820529E-2</v>
      </c>
      <c r="E1333" s="130">
        <v>-6.2745752335172326E-3</v>
      </c>
    </row>
    <row r="1334" spans="2:5" x14ac:dyDescent="0.25">
      <c r="B1334" s="136">
        <v>44078</v>
      </c>
      <c r="C1334" s="261">
        <v>10.83041381835938</v>
      </c>
      <c r="D1334" s="130">
        <f t="shared" si="24"/>
        <v>-2.4058538813582701E-3</v>
      </c>
      <c r="E1334" s="130">
        <v>-1.8153145987369761E-2</v>
      </c>
    </row>
    <row r="1335" spans="2:5" x14ac:dyDescent="0.25">
      <c r="B1335" s="136">
        <v>44077</v>
      </c>
      <c r="C1335" s="261">
        <v>10.856533050537109</v>
      </c>
      <c r="D1335" s="130">
        <f t="shared" si="24"/>
        <v>-2.0424382663596703E-2</v>
      </c>
      <c r="E1335" s="130">
        <v>2.4116559732419952E-3</v>
      </c>
    </row>
    <row r="1336" spans="2:5" x14ac:dyDescent="0.25">
      <c r="B1336" s="136">
        <v>44076</v>
      </c>
      <c r="C1336" s="261">
        <v>11.082894325256349</v>
      </c>
      <c r="D1336" s="130">
        <f t="shared" si="24"/>
        <v>4.7358401173048098E-3</v>
      </c>
      <c r="E1336" s="130">
        <v>2.0850235859415655E-2</v>
      </c>
    </row>
    <row r="1337" spans="2:5" x14ac:dyDescent="0.25">
      <c r="B1337" s="136">
        <v>44075</v>
      </c>
      <c r="C1337" s="261">
        <v>11.030654907226561</v>
      </c>
      <c r="D1337" s="130">
        <f t="shared" si="24"/>
        <v>5.5554502651490945E-3</v>
      </c>
      <c r="E1337" s="130">
        <v>-4.7135176513180728E-3</v>
      </c>
    </row>
    <row r="1338" spans="2:5" x14ac:dyDescent="0.25">
      <c r="B1338" s="136">
        <v>44074</v>
      </c>
      <c r="C1338" s="261">
        <v>10.96971321105957</v>
      </c>
      <c r="D1338" s="130">
        <f t="shared" si="24"/>
        <v>-1.6393473463283799E-2</v>
      </c>
      <c r="E1338" s="130">
        <v>-5.5247577482516845E-3</v>
      </c>
    </row>
    <row r="1339" spans="2:5" x14ac:dyDescent="0.25">
      <c r="B1339" s="136">
        <v>44071</v>
      </c>
      <c r="C1339" s="261">
        <v>11.152542114257811</v>
      </c>
      <c r="D1339" s="130">
        <f t="shared" si="24"/>
        <v>2.3475818210134504E-3</v>
      </c>
      <c r="E1339" s="130">
        <v>1.6666698543578502E-2</v>
      </c>
    </row>
    <row r="1340" spans="2:5" x14ac:dyDescent="0.25">
      <c r="B1340" s="136">
        <v>44070</v>
      </c>
      <c r="C1340" s="261">
        <v>11.12642192840576</v>
      </c>
      <c r="D1340" s="130">
        <f t="shared" si="24"/>
        <v>-7.7640351108458289E-3</v>
      </c>
      <c r="E1340" s="130">
        <v>-2.3420835881585956E-3</v>
      </c>
    </row>
    <row r="1341" spans="2:5" x14ac:dyDescent="0.25">
      <c r="B1341" s="136">
        <v>44069</v>
      </c>
      <c r="C1341" s="261">
        <v>11.213483810424799</v>
      </c>
      <c r="D1341" s="130">
        <f t="shared" si="24"/>
        <v>5.4643771386506199E-3</v>
      </c>
      <c r="E1341" s="130">
        <v>7.8247870320979282E-3</v>
      </c>
    </row>
    <row r="1342" spans="2:5" x14ac:dyDescent="0.25">
      <c r="B1342" s="136">
        <v>44068</v>
      </c>
      <c r="C1342" s="261">
        <v>11.152542114257811</v>
      </c>
      <c r="D1342" s="130">
        <f t="shared" si="24"/>
        <v>1.5638022139203437E-3</v>
      </c>
      <c r="E1342" s="130">
        <v>-5.4346799975163104E-3</v>
      </c>
    </row>
    <row r="1343" spans="2:5" x14ac:dyDescent="0.25">
      <c r="B1343" s="136">
        <v>44067</v>
      </c>
      <c r="C1343" s="261">
        <v>11.135128974914551</v>
      </c>
      <c r="D1343" s="130">
        <f t="shared" si="24"/>
        <v>1.5079315263065376E-2</v>
      </c>
      <c r="E1343" s="130">
        <v>-1.5613605548279758E-3</v>
      </c>
    </row>
    <row r="1344" spans="2:5" x14ac:dyDescent="0.25">
      <c r="B1344" s="136">
        <v>44064</v>
      </c>
      <c r="C1344" s="261">
        <v>10.96971321105957</v>
      </c>
      <c r="D1344" s="130">
        <f t="shared" si="24"/>
        <v>-1.7160546729309195E-2</v>
      </c>
      <c r="E1344" s="130">
        <v>-1.4855307399459183E-2</v>
      </c>
    </row>
    <row r="1345" spans="2:5" x14ac:dyDescent="0.25">
      <c r="B1345" s="136">
        <v>44063</v>
      </c>
      <c r="C1345" s="261">
        <v>11.161246299743651</v>
      </c>
      <c r="D1345" s="130">
        <f t="shared" si="24"/>
        <v>1.5624093401220478E-3</v>
      </c>
      <c r="E1345" s="130">
        <v>1.7460172841253337E-2</v>
      </c>
    </row>
    <row r="1346" spans="2:5" x14ac:dyDescent="0.25">
      <c r="B1346" s="136">
        <v>44062</v>
      </c>
      <c r="C1346" s="261">
        <v>11.14383506774902</v>
      </c>
      <c r="D1346" s="130">
        <f t="shared" si="24"/>
        <v>-1.3867360750628633E-2</v>
      </c>
      <c r="E1346" s="130">
        <v>-1.5599720252594533E-3</v>
      </c>
    </row>
    <row r="1347" spans="2:5" x14ac:dyDescent="0.25">
      <c r="B1347" s="136">
        <v>44061</v>
      </c>
      <c r="C1347" s="261">
        <v>11.30054378509521</v>
      </c>
      <c r="D1347" s="130">
        <f t="shared" ref="D1347:D1410" si="25">(C1347-C1348)/C1348</f>
        <v>8.5468957902249624E-3</v>
      </c>
      <c r="E1347" s="130">
        <v>1.406236869026488E-2</v>
      </c>
    </row>
    <row r="1348" spans="2:5" x14ac:dyDescent="0.25">
      <c r="B1348" s="136">
        <v>44060</v>
      </c>
      <c r="C1348" s="261">
        <v>11.20477771759033</v>
      </c>
      <c r="D1348" s="130">
        <f t="shared" si="25"/>
        <v>1.1792327107686322E-2</v>
      </c>
      <c r="E1348" s="130">
        <v>-8.4744654174243716E-3</v>
      </c>
    </row>
    <row r="1349" spans="2:5" x14ac:dyDescent="0.25">
      <c r="B1349" s="136">
        <v>44057</v>
      </c>
      <c r="C1349" s="261">
        <v>11.07418727874756</v>
      </c>
      <c r="D1349" s="130">
        <f t="shared" si="25"/>
        <v>-4.6946493665537244E-3</v>
      </c>
      <c r="E1349" s="130">
        <v>-1.1654888846010443E-2</v>
      </c>
    </row>
    <row r="1350" spans="2:5" x14ac:dyDescent="0.25">
      <c r="B1350" s="136">
        <v>44056</v>
      </c>
      <c r="C1350" s="261">
        <v>11.12642192840576</v>
      </c>
      <c r="D1350" s="130">
        <f t="shared" si="25"/>
        <v>1.5672211776082533E-3</v>
      </c>
      <c r="E1350" s="130">
        <v>4.716793056086647E-3</v>
      </c>
    </row>
    <row r="1351" spans="2:5" x14ac:dyDescent="0.25">
      <c r="B1351" s="136">
        <v>44055</v>
      </c>
      <c r="C1351" s="261">
        <v>11.109011650085449</v>
      </c>
      <c r="D1351" s="130">
        <f t="shared" si="25"/>
        <v>1.0292830846784026E-2</v>
      </c>
      <c r="E1351" s="130">
        <v>-1.564768838746109E-3</v>
      </c>
    </row>
    <row r="1352" spans="2:5" x14ac:dyDescent="0.25">
      <c r="B1352" s="136">
        <v>44054</v>
      </c>
      <c r="C1352" s="261">
        <v>10.995833396911619</v>
      </c>
      <c r="D1352" s="130">
        <f t="shared" si="25"/>
        <v>3.1774627750929501E-3</v>
      </c>
      <c r="E1352" s="130">
        <v>-1.0187967817367385E-2</v>
      </c>
    </row>
    <row r="1353" spans="2:5" x14ac:dyDescent="0.25">
      <c r="B1353" s="136">
        <v>44053</v>
      </c>
      <c r="C1353" s="261">
        <v>10.96100521087646</v>
      </c>
      <c r="D1353" s="130">
        <f t="shared" si="25"/>
        <v>-7.9382204580621734E-4</v>
      </c>
      <c r="E1353" s="130">
        <v>-3.1673984843151527E-3</v>
      </c>
    </row>
    <row r="1354" spans="2:5" x14ac:dyDescent="0.25">
      <c r="B1354" s="136">
        <v>44050</v>
      </c>
      <c r="C1354" s="261">
        <v>10.96971321105957</v>
      </c>
      <c r="D1354" s="130">
        <f t="shared" si="25"/>
        <v>-1.7926676055460035E-2</v>
      </c>
      <c r="E1354" s="130">
        <v>7.944526998737274E-4</v>
      </c>
    </row>
    <row r="1355" spans="2:5" x14ac:dyDescent="0.25">
      <c r="B1355" s="136">
        <v>44049</v>
      </c>
      <c r="C1355" s="261">
        <v>11.16995334625244</v>
      </c>
      <c r="D1355" s="130">
        <f t="shared" si="25"/>
        <v>1.4229202189808936E-2</v>
      </c>
      <c r="E1355" s="130">
        <v>1.8253907950026346E-2</v>
      </c>
    </row>
    <row r="1356" spans="2:5" x14ac:dyDescent="0.25">
      <c r="B1356" s="136">
        <v>44048</v>
      </c>
      <c r="C1356" s="261">
        <v>11.01324367523193</v>
      </c>
      <c r="D1356" s="130">
        <f t="shared" si="25"/>
        <v>7.9104990469308124E-4</v>
      </c>
      <c r="E1356" s="130">
        <v>-1.4029572565142921E-2</v>
      </c>
    </row>
    <row r="1357" spans="2:5" x14ac:dyDescent="0.25">
      <c r="B1357" s="136">
        <v>44047</v>
      </c>
      <c r="C1357" s="261">
        <v>11.004538536071779</v>
      </c>
      <c r="D1357" s="130">
        <f t="shared" si="25"/>
        <v>-2.167167201963352E-2</v>
      </c>
      <c r="E1357" s="130">
        <v>-7.9042463935745052E-4</v>
      </c>
    </row>
    <row r="1358" spans="2:5" x14ac:dyDescent="0.25">
      <c r="B1358" s="136">
        <v>44046</v>
      </c>
      <c r="C1358" s="261">
        <v>11.248308181762701</v>
      </c>
      <c r="D1358" s="130">
        <f t="shared" si="25"/>
        <v>5.4473674609182227E-3</v>
      </c>
      <c r="E1358" s="130">
        <v>2.2151737202961212E-2</v>
      </c>
    </row>
    <row r="1359" spans="2:5" x14ac:dyDescent="0.25">
      <c r="B1359" s="136">
        <v>44043</v>
      </c>
      <c r="C1359" s="261">
        <v>11.1873664855957</v>
      </c>
      <c r="D1359" s="130">
        <f t="shared" si="25"/>
        <v>-7.7218983136065691E-3</v>
      </c>
      <c r="E1359" s="130">
        <v>-5.4178544170587449E-3</v>
      </c>
    </row>
    <row r="1360" spans="2:5" x14ac:dyDescent="0.25">
      <c r="B1360" s="136">
        <v>44042</v>
      </c>
      <c r="C1360" s="261">
        <v>11.27442646026611</v>
      </c>
      <c r="D1360" s="130">
        <f t="shared" si="25"/>
        <v>7.7819900494458891E-3</v>
      </c>
      <c r="E1360" s="130">
        <v>7.7819900494458891E-3</v>
      </c>
    </row>
    <row r="1361" spans="2:5" x14ac:dyDescent="0.25">
      <c r="B1361" s="136">
        <v>44041</v>
      </c>
      <c r="C1361" s="261">
        <v>11.1873664855957</v>
      </c>
      <c r="D1361" s="130">
        <f t="shared" si="25"/>
        <v>2.146265516809023E-2</v>
      </c>
      <c r="E1361" s="130">
        <v>-7.7218983136065691E-3</v>
      </c>
    </row>
    <row r="1362" spans="2:5" x14ac:dyDescent="0.25">
      <c r="B1362" s="136">
        <v>44040</v>
      </c>
      <c r="C1362" s="261">
        <v>10.95230102539062</v>
      </c>
      <c r="D1362" s="130">
        <f t="shared" si="25"/>
        <v>-7.1032846639603178E-3</v>
      </c>
      <c r="E1362" s="130">
        <v>-2.1011688542405274E-2</v>
      </c>
    </row>
    <row r="1363" spans="2:5" x14ac:dyDescent="0.25">
      <c r="B1363" s="136">
        <v>44039</v>
      </c>
      <c r="C1363" s="261">
        <v>11.030654907226561</v>
      </c>
      <c r="D1363" s="130">
        <f t="shared" si="25"/>
        <v>2.7575112214789834E-2</v>
      </c>
      <c r="E1363" s="130">
        <v>7.1541022890344195E-3</v>
      </c>
    </row>
    <row r="1364" spans="2:5" x14ac:dyDescent="0.25">
      <c r="B1364" s="136">
        <v>44036</v>
      </c>
      <c r="C1364" s="261">
        <v>10.734645843505859</v>
      </c>
      <c r="D1364" s="130">
        <f t="shared" si="25"/>
        <v>7.3528279928678532E-3</v>
      </c>
      <c r="E1364" s="130">
        <v>-2.6835130480491746E-2</v>
      </c>
    </row>
    <row r="1365" spans="2:5" x14ac:dyDescent="0.25">
      <c r="B1365" s="136">
        <v>44035</v>
      </c>
      <c r="C1365" s="261">
        <v>10.65629196166992</v>
      </c>
      <c r="D1365" s="130">
        <f t="shared" si="25"/>
        <v>-4.8780331411298608E-3</v>
      </c>
      <c r="E1365" s="130">
        <v>-7.2991585356624537E-3</v>
      </c>
    </row>
    <row r="1366" spans="2:5" x14ac:dyDescent="0.25">
      <c r="B1366" s="136">
        <v>44034</v>
      </c>
      <c r="C1366" s="261">
        <v>10.70852851867676</v>
      </c>
      <c r="D1366" s="130">
        <f t="shared" si="25"/>
        <v>-1.5212208074997086E-2</v>
      </c>
      <c r="E1366" s="130">
        <v>4.9019449912531899E-3</v>
      </c>
    </row>
    <row r="1367" spans="2:5" x14ac:dyDescent="0.25">
      <c r="B1367" s="136">
        <v>44033</v>
      </c>
      <c r="C1367" s="261">
        <v>10.873945236206049</v>
      </c>
      <c r="D1367" s="130">
        <f t="shared" si="25"/>
        <v>-7.1542764395279863E-3</v>
      </c>
      <c r="E1367" s="130">
        <v>1.5447194004366355E-2</v>
      </c>
    </row>
    <row r="1368" spans="2:5" x14ac:dyDescent="0.25">
      <c r="B1368" s="136">
        <v>44032</v>
      </c>
      <c r="C1368" s="261">
        <v>10.95230102539062</v>
      </c>
      <c r="D1368" s="130">
        <f t="shared" si="25"/>
        <v>2.5264879496344234E-2</v>
      </c>
      <c r="E1368" s="130">
        <v>7.2058289316811819E-3</v>
      </c>
    </row>
    <row r="1369" spans="2:5" x14ac:dyDescent="0.25">
      <c r="B1369" s="136">
        <v>44029</v>
      </c>
      <c r="C1369" s="261">
        <v>10.68241119384766</v>
      </c>
      <c r="D1369" s="130">
        <f t="shared" si="25"/>
        <v>3.2707249738310406E-3</v>
      </c>
      <c r="E1369" s="130">
        <v>-2.4642294885547495E-2</v>
      </c>
    </row>
    <row r="1370" spans="2:5" x14ac:dyDescent="0.25">
      <c r="B1370" s="136">
        <v>44028</v>
      </c>
      <c r="C1370" s="261">
        <v>10.647585868835449</v>
      </c>
      <c r="D1370" s="130">
        <f t="shared" si="25"/>
        <v>2.6868089039726085E-2</v>
      </c>
      <c r="E1370" s="130">
        <v>-3.2600622069545119E-3</v>
      </c>
    </row>
    <row r="1371" spans="2:5" x14ac:dyDescent="0.25">
      <c r="B1371" s="136">
        <v>44027</v>
      </c>
      <c r="C1371" s="261">
        <v>10.368990898132321</v>
      </c>
      <c r="D1371" s="130">
        <f t="shared" si="25"/>
        <v>0.12464589352337445</v>
      </c>
      <c r="E1371" s="130">
        <v>-2.6165083253148643E-2</v>
      </c>
    </row>
    <row r="1372" spans="2:5" x14ac:dyDescent="0.25">
      <c r="B1372" s="136">
        <v>44026</v>
      </c>
      <c r="C1372" s="261">
        <v>9.219782829284668</v>
      </c>
      <c r="D1372" s="130">
        <f t="shared" si="25"/>
        <v>1.1461279679685125E-2</v>
      </c>
      <c r="E1372" s="130">
        <v>-0.11083123518361367</v>
      </c>
    </row>
    <row r="1373" spans="2:5" x14ac:dyDescent="0.25">
      <c r="B1373" s="136">
        <v>44025</v>
      </c>
      <c r="C1373" s="261">
        <v>9.1153097152709961</v>
      </c>
      <c r="D1373" s="130">
        <f t="shared" si="25"/>
        <v>7.699791524820818E-3</v>
      </c>
      <c r="E1373" s="130">
        <v>-1.1331407252005479E-2</v>
      </c>
    </row>
    <row r="1374" spans="2:5" x14ac:dyDescent="0.25">
      <c r="B1374" s="136">
        <v>44022</v>
      </c>
      <c r="C1374" s="261">
        <v>9.0456600189208984</v>
      </c>
      <c r="D1374" s="130">
        <f t="shared" si="25"/>
        <v>1.56403305408493E-2</v>
      </c>
      <c r="E1374" s="130">
        <v>-7.6409577431486089E-3</v>
      </c>
    </row>
    <row r="1375" spans="2:5" x14ac:dyDescent="0.25">
      <c r="B1375" s="136">
        <v>44021</v>
      </c>
      <c r="C1375" s="261">
        <v>8.9063615798950195</v>
      </c>
      <c r="D1375" s="130">
        <f t="shared" si="25"/>
        <v>-1.0638264062098756E-2</v>
      </c>
      <c r="E1375" s="130">
        <v>-1.5399477620705062E-2</v>
      </c>
    </row>
    <row r="1376" spans="2:5" x14ac:dyDescent="0.25">
      <c r="B1376" s="136">
        <v>44020</v>
      </c>
      <c r="C1376" s="261">
        <v>9.0021286010742188</v>
      </c>
      <c r="D1376" s="130">
        <f t="shared" si="25"/>
        <v>9.7653776242687309E-3</v>
      </c>
      <c r="E1376" s="130">
        <v>1.0752653630791401E-2</v>
      </c>
    </row>
    <row r="1377" spans="2:5" x14ac:dyDescent="0.25">
      <c r="B1377" s="136">
        <v>44019</v>
      </c>
      <c r="C1377" s="261">
        <v>8.915069580078125</v>
      </c>
      <c r="D1377" s="130">
        <f t="shared" si="25"/>
        <v>1.2858730786637426E-2</v>
      </c>
      <c r="E1377" s="130">
        <v>-9.6709372698480494E-3</v>
      </c>
    </row>
    <row r="1378" spans="2:5" x14ac:dyDescent="0.25">
      <c r="B1378" s="136">
        <v>44018</v>
      </c>
      <c r="C1378" s="261">
        <v>8.8018884658813477</v>
      </c>
      <c r="D1378" s="130">
        <f t="shared" si="25"/>
        <v>1.9153162357147164E-2</v>
      </c>
      <c r="E1378" s="130">
        <v>-1.2695482988679658E-2</v>
      </c>
    </row>
    <row r="1379" spans="2:5" x14ac:dyDescent="0.25">
      <c r="B1379" s="136">
        <v>44014</v>
      </c>
      <c r="C1379" s="261">
        <v>8.6364727020263672</v>
      </c>
      <c r="D1379" s="130">
        <f t="shared" si="25"/>
        <v>2.4793304259796024E-2</v>
      </c>
      <c r="E1379" s="130">
        <v>-1.8793212899274919E-2</v>
      </c>
    </row>
    <row r="1380" spans="2:5" x14ac:dyDescent="0.25">
      <c r="B1380" s="136">
        <v>44013</v>
      </c>
      <c r="C1380" s="261">
        <v>8.4275264739990234</v>
      </c>
      <c r="D1380" s="130">
        <f t="shared" si="25"/>
        <v>2.0704999624091822E-3</v>
      </c>
      <c r="E1380" s="130">
        <v>-2.4193468240606943E-2</v>
      </c>
    </row>
    <row r="1381" spans="2:5" x14ac:dyDescent="0.25">
      <c r="B1381" s="136">
        <v>44012</v>
      </c>
      <c r="C1381" s="261">
        <v>8.4101133346557617</v>
      </c>
      <c r="D1381" s="130">
        <f t="shared" si="25"/>
        <v>9.4045885757192832E-3</v>
      </c>
      <c r="E1381" s="130">
        <v>-2.0662218501461258E-3</v>
      </c>
    </row>
    <row r="1382" spans="2:5" x14ac:dyDescent="0.25">
      <c r="B1382" s="136">
        <v>44011</v>
      </c>
      <c r="C1382" s="261">
        <v>8.331756591796875</v>
      </c>
      <c r="D1382" s="130">
        <f t="shared" si="25"/>
        <v>4.1972587472775746E-3</v>
      </c>
      <c r="E1382" s="130">
        <v>-9.3169663405129333E-3</v>
      </c>
    </row>
    <row r="1383" spans="2:5" x14ac:dyDescent="0.25">
      <c r="B1383" s="136">
        <v>44008</v>
      </c>
      <c r="C1383" s="261">
        <v>8.2969322204589844</v>
      </c>
      <c r="D1383" s="130">
        <f t="shared" si="25"/>
        <v>2.583414810842475E-2</v>
      </c>
      <c r="E1383" s="130">
        <v>-4.1797154002527334E-3</v>
      </c>
    </row>
    <row r="1384" spans="2:5" x14ac:dyDescent="0.25">
      <c r="B1384" s="136">
        <v>44007</v>
      </c>
      <c r="C1384" s="261">
        <v>8.0879859924316406</v>
      </c>
      <c r="D1384" s="130">
        <f t="shared" si="25"/>
        <v>2.4255894771376692E-2</v>
      </c>
      <c r="E1384" s="130">
        <v>-2.5183552483665449E-2</v>
      </c>
    </row>
    <row r="1385" spans="2:5" x14ac:dyDescent="0.25">
      <c r="B1385" s="136">
        <v>44006</v>
      </c>
      <c r="C1385" s="261">
        <v>7.8964505195617676</v>
      </c>
      <c r="D1385" s="130">
        <f t="shared" si="25"/>
        <v>-3.7155047156564681E-2</v>
      </c>
      <c r="E1385" s="130">
        <v>-2.3681479301411131E-2</v>
      </c>
    </row>
    <row r="1386" spans="2:5" x14ac:dyDescent="0.25">
      <c r="B1386" s="136">
        <v>44005</v>
      </c>
      <c r="C1386" s="261">
        <v>8.2011651992797852</v>
      </c>
      <c r="D1386" s="130">
        <f t="shared" si="25"/>
        <v>2.9508039715972434E-2</v>
      </c>
      <c r="E1386" s="130">
        <v>3.8588816451537576E-2</v>
      </c>
    </row>
    <row r="1387" spans="2:5" x14ac:dyDescent="0.25">
      <c r="B1387" s="136">
        <v>44004</v>
      </c>
      <c r="C1387" s="261">
        <v>7.9661011695861816</v>
      </c>
      <c r="D1387" s="130">
        <f t="shared" si="25"/>
        <v>-1.0915800112422697E-3</v>
      </c>
      <c r="E1387" s="130">
        <v>-2.8662272248124756E-2</v>
      </c>
    </row>
    <row r="1388" spans="2:5" x14ac:dyDescent="0.25">
      <c r="B1388" s="136">
        <v>44001</v>
      </c>
      <c r="C1388" s="261">
        <v>7.9748063087463379</v>
      </c>
      <c r="D1388" s="130">
        <f t="shared" si="25"/>
        <v>-6.507866788594989E-3</v>
      </c>
      <c r="E1388" s="130">
        <v>1.0927728602533502E-3</v>
      </c>
    </row>
    <row r="1389" spans="2:5" x14ac:dyDescent="0.25">
      <c r="B1389" s="136">
        <v>44000</v>
      </c>
      <c r="C1389" s="261">
        <v>8.0270452499389648</v>
      </c>
      <c r="D1389" s="130">
        <f t="shared" si="25"/>
        <v>-1.1789768808149449E-2</v>
      </c>
      <c r="E1389" s="130">
        <v>6.5504965475254359E-3</v>
      </c>
    </row>
    <row r="1390" spans="2:5" x14ac:dyDescent="0.25">
      <c r="B1390" s="136">
        <v>43999</v>
      </c>
      <c r="C1390" s="261">
        <v>8.1228113174438477</v>
      </c>
      <c r="D1390" s="130">
        <f t="shared" si="25"/>
        <v>2.3026176911870165E-2</v>
      </c>
      <c r="E1390" s="130">
        <v>1.1930425769757681E-2</v>
      </c>
    </row>
    <row r="1391" spans="2:5" x14ac:dyDescent="0.25">
      <c r="B1391" s="136">
        <v>43998</v>
      </c>
      <c r="C1391" s="261">
        <v>7.9399838447570801</v>
      </c>
      <c r="D1391" s="130">
        <f t="shared" si="25"/>
        <v>-1.0846009019638546E-2</v>
      </c>
      <c r="E1391" s="130">
        <v>-2.2507905888955355E-2</v>
      </c>
    </row>
    <row r="1392" spans="2:5" x14ac:dyDescent="0.25">
      <c r="B1392" s="136">
        <v>43997</v>
      </c>
      <c r="C1392" s="261">
        <v>8.0270452499389648</v>
      </c>
      <c r="D1392" s="130">
        <f t="shared" si="25"/>
        <v>1.2074783685752252E-2</v>
      </c>
      <c r="E1392" s="130">
        <v>1.0964934801394217E-2</v>
      </c>
    </row>
    <row r="1393" spans="2:5" x14ac:dyDescent="0.25">
      <c r="B1393" s="136">
        <v>43994</v>
      </c>
      <c r="C1393" s="261">
        <v>7.931276798248291</v>
      </c>
      <c r="D1393" s="130">
        <f t="shared" si="25"/>
        <v>2.8216799038613703E-2</v>
      </c>
      <c r="E1393" s="130">
        <v>-1.1930722788862069E-2</v>
      </c>
    </row>
    <row r="1394" spans="2:5" x14ac:dyDescent="0.25">
      <c r="B1394" s="136">
        <v>43993</v>
      </c>
      <c r="C1394" s="261">
        <v>7.713623046875</v>
      </c>
      <c r="D1394" s="130">
        <f t="shared" si="25"/>
        <v>-4.7311795280964172E-2</v>
      </c>
      <c r="E1394" s="130">
        <v>-2.7442460641565584E-2</v>
      </c>
    </row>
    <row r="1395" spans="2:5" x14ac:dyDescent="0.25">
      <c r="B1395" s="136">
        <v>43992</v>
      </c>
      <c r="C1395" s="261">
        <v>8.0966920852661133</v>
      </c>
      <c r="D1395" s="130">
        <f t="shared" si="25"/>
        <v>-3.2155409201298285E-3</v>
      </c>
      <c r="E1395" s="130">
        <v>4.9661363546447221E-2</v>
      </c>
    </row>
    <row r="1396" spans="2:5" x14ac:dyDescent="0.25">
      <c r="B1396" s="136">
        <v>43991</v>
      </c>
      <c r="C1396" s="261">
        <v>8.1228113174438477</v>
      </c>
      <c r="D1396" s="130">
        <f t="shared" si="25"/>
        <v>-2.4058612044224634E-2</v>
      </c>
      <c r="E1396" s="130">
        <v>3.225913978532619E-3</v>
      </c>
    </row>
    <row r="1397" spans="2:5" x14ac:dyDescent="0.25">
      <c r="B1397" s="136">
        <v>43990</v>
      </c>
      <c r="C1397" s="261">
        <v>8.3230524063110352</v>
      </c>
      <c r="D1397" s="130">
        <f t="shared" si="25"/>
        <v>1.9189938513579717E-2</v>
      </c>
      <c r="E1397" s="130">
        <v>2.465169767481451E-2</v>
      </c>
    </row>
    <row r="1398" spans="2:5" x14ac:dyDescent="0.25">
      <c r="B1398" s="136">
        <v>43987</v>
      </c>
      <c r="C1398" s="261">
        <v>8.1663408279418945</v>
      </c>
      <c r="D1398" s="130">
        <f t="shared" si="25"/>
        <v>1.1866077738891697E-2</v>
      </c>
      <c r="E1398" s="130">
        <v>-1.8828618482602914E-2</v>
      </c>
    </row>
    <row r="1399" spans="2:5" x14ac:dyDescent="0.25">
      <c r="B1399" s="136">
        <v>43986</v>
      </c>
      <c r="C1399" s="261">
        <v>8.0705747604370117</v>
      </c>
      <c r="D1399" s="130">
        <f t="shared" si="25"/>
        <v>0</v>
      </c>
      <c r="E1399" s="130">
        <v>-1.1726925133618022E-2</v>
      </c>
    </row>
    <row r="1400" spans="2:5" x14ac:dyDescent="0.25">
      <c r="B1400" s="136">
        <v>43985</v>
      </c>
      <c r="C1400" s="261">
        <v>8.0705747604370117</v>
      </c>
      <c r="D1400" s="130">
        <f t="shared" si="25"/>
        <v>-1.1726925133618022E-2</v>
      </c>
      <c r="E1400" s="130">
        <v>0</v>
      </c>
    </row>
    <row r="1401" spans="2:5" x14ac:dyDescent="0.25">
      <c r="B1401" s="136">
        <v>43984</v>
      </c>
      <c r="C1401" s="261">
        <v>8.1663408279418945</v>
      </c>
      <c r="D1401" s="130">
        <f t="shared" si="25"/>
        <v>1.2958682237842082E-2</v>
      </c>
      <c r="E1401" s="130">
        <v>1.1866077738891697E-2</v>
      </c>
    </row>
    <row r="1402" spans="2:5" x14ac:dyDescent="0.25">
      <c r="B1402" s="136">
        <v>43983</v>
      </c>
      <c r="C1402" s="261">
        <v>8.0618696212768555</v>
      </c>
      <c r="D1402" s="130">
        <f t="shared" si="25"/>
        <v>1.7582417450138089E-2</v>
      </c>
      <c r="E1402" s="130">
        <v>-1.2792903072032104E-2</v>
      </c>
    </row>
    <row r="1403" spans="2:5" x14ac:dyDescent="0.25">
      <c r="B1403" s="136">
        <v>43980</v>
      </c>
      <c r="C1403" s="261">
        <v>7.9225716590881348</v>
      </c>
      <c r="D1403" s="130">
        <f t="shared" si="25"/>
        <v>4.0828469844313361E-3</v>
      </c>
      <c r="E1403" s="130">
        <v>-1.7278617582835384E-2</v>
      </c>
    </row>
    <row r="1404" spans="2:5" x14ac:dyDescent="0.25">
      <c r="B1404" s="136">
        <v>43979</v>
      </c>
      <c r="C1404" s="261">
        <v>7.8903565406799316</v>
      </c>
      <c r="D1404" s="130">
        <f t="shared" si="25"/>
        <v>-1.7112481981390135E-2</v>
      </c>
      <c r="E1404" s="130">
        <v>-4.0662451277734477E-3</v>
      </c>
    </row>
    <row r="1405" spans="2:5" x14ac:dyDescent="0.25">
      <c r="B1405" s="136">
        <v>43978</v>
      </c>
      <c r="C1405" s="261">
        <v>8.0277309417724609</v>
      </c>
      <c r="D1405" s="130">
        <f t="shared" si="25"/>
        <v>3.0871263832489539E-2</v>
      </c>
      <c r="E1405" s="130">
        <v>1.7410417436053073E-2</v>
      </c>
    </row>
    <row r="1406" spans="2:5" x14ac:dyDescent="0.25">
      <c r="B1406" s="136">
        <v>43977</v>
      </c>
      <c r="C1406" s="261">
        <v>7.7873263359069824</v>
      </c>
      <c r="D1406" s="130">
        <f t="shared" si="25"/>
        <v>2.209792111762005E-3</v>
      </c>
      <c r="E1406" s="130">
        <v>-2.994676921899914E-2</v>
      </c>
    </row>
    <row r="1407" spans="2:5" x14ac:dyDescent="0.25">
      <c r="B1407" s="136">
        <v>43973</v>
      </c>
      <c r="C1407" s="261">
        <v>7.7701559066772461</v>
      </c>
      <c r="D1407" s="130">
        <f t="shared" si="25"/>
        <v>1.3437980805798723E-2</v>
      </c>
      <c r="E1407" s="130">
        <v>-2.2049196976071639E-3</v>
      </c>
    </row>
    <row r="1408" spans="2:5" x14ac:dyDescent="0.25">
      <c r="B1408" s="136">
        <v>43972</v>
      </c>
      <c r="C1408" s="261">
        <v>7.6671252250671387</v>
      </c>
      <c r="D1408" s="130">
        <f t="shared" si="25"/>
        <v>-7.7780111052206729E-3</v>
      </c>
      <c r="E1408" s="130">
        <v>-1.3259795922700664E-2</v>
      </c>
    </row>
    <row r="1409" spans="2:5" x14ac:dyDescent="0.25">
      <c r="B1409" s="136">
        <v>43971</v>
      </c>
      <c r="C1409" s="261">
        <v>7.7272276878356934</v>
      </c>
      <c r="D1409" s="130">
        <f t="shared" si="25"/>
        <v>2.3891001271431116E-2</v>
      </c>
      <c r="E1409" s="130">
        <v>7.8389828004965696E-3</v>
      </c>
    </row>
    <row r="1410" spans="2:5" x14ac:dyDescent="0.25">
      <c r="B1410" s="136">
        <v>43970</v>
      </c>
      <c r="C1410" s="261">
        <v>7.5469241142272949</v>
      </c>
      <c r="D1410" s="130">
        <f t="shared" si="25"/>
        <v>-1.8973481246593583E-2</v>
      </c>
      <c r="E1410" s="130">
        <v>-2.3333539646079638E-2</v>
      </c>
    </row>
    <row r="1411" spans="2:5" x14ac:dyDescent="0.25">
      <c r="B1411" s="136">
        <v>43969</v>
      </c>
      <c r="C1411" s="261">
        <v>7.6928849220275879</v>
      </c>
      <c r="D1411" s="130">
        <f t="shared" ref="D1411:D1474" si="26">(C1411-C1412)/C1412</f>
        <v>2.9885227555421688E-2</v>
      </c>
      <c r="E1411" s="130">
        <v>1.9340436658841033E-2</v>
      </c>
    </row>
    <row r="1412" spans="2:5" x14ac:dyDescent="0.25">
      <c r="B1412" s="136">
        <v>43966</v>
      </c>
      <c r="C1412" s="261">
        <v>7.4696526527404794</v>
      </c>
      <c r="D1412" s="130">
        <f t="shared" si="26"/>
        <v>2.3039879485480352E-3</v>
      </c>
      <c r="E1412" s="130">
        <v>-2.9018017499249413E-2</v>
      </c>
    </row>
    <row r="1413" spans="2:5" x14ac:dyDescent="0.25">
      <c r="B1413" s="136">
        <v>43965</v>
      </c>
      <c r="C1413" s="261">
        <v>7.4524822235107422</v>
      </c>
      <c r="D1413" s="130">
        <f t="shared" si="26"/>
        <v>1.5204697811543332E-2</v>
      </c>
      <c r="E1413" s="130">
        <v>-2.2986917903656066E-3</v>
      </c>
    </row>
    <row r="1414" spans="2:5" x14ac:dyDescent="0.25">
      <c r="B1414" s="136">
        <v>43964</v>
      </c>
      <c r="C1414" s="261">
        <v>7.3408665657043457</v>
      </c>
      <c r="D1414" s="130">
        <f t="shared" si="26"/>
        <v>-6.5573556559431492E-2</v>
      </c>
      <c r="E1414" s="130">
        <v>-1.4976977396105238E-2</v>
      </c>
    </row>
    <row r="1415" spans="2:5" x14ac:dyDescent="0.25">
      <c r="B1415" s="136">
        <v>43963</v>
      </c>
      <c r="C1415" s="261">
        <v>7.856013298034668</v>
      </c>
      <c r="D1415" s="130">
        <f t="shared" si="26"/>
        <v>1.6666470227312012E-2</v>
      </c>
      <c r="E1415" s="130">
        <v>7.0175193585049811E-2</v>
      </c>
    </row>
    <row r="1416" spans="2:5" x14ac:dyDescent="0.25">
      <c r="B1416" s="136">
        <v>43962</v>
      </c>
      <c r="C1416" s="261">
        <v>7.7272276878356934</v>
      </c>
      <c r="D1416" s="130">
        <f t="shared" si="26"/>
        <v>-1.8538673104936579E-2</v>
      </c>
      <c r="E1416" s="130">
        <v>-1.6393252571401933E-2</v>
      </c>
    </row>
    <row r="1417" spans="2:5" x14ac:dyDescent="0.25">
      <c r="B1417" s="136">
        <v>43959</v>
      </c>
      <c r="C1417" s="261">
        <v>7.8731861114501953</v>
      </c>
      <c r="D1417" s="130">
        <f t="shared" si="26"/>
        <v>1.4380613068888048E-2</v>
      </c>
      <c r="E1417" s="130">
        <v>1.8888847269800484E-2</v>
      </c>
    </row>
    <row r="1418" spans="2:5" x14ac:dyDescent="0.25">
      <c r="B1418" s="136">
        <v>43958</v>
      </c>
      <c r="C1418" s="261">
        <v>7.7615699768066406</v>
      </c>
      <c r="D1418" s="130">
        <f t="shared" si="26"/>
        <v>2.0316130664867559E-2</v>
      </c>
      <c r="E1418" s="130">
        <v>-1.41767428158758E-2</v>
      </c>
    </row>
    <row r="1419" spans="2:5" x14ac:dyDescent="0.25">
      <c r="B1419" s="136">
        <v>43957</v>
      </c>
      <c r="C1419" s="261">
        <v>7.6070246696472168</v>
      </c>
      <c r="D1419" s="130">
        <f t="shared" si="26"/>
        <v>-5.6119383262108616E-3</v>
      </c>
      <c r="E1419" s="130">
        <v>-1.9911603917923928E-2</v>
      </c>
    </row>
    <row r="1420" spans="2:5" x14ac:dyDescent="0.25">
      <c r="B1420" s="136">
        <v>43956</v>
      </c>
      <c r="C1420" s="261">
        <v>7.6499557495117188</v>
      </c>
      <c r="D1420" s="130">
        <f t="shared" si="26"/>
        <v>-2.2393628708822313E-3</v>
      </c>
      <c r="E1420" s="130">
        <v>5.6436099170022701E-3</v>
      </c>
    </row>
    <row r="1421" spans="2:5" x14ac:dyDescent="0.25">
      <c r="B1421" s="136">
        <v>43955</v>
      </c>
      <c r="C1421" s="261">
        <v>7.6671252250671387</v>
      </c>
      <c r="D1421" s="130">
        <f t="shared" si="26"/>
        <v>-1.4349109896049256E-2</v>
      </c>
      <c r="E1421" s="130">
        <v>2.2443888719899871E-3</v>
      </c>
    </row>
    <row r="1422" spans="2:5" x14ac:dyDescent="0.25">
      <c r="B1422" s="136">
        <v>43952</v>
      </c>
      <c r="C1422" s="261">
        <v>7.7787432670593262</v>
      </c>
      <c r="D1422" s="130">
        <f t="shared" si="26"/>
        <v>-1.8417982802044552E-2</v>
      </c>
      <c r="E1422" s="130">
        <v>1.455800429961154E-2</v>
      </c>
    </row>
    <row r="1423" spans="2:5" x14ac:dyDescent="0.25">
      <c r="B1423" s="136">
        <v>43951</v>
      </c>
      <c r="C1423" s="261">
        <v>7.9247002601623544</v>
      </c>
      <c r="D1423" s="130">
        <f t="shared" si="26"/>
        <v>-2.7397355673625192E-2</v>
      </c>
      <c r="E1423" s="130">
        <v>1.876356990995099E-2</v>
      </c>
    </row>
    <row r="1424" spans="2:5" x14ac:dyDescent="0.25">
      <c r="B1424" s="136">
        <v>43950</v>
      </c>
      <c r="C1424" s="261">
        <v>8.1479320526123047</v>
      </c>
      <c r="D1424" s="130">
        <f t="shared" si="26"/>
        <v>7.9636144379933924E-2</v>
      </c>
      <c r="E1424" s="130">
        <v>2.8169114934496829E-2</v>
      </c>
    </row>
    <row r="1425" spans="2:5" x14ac:dyDescent="0.25">
      <c r="B1425" s="136">
        <v>43949</v>
      </c>
      <c r="C1425" s="261">
        <v>7.5469241142272949</v>
      </c>
      <c r="D1425" s="130">
        <f t="shared" si="26"/>
        <v>-1.5677468061543392E-2</v>
      </c>
      <c r="E1425" s="130">
        <v>-7.3762021394412694E-2</v>
      </c>
    </row>
    <row r="1426" spans="2:5" x14ac:dyDescent="0.25">
      <c r="B1426" s="136">
        <v>43948</v>
      </c>
      <c r="C1426" s="261">
        <v>7.6671252250671387</v>
      </c>
      <c r="D1426" s="130">
        <f t="shared" si="26"/>
        <v>1.9405965978902224E-2</v>
      </c>
      <c r="E1426" s="130">
        <v>1.5927165693006409E-2</v>
      </c>
    </row>
    <row r="1427" spans="2:5" x14ac:dyDescent="0.25">
      <c r="B1427" s="136">
        <v>43945</v>
      </c>
      <c r="C1427" s="261">
        <v>7.5211696624755859</v>
      </c>
      <c r="D1427" s="130">
        <f t="shared" si="26"/>
        <v>-3.4125759530504963E-3</v>
      </c>
      <c r="E1427" s="130">
        <v>-1.9036543464082348E-2</v>
      </c>
    </row>
    <row r="1428" spans="2:5" x14ac:dyDescent="0.25">
      <c r="B1428" s="136">
        <v>43944</v>
      </c>
      <c r="C1428" s="261">
        <v>7.5469241142272949</v>
      </c>
      <c r="D1428" s="130">
        <f t="shared" si="26"/>
        <v>2.80699215383679E-2</v>
      </c>
      <c r="E1428" s="130">
        <v>3.4242615055211944E-3</v>
      </c>
    </row>
    <row r="1429" spans="2:5" x14ac:dyDescent="0.25">
      <c r="B1429" s="136">
        <v>43943</v>
      </c>
      <c r="C1429" s="261">
        <v>7.3408665657043457</v>
      </c>
      <c r="D1429" s="130">
        <f t="shared" si="26"/>
        <v>3.6363609436206257E-2</v>
      </c>
      <c r="E1429" s="130">
        <v>-2.7303514041501234E-2</v>
      </c>
    </row>
    <row r="1430" spans="2:5" x14ac:dyDescent="0.25">
      <c r="B1430" s="136">
        <v>43942</v>
      </c>
      <c r="C1430" s="261">
        <v>7.0832924842834473</v>
      </c>
      <c r="D1430" s="130">
        <f t="shared" si="26"/>
        <v>-3.0552265271107475E-2</v>
      </c>
      <c r="E1430" s="130">
        <v>-3.5087694227307425E-2</v>
      </c>
    </row>
    <row r="1431" spans="2:5" x14ac:dyDescent="0.25">
      <c r="B1431" s="136">
        <v>43941</v>
      </c>
      <c r="C1431" s="261">
        <v>7.306523323059082</v>
      </c>
      <c r="D1431" s="130">
        <f t="shared" si="26"/>
        <v>-8.1582370191947331E-3</v>
      </c>
      <c r="E1431" s="130">
        <v>3.1515123690140409E-2</v>
      </c>
    </row>
    <row r="1432" spans="2:5" x14ac:dyDescent="0.25">
      <c r="B1432" s="136">
        <v>43938</v>
      </c>
      <c r="C1432" s="261">
        <v>7.3666219711303711</v>
      </c>
      <c r="D1432" s="130">
        <f t="shared" si="26"/>
        <v>4.3795431060727981E-2</v>
      </c>
      <c r="E1432" s="130">
        <v>8.2253413031092692E-3</v>
      </c>
    </row>
    <row r="1433" spans="2:5" x14ac:dyDescent="0.25">
      <c r="B1433" s="136">
        <v>43937</v>
      </c>
      <c r="C1433" s="261">
        <v>7.0575342178344727</v>
      </c>
      <c r="D1433" s="130">
        <f t="shared" si="26"/>
        <v>-1.3205203835190906E-2</v>
      </c>
      <c r="E1433" s="130">
        <v>-4.1957868139183264E-2</v>
      </c>
    </row>
    <row r="1434" spans="2:5" x14ac:dyDescent="0.25">
      <c r="B1434" s="136">
        <v>43936</v>
      </c>
      <c r="C1434" s="261">
        <v>7.1519775390625</v>
      </c>
      <c r="D1434" s="130">
        <f t="shared" si="26"/>
        <v>-3.921573149155274E-2</v>
      </c>
      <c r="E1434" s="130">
        <v>1.3381914747131931E-2</v>
      </c>
    </row>
    <row r="1435" spans="2:5" x14ac:dyDescent="0.25">
      <c r="B1435" s="136">
        <v>43935</v>
      </c>
      <c r="C1435" s="261">
        <v>7.4438953399658203</v>
      </c>
      <c r="D1435" s="130">
        <f t="shared" si="26"/>
        <v>2.000009016731329E-2</v>
      </c>
      <c r="E1435" s="130">
        <v>4.0816375514175017E-2</v>
      </c>
    </row>
    <row r="1436" spans="2:5" x14ac:dyDescent="0.25">
      <c r="B1436" s="136">
        <v>43934</v>
      </c>
      <c r="C1436" s="261">
        <v>7.297935962677002</v>
      </c>
      <c r="D1436" s="130">
        <f t="shared" si="26"/>
        <v>-2.3477114799740849E-3</v>
      </c>
      <c r="E1436" s="130">
        <v>-1.9607929803253862E-2</v>
      </c>
    </row>
    <row r="1437" spans="2:5" x14ac:dyDescent="0.25">
      <c r="B1437" s="136">
        <v>43930</v>
      </c>
      <c r="C1437" s="261">
        <v>7.3151097297668457</v>
      </c>
      <c r="D1437" s="130">
        <f t="shared" si="26"/>
        <v>4.7172449565684952E-3</v>
      </c>
      <c r="E1437" s="130">
        <v>2.3532361996150119E-3</v>
      </c>
    </row>
    <row r="1438" spans="2:5" x14ac:dyDescent="0.25">
      <c r="B1438" s="136">
        <v>43929</v>
      </c>
      <c r="C1438" s="261">
        <v>7.2807645797729492</v>
      </c>
      <c r="D1438" s="130">
        <f t="shared" si="26"/>
        <v>1.1933078371832273E-2</v>
      </c>
      <c r="E1438" s="130">
        <v>-4.695097033765366E-3</v>
      </c>
    </row>
    <row r="1439" spans="2:5" x14ac:dyDescent="0.25">
      <c r="B1439" s="136">
        <v>43928</v>
      </c>
      <c r="C1439" s="261">
        <v>7.1949071884155273</v>
      </c>
      <c r="D1439" s="130">
        <f t="shared" si="26"/>
        <v>1.575746086720731E-2</v>
      </c>
      <c r="E1439" s="130">
        <v>-1.1792359225011413E-2</v>
      </c>
    </row>
    <row r="1440" spans="2:5" x14ac:dyDescent="0.25">
      <c r="B1440" s="136">
        <v>43927</v>
      </c>
      <c r="C1440" s="261">
        <v>7.0832924842834473</v>
      </c>
      <c r="D1440" s="130">
        <f t="shared" si="26"/>
        <v>9.1269959917995011E-2</v>
      </c>
      <c r="E1440" s="130">
        <v>-1.5513015138234191E-2</v>
      </c>
    </row>
    <row r="1441" spans="2:5" x14ac:dyDescent="0.25">
      <c r="B1441" s="136">
        <v>43924</v>
      </c>
      <c r="C1441" s="261">
        <v>6.4908709526062012</v>
      </c>
      <c r="D1441" s="130">
        <f t="shared" si="26"/>
        <v>-4.4247850366630405E-2</v>
      </c>
      <c r="E1441" s="130">
        <v>-8.3636463267855024E-2</v>
      </c>
    </row>
    <row r="1442" spans="2:5" x14ac:dyDescent="0.25">
      <c r="B1442" s="136">
        <v>43923</v>
      </c>
      <c r="C1442" s="261">
        <v>6.791374683380127</v>
      </c>
      <c r="D1442" s="130">
        <f t="shared" si="26"/>
        <v>1.6709533589321451E-2</v>
      </c>
      <c r="E1442" s="130">
        <v>4.6296364997561401E-2</v>
      </c>
    </row>
    <row r="1443" spans="2:5" x14ac:dyDescent="0.25">
      <c r="B1443" s="136">
        <v>43922</v>
      </c>
      <c r="C1443" s="261">
        <v>6.6797590255737296</v>
      </c>
      <c r="D1443" s="130">
        <f t="shared" si="26"/>
        <v>-5.2375084524386578E-2</v>
      </c>
      <c r="E1443" s="130">
        <v>-1.6434913844400833E-2</v>
      </c>
    </row>
    <row r="1444" spans="2:5" x14ac:dyDescent="0.25">
      <c r="B1444" s="136">
        <v>43921</v>
      </c>
      <c r="C1444" s="261">
        <v>7.0489482879638672</v>
      </c>
      <c r="D1444" s="130">
        <f t="shared" si="26"/>
        <v>-3.2979796915968564E-2</v>
      </c>
      <c r="E1444" s="130">
        <v>5.5269847456574629E-2</v>
      </c>
    </row>
    <row r="1445" spans="2:5" x14ac:dyDescent="0.25">
      <c r="B1445" s="136">
        <v>43920</v>
      </c>
      <c r="C1445" s="261">
        <v>7.2893495559692383</v>
      </c>
      <c r="D1445" s="130">
        <f t="shared" si="26"/>
        <v>-2.3504704399757489E-3</v>
      </c>
      <c r="E1445" s="130">
        <v>3.4104558323382522E-2</v>
      </c>
    </row>
    <row r="1446" spans="2:5" x14ac:dyDescent="0.25">
      <c r="B1446" s="136">
        <v>43917</v>
      </c>
      <c r="C1446" s="261">
        <v>7.306523323059082</v>
      </c>
      <c r="D1446" s="130">
        <f t="shared" si="26"/>
        <v>-6.4835049279451551E-2</v>
      </c>
      <c r="E1446" s="130">
        <v>2.356008167529869E-3</v>
      </c>
    </row>
    <row r="1447" spans="2:5" x14ac:dyDescent="0.25">
      <c r="B1447" s="136">
        <v>43916</v>
      </c>
      <c r="C1447" s="261">
        <v>7.8130850791931152</v>
      </c>
      <c r="D1447" s="130">
        <f t="shared" si="26"/>
        <v>0.11111113371503219</v>
      </c>
      <c r="E1447" s="130">
        <v>6.9330067630845094E-2</v>
      </c>
    </row>
    <row r="1448" spans="2:5" x14ac:dyDescent="0.25">
      <c r="B1448" s="136">
        <v>43915</v>
      </c>
      <c r="C1448" s="261">
        <v>7.0317764282226563</v>
      </c>
      <c r="D1448" s="130">
        <f t="shared" si="26"/>
        <v>5.8139499840920705E-2</v>
      </c>
      <c r="E1448" s="130">
        <v>-0.1000000183091757</v>
      </c>
    </row>
    <row r="1449" spans="2:5" x14ac:dyDescent="0.25">
      <c r="B1449" s="136">
        <v>43914</v>
      </c>
      <c r="C1449" s="261">
        <v>6.6454153060913086</v>
      </c>
      <c r="D1449" s="130">
        <f t="shared" si="26"/>
        <v>8.7078555058618543E-2</v>
      </c>
      <c r="E1449" s="130">
        <v>-5.494502364731807E-2</v>
      </c>
    </row>
    <row r="1450" spans="2:5" x14ac:dyDescent="0.25">
      <c r="B1450" s="136">
        <v>43913</v>
      </c>
      <c r="C1450" s="261">
        <v>6.113095760345459</v>
      </c>
      <c r="D1450" s="130">
        <f t="shared" si="26"/>
        <v>2.5936728802353013E-2</v>
      </c>
      <c r="E1450" s="130">
        <v>-8.010327740659276E-2</v>
      </c>
    </row>
    <row r="1451" spans="2:5" x14ac:dyDescent="0.25">
      <c r="B1451" s="136">
        <v>43910</v>
      </c>
      <c r="C1451" s="261">
        <v>5.9585504531860352</v>
      </c>
      <c r="D1451" s="130">
        <f t="shared" si="26"/>
        <v>-2.664803254314347E-2</v>
      </c>
      <c r="E1451" s="130">
        <v>-2.5281021796179137E-2</v>
      </c>
    </row>
    <row r="1452" spans="2:5" x14ac:dyDescent="0.25">
      <c r="B1452" s="136">
        <v>43909</v>
      </c>
      <c r="C1452" s="261">
        <v>6.1216812133789063</v>
      </c>
      <c r="D1452" s="130">
        <f t="shared" si="26"/>
        <v>-2.9931871320571117E-2</v>
      </c>
      <c r="E1452" s="130">
        <v>2.737759149217997E-2</v>
      </c>
    </row>
    <row r="1453" spans="2:5" x14ac:dyDescent="0.25">
      <c r="B1453" s="136">
        <v>43908</v>
      </c>
      <c r="C1453" s="261">
        <v>6.3105683326721191</v>
      </c>
      <c r="D1453" s="130">
        <f t="shared" si="26"/>
        <v>-6.6073656158959312E-2</v>
      </c>
      <c r="E1453" s="130">
        <v>3.0855432145078212E-2</v>
      </c>
    </row>
    <row r="1454" spans="2:5" x14ac:dyDescent="0.25">
      <c r="B1454" s="136">
        <v>43907</v>
      </c>
      <c r="C1454" s="261">
        <v>6.7570300102233887</v>
      </c>
      <c r="D1454" s="130">
        <f t="shared" si="26"/>
        <v>6.7842435935945064E-2</v>
      </c>
      <c r="E1454" s="130">
        <v>7.0748251823813432E-2</v>
      </c>
    </row>
    <row r="1455" spans="2:5" x14ac:dyDescent="0.25">
      <c r="B1455" s="136">
        <v>43906</v>
      </c>
      <c r="C1455" s="261">
        <v>6.3277406692504883</v>
      </c>
      <c r="D1455" s="130">
        <f t="shared" si="26"/>
        <v>-0.12052504590486701</v>
      </c>
      <c r="E1455" s="130">
        <v>-6.3532253123544741E-2</v>
      </c>
    </row>
    <row r="1456" spans="2:5" x14ac:dyDescent="0.25">
      <c r="B1456" s="136">
        <v>43903</v>
      </c>
      <c r="C1456" s="261">
        <v>7.1949071884155273</v>
      </c>
      <c r="D1456" s="130">
        <f t="shared" si="26"/>
        <v>4.099381950163053E-2</v>
      </c>
      <c r="E1456" s="130">
        <v>0.13704204462408123</v>
      </c>
    </row>
    <row r="1457" spans="2:5" x14ac:dyDescent="0.25">
      <c r="B1457" s="136">
        <v>43902</v>
      </c>
      <c r="C1457" s="261">
        <v>6.9115753173828116</v>
      </c>
      <c r="D1457" s="130">
        <f t="shared" si="26"/>
        <v>-9.5505660396903405E-2</v>
      </c>
      <c r="E1457" s="130">
        <v>-3.937950325320478E-2</v>
      </c>
    </row>
    <row r="1458" spans="2:5" x14ac:dyDescent="0.25">
      <c r="B1458" s="136">
        <v>43901</v>
      </c>
      <c r="C1458" s="261">
        <v>7.6413693428039551</v>
      </c>
      <c r="D1458" s="130">
        <f t="shared" si="26"/>
        <v>-3.1555886808445885E-2</v>
      </c>
      <c r="E1458" s="130">
        <v>0.10559011396225262</v>
      </c>
    </row>
    <row r="1459" spans="2:5" x14ac:dyDescent="0.25">
      <c r="B1459" s="136">
        <v>43900</v>
      </c>
      <c r="C1459" s="261">
        <v>7.8903565406799316</v>
      </c>
      <c r="D1459" s="130">
        <f t="shared" si="26"/>
        <v>1.2114403528585217E-2</v>
      </c>
      <c r="E1459" s="130">
        <v>3.2584107207231552E-2</v>
      </c>
    </row>
    <row r="1460" spans="2:5" x14ac:dyDescent="0.25">
      <c r="B1460" s="136">
        <v>43899</v>
      </c>
      <c r="C1460" s="261">
        <v>7.7959136962890616</v>
      </c>
      <c r="D1460" s="130">
        <f t="shared" si="26"/>
        <v>-7.1574530642803447E-2</v>
      </c>
      <c r="E1460" s="130">
        <v>-1.1969401370388728E-2</v>
      </c>
    </row>
    <row r="1461" spans="2:5" x14ac:dyDescent="0.25">
      <c r="B1461" s="136">
        <v>43896</v>
      </c>
      <c r="C1461" s="261">
        <v>8.3969192504882813</v>
      </c>
      <c r="D1461" s="130">
        <f t="shared" si="26"/>
        <v>-3.4550787135133383E-2</v>
      </c>
      <c r="E1461" s="130">
        <v>7.7092381677506858E-2</v>
      </c>
    </row>
    <row r="1462" spans="2:5" x14ac:dyDescent="0.25">
      <c r="B1462" s="136">
        <v>43895</v>
      </c>
      <c r="C1462" s="261">
        <v>8.6974220275878906</v>
      </c>
      <c r="D1462" s="130">
        <f t="shared" si="26"/>
        <v>-3.2473877857294185E-2</v>
      </c>
      <c r="E1462" s="130">
        <v>3.5787265321401668E-2</v>
      </c>
    </row>
    <row r="1463" spans="2:5" x14ac:dyDescent="0.25">
      <c r="B1463" s="136">
        <v>43894</v>
      </c>
      <c r="C1463" s="261">
        <v>8.9893407821655273</v>
      </c>
      <c r="D1463" s="130">
        <f t="shared" si="26"/>
        <v>2.5465266714331657E-2</v>
      </c>
      <c r="E1463" s="130">
        <v>3.3563825424554723E-2</v>
      </c>
    </row>
    <row r="1464" spans="2:5" x14ac:dyDescent="0.25">
      <c r="B1464" s="136">
        <v>43893</v>
      </c>
      <c r="C1464" s="261">
        <v>8.7661094665527344</v>
      </c>
      <c r="D1464" s="130">
        <f t="shared" si="26"/>
        <v>-1.4478756510015305E-2</v>
      </c>
      <c r="E1464" s="130">
        <v>-2.4832890533605587E-2</v>
      </c>
    </row>
    <row r="1465" spans="2:5" x14ac:dyDescent="0.25">
      <c r="B1465" s="136">
        <v>43892</v>
      </c>
      <c r="C1465" s="261">
        <v>8.8948965072631836</v>
      </c>
      <c r="D1465" s="130">
        <f t="shared" si="26"/>
        <v>2.879826620499492E-2</v>
      </c>
      <c r="E1465" s="130">
        <v>1.4691470737599016E-2</v>
      </c>
    </row>
    <row r="1466" spans="2:5" x14ac:dyDescent="0.25">
      <c r="B1466" s="136">
        <v>43889</v>
      </c>
      <c r="C1466" s="261">
        <v>8.645909309387207</v>
      </c>
      <c r="D1466" s="130">
        <f t="shared" si="26"/>
        <v>-5.1788977152091034E-2</v>
      </c>
      <c r="E1466" s="130">
        <v>-2.7992141074678553E-2</v>
      </c>
    </row>
    <row r="1467" spans="2:5" x14ac:dyDescent="0.25">
      <c r="B1467" s="136">
        <v>43888</v>
      </c>
      <c r="C1467" s="261">
        <v>9.1181278228759766</v>
      </c>
      <c r="D1467" s="130">
        <f t="shared" si="26"/>
        <v>-3.4545636489197742E-2</v>
      </c>
      <c r="E1467" s="130">
        <v>5.4617564976776146E-2</v>
      </c>
    </row>
    <row r="1468" spans="2:5" x14ac:dyDescent="0.25">
      <c r="B1468" s="136">
        <v>43887</v>
      </c>
      <c r="C1468" s="261">
        <v>9.4443902969360352</v>
      </c>
      <c r="D1468" s="130">
        <f t="shared" si="26"/>
        <v>-1.8147062366163651E-3</v>
      </c>
      <c r="E1468" s="130">
        <v>3.5781739453302722E-2</v>
      </c>
    </row>
    <row r="1469" spans="2:5" x14ac:dyDescent="0.25">
      <c r="B1469" s="136">
        <v>43886</v>
      </c>
      <c r="C1469" s="261">
        <v>9.4615602493286133</v>
      </c>
      <c r="D1469" s="130">
        <f t="shared" si="26"/>
        <v>-1.7825366294754605E-2</v>
      </c>
      <c r="E1469" s="130">
        <v>1.8180053823218668E-3</v>
      </c>
    </row>
    <row r="1470" spans="2:5" x14ac:dyDescent="0.25">
      <c r="B1470" s="136">
        <v>43885</v>
      </c>
      <c r="C1470" s="261">
        <v>9.6332769393920898</v>
      </c>
      <c r="D1470" s="130">
        <f t="shared" si="26"/>
        <v>-1.665219568121154E-2</v>
      </c>
      <c r="E1470" s="130">
        <v>1.8148876669221811E-2</v>
      </c>
    </row>
    <row r="1471" spans="2:5" x14ac:dyDescent="0.25">
      <c r="B1471" s="136">
        <v>43882</v>
      </c>
      <c r="C1471" s="261">
        <v>9.7964086532592773</v>
      </c>
      <c r="D1471" s="130">
        <f t="shared" si="26"/>
        <v>4.401666839081662E-3</v>
      </c>
      <c r="E1471" s="130">
        <v>1.6934187078138953E-2</v>
      </c>
    </row>
    <row r="1472" spans="2:5" x14ac:dyDescent="0.25">
      <c r="B1472" s="136">
        <v>43881</v>
      </c>
      <c r="C1472" s="261">
        <v>9.7534770965576172</v>
      </c>
      <c r="D1472" s="130">
        <f t="shared" si="26"/>
        <v>5.3097118962533588E-3</v>
      </c>
      <c r="E1472" s="130">
        <v>-4.3823770752332561E-3</v>
      </c>
    </row>
    <row r="1473" spans="2:5" x14ac:dyDescent="0.25">
      <c r="B1473" s="136">
        <v>43880</v>
      </c>
      <c r="C1473" s="261">
        <v>9.7019624710083008</v>
      </c>
      <c r="D1473" s="130">
        <f t="shared" si="26"/>
        <v>8.0285614095373867E-3</v>
      </c>
      <c r="E1473" s="130">
        <v>-5.2816677621048526E-3</v>
      </c>
    </row>
    <row r="1474" spans="2:5" x14ac:dyDescent="0.25">
      <c r="B1474" s="136">
        <v>43879</v>
      </c>
      <c r="C1474" s="261">
        <v>9.624690055847168</v>
      </c>
      <c r="D1474" s="130">
        <f t="shared" si="26"/>
        <v>1.8165260010883599E-2</v>
      </c>
      <c r="E1474" s="130">
        <v>-7.9646169929063933E-3</v>
      </c>
    </row>
    <row r="1475" spans="2:5" x14ac:dyDescent="0.25">
      <c r="B1475" s="136">
        <v>43875</v>
      </c>
      <c r="C1475" s="261">
        <v>9.4529743194580078</v>
      </c>
      <c r="D1475" s="130">
        <f t="shared" ref="D1475:D1538" si="27">(C1475-C1476)/C1476</f>
        <v>-8.1082225103518007E-3</v>
      </c>
      <c r="E1475" s="130">
        <v>-1.7841170509676811E-2</v>
      </c>
    </row>
    <row r="1476" spans="2:5" x14ac:dyDescent="0.25">
      <c r="B1476" s="136">
        <v>43874</v>
      </c>
      <c r="C1476" s="261">
        <v>9.530247688293457</v>
      </c>
      <c r="D1476" s="130">
        <f t="shared" si="27"/>
        <v>-1.0695140578522026E-2</v>
      </c>
      <c r="E1476" s="130">
        <v>8.1745032012188659E-3</v>
      </c>
    </row>
    <row r="1477" spans="2:5" x14ac:dyDescent="0.25">
      <c r="B1477" s="136">
        <v>43873</v>
      </c>
      <c r="C1477" s="261">
        <v>9.6332769393920898</v>
      </c>
      <c r="D1477" s="130">
        <f t="shared" si="27"/>
        <v>2.4657580102544648E-2</v>
      </c>
      <c r="E1477" s="130">
        <v>1.0810763210822891E-2</v>
      </c>
    </row>
    <row r="1478" spans="2:5" x14ac:dyDescent="0.25">
      <c r="B1478" s="136">
        <v>43872</v>
      </c>
      <c r="C1478" s="261">
        <v>9.4014596939086914</v>
      </c>
      <c r="D1478" s="130">
        <f t="shared" si="27"/>
        <v>2.7470878752795455E-3</v>
      </c>
      <c r="E1478" s="130">
        <v>-2.4064214798544693E-2</v>
      </c>
    </row>
    <row r="1479" spans="2:5" x14ac:dyDescent="0.25">
      <c r="B1479" s="136">
        <v>43871</v>
      </c>
      <c r="C1479" s="261">
        <v>9.3757038116455078</v>
      </c>
      <c r="D1479" s="130">
        <f t="shared" si="27"/>
        <v>6.4516010146478571E-3</v>
      </c>
      <c r="E1479" s="130">
        <v>-2.7395620575676257E-3</v>
      </c>
    </row>
    <row r="1480" spans="2:5" x14ac:dyDescent="0.25">
      <c r="B1480" s="136">
        <v>43868</v>
      </c>
      <c r="C1480" s="261">
        <v>9.3156032562255859</v>
      </c>
      <c r="D1480" s="130">
        <f t="shared" si="27"/>
        <v>-1.0036334713941658E-2</v>
      </c>
      <c r="E1480" s="130">
        <v>-6.4102446736074709E-3</v>
      </c>
    </row>
    <row r="1481" spans="2:5" x14ac:dyDescent="0.25">
      <c r="B1481" s="136">
        <v>43867</v>
      </c>
      <c r="C1481" s="261">
        <v>9.4100456237792969</v>
      </c>
      <c r="D1481" s="130">
        <f t="shared" si="27"/>
        <v>-7.246378998811873E-3</v>
      </c>
      <c r="E1481" s="130">
        <v>1.0138083917495672E-2</v>
      </c>
    </row>
    <row r="1482" spans="2:5" x14ac:dyDescent="0.25">
      <c r="B1482" s="136">
        <v>43866</v>
      </c>
      <c r="C1482" s="261">
        <v>9.4787321090698242</v>
      </c>
      <c r="D1482" s="130">
        <f t="shared" si="27"/>
        <v>-5.4054816735678675E-3</v>
      </c>
      <c r="E1482" s="130">
        <v>7.2992722922570943E-3</v>
      </c>
    </row>
    <row r="1483" spans="2:5" x14ac:dyDescent="0.25">
      <c r="B1483" s="136">
        <v>43865</v>
      </c>
      <c r="C1483" s="261">
        <v>9.530247688293457</v>
      </c>
      <c r="D1483" s="130">
        <f t="shared" si="27"/>
        <v>1.4625540910170837E-2</v>
      </c>
      <c r="E1483" s="130">
        <v>5.4348597081185137E-3</v>
      </c>
    </row>
    <row r="1484" spans="2:5" x14ac:dyDescent="0.25">
      <c r="B1484" s="136">
        <v>43864</v>
      </c>
      <c r="C1484" s="261">
        <v>9.3928718566894531</v>
      </c>
      <c r="D1484" s="130">
        <f t="shared" si="27"/>
        <v>-1.8250461024806764E-3</v>
      </c>
      <c r="E1484" s="130">
        <v>-1.4414717864337401E-2</v>
      </c>
    </row>
    <row r="1485" spans="2:5" x14ac:dyDescent="0.25">
      <c r="B1485" s="136">
        <v>43861</v>
      </c>
      <c r="C1485" s="261">
        <v>9.4100456237792969</v>
      </c>
      <c r="D1485" s="130">
        <f t="shared" si="27"/>
        <v>-9.0415194026900805E-3</v>
      </c>
      <c r="E1485" s="130">
        <v>1.8283829857226113E-3</v>
      </c>
    </row>
    <row r="1486" spans="2:5" x14ac:dyDescent="0.25">
      <c r="B1486" s="136">
        <v>43860</v>
      </c>
      <c r="C1486" s="261">
        <v>9.4959030151367188</v>
      </c>
      <c r="D1486" s="130">
        <f t="shared" si="27"/>
        <v>0</v>
      </c>
      <c r="E1486" s="130">
        <v>9.1240143555158994E-3</v>
      </c>
    </row>
    <row r="1487" spans="2:5" x14ac:dyDescent="0.25">
      <c r="B1487" s="136">
        <v>43859</v>
      </c>
      <c r="C1487" s="261">
        <v>9.4959030151367188</v>
      </c>
      <c r="D1487" s="130">
        <f t="shared" si="27"/>
        <v>-3.6037545172016659E-3</v>
      </c>
      <c r="E1487" s="130">
        <v>0</v>
      </c>
    </row>
    <row r="1488" spans="2:5" x14ac:dyDescent="0.25">
      <c r="B1488" s="136">
        <v>43858</v>
      </c>
      <c r="C1488" s="261">
        <v>9.530247688293457</v>
      </c>
      <c r="D1488" s="130">
        <f t="shared" si="27"/>
        <v>1.000924181911019E-2</v>
      </c>
      <c r="E1488" s="130">
        <v>3.61678853522324E-3</v>
      </c>
    </row>
    <row r="1489" spans="2:5" x14ac:dyDescent="0.25">
      <c r="B1489" s="136">
        <v>43857</v>
      </c>
      <c r="C1489" s="261">
        <v>9.4358024597167969</v>
      </c>
      <c r="D1489" s="130">
        <f t="shared" si="27"/>
        <v>-3.626424409579416E-3</v>
      </c>
      <c r="E1489" s="130">
        <v>-9.9100497348744224E-3</v>
      </c>
    </row>
    <row r="1490" spans="2:5" x14ac:dyDescent="0.25">
      <c r="B1490" s="136">
        <v>43854</v>
      </c>
      <c r="C1490" s="261">
        <v>9.4701452255249023</v>
      </c>
      <c r="D1490" s="130">
        <f t="shared" si="27"/>
        <v>-2.7125160788560934E-3</v>
      </c>
      <c r="E1490" s="130">
        <v>3.6396232280954534E-3</v>
      </c>
    </row>
    <row r="1491" spans="2:5" x14ac:dyDescent="0.25">
      <c r="B1491" s="136">
        <v>43853</v>
      </c>
      <c r="C1491" s="261">
        <v>9.4959030151367188</v>
      </c>
      <c r="D1491" s="130">
        <f t="shared" si="27"/>
        <v>1.8115192906933586E-3</v>
      </c>
      <c r="E1491" s="130">
        <v>2.719893834615269E-3</v>
      </c>
    </row>
    <row r="1492" spans="2:5" x14ac:dyDescent="0.25">
      <c r="B1492" s="136">
        <v>43852</v>
      </c>
      <c r="C1492" s="261">
        <v>9.4787321090698242</v>
      </c>
      <c r="D1492" s="130">
        <f t="shared" si="27"/>
        <v>1.7511356844788321E-2</v>
      </c>
      <c r="E1492" s="130">
        <v>-1.8082436224889466E-3</v>
      </c>
    </row>
    <row r="1493" spans="2:5" x14ac:dyDescent="0.25">
      <c r="B1493" s="136">
        <v>43851</v>
      </c>
      <c r="C1493" s="261">
        <v>9.3156032562255859</v>
      </c>
      <c r="D1493" s="130">
        <f t="shared" si="27"/>
        <v>-2.7570860767051034E-3</v>
      </c>
      <c r="E1493" s="130">
        <v>-1.7209986627657377E-2</v>
      </c>
    </row>
    <row r="1494" spans="2:5" x14ac:dyDescent="0.25">
      <c r="B1494" s="136">
        <v>43847</v>
      </c>
      <c r="C1494" s="261">
        <v>9.3413581848144531</v>
      </c>
      <c r="D1494" s="130">
        <f t="shared" si="27"/>
        <v>2.7647086163373538E-3</v>
      </c>
      <c r="E1494" s="130">
        <v>2.7647086163373538E-3</v>
      </c>
    </row>
    <row r="1495" spans="2:5" x14ac:dyDescent="0.25">
      <c r="B1495" s="136">
        <v>43846</v>
      </c>
      <c r="C1495" s="261">
        <v>9.3156032562255859</v>
      </c>
      <c r="D1495" s="130">
        <f t="shared" si="27"/>
        <v>0</v>
      </c>
      <c r="E1495" s="130">
        <v>-2.7570860767051034E-3</v>
      </c>
    </row>
    <row r="1496" spans="2:5" x14ac:dyDescent="0.25">
      <c r="B1496" s="136">
        <v>43845</v>
      </c>
      <c r="C1496" s="261">
        <v>9.3156032562255859</v>
      </c>
      <c r="D1496" s="130">
        <f t="shared" si="27"/>
        <v>-9.2061884487649169E-4</v>
      </c>
      <c r="E1496" s="130">
        <v>0</v>
      </c>
    </row>
    <row r="1497" spans="2:5" x14ac:dyDescent="0.25">
      <c r="B1497" s="136">
        <v>43844</v>
      </c>
      <c r="C1497" s="261">
        <v>9.3241872787475586</v>
      </c>
      <c r="D1497" s="130">
        <f t="shared" si="27"/>
        <v>-1.8381594760821813E-3</v>
      </c>
      <c r="E1497" s="130">
        <v>9.21467164913446E-4</v>
      </c>
    </row>
    <row r="1498" spans="2:5" x14ac:dyDescent="0.25">
      <c r="B1498" s="136">
        <v>43843</v>
      </c>
      <c r="C1498" s="261">
        <v>9.3413581848144531</v>
      </c>
      <c r="D1498" s="130">
        <f t="shared" si="27"/>
        <v>2.1596133273689699E-2</v>
      </c>
      <c r="E1498" s="130">
        <v>1.8415445286080695E-3</v>
      </c>
    </row>
    <row r="1499" spans="2:5" x14ac:dyDescent="0.25">
      <c r="B1499" s="136">
        <v>43840</v>
      </c>
      <c r="C1499" s="261">
        <v>9.143885612487793</v>
      </c>
      <c r="D1499" s="130">
        <f t="shared" si="27"/>
        <v>1.6221500159671283E-2</v>
      </c>
      <c r="E1499" s="130">
        <v>-2.1139599662035928E-2</v>
      </c>
    </row>
    <row r="1500" spans="2:5" x14ac:dyDescent="0.25">
      <c r="B1500" s="136">
        <v>43839</v>
      </c>
      <c r="C1500" s="261">
        <v>8.9979257583618164</v>
      </c>
      <c r="D1500" s="130">
        <f t="shared" si="27"/>
        <v>3.8651904870364587E-2</v>
      </c>
      <c r="E1500" s="130">
        <v>-1.5962563434371857E-2</v>
      </c>
    </row>
    <row r="1501" spans="2:5" x14ac:dyDescent="0.25">
      <c r="B1501" s="136">
        <v>43838</v>
      </c>
      <c r="C1501" s="261">
        <v>8.663081169128418</v>
      </c>
      <c r="D1501" s="130">
        <f t="shared" si="27"/>
        <v>-9.9000308042504807E-4</v>
      </c>
      <c r="E1501" s="130">
        <v>-3.7213531009880327E-2</v>
      </c>
    </row>
    <row r="1502" spans="2:5" x14ac:dyDescent="0.25">
      <c r="B1502" s="136">
        <v>43837</v>
      </c>
      <c r="C1502" s="261">
        <v>8.671666145324707</v>
      </c>
      <c r="D1502" s="130">
        <f t="shared" si="27"/>
        <v>-1.0773687185675437E-2</v>
      </c>
      <c r="E1502" s="130">
        <v>9.9098415779391648E-4</v>
      </c>
    </row>
    <row r="1503" spans="2:5" x14ac:dyDescent="0.25">
      <c r="B1503" s="136">
        <v>43836</v>
      </c>
      <c r="C1503" s="261">
        <v>8.7661094665527344</v>
      </c>
      <c r="D1503" s="130">
        <f t="shared" si="27"/>
        <v>-9.6994579378799437E-3</v>
      </c>
      <c r="E1503" s="130">
        <v>1.0891023667804147E-2</v>
      </c>
    </row>
    <row r="1504" spans="2:5" x14ac:dyDescent="0.25">
      <c r="B1504" s="136">
        <v>43833</v>
      </c>
      <c r="C1504" s="261">
        <v>8.8519687652587891</v>
      </c>
      <c r="D1504" s="130">
        <f t="shared" si="27"/>
        <v>1.9439865465638697E-3</v>
      </c>
      <c r="E1504" s="130">
        <v>9.7944588798089451E-3</v>
      </c>
    </row>
    <row r="1505" spans="2:5" x14ac:dyDescent="0.25">
      <c r="B1505" s="136">
        <v>43832</v>
      </c>
      <c r="C1505" s="261">
        <v>8.8347940444946289</v>
      </c>
      <c r="D1505" s="130">
        <f t="shared" si="27"/>
        <v>-2.9071259889852106E-3</v>
      </c>
      <c r="E1505" s="130">
        <v>-1.9402147951047418E-3</v>
      </c>
    </row>
    <row r="1506" spans="2:5" x14ac:dyDescent="0.25">
      <c r="B1506" s="136">
        <v>43830</v>
      </c>
      <c r="C1506" s="261">
        <v>8.8605527877807617</v>
      </c>
      <c r="D1506" s="130">
        <f t="shared" si="27"/>
        <v>1.5747816286555069E-2</v>
      </c>
      <c r="E1506" s="130">
        <v>2.9156020113659904E-3</v>
      </c>
    </row>
    <row r="1507" spans="2:5" x14ac:dyDescent="0.25">
      <c r="B1507" s="136">
        <v>43829</v>
      </c>
      <c r="C1507" s="261">
        <v>8.7231817245483398</v>
      </c>
      <c r="D1507" s="130">
        <f t="shared" si="27"/>
        <v>-9.7466176057286451E-3</v>
      </c>
      <c r="E1507" s="130">
        <v>-1.5503667380873221E-2</v>
      </c>
    </row>
    <row r="1508" spans="2:5" x14ac:dyDescent="0.25">
      <c r="B1508" s="136">
        <v>43826</v>
      </c>
      <c r="C1508" s="261">
        <v>8.8090400695800781</v>
      </c>
      <c r="D1508" s="130">
        <f t="shared" si="27"/>
        <v>8.8496831722335752E-3</v>
      </c>
      <c r="E1508" s="130">
        <v>9.8425491687419552E-3</v>
      </c>
    </row>
    <row r="1509" spans="2:5" x14ac:dyDescent="0.25">
      <c r="B1509" s="136">
        <v>43825</v>
      </c>
      <c r="C1509" s="261">
        <v>8.7317667007446289</v>
      </c>
      <c r="D1509" s="130">
        <f t="shared" si="27"/>
        <v>-6.8360338962974278E-3</v>
      </c>
      <c r="E1509" s="130">
        <v>-8.7720532799361872E-3</v>
      </c>
    </row>
    <row r="1510" spans="2:5" x14ac:dyDescent="0.25">
      <c r="B1510" s="136">
        <v>43823</v>
      </c>
      <c r="C1510" s="261">
        <v>8.7918682098388672</v>
      </c>
      <c r="D1510" s="130">
        <f t="shared" si="27"/>
        <v>-4.8587249956902846E-3</v>
      </c>
      <c r="E1510" s="130">
        <v>6.8830869117372248E-3</v>
      </c>
    </row>
    <row r="1511" spans="2:5" x14ac:dyDescent="0.25">
      <c r="B1511" s="136">
        <v>43822</v>
      </c>
      <c r="C1511" s="261">
        <v>8.8347940444946289</v>
      </c>
      <c r="D1511" s="130">
        <f t="shared" si="27"/>
        <v>0</v>
      </c>
      <c r="E1511" s="130">
        <v>4.8824474652297408E-3</v>
      </c>
    </row>
    <row r="1512" spans="2:5" x14ac:dyDescent="0.25">
      <c r="B1512" s="136">
        <v>43819</v>
      </c>
      <c r="C1512" s="261">
        <v>8.8347940444946289</v>
      </c>
      <c r="D1512" s="130">
        <f t="shared" si="27"/>
        <v>1.9471227943045333E-3</v>
      </c>
      <c r="E1512" s="130">
        <v>0</v>
      </c>
    </row>
    <row r="1513" spans="2:5" x14ac:dyDescent="0.25">
      <c r="B1513" s="136">
        <v>43818</v>
      </c>
      <c r="C1513" s="261">
        <v>8.8176250457763672</v>
      </c>
      <c r="D1513" s="130">
        <f t="shared" si="27"/>
        <v>-5.8081932772657448E-3</v>
      </c>
      <c r="E1513" s="130">
        <v>-1.9433388748841883E-3</v>
      </c>
    </row>
    <row r="1514" spans="2:5" x14ac:dyDescent="0.25">
      <c r="B1514" s="136">
        <v>43817</v>
      </c>
      <c r="C1514" s="261">
        <v>8.8691387176513672</v>
      </c>
      <c r="D1514" s="130">
        <f t="shared" si="27"/>
        <v>3.8874333667280048E-3</v>
      </c>
      <c r="E1514" s="130">
        <v>5.8421254711522345E-3</v>
      </c>
    </row>
    <row r="1515" spans="2:5" x14ac:dyDescent="0.25">
      <c r="B1515" s="136">
        <v>43816</v>
      </c>
      <c r="C1515" s="261">
        <v>8.8347940444946289</v>
      </c>
      <c r="D1515" s="130">
        <f t="shared" si="27"/>
        <v>1.5794567225897456E-2</v>
      </c>
      <c r="E1515" s="130">
        <v>-3.872379748485102E-3</v>
      </c>
    </row>
    <row r="1516" spans="2:5" x14ac:dyDescent="0.25">
      <c r="B1516" s="136">
        <v>43815</v>
      </c>
      <c r="C1516" s="261">
        <v>8.6974220275878906</v>
      </c>
      <c r="D1516" s="130">
        <f t="shared" si="27"/>
        <v>4.9602783239121031E-3</v>
      </c>
      <c r="E1516" s="130">
        <v>-1.554897784995239E-2</v>
      </c>
    </row>
    <row r="1517" spans="2:5" x14ac:dyDescent="0.25">
      <c r="B1517" s="136">
        <v>43812</v>
      </c>
      <c r="C1517" s="261">
        <v>8.6544933319091797</v>
      </c>
      <c r="D1517" s="130">
        <f t="shared" si="27"/>
        <v>4.9850053378339473E-3</v>
      </c>
      <c r="E1517" s="130">
        <v>-4.9357954049536468E-3</v>
      </c>
    </row>
    <row r="1518" spans="2:5" x14ac:dyDescent="0.25">
      <c r="B1518" s="136">
        <v>43811</v>
      </c>
      <c r="C1518" s="261">
        <v>8.6115646362304688</v>
      </c>
      <c r="D1518" s="130">
        <f t="shared" si="27"/>
        <v>-3.9723610238947228E-3</v>
      </c>
      <c r="E1518" s="130">
        <v>-4.9602783239121031E-3</v>
      </c>
    </row>
    <row r="1519" spans="2:5" x14ac:dyDescent="0.25">
      <c r="B1519" s="136">
        <v>43810</v>
      </c>
      <c r="C1519" s="261">
        <v>8.645909309387207</v>
      </c>
      <c r="D1519" s="130">
        <f t="shared" si="27"/>
        <v>2.9883120500964612E-3</v>
      </c>
      <c r="E1519" s="130">
        <v>3.9882036084643432E-3</v>
      </c>
    </row>
    <row r="1520" spans="2:5" x14ac:dyDescent="0.25">
      <c r="B1520" s="136">
        <v>43809</v>
      </c>
      <c r="C1520" s="261">
        <v>8.6201496124267578</v>
      </c>
      <c r="D1520" s="130">
        <f t="shared" si="27"/>
        <v>1.0060282579199527E-2</v>
      </c>
      <c r="E1520" s="130">
        <v>-2.9794086473334726E-3</v>
      </c>
    </row>
    <row r="1521" spans="2:5" x14ac:dyDescent="0.25">
      <c r="B1521" s="136">
        <v>43808</v>
      </c>
      <c r="C1521" s="261">
        <v>8.5342922210693359</v>
      </c>
      <c r="D1521" s="130">
        <f t="shared" si="27"/>
        <v>0</v>
      </c>
      <c r="E1521" s="130">
        <v>-9.9600813463434964E-3</v>
      </c>
    </row>
    <row r="1522" spans="2:5" x14ac:dyDescent="0.25">
      <c r="B1522" s="136">
        <v>43805</v>
      </c>
      <c r="C1522" s="261">
        <v>8.5342922210693359</v>
      </c>
      <c r="D1522" s="130">
        <f t="shared" si="27"/>
        <v>5.0554586498119183E-3</v>
      </c>
      <c r="E1522" s="130">
        <v>0</v>
      </c>
    </row>
    <row r="1523" spans="2:5" x14ac:dyDescent="0.25">
      <c r="B1523" s="136">
        <v>43804</v>
      </c>
      <c r="C1523" s="261">
        <v>8.4913644790649414</v>
      </c>
      <c r="D1523" s="130">
        <f t="shared" si="27"/>
        <v>3.0427525318438529E-3</v>
      </c>
      <c r="E1523" s="130">
        <v>-5.0300295434476863E-3</v>
      </c>
    </row>
    <row r="1524" spans="2:5" x14ac:dyDescent="0.25">
      <c r="B1524" s="136">
        <v>43803</v>
      </c>
      <c r="C1524" s="261">
        <v>8.4656057357788086</v>
      </c>
      <c r="D1524" s="130">
        <f t="shared" si="27"/>
        <v>1.9648215242796221E-2</v>
      </c>
      <c r="E1524" s="130">
        <v>-3.033522274263433E-3</v>
      </c>
    </row>
    <row r="1525" spans="2:5" x14ac:dyDescent="0.25">
      <c r="B1525" s="136">
        <v>43802</v>
      </c>
      <c r="C1525" s="261">
        <v>8.3024768829345703</v>
      </c>
      <c r="D1525" s="130">
        <f t="shared" si="27"/>
        <v>-2.0636694112335006E-3</v>
      </c>
      <c r="E1525" s="130">
        <v>-1.9269601955923234E-2</v>
      </c>
    </row>
    <row r="1526" spans="2:5" x14ac:dyDescent="0.25">
      <c r="B1526" s="136">
        <v>43801</v>
      </c>
      <c r="C1526" s="261">
        <v>8.319645881652832</v>
      </c>
      <c r="D1526" s="130">
        <f t="shared" si="27"/>
        <v>-1.4242318744679978E-2</v>
      </c>
      <c r="E1526" s="130">
        <v>2.0679369494604619E-3</v>
      </c>
    </row>
    <row r="1527" spans="2:5" x14ac:dyDescent="0.25">
      <c r="B1527" s="136">
        <v>43798</v>
      </c>
      <c r="C1527" s="261">
        <v>8.4398488998413086</v>
      </c>
      <c r="D1527" s="130">
        <f t="shared" si="27"/>
        <v>5.1125475989936406E-3</v>
      </c>
      <c r="E1527" s="130">
        <v>1.4448093091745426E-2</v>
      </c>
    </row>
    <row r="1528" spans="2:5" x14ac:dyDescent="0.25">
      <c r="B1528" s="136">
        <v>43796</v>
      </c>
      <c r="C1528" s="261">
        <v>8.3969192504882813</v>
      </c>
      <c r="D1528" s="130">
        <f t="shared" si="27"/>
        <v>1.3471464659922551E-2</v>
      </c>
      <c r="E1528" s="130">
        <v>-5.0865424088142779E-3</v>
      </c>
    </row>
    <row r="1529" spans="2:5" x14ac:dyDescent="0.25">
      <c r="B1529" s="136">
        <v>43795</v>
      </c>
      <c r="C1529" s="261">
        <v>8.285304069519043</v>
      </c>
      <c r="D1529" s="130">
        <f t="shared" si="27"/>
        <v>-2.228985795932515E-2</v>
      </c>
      <c r="E1529" s="130">
        <v>-1.329239660876194E-2</v>
      </c>
    </row>
    <row r="1530" spans="2:5" x14ac:dyDescent="0.25">
      <c r="B1530" s="136">
        <v>43794</v>
      </c>
      <c r="C1530" s="261">
        <v>8.4741926193237305</v>
      </c>
      <c r="D1530" s="130">
        <f t="shared" si="27"/>
        <v>2.8124696277577996E-2</v>
      </c>
      <c r="E1530" s="130">
        <v>2.2798022645854732E-2</v>
      </c>
    </row>
    <row r="1531" spans="2:5" x14ac:dyDescent="0.25">
      <c r="B1531" s="136">
        <v>43791</v>
      </c>
      <c r="C1531" s="261">
        <v>8.2423782348632813</v>
      </c>
      <c r="D1531" s="130">
        <f t="shared" si="27"/>
        <v>-2.7355335767544637E-2</v>
      </c>
      <c r="E1531" s="130">
        <v>-2.7355335767544637E-2</v>
      </c>
    </row>
    <row r="1532" spans="2:5" x14ac:dyDescent="0.25">
      <c r="B1532" s="136">
        <v>43790</v>
      </c>
      <c r="C1532" s="261">
        <v>8.4741926193237305</v>
      </c>
      <c r="D1532" s="130">
        <f t="shared" si="27"/>
        <v>-5.0402822844726183E-3</v>
      </c>
      <c r="E1532" s="130">
        <v>2.8124696277577996E-2</v>
      </c>
    </row>
    <row r="1533" spans="2:5" x14ac:dyDescent="0.25">
      <c r="B1533" s="136">
        <v>43789</v>
      </c>
      <c r="C1533" s="261">
        <v>8.5171213150024414</v>
      </c>
      <c r="D1533" s="130">
        <f t="shared" si="27"/>
        <v>9.1556633392554862E-3</v>
      </c>
      <c r="E1533" s="130">
        <v>5.065815424211681E-3</v>
      </c>
    </row>
    <row r="1534" spans="2:5" x14ac:dyDescent="0.25">
      <c r="B1534" s="136">
        <v>43788</v>
      </c>
      <c r="C1534" s="261">
        <v>8.4398488998413086</v>
      </c>
      <c r="D1534" s="130">
        <f t="shared" si="27"/>
        <v>-3.0425272262139496E-3</v>
      </c>
      <c r="E1534" s="130">
        <v>-9.0725976892006566E-3</v>
      </c>
    </row>
    <row r="1535" spans="2:5" x14ac:dyDescent="0.25">
      <c r="B1535" s="136">
        <v>43787</v>
      </c>
      <c r="C1535" s="261">
        <v>8.4656057357788086</v>
      </c>
      <c r="D1535" s="130">
        <f t="shared" si="27"/>
        <v>0</v>
      </c>
      <c r="E1535" s="130">
        <v>3.051812448678352E-3</v>
      </c>
    </row>
    <row r="1536" spans="2:5" x14ac:dyDescent="0.25">
      <c r="B1536" s="136">
        <v>43784</v>
      </c>
      <c r="C1536" s="261">
        <v>8.4656057357788086</v>
      </c>
      <c r="D1536" s="130">
        <f t="shared" si="27"/>
        <v>-1.0132981312392139E-3</v>
      </c>
      <c r="E1536" s="130">
        <v>0</v>
      </c>
    </row>
    <row r="1537" spans="2:5" x14ac:dyDescent="0.25">
      <c r="B1537" s="136">
        <v>43783</v>
      </c>
      <c r="C1537" s="261">
        <v>8.4741926193237305</v>
      </c>
      <c r="D1537" s="130">
        <f t="shared" si="27"/>
        <v>1.6477862826476366E-2</v>
      </c>
      <c r="E1537" s="130">
        <v>1.0143259458245853E-3</v>
      </c>
    </row>
    <row r="1538" spans="2:5" x14ac:dyDescent="0.25">
      <c r="B1538" s="136">
        <v>43782</v>
      </c>
      <c r="C1538" s="261">
        <v>8.3368196487426758</v>
      </c>
      <c r="D1538" s="130">
        <f t="shared" si="27"/>
        <v>-4.1025086012440471E-3</v>
      </c>
      <c r="E1538" s="130">
        <v>-1.6210744403874256E-2</v>
      </c>
    </row>
    <row r="1539" spans="2:5" x14ac:dyDescent="0.25">
      <c r="B1539" s="136">
        <v>43781</v>
      </c>
      <c r="C1539" s="261">
        <v>8.3711624145507813</v>
      </c>
      <c r="D1539" s="130">
        <f t="shared" ref="D1539:D1602" si="28">(C1539-C1540)/C1540</f>
        <v>-4.0859727793180999E-3</v>
      </c>
      <c r="E1539" s="130">
        <v>4.1194085100887245E-3</v>
      </c>
    </row>
    <row r="1540" spans="2:5" x14ac:dyDescent="0.25">
      <c r="B1540" s="136">
        <v>43780</v>
      </c>
      <c r="C1540" s="261">
        <v>8.4055070877075195</v>
      </c>
      <c r="D1540" s="130">
        <f t="shared" si="28"/>
        <v>1.136368200187704E-2</v>
      </c>
      <c r="E1540" s="130">
        <v>4.1027364487684842E-3</v>
      </c>
    </row>
    <row r="1541" spans="2:5" x14ac:dyDescent="0.25">
      <c r="B1541" s="136">
        <v>43777</v>
      </c>
      <c r="C1541" s="261">
        <v>8.3110628128051758</v>
      </c>
      <c r="D1541" s="130">
        <f t="shared" si="28"/>
        <v>-3.3932062932233428E-2</v>
      </c>
      <c r="E1541" s="130">
        <v>-1.1235999674601673E-2</v>
      </c>
    </row>
    <row r="1542" spans="2:5" x14ac:dyDescent="0.25">
      <c r="B1542" s="136">
        <v>43776</v>
      </c>
      <c r="C1542" s="261">
        <v>8.6029796600341797</v>
      </c>
      <c r="D1542" s="130">
        <f t="shared" si="28"/>
        <v>1.4170130380129507E-2</v>
      </c>
      <c r="E1542" s="130">
        <v>3.5123888942246509E-2</v>
      </c>
    </row>
    <row r="1543" spans="2:5" x14ac:dyDescent="0.25">
      <c r="B1543" s="136">
        <v>43775</v>
      </c>
      <c r="C1543" s="261">
        <v>8.4827775955200195</v>
      </c>
      <c r="D1543" s="130">
        <f t="shared" si="28"/>
        <v>1.6460795777113658E-2</v>
      </c>
      <c r="E1543" s="130">
        <v>-1.3972143288048015E-2</v>
      </c>
    </row>
    <row r="1544" spans="2:5" x14ac:dyDescent="0.25">
      <c r="B1544" s="136">
        <v>43774</v>
      </c>
      <c r="C1544" s="261">
        <v>8.3454055786132813</v>
      </c>
      <c r="D1544" s="130">
        <f t="shared" si="28"/>
        <v>-4.0983051514868378E-3</v>
      </c>
      <c r="E1544" s="130">
        <v>-1.6194225931290253E-2</v>
      </c>
    </row>
    <row r="1545" spans="2:5" x14ac:dyDescent="0.25">
      <c r="B1545" s="136">
        <v>43773</v>
      </c>
      <c r="C1545" s="261">
        <v>8.3797483444213867</v>
      </c>
      <c r="D1545" s="130">
        <f t="shared" si="28"/>
        <v>2.5209973240334697E-2</v>
      </c>
      <c r="E1545" s="130">
        <v>4.1151703754357316E-3</v>
      </c>
    </row>
    <row r="1546" spans="2:5" x14ac:dyDescent="0.25">
      <c r="B1546" s="136">
        <v>43770</v>
      </c>
      <c r="C1546" s="261">
        <v>8.1736898422241211</v>
      </c>
      <c r="D1546" s="130">
        <f t="shared" si="28"/>
        <v>-7.2991424124430691E-3</v>
      </c>
      <c r="E1546" s="130">
        <v>-2.4590058522991811E-2</v>
      </c>
    </row>
    <row r="1547" spans="2:5" x14ac:dyDescent="0.25">
      <c r="B1547" s="136">
        <v>43769</v>
      </c>
      <c r="C1547" s="261">
        <v>8.2337894439697266</v>
      </c>
      <c r="D1547" s="130">
        <f t="shared" si="28"/>
        <v>2.8969891225702048E-2</v>
      </c>
      <c r="E1547" s="130">
        <v>7.3528116316745294E-3</v>
      </c>
    </row>
    <row r="1548" spans="2:5" x14ac:dyDescent="0.25">
      <c r="B1548" s="136">
        <v>43768</v>
      </c>
      <c r="C1548" s="261">
        <v>8.0019731521606445</v>
      </c>
      <c r="D1548" s="130">
        <f t="shared" si="28"/>
        <v>1.0740693879248114E-3</v>
      </c>
      <c r="E1548" s="130">
        <v>-2.8154265224605658E-2</v>
      </c>
    </row>
    <row r="1549" spans="2:5" x14ac:dyDescent="0.25">
      <c r="B1549" s="136">
        <v>43767</v>
      </c>
      <c r="C1549" s="261">
        <v>7.9933876991271973</v>
      </c>
      <c r="D1549" s="130">
        <f t="shared" si="28"/>
        <v>1.6375534665275148E-2</v>
      </c>
      <c r="E1549" s="130">
        <v>-1.0729170006186627E-3</v>
      </c>
    </row>
    <row r="1550" spans="2:5" x14ac:dyDescent="0.25">
      <c r="B1550" s="136">
        <v>43766</v>
      </c>
      <c r="C1550" s="261">
        <v>7.864600658416748</v>
      </c>
      <c r="D1550" s="130">
        <f t="shared" si="28"/>
        <v>-4.347767032079548E-3</v>
      </c>
      <c r="E1550" s="130">
        <v>-1.6111697012333275E-2</v>
      </c>
    </row>
    <row r="1551" spans="2:5" x14ac:dyDescent="0.25">
      <c r="B1551" s="136">
        <v>43763</v>
      </c>
      <c r="C1551" s="261">
        <v>7.8989434242248544</v>
      </c>
      <c r="D1551" s="130">
        <f t="shared" si="28"/>
        <v>3.0235347976292608E-2</v>
      </c>
      <c r="E1551" s="130">
        <v>4.3667526553115574E-3</v>
      </c>
    </row>
    <row r="1552" spans="2:5" x14ac:dyDescent="0.25">
      <c r="B1552" s="136">
        <v>43762</v>
      </c>
      <c r="C1552" s="261">
        <v>7.6671252250671387</v>
      </c>
      <c r="D1552" s="130">
        <f t="shared" si="28"/>
        <v>-1.2168253590668464E-2</v>
      </c>
      <c r="E1552" s="130">
        <v>-2.9348000955009335E-2</v>
      </c>
    </row>
    <row r="1553" spans="2:5" x14ac:dyDescent="0.25">
      <c r="B1553" s="136">
        <v>43761</v>
      </c>
      <c r="C1553" s="261">
        <v>7.7615699768066406</v>
      </c>
      <c r="D1553" s="130">
        <f t="shared" si="28"/>
        <v>3.3294958194686527E-3</v>
      </c>
      <c r="E1553" s="130">
        <v>1.2318143889279562E-2</v>
      </c>
    </row>
    <row r="1554" spans="2:5" x14ac:dyDescent="0.25">
      <c r="B1554" s="136">
        <v>43760</v>
      </c>
      <c r="C1554" s="261">
        <v>7.7358136177062988</v>
      </c>
      <c r="D1554" s="130">
        <f t="shared" si="28"/>
        <v>-1.8197373641571091E-2</v>
      </c>
      <c r="E1554" s="130">
        <v>-3.3184470638424612E-3</v>
      </c>
    </row>
    <row r="1555" spans="2:5" x14ac:dyDescent="0.25">
      <c r="B1555" s="136">
        <v>43759</v>
      </c>
      <c r="C1555" s="261">
        <v>7.8791942596435547</v>
      </c>
      <c r="D1555" s="130">
        <f t="shared" si="28"/>
        <v>-0.1210974986396689</v>
      </c>
      <c r="E1555" s="130">
        <v>1.8534655696599994E-2</v>
      </c>
    </row>
    <row r="1556" spans="2:5" x14ac:dyDescent="0.25">
      <c r="B1556" s="136">
        <v>43756</v>
      </c>
      <c r="C1556" s="261">
        <v>8.9648103713989258</v>
      </c>
      <c r="D1556" s="130">
        <f t="shared" si="28"/>
        <v>-1.8886031026307719E-3</v>
      </c>
      <c r="E1556" s="130">
        <v>0.1377826305559933</v>
      </c>
    </row>
    <row r="1557" spans="2:5" x14ac:dyDescent="0.25">
      <c r="B1557" s="136">
        <v>43755</v>
      </c>
      <c r="C1557" s="261">
        <v>8.9817733764648438</v>
      </c>
      <c r="D1557" s="130">
        <f t="shared" si="28"/>
        <v>-9.4335769783806351E-4</v>
      </c>
      <c r="E1557" s="130">
        <v>1.8921766733668182E-3</v>
      </c>
    </row>
    <row r="1558" spans="2:5" x14ac:dyDescent="0.25">
      <c r="B1558" s="136">
        <v>43754</v>
      </c>
      <c r="C1558" s="261">
        <v>8.9902544021606445</v>
      </c>
      <c r="D1558" s="130">
        <f t="shared" si="28"/>
        <v>-6.5604977606692396E-3</v>
      </c>
      <c r="E1558" s="130">
        <v>9.4424846189326221E-4</v>
      </c>
    </row>
    <row r="1559" spans="2:5" x14ac:dyDescent="0.25">
      <c r="B1559" s="136">
        <v>43753</v>
      </c>
      <c r="C1559" s="261">
        <v>9.0496244430541992</v>
      </c>
      <c r="D1559" s="130">
        <f t="shared" si="28"/>
        <v>4.7080108923970802E-3</v>
      </c>
      <c r="E1559" s="130">
        <v>6.6038221209052967E-3</v>
      </c>
    </row>
    <row r="1560" spans="2:5" x14ac:dyDescent="0.25">
      <c r="B1560" s="136">
        <v>43752</v>
      </c>
      <c r="C1560" s="261">
        <v>9.0072183609008789</v>
      </c>
      <c r="D1560" s="130">
        <f t="shared" si="28"/>
        <v>-3.1905021915188972E-2</v>
      </c>
      <c r="E1560" s="130">
        <v>-4.6859493916201114E-3</v>
      </c>
    </row>
    <row r="1561" spans="2:5" x14ac:dyDescent="0.25">
      <c r="B1561" s="136">
        <v>43749</v>
      </c>
      <c r="C1561" s="261">
        <v>9.3040647506713867</v>
      </c>
      <c r="D1561" s="130">
        <f t="shared" si="28"/>
        <v>-1.878367832903088E-2</v>
      </c>
      <c r="E1561" s="130">
        <v>3.2956499762354825E-2</v>
      </c>
    </row>
    <row r="1562" spans="2:5" x14ac:dyDescent="0.25">
      <c r="B1562" s="136">
        <v>43748</v>
      </c>
      <c r="C1562" s="261">
        <v>9.4821748733520508</v>
      </c>
      <c r="D1562" s="130">
        <f t="shared" si="28"/>
        <v>1.7920412050585416E-3</v>
      </c>
      <c r="E1562" s="130">
        <v>1.9143259151094313E-2</v>
      </c>
    </row>
    <row r="1563" spans="2:5" x14ac:dyDescent="0.25">
      <c r="B1563" s="136">
        <v>43747</v>
      </c>
      <c r="C1563" s="261">
        <v>9.4652128219604492</v>
      </c>
      <c r="D1563" s="130">
        <f t="shared" si="28"/>
        <v>3.5970757441638147E-3</v>
      </c>
      <c r="E1563" s="130">
        <v>-1.7888355380652557E-3</v>
      </c>
    </row>
    <row r="1564" spans="2:5" x14ac:dyDescent="0.25">
      <c r="B1564" s="136">
        <v>43746</v>
      </c>
      <c r="C1564" s="261">
        <v>9.4312877655029297</v>
      </c>
      <c r="D1564" s="130">
        <f t="shared" si="28"/>
        <v>-1.5057356592086514E-2</v>
      </c>
      <c r="E1564" s="130">
        <v>-3.584183165835348E-3</v>
      </c>
    </row>
    <row r="1565" spans="2:5" x14ac:dyDescent="0.25">
      <c r="B1565" s="136">
        <v>43745</v>
      </c>
      <c r="C1565" s="261">
        <v>9.5754690170288086</v>
      </c>
      <c r="D1565" s="130">
        <f t="shared" si="28"/>
        <v>6.2388045162558876E-3</v>
      </c>
      <c r="E1565" s="130">
        <v>1.5287546633160159E-2</v>
      </c>
    </row>
    <row r="1566" spans="2:5" x14ac:dyDescent="0.25">
      <c r="B1566" s="136">
        <v>43742</v>
      </c>
      <c r="C1566" s="261">
        <v>9.5160999298095703</v>
      </c>
      <c r="D1566" s="130">
        <f t="shared" si="28"/>
        <v>5.37622437089389E-3</v>
      </c>
      <c r="E1566" s="130">
        <v>-6.200123159884656E-3</v>
      </c>
    </row>
    <row r="1567" spans="2:5" x14ac:dyDescent="0.25">
      <c r="B1567" s="136">
        <v>43741</v>
      </c>
      <c r="C1567" s="261">
        <v>9.4652128219604492</v>
      </c>
      <c r="D1567" s="130">
        <f t="shared" si="28"/>
        <v>7.2202250329008524E-3</v>
      </c>
      <c r="E1567" s="130">
        <v>-5.3474751446982135E-3</v>
      </c>
    </row>
    <row r="1568" spans="2:5" x14ac:dyDescent="0.25">
      <c r="B1568" s="136">
        <v>43740</v>
      </c>
      <c r="C1568" s="261">
        <v>9.3973617553710938</v>
      </c>
      <c r="D1568" s="130">
        <f t="shared" si="28"/>
        <v>3.6232437595447023E-3</v>
      </c>
      <c r="E1568" s="130">
        <v>-7.1684670873889611E-3</v>
      </c>
    </row>
    <row r="1569" spans="2:5" x14ac:dyDescent="0.25">
      <c r="B1569" s="136">
        <v>43739</v>
      </c>
      <c r="C1569" s="261">
        <v>9.3634357452392578</v>
      </c>
      <c r="D1569" s="130">
        <f t="shared" si="28"/>
        <v>-2.9023649111716919E-2</v>
      </c>
      <c r="E1569" s="130">
        <v>-3.6101632580490383E-3</v>
      </c>
    </row>
    <row r="1570" spans="2:5" x14ac:dyDescent="0.25">
      <c r="B1570" s="136">
        <v>43738</v>
      </c>
      <c r="C1570" s="261">
        <v>9.6433200836181641</v>
      </c>
      <c r="D1570" s="130">
        <f t="shared" si="28"/>
        <v>1.4272887972579461E-2</v>
      </c>
      <c r="E1570" s="130">
        <v>2.9891200836318074E-2</v>
      </c>
    </row>
    <row r="1571" spans="2:5" x14ac:dyDescent="0.25">
      <c r="B1571" s="136">
        <v>43735</v>
      </c>
      <c r="C1571" s="261">
        <v>9.5076189041137695</v>
      </c>
      <c r="D1571" s="130">
        <f t="shared" si="28"/>
        <v>7.1876880054837613E-3</v>
      </c>
      <c r="E1571" s="130">
        <v>-1.4072039331653045E-2</v>
      </c>
    </row>
    <row r="1572" spans="2:5" x14ac:dyDescent="0.25">
      <c r="B1572" s="136">
        <v>43734</v>
      </c>
      <c r="C1572" s="261">
        <v>9.4397687911987305</v>
      </c>
      <c r="D1572" s="130">
        <f t="shared" si="28"/>
        <v>6.3289549894098886E-3</v>
      </c>
      <c r="E1572" s="130">
        <v>-7.1363938331269862E-3</v>
      </c>
    </row>
    <row r="1573" spans="2:5" x14ac:dyDescent="0.25">
      <c r="B1573" s="136">
        <v>43733</v>
      </c>
      <c r="C1573" s="261">
        <v>9.3804006576538086</v>
      </c>
      <c r="D1573" s="130">
        <f t="shared" si="28"/>
        <v>1.8118255815635213E-3</v>
      </c>
      <c r="E1573" s="130">
        <v>-6.2891512343262465E-3</v>
      </c>
    </row>
    <row r="1574" spans="2:5" x14ac:dyDescent="0.25">
      <c r="B1574" s="136">
        <v>43732</v>
      </c>
      <c r="C1574" s="261">
        <v>9.3634357452392578</v>
      </c>
      <c r="D1574" s="130">
        <f t="shared" si="28"/>
        <v>3.6362142074858254E-3</v>
      </c>
      <c r="E1574" s="130">
        <v>-1.808548806570271E-3</v>
      </c>
    </row>
    <row r="1575" spans="2:5" x14ac:dyDescent="0.25">
      <c r="B1575" s="136">
        <v>43731</v>
      </c>
      <c r="C1575" s="261">
        <v>9.3295116424560547</v>
      </c>
      <c r="D1575" s="130">
        <f t="shared" si="28"/>
        <v>-3.0836928466889485E-2</v>
      </c>
      <c r="E1575" s="130">
        <v>-3.6230400577535317E-3</v>
      </c>
    </row>
    <row r="1576" spans="2:5" x14ac:dyDescent="0.25">
      <c r="B1576" s="136">
        <v>43728</v>
      </c>
      <c r="C1576" s="261">
        <v>9.6263589859008789</v>
      </c>
      <c r="D1576" s="130">
        <f t="shared" si="28"/>
        <v>-2.1551807701673004E-2</v>
      </c>
      <c r="E1576" s="130">
        <v>3.1818100970468076E-2</v>
      </c>
    </row>
    <row r="1577" spans="2:5" x14ac:dyDescent="0.25">
      <c r="B1577" s="136">
        <v>43727</v>
      </c>
      <c r="C1577" s="261">
        <v>9.8383941650390625</v>
      </c>
      <c r="D1577" s="130">
        <f t="shared" si="28"/>
        <v>-8.5468508354832121E-3</v>
      </c>
      <c r="E1577" s="130">
        <v>2.2026519003575305E-2</v>
      </c>
    </row>
    <row r="1578" spans="2:5" x14ac:dyDescent="0.25">
      <c r="B1578" s="136">
        <v>43726</v>
      </c>
      <c r="C1578" s="261">
        <v>9.9232063293457031</v>
      </c>
      <c r="D1578" s="130">
        <f t="shared" si="28"/>
        <v>2.5706851704610932E-3</v>
      </c>
      <c r="E1578" s="130">
        <v>8.620529212787836E-3</v>
      </c>
    </row>
    <row r="1579" spans="2:5" x14ac:dyDescent="0.25">
      <c r="B1579" s="136">
        <v>43725</v>
      </c>
      <c r="C1579" s="261">
        <v>9.8977622985839844</v>
      </c>
      <c r="D1579" s="130">
        <f t="shared" si="28"/>
        <v>-7.6533195316122165E-3</v>
      </c>
      <c r="E1579" s="130">
        <v>-2.5640936928292639E-3</v>
      </c>
    </row>
    <row r="1580" spans="2:5" x14ac:dyDescent="0.25">
      <c r="B1580" s="136">
        <v>43724</v>
      </c>
      <c r="C1580" s="261">
        <v>9.9740972518920898</v>
      </c>
      <c r="D1580" s="130">
        <f t="shared" si="28"/>
        <v>-8.4948723624410089E-4</v>
      </c>
      <c r="E1580" s="130">
        <v>7.7123445689361797E-3</v>
      </c>
    </row>
    <row r="1581" spans="2:5" x14ac:dyDescent="0.25">
      <c r="B1581" s="136">
        <v>43721</v>
      </c>
      <c r="C1581" s="261">
        <v>9.9825773239135742</v>
      </c>
      <c r="D1581" s="130">
        <f t="shared" si="28"/>
        <v>7.7054515106737926E-3</v>
      </c>
      <c r="E1581" s="130">
        <v>8.5020947834408796E-4</v>
      </c>
    </row>
    <row r="1582" spans="2:5" x14ac:dyDescent="0.25">
      <c r="B1582" s="136">
        <v>43720</v>
      </c>
      <c r="C1582" s="261">
        <v>9.906245231628418</v>
      </c>
      <c r="D1582" s="130">
        <f t="shared" si="28"/>
        <v>8.6358081723432942E-3</v>
      </c>
      <c r="E1582" s="130">
        <v>-7.6465315327235535E-3</v>
      </c>
    </row>
    <row r="1583" spans="2:5" x14ac:dyDescent="0.25">
      <c r="B1583" s="136">
        <v>43719</v>
      </c>
      <c r="C1583" s="261">
        <v>9.8214292526245117</v>
      </c>
      <c r="D1583" s="130">
        <f t="shared" si="28"/>
        <v>-3.4423934223906916E-3</v>
      </c>
      <c r="E1583" s="130">
        <v>-8.5618695096612244E-3</v>
      </c>
    </row>
    <row r="1584" spans="2:5" x14ac:dyDescent="0.25">
      <c r="B1584" s="136">
        <v>43718</v>
      </c>
      <c r="C1584" s="261">
        <v>9.8553552627563477</v>
      </c>
      <c r="D1584" s="130">
        <f t="shared" si="28"/>
        <v>-1.7181428485177805E-3</v>
      </c>
      <c r="E1584" s="130">
        <v>3.4542844283860343E-3</v>
      </c>
    </row>
    <row r="1585" spans="2:5" x14ac:dyDescent="0.25">
      <c r="B1585" s="136">
        <v>43717</v>
      </c>
      <c r="C1585" s="261">
        <v>9.8723173141479492</v>
      </c>
      <c r="D1585" s="130">
        <f t="shared" si="28"/>
        <v>-1.4394845695042352E-2</v>
      </c>
      <c r="E1585" s="130">
        <v>1.721099944078283E-3</v>
      </c>
    </row>
    <row r="1586" spans="2:5" x14ac:dyDescent="0.25">
      <c r="B1586" s="136">
        <v>43714</v>
      </c>
      <c r="C1586" s="261">
        <v>10.01650333404541</v>
      </c>
      <c r="D1586" s="130">
        <f t="shared" si="28"/>
        <v>-2.154087307675916E-2</v>
      </c>
      <c r="E1586" s="130">
        <v>1.4605083620117129E-2</v>
      </c>
    </row>
    <row r="1587" spans="2:5" x14ac:dyDescent="0.25">
      <c r="B1587" s="136">
        <v>43713</v>
      </c>
      <c r="C1587" s="261">
        <v>10.23701763153076</v>
      </c>
      <c r="D1587" s="130">
        <f t="shared" si="28"/>
        <v>3.3390289879586255E-2</v>
      </c>
      <c r="E1587" s="130">
        <v>2.2015097497730247E-2</v>
      </c>
    </row>
    <row r="1588" spans="2:5" x14ac:dyDescent="0.25">
      <c r="B1588" s="136">
        <v>43712</v>
      </c>
      <c r="C1588" s="261">
        <v>9.906245231628418</v>
      </c>
      <c r="D1588" s="130">
        <f t="shared" si="28"/>
        <v>3.5461135010314788E-2</v>
      </c>
      <c r="E1588" s="130">
        <v>-3.2311402774528673E-2</v>
      </c>
    </row>
    <row r="1589" spans="2:5" x14ac:dyDescent="0.25">
      <c r="B1589" s="136">
        <v>43711</v>
      </c>
      <c r="C1589" s="261">
        <v>9.5669889450073242</v>
      </c>
      <c r="D1589" s="130">
        <f t="shared" si="28"/>
        <v>-1.8276795874453293E-2</v>
      </c>
      <c r="E1589" s="130">
        <v>-3.4246707878573868E-2</v>
      </c>
    </row>
    <row r="1590" spans="2:5" x14ac:dyDescent="0.25">
      <c r="B1590" s="136">
        <v>43707</v>
      </c>
      <c r="C1590" s="261">
        <v>9.7450981140136719</v>
      </c>
      <c r="D1590" s="130">
        <f t="shared" si="28"/>
        <v>8.779467269207775E-3</v>
      </c>
      <c r="E1590" s="130">
        <v>1.8617056006874199E-2</v>
      </c>
    </row>
    <row r="1591" spans="2:5" x14ac:dyDescent="0.25">
      <c r="B1591" s="136">
        <v>43706</v>
      </c>
      <c r="C1591" s="261">
        <v>9.6602859497070313</v>
      </c>
      <c r="D1591" s="130">
        <f t="shared" si="28"/>
        <v>1.6964290196243789E-2</v>
      </c>
      <c r="E1591" s="130">
        <v>-8.7030590471612393E-3</v>
      </c>
    </row>
    <row r="1592" spans="2:5" x14ac:dyDescent="0.25">
      <c r="B1592" s="136">
        <v>43705</v>
      </c>
      <c r="C1592" s="261">
        <v>9.4991397857666016</v>
      </c>
      <c r="D1592" s="130">
        <f t="shared" si="28"/>
        <v>4.4844234155719653E-3</v>
      </c>
      <c r="E1592" s="130">
        <v>-1.6681303719101273E-2</v>
      </c>
    </row>
    <row r="1593" spans="2:5" x14ac:dyDescent="0.25">
      <c r="B1593" s="136">
        <v>43704</v>
      </c>
      <c r="C1593" s="261">
        <v>9.4567317962646484</v>
      </c>
      <c r="D1593" s="130">
        <f t="shared" si="28"/>
        <v>1.7969725150189704E-3</v>
      </c>
      <c r="E1593" s="130">
        <v>-4.4644031415872788E-3</v>
      </c>
    </row>
    <row r="1594" spans="2:5" x14ac:dyDescent="0.25">
      <c r="B1594" s="136">
        <v>43703</v>
      </c>
      <c r="C1594" s="261">
        <v>9.4397687911987305</v>
      </c>
      <c r="D1594" s="130">
        <f t="shared" si="28"/>
        <v>1.800308829680846E-3</v>
      </c>
      <c r="E1594" s="130">
        <v>-1.7937491970131006E-3</v>
      </c>
    </row>
    <row r="1595" spans="2:5" x14ac:dyDescent="0.25">
      <c r="B1595" s="136">
        <v>43700</v>
      </c>
      <c r="C1595" s="261">
        <v>9.4228048324584961</v>
      </c>
      <c r="D1595" s="130">
        <f t="shared" si="28"/>
        <v>-8.9206427508969639E-3</v>
      </c>
      <c r="E1595" s="130">
        <v>-1.7970735423150303E-3</v>
      </c>
    </row>
    <row r="1596" spans="2:5" x14ac:dyDescent="0.25">
      <c r="B1596" s="136">
        <v>43699</v>
      </c>
      <c r="C1596" s="261">
        <v>9.5076189041137695</v>
      </c>
      <c r="D1596" s="130">
        <f t="shared" si="28"/>
        <v>-7.9645745594731521E-3</v>
      </c>
      <c r="E1596" s="130">
        <v>9.0009368933458705E-3</v>
      </c>
    </row>
    <row r="1597" spans="2:5" x14ac:dyDescent="0.25">
      <c r="B1597" s="136">
        <v>43698</v>
      </c>
      <c r="C1597" s="261">
        <v>9.5839509963989258</v>
      </c>
      <c r="D1597" s="130">
        <f t="shared" si="28"/>
        <v>-2.6478285771166675E-3</v>
      </c>
      <c r="E1597" s="130">
        <v>8.0285182920119755E-3</v>
      </c>
    </row>
    <row r="1598" spans="2:5" x14ac:dyDescent="0.25">
      <c r="B1598" s="136">
        <v>43697</v>
      </c>
      <c r="C1598" s="261">
        <v>9.6093950271606445</v>
      </c>
      <c r="D1598" s="130">
        <f t="shared" si="28"/>
        <v>1.7969321041005463E-2</v>
      </c>
      <c r="E1598" s="130">
        <v>2.6548581864910509E-3</v>
      </c>
    </row>
    <row r="1599" spans="2:5" x14ac:dyDescent="0.25">
      <c r="B1599" s="136">
        <v>43696</v>
      </c>
      <c r="C1599" s="261">
        <v>9.4397687911987305</v>
      </c>
      <c r="D1599" s="130">
        <f t="shared" si="28"/>
        <v>5.4201370570141818E-3</v>
      </c>
      <c r="E1599" s="130">
        <v>-1.7652124351478005E-2</v>
      </c>
    </row>
    <row r="1600" spans="2:5" x14ac:dyDescent="0.25">
      <c r="B1600" s="136">
        <v>43693</v>
      </c>
      <c r="C1600" s="261">
        <v>9.3888797760009766</v>
      </c>
      <c r="D1600" s="130">
        <f t="shared" si="28"/>
        <v>1.280877309448835E-2</v>
      </c>
      <c r="E1600" s="130">
        <v>-5.3909175450569113E-3</v>
      </c>
    </row>
    <row r="1601" spans="2:5" x14ac:dyDescent="0.25">
      <c r="B1601" s="136">
        <v>43692</v>
      </c>
      <c r="C1601" s="261">
        <v>9.2701406478881836</v>
      </c>
      <c r="D1601" s="130">
        <f t="shared" si="28"/>
        <v>1.2974966496247371E-2</v>
      </c>
      <c r="E1601" s="130">
        <v>-1.2646783316610722E-2</v>
      </c>
    </row>
    <row r="1602" spans="2:5" x14ac:dyDescent="0.25">
      <c r="B1602" s="136">
        <v>43691</v>
      </c>
      <c r="C1602" s="261">
        <v>9.1514015197753906</v>
      </c>
      <c r="D1602" s="130">
        <f t="shared" si="28"/>
        <v>-2.441251138794048E-2</v>
      </c>
      <c r="E1602" s="130">
        <v>-1.280877309448835E-2</v>
      </c>
    </row>
    <row r="1603" spans="2:5" x14ac:dyDescent="0.25">
      <c r="B1603" s="136">
        <v>43690</v>
      </c>
      <c r="C1603" s="261">
        <v>9.3804006576538086</v>
      </c>
      <c r="D1603" s="130">
        <f t="shared" ref="D1603:D1666" si="29">(C1603-C1604)/C1604</f>
        <v>-3.6035566951617744E-3</v>
      </c>
      <c r="E1603" s="130">
        <v>2.5023395310933581E-2</v>
      </c>
    </row>
    <row r="1604" spans="2:5" x14ac:dyDescent="0.25">
      <c r="B1604" s="136">
        <v>43689</v>
      </c>
      <c r="C1604" s="261">
        <v>9.4143257141113281</v>
      </c>
      <c r="D1604" s="130">
        <f t="shared" si="29"/>
        <v>-2.6953072315843655E-3</v>
      </c>
      <c r="E1604" s="130">
        <v>3.6165892796741947E-3</v>
      </c>
    </row>
    <row r="1605" spans="2:5" x14ac:dyDescent="0.25">
      <c r="B1605" s="136">
        <v>43686</v>
      </c>
      <c r="C1605" s="261">
        <v>9.4397687911987305</v>
      </c>
      <c r="D1605" s="130">
        <f t="shared" si="29"/>
        <v>-1.0666530468562125E-2</v>
      </c>
      <c r="E1605" s="130">
        <v>2.7025915461226487E-3</v>
      </c>
    </row>
    <row r="1606" spans="2:5" x14ac:dyDescent="0.25">
      <c r="B1606" s="136">
        <v>43685</v>
      </c>
      <c r="C1606" s="261">
        <v>9.5415439605712891</v>
      </c>
      <c r="D1606" s="130">
        <f t="shared" si="29"/>
        <v>8.0643869341999672E-3</v>
      </c>
      <c r="E1606" s="130">
        <v>1.0781532008225642E-2</v>
      </c>
    </row>
    <row r="1607" spans="2:5" x14ac:dyDescent="0.25">
      <c r="B1607" s="136">
        <v>43684</v>
      </c>
      <c r="C1607" s="261">
        <v>9.4652128219604492</v>
      </c>
      <c r="D1607" s="130">
        <f t="shared" si="29"/>
        <v>1.4545367936179596E-2</v>
      </c>
      <c r="E1607" s="130">
        <v>-7.9998728640002618E-3</v>
      </c>
    </row>
    <row r="1608" spans="2:5" x14ac:dyDescent="0.25">
      <c r="B1608" s="136">
        <v>43683</v>
      </c>
      <c r="C1608" s="261">
        <v>9.3295116424560547</v>
      </c>
      <c r="D1608" s="130">
        <f t="shared" si="29"/>
        <v>9.1745561013129463E-3</v>
      </c>
      <c r="E1608" s="130">
        <v>-1.4336833419059657E-2</v>
      </c>
    </row>
    <row r="1609" spans="2:5" x14ac:dyDescent="0.25">
      <c r="B1609" s="136">
        <v>43682</v>
      </c>
      <c r="C1609" s="261">
        <v>9.2446956634521484</v>
      </c>
      <c r="D1609" s="130">
        <f t="shared" si="29"/>
        <v>-1.6245633178023449E-2</v>
      </c>
      <c r="E1609" s="130">
        <v>-9.0911488461981153E-3</v>
      </c>
    </row>
    <row r="1610" spans="2:5" x14ac:dyDescent="0.25">
      <c r="B1610" s="136">
        <v>43679</v>
      </c>
      <c r="C1610" s="261">
        <v>9.3973617553710938</v>
      </c>
      <c r="D1610" s="130">
        <f t="shared" si="29"/>
        <v>-1.5985735068197015E-2</v>
      </c>
      <c r="E1610" s="130">
        <v>1.6513912136934192E-2</v>
      </c>
    </row>
    <row r="1611" spans="2:5" x14ac:dyDescent="0.25">
      <c r="B1611" s="136">
        <v>43678</v>
      </c>
      <c r="C1611" s="261">
        <v>9.5500259399414063</v>
      </c>
      <c r="D1611" s="130">
        <f t="shared" si="29"/>
        <v>-5.3004339102612433E-3</v>
      </c>
      <c r="E1611" s="130">
        <v>1.6245430211629001E-2</v>
      </c>
    </row>
    <row r="1612" spans="2:5" x14ac:dyDescent="0.25">
      <c r="B1612" s="136">
        <v>43677</v>
      </c>
      <c r="C1612" s="261">
        <v>9.6009149551391602</v>
      </c>
      <c r="D1612" s="130">
        <f t="shared" si="29"/>
        <v>-8.7566993402272333E-3</v>
      </c>
      <c r="E1612" s="130">
        <v>5.3286782169793909E-3</v>
      </c>
    </row>
    <row r="1613" spans="2:5" x14ac:dyDescent="0.25">
      <c r="B1613" s="136">
        <v>43676</v>
      </c>
      <c r="C1613" s="261">
        <v>9.68572998046875</v>
      </c>
      <c r="D1613" s="130">
        <f t="shared" si="29"/>
        <v>-7.8190652017308664E-3</v>
      </c>
      <c r="E1613" s="130">
        <v>8.8340565171020711E-3</v>
      </c>
    </row>
    <row r="1614" spans="2:5" x14ac:dyDescent="0.25">
      <c r="B1614" s="136">
        <v>43675</v>
      </c>
      <c r="C1614" s="261">
        <v>9.7620601654052734</v>
      </c>
      <c r="D1614" s="130">
        <f t="shared" si="29"/>
        <v>2.6132313742129698E-3</v>
      </c>
      <c r="E1614" s="130">
        <v>7.8806847899376784E-3</v>
      </c>
    </row>
    <row r="1615" spans="2:5" x14ac:dyDescent="0.25">
      <c r="B1615" s="136">
        <v>43672</v>
      </c>
      <c r="C1615" s="261">
        <v>9.7366161346435547</v>
      </c>
      <c r="D1615" s="130">
        <f t="shared" si="29"/>
        <v>-3.4723723609115997E-3</v>
      </c>
      <c r="E1615" s="130">
        <v>-2.6064201951845312E-3</v>
      </c>
    </row>
    <row r="1616" spans="2:5" x14ac:dyDescent="0.25">
      <c r="B1616" s="136">
        <v>43671</v>
      </c>
      <c r="C1616" s="261">
        <v>9.770543098449707</v>
      </c>
      <c r="D1616" s="130">
        <f t="shared" si="29"/>
        <v>5.2355830870650186E-3</v>
      </c>
      <c r="E1616" s="130">
        <v>3.4844717442888457E-3</v>
      </c>
    </row>
    <row r="1617" spans="2:5" x14ac:dyDescent="0.25">
      <c r="B1617" s="136">
        <v>43670</v>
      </c>
      <c r="C1617" s="261">
        <v>9.7196550369262695</v>
      </c>
      <c r="D1617" s="130">
        <f t="shared" si="29"/>
        <v>-2.6108589969776313E-3</v>
      </c>
      <c r="E1617" s="130">
        <v>-5.2083145236329715E-3</v>
      </c>
    </row>
    <row r="1618" spans="2:5" x14ac:dyDescent="0.25">
      <c r="B1618" s="136">
        <v>43669</v>
      </c>
      <c r="C1618" s="261">
        <v>9.7450981140136719</v>
      </c>
      <c r="D1618" s="130">
        <f t="shared" si="29"/>
        <v>2.6176934254086891E-3</v>
      </c>
      <c r="E1618" s="130">
        <v>2.6176934254086891E-3</v>
      </c>
    </row>
    <row r="1619" spans="2:5" x14ac:dyDescent="0.25">
      <c r="B1619" s="136">
        <v>43668</v>
      </c>
      <c r="C1619" s="261">
        <v>9.7196550369262695</v>
      </c>
      <c r="D1619" s="130">
        <f t="shared" si="29"/>
        <v>6.1456863211216614E-3</v>
      </c>
      <c r="E1619" s="130">
        <v>-2.6108589969776313E-3</v>
      </c>
    </row>
    <row r="1620" spans="2:5" x14ac:dyDescent="0.25">
      <c r="B1620" s="136">
        <v>43665</v>
      </c>
      <c r="C1620" s="261">
        <v>9.6602859497070313</v>
      </c>
      <c r="D1620" s="130">
        <f t="shared" si="29"/>
        <v>-1.3852731502651375E-2</v>
      </c>
      <c r="E1620" s="130">
        <v>-6.1081475622012486E-3</v>
      </c>
    </row>
    <row r="1621" spans="2:5" x14ac:dyDescent="0.25">
      <c r="B1621" s="136">
        <v>43664</v>
      </c>
      <c r="C1621" s="261">
        <v>9.7959871292114258</v>
      </c>
      <c r="D1621" s="130">
        <f t="shared" si="29"/>
        <v>5.222011579808966E-3</v>
      </c>
      <c r="E1621" s="130">
        <v>1.4047325328761098E-2</v>
      </c>
    </row>
    <row r="1622" spans="2:5" x14ac:dyDescent="0.25">
      <c r="B1622" s="136">
        <v>43663</v>
      </c>
      <c r="C1622" s="261">
        <v>9.7450981140136719</v>
      </c>
      <c r="D1622" s="130">
        <f t="shared" si="29"/>
        <v>-3.4692633642316936E-3</v>
      </c>
      <c r="E1622" s="130">
        <v>-5.194883836260252E-3</v>
      </c>
    </row>
    <row r="1623" spans="2:5" x14ac:dyDescent="0.25">
      <c r="B1623" s="136">
        <v>43662</v>
      </c>
      <c r="C1623" s="261">
        <v>9.7790241241455078</v>
      </c>
      <c r="D1623" s="130">
        <f t="shared" si="29"/>
        <v>2.608588267698512E-3</v>
      </c>
      <c r="E1623" s="130">
        <v>3.4813410532059772E-3</v>
      </c>
    </row>
    <row r="1624" spans="2:5" x14ac:dyDescent="0.25">
      <c r="B1624" s="136">
        <v>43661</v>
      </c>
      <c r="C1624" s="261">
        <v>9.7535810470581055</v>
      </c>
      <c r="D1624" s="130">
        <f t="shared" si="29"/>
        <v>8.7720630677157706E-3</v>
      </c>
      <c r="E1624" s="130">
        <v>-2.6018012395102423E-3</v>
      </c>
    </row>
    <row r="1625" spans="2:5" x14ac:dyDescent="0.25">
      <c r="B1625" s="136">
        <v>43658</v>
      </c>
      <c r="C1625" s="261">
        <v>9.6687660217285156</v>
      </c>
      <c r="D1625" s="130">
        <f t="shared" si="29"/>
        <v>6.3432633474828054E-2</v>
      </c>
      <c r="E1625" s="130">
        <v>-8.6957831098529621E-3</v>
      </c>
    </row>
    <row r="1626" spans="2:5" x14ac:dyDescent="0.25">
      <c r="B1626" s="136">
        <v>43657</v>
      </c>
      <c r="C1626" s="261">
        <v>9.0920343399047852</v>
      </c>
      <c r="D1626" s="130">
        <f t="shared" si="29"/>
        <v>2.2901004973473877E-2</v>
      </c>
      <c r="E1626" s="130">
        <v>-5.9648943880495964E-2</v>
      </c>
    </row>
    <row r="1627" spans="2:5" x14ac:dyDescent="0.25">
      <c r="B1627" s="136">
        <v>43656</v>
      </c>
      <c r="C1627" s="261">
        <v>8.8884792327880859</v>
      </c>
      <c r="D1627" s="130">
        <f t="shared" si="29"/>
        <v>5.7582456240689297E-3</v>
      </c>
      <c r="E1627" s="130">
        <v>-2.2388290618668177E-2</v>
      </c>
    </row>
    <row r="1628" spans="2:5" x14ac:dyDescent="0.25">
      <c r="B1628" s="136">
        <v>43655</v>
      </c>
      <c r="C1628" s="261">
        <v>8.837590217590332</v>
      </c>
      <c r="D1628" s="130">
        <f t="shared" si="29"/>
        <v>-1.3257776215117797E-2</v>
      </c>
      <c r="E1628" s="130">
        <v>-5.7252780666948062E-3</v>
      </c>
    </row>
    <row r="1629" spans="2:5" x14ac:dyDescent="0.25">
      <c r="B1629" s="136">
        <v>43654</v>
      </c>
      <c r="C1629" s="261">
        <v>8.9563312530517578</v>
      </c>
      <c r="D1629" s="130">
        <f t="shared" si="29"/>
        <v>-1.216061209602814E-2</v>
      </c>
      <c r="E1629" s="130">
        <v>1.3435906456160836E-2</v>
      </c>
    </row>
    <row r="1630" spans="2:5" x14ac:dyDescent="0.25">
      <c r="B1630" s="136">
        <v>43651</v>
      </c>
      <c r="C1630" s="261">
        <v>9.0665864944458008</v>
      </c>
      <c r="D1630" s="130">
        <f t="shared" si="29"/>
        <v>-4.6557212007277624E-3</v>
      </c>
      <c r="E1630" s="130">
        <v>1.2310313037659799E-2</v>
      </c>
    </row>
    <row r="1631" spans="2:5" x14ac:dyDescent="0.25">
      <c r="B1631" s="136">
        <v>43649</v>
      </c>
      <c r="C1631" s="261">
        <v>9.1089954376220703</v>
      </c>
      <c r="D1631" s="130">
        <f t="shared" si="29"/>
        <v>-1.8587642243220244E-3</v>
      </c>
      <c r="E1631" s="130">
        <v>4.677498328863822E-3</v>
      </c>
    </row>
    <row r="1632" spans="2:5" x14ac:dyDescent="0.25">
      <c r="B1632" s="136">
        <v>43648</v>
      </c>
      <c r="C1632" s="261">
        <v>9.1259584426879883</v>
      </c>
      <c r="D1632" s="130">
        <f t="shared" si="29"/>
        <v>5.6075620803076954E-3</v>
      </c>
      <c r="E1632" s="130">
        <v>1.8622256627615801E-3</v>
      </c>
    </row>
    <row r="1633" spans="2:5" x14ac:dyDescent="0.25">
      <c r="B1633" s="136">
        <v>43647</v>
      </c>
      <c r="C1633" s="261">
        <v>9.0750694274902344</v>
      </c>
      <c r="D1633" s="130">
        <f t="shared" si="29"/>
        <v>0</v>
      </c>
      <c r="E1633" s="130">
        <v>-5.5762926729660735E-3</v>
      </c>
    </row>
    <row r="1634" spans="2:5" x14ac:dyDescent="0.25">
      <c r="B1634" s="136">
        <v>43644</v>
      </c>
      <c r="C1634" s="261">
        <v>9.0750694274902344</v>
      </c>
      <c r="D1634" s="130">
        <f t="shared" si="29"/>
        <v>7.5329656582866699E-3</v>
      </c>
      <c r="E1634" s="130">
        <v>0</v>
      </c>
    </row>
    <row r="1635" spans="2:5" x14ac:dyDescent="0.25">
      <c r="B1635" s="136">
        <v>43643</v>
      </c>
      <c r="C1635" s="261">
        <v>9.0072183609008789</v>
      </c>
      <c r="D1635" s="130">
        <f t="shared" si="29"/>
        <v>-3.7525072972158769E-3</v>
      </c>
      <c r="E1635" s="130">
        <v>-7.476644353135279E-3</v>
      </c>
    </row>
    <row r="1636" spans="2:5" x14ac:dyDescent="0.25">
      <c r="B1636" s="136">
        <v>43642</v>
      </c>
      <c r="C1636" s="261">
        <v>9.0411453247070313</v>
      </c>
      <c r="D1636" s="130">
        <f t="shared" si="29"/>
        <v>9.3913983237805729E-4</v>
      </c>
      <c r="E1636" s="130">
        <v>3.7666416474840579E-3</v>
      </c>
    </row>
    <row r="1637" spans="2:5" x14ac:dyDescent="0.25">
      <c r="B1637" s="136">
        <v>43641</v>
      </c>
      <c r="C1637" s="261">
        <v>9.0326623916625977</v>
      </c>
      <c r="D1637" s="130">
        <f t="shared" si="29"/>
        <v>-2.8090839928853243E-3</v>
      </c>
      <c r="E1637" s="130">
        <v>-9.382586762820864E-4</v>
      </c>
    </row>
    <row r="1638" spans="2:5" x14ac:dyDescent="0.25">
      <c r="B1638" s="136">
        <v>43640</v>
      </c>
      <c r="C1638" s="261">
        <v>9.0581073760986328</v>
      </c>
      <c r="D1638" s="130">
        <f t="shared" si="29"/>
        <v>-3.731504142834951E-3</v>
      </c>
      <c r="E1638" s="130">
        <v>2.816997174556374E-3</v>
      </c>
    </row>
    <row r="1639" spans="2:5" x14ac:dyDescent="0.25">
      <c r="B1639" s="136">
        <v>43637</v>
      </c>
      <c r="C1639" s="261">
        <v>9.0920343399047852</v>
      </c>
      <c r="D1639" s="130">
        <f t="shared" si="29"/>
        <v>-4.6423350470247192E-3</v>
      </c>
      <c r="E1639" s="130">
        <v>3.7454804185336164E-3</v>
      </c>
    </row>
    <row r="1640" spans="2:5" x14ac:dyDescent="0.25">
      <c r="B1640" s="136">
        <v>43636</v>
      </c>
      <c r="C1640" s="261">
        <v>9.1344394683837891</v>
      </c>
      <c r="D1640" s="130">
        <f t="shared" si="29"/>
        <v>1.6037929492684018E-2</v>
      </c>
      <c r="E1640" s="130">
        <v>4.6639868365750134E-3</v>
      </c>
    </row>
    <row r="1641" spans="2:5" x14ac:dyDescent="0.25">
      <c r="B1641" s="136">
        <v>43635</v>
      </c>
      <c r="C1641" s="261">
        <v>8.9902544021606445</v>
      </c>
      <c r="D1641" s="130">
        <f t="shared" si="29"/>
        <v>-1.3953545293140451E-2</v>
      </c>
      <c r="E1641" s="130">
        <v>-1.5784774393896778E-2</v>
      </c>
    </row>
    <row r="1642" spans="2:5" x14ac:dyDescent="0.25">
      <c r="B1642" s="136">
        <v>43634</v>
      </c>
      <c r="C1642" s="261">
        <v>9.1174755096435547</v>
      </c>
      <c r="D1642" s="130">
        <f t="shared" si="29"/>
        <v>1.4151001939648657E-2</v>
      </c>
      <c r="E1642" s="130">
        <v>1.4151001939648657E-2</v>
      </c>
    </row>
    <row r="1643" spans="2:5" x14ac:dyDescent="0.25">
      <c r="B1643" s="136">
        <v>43633</v>
      </c>
      <c r="C1643" s="261">
        <v>8.9902544021606445</v>
      </c>
      <c r="D1643" s="130">
        <f t="shared" si="29"/>
        <v>0</v>
      </c>
      <c r="E1643" s="130">
        <v>-1.3953545293140451E-2</v>
      </c>
    </row>
    <row r="1644" spans="2:5" x14ac:dyDescent="0.25">
      <c r="B1644" s="136">
        <v>43630</v>
      </c>
      <c r="C1644" s="261">
        <v>8.9902544021606445</v>
      </c>
      <c r="D1644" s="130">
        <f t="shared" si="29"/>
        <v>-1.8833737631889368E-3</v>
      </c>
      <c r="E1644" s="130">
        <v>0</v>
      </c>
    </row>
    <row r="1645" spans="2:5" x14ac:dyDescent="0.25">
      <c r="B1645" s="136">
        <v>43629</v>
      </c>
      <c r="C1645" s="261">
        <v>9.0072183609008789</v>
      </c>
      <c r="D1645" s="130">
        <f t="shared" si="29"/>
        <v>-2.8168915939119246E-3</v>
      </c>
      <c r="E1645" s="130">
        <v>1.8869275530353619E-3</v>
      </c>
    </row>
    <row r="1646" spans="2:5" x14ac:dyDescent="0.25">
      <c r="B1646" s="136">
        <v>43628</v>
      </c>
      <c r="C1646" s="261">
        <v>9.0326623916625977</v>
      </c>
      <c r="D1646" s="130">
        <f t="shared" si="29"/>
        <v>-3.6901017228925053E-3</v>
      </c>
      <c r="E1646" s="130">
        <v>2.8248488869957742E-3</v>
      </c>
    </row>
    <row r="1647" spans="2:5" x14ac:dyDescent="0.25">
      <c r="B1647" s="136">
        <v>43627</v>
      </c>
      <c r="C1647" s="261">
        <v>9.0661172866821289</v>
      </c>
      <c r="D1647" s="130">
        <f t="shared" si="29"/>
        <v>5.5658546626395434E-3</v>
      </c>
      <c r="E1647" s="130">
        <v>3.7037690072874926E-3</v>
      </c>
    </row>
    <row r="1648" spans="2:5" x14ac:dyDescent="0.25">
      <c r="B1648" s="136">
        <v>43626</v>
      </c>
      <c r="C1648" s="261">
        <v>9.0159358978271484</v>
      </c>
      <c r="D1648" s="130">
        <f t="shared" si="29"/>
        <v>1.4110931506840499E-2</v>
      </c>
      <c r="E1648" s="130">
        <v>-5.5350473932976266E-3</v>
      </c>
    </row>
    <row r="1649" spans="2:5" x14ac:dyDescent="0.25">
      <c r="B1649" s="136">
        <v>43623</v>
      </c>
      <c r="C1649" s="261">
        <v>8.8904829025268555</v>
      </c>
      <c r="D1649" s="130">
        <f t="shared" si="29"/>
        <v>9.4969531046452671E-3</v>
      </c>
      <c r="E1649" s="130">
        <v>-1.3914583768339268E-2</v>
      </c>
    </row>
    <row r="1650" spans="2:5" x14ac:dyDescent="0.25">
      <c r="B1650" s="136">
        <v>43622</v>
      </c>
      <c r="C1650" s="261">
        <v>8.8068447113037109</v>
      </c>
      <c r="D1650" s="130">
        <f t="shared" si="29"/>
        <v>8.6204034199385739E-3</v>
      </c>
      <c r="E1650" s="130">
        <v>-9.4076094786001846E-3</v>
      </c>
    </row>
    <row r="1651" spans="2:5" x14ac:dyDescent="0.25">
      <c r="B1651" s="136">
        <v>43621</v>
      </c>
      <c r="C1651" s="261">
        <v>8.7315750122070313</v>
      </c>
      <c r="D1651" s="130">
        <f t="shared" si="29"/>
        <v>-1.3232316961714485E-2</v>
      </c>
      <c r="E1651" s="130">
        <v>-8.5467271836949677E-3</v>
      </c>
    </row>
    <row r="1652" spans="2:5" x14ac:dyDescent="0.25">
      <c r="B1652" s="136">
        <v>43620</v>
      </c>
      <c r="C1652" s="261">
        <v>8.848663330078125</v>
      </c>
      <c r="D1652" s="130">
        <f t="shared" si="29"/>
        <v>1.2440193058248316E-2</v>
      </c>
      <c r="E1652" s="130">
        <v>1.3409759145102734E-2</v>
      </c>
    </row>
    <row r="1653" spans="2:5" x14ac:dyDescent="0.25">
      <c r="B1653" s="136">
        <v>43619</v>
      </c>
      <c r="C1653" s="261">
        <v>8.7399368286132813</v>
      </c>
      <c r="D1653" s="130">
        <f t="shared" si="29"/>
        <v>-1.9103620779241713E-3</v>
      </c>
      <c r="E1653" s="130">
        <v>-1.2287336223456905E-2</v>
      </c>
    </row>
    <row r="1654" spans="2:5" x14ac:dyDescent="0.25">
      <c r="B1654" s="136">
        <v>43616</v>
      </c>
      <c r="C1654" s="261">
        <v>8.7566652297973633</v>
      </c>
      <c r="D1654" s="130">
        <f t="shared" si="29"/>
        <v>-9.460474825304958E-3</v>
      </c>
      <c r="E1654" s="130">
        <v>1.9140185463716031E-3</v>
      </c>
    </row>
    <row r="1655" spans="2:5" x14ac:dyDescent="0.25">
      <c r="B1655" s="136">
        <v>43615</v>
      </c>
      <c r="C1655" s="261">
        <v>8.8402986526489258</v>
      </c>
      <c r="D1655" s="130">
        <f t="shared" si="29"/>
        <v>2.9211144544502823E-2</v>
      </c>
      <c r="E1655" s="130">
        <v>9.5508302141062724E-3</v>
      </c>
    </row>
    <row r="1656" spans="2:5" x14ac:dyDescent="0.25">
      <c r="B1656" s="136">
        <v>43614</v>
      </c>
      <c r="C1656" s="261">
        <v>8.5893926620483398</v>
      </c>
      <c r="D1656" s="130">
        <f t="shared" si="29"/>
        <v>-2.9127830113378343E-3</v>
      </c>
      <c r="E1656" s="130">
        <v>-2.8382071744307409E-2</v>
      </c>
    </row>
    <row r="1657" spans="2:5" x14ac:dyDescent="0.25">
      <c r="B1657" s="136">
        <v>43613</v>
      </c>
      <c r="C1657" s="261">
        <v>8.6144847869873047</v>
      </c>
      <c r="D1657" s="130">
        <f t="shared" si="29"/>
        <v>6.8428524789080503E-3</v>
      </c>
      <c r="E1657" s="130">
        <v>2.9212921013417781E-3</v>
      </c>
    </row>
    <row r="1658" spans="2:5" x14ac:dyDescent="0.25">
      <c r="B1658" s="136">
        <v>43609</v>
      </c>
      <c r="C1658" s="261">
        <v>8.5559377670288086</v>
      </c>
      <c r="D1658" s="130">
        <f t="shared" si="29"/>
        <v>6.8895477120286455E-3</v>
      </c>
      <c r="E1658" s="130">
        <v>-6.7963460852510735E-3</v>
      </c>
    </row>
    <row r="1659" spans="2:5" x14ac:dyDescent="0.25">
      <c r="B1659" s="136">
        <v>43608</v>
      </c>
      <c r="C1659" s="261">
        <v>8.4973945617675781</v>
      </c>
      <c r="D1659" s="130">
        <f t="shared" si="29"/>
        <v>-5.8708327536212803E-3</v>
      </c>
      <c r="E1659" s="130">
        <v>-6.8424066251197811E-3</v>
      </c>
    </row>
    <row r="1660" spans="2:5" x14ac:dyDescent="0.25">
      <c r="B1660" s="136">
        <v>43607</v>
      </c>
      <c r="C1660" s="261">
        <v>8.5475759506225586</v>
      </c>
      <c r="D1660" s="130">
        <f t="shared" si="29"/>
        <v>3.9293421835381393E-3</v>
      </c>
      <c r="E1660" s="130">
        <v>5.9055029739071016E-3</v>
      </c>
    </row>
    <row r="1661" spans="2:5" x14ac:dyDescent="0.25">
      <c r="B1661" s="136">
        <v>43606</v>
      </c>
      <c r="C1661" s="261">
        <v>8.5141210556030273</v>
      </c>
      <c r="D1661" s="130">
        <f t="shared" si="29"/>
        <v>-1.9609302999448646E-3</v>
      </c>
      <c r="E1661" s="130">
        <v>-3.9139628840729494E-3</v>
      </c>
    </row>
    <row r="1662" spans="2:5" x14ac:dyDescent="0.25">
      <c r="B1662" s="136">
        <v>43605</v>
      </c>
      <c r="C1662" s="261">
        <v>8.5308494567871094</v>
      </c>
      <c r="D1662" s="130">
        <f t="shared" si="29"/>
        <v>2.9501290064774571E-3</v>
      </c>
      <c r="E1662" s="130">
        <v>1.9647831026636973E-3</v>
      </c>
    </row>
    <row r="1663" spans="2:5" x14ac:dyDescent="0.25">
      <c r="B1663" s="136">
        <v>43602</v>
      </c>
      <c r="C1663" s="261">
        <v>8.5057563781738281</v>
      </c>
      <c r="D1663" s="130">
        <f t="shared" si="29"/>
        <v>-3.2350277332108941E-2</v>
      </c>
      <c r="E1663" s="130">
        <v>-2.941451345541832E-3</v>
      </c>
    </row>
    <row r="1664" spans="2:5" x14ac:dyDescent="0.25">
      <c r="B1664" s="136">
        <v>43601</v>
      </c>
      <c r="C1664" s="261">
        <v>8.7901191711425781</v>
      </c>
      <c r="D1664" s="130">
        <f t="shared" si="29"/>
        <v>1.154955020209902E-2</v>
      </c>
      <c r="E1664" s="130">
        <v>3.3431805512139798E-2</v>
      </c>
    </row>
    <row r="1665" spans="2:5" x14ac:dyDescent="0.25">
      <c r="B1665" s="136">
        <v>43600</v>
      </c>
      <c r="C1665" s="261">
        <v>8.6897563934326172</v>
      </c>
      <c r="D1665" s="130">
        <f t="shared" si="29"/>
        <v>1.7629976107914096E-2</v>
      </c>
      <c r="E1665" s="130">
        <v>-1.141768112080275E-2</v>
      </c>
    </row>
    <row r="1666" spans="2:5" x14ac:dyDescent="0.25">
      <c r="B1666" s="136">
        <v>43599</v>
      </c>
      <c r="C1666" s="261">
        <v>8.539210319519043</v>
      </c>
      <c r="D1666" s="130">
        <f t="shared" si="29"/>
        <v>9.891032507984716E-3</v>
      </c>
      <c r="E1666" s="130">
        <v>-1.7324544797061414E-2</v>
      </c>
    </row>
    <row r="1667" spans="2:5" x14ac:dyDescent="0.25">
      <c r="B1667" s="136">
        <v>43598</v>
      </c>
      <c r="C1667" s="261">
        <v>8.4555759429931641</v>
      </c>
      <c r="D1667" s="130">
        <f t="shared" ref="D1667:D1730" si="30">(C1667-C1668)/C1668</f>
        <v>-1.4619917487065261E-2</v>
      </c>
      <c r="E1667" s="130">
        <v>-9.7941581711257671E-3</v>
      </c>
    </row>
    <row r="1668" spans="2:5" x14ac:dyDescent="0.25">
      <c r="B1668" s="136">
        <v>43595</v>
      </c>
      <c r="C1668" s="261">
        <v>8.5810298919677734</v>
      </c>
      <c r="D1668" s="130">
        <f t="shared" si="30"/>
        <v>5.8822319435892414E-3</v>
      </c>
      <c r="E1668" s="130">
        <v>1.4836830728079335E-2</v>
      </c>
    </row>
    <row r="1669" spans="2:5" x14ac:dyDescent="0.25">
      <c r="B1669" s="136">
        <v>43594</v>
      </c>
      <c r="C1669" s="261">
        <v>8.5308494567871094</v>
      </c>
      <c r="D1669" s="130">
        <f t="shared" si="30"/>
        <v>-1.828669636419308E-2</v>
      </c>
      <c r="E1669" s="130">
        <v>-5.8478336298111704E-3</v>
      </c>
    </row>
    <row r="1670" spans="2:5" x14ac:dyDescent="0.25">
      <c r="B1670" s="136">
        <v>43593</v>
      </c>
      <c r="C1670" s="261">
        <v>8.6897563934326172</v>
      </c>
      <c r="D1670" s="130">
        <f t="shared" si="30"/>
        <v>4.8357860741138721E-3</v>
      </c>
      <c r="E1670" s="130">
        <v>1.8627328667613761E-2</v>
      </c>
    </row>
    <row r="1671" spans="2:5" x14ac:dyDescent="0.25">
      <c r="B1671" s="136">
        <v>43592</v>
      </c>
      <c r="C1671" s="261">
        <v>8.6479368209838867</v>
      </c>
      <c r="D1671" s="130">
        <f t="shared" si="30"/>
        <v>-1.0526392745563091E-2</v>
      </c>
      <c r="E1671" s="130">
        <v>-4.8125137869614032E-3</v>
      </c>
    </row>
    <row r="1672" spans="2:5" x14ac:dyDescent="0.25">
      <c r="B1672" s="136">
        <v>43591</v>
      </c>
      <c r="C1672" s="261">
        <v>8.7399368286132813</v>
      </c>
      <c r="D1672" s="130">
        <f t="shared" si="30"/>
        <v>1.1616634931147722E-2</v>
      </c>
      <c r="E1672" s="130">
        <v>1.063837647450893E-2</v>
      </c>
    </row>
    <row r="1673" spans="2:5" x14ac:dyDescent="0.25">
      <c r="B1673" s="136">
        <v>43588</v>
      </c>
      <c r="C1673" s="261">
        <v>8.6395740509033203</v>
      </c>
      <c r="D1673" s="130">
        <f t="shared" si="30"/>
        <v>-2.2705635819832842E-2</v>
      </c>
      <c r="E1673" s="130">
        <v>-1.1483238343484109E-2</v>
      </c>
    </row>
    <row r="1674" spans="2:5" x14ac:dyDescent="0.25">
      <c r="B1674" s="136">
        <v>43587</v>
      </c>
      <c r="C1674" s="261">
        <v>8.8402986526489258</v>
      </c>
      <c r="D1674" s="130">
        <f t="shared" si="30"/>
        <v>-1.8570322634197285E-2</v>
      </c>
      <c r="E1674" s="130">
        <v>2.3233159477881724E-2</v>
      </c>
    </row>
    <row r="1675" spans="2:5" x14ac:dyDescent="0.25">
      <c r="B1675" s="136">
        <v>43586</v>
      </c>
      <c r="C1675" s="261">
        <v>9.0075721740722656</v>
      </c>
      <c r="D1675" s="130">
        <f t="shared" si="30"/>
        <v>9.2927830714295936E-4</v>
      </c>
      <c r="E1675" s="130">
        <v>1.8921704797067875E-2</v>
      </c>
    </row>
    <row r="1676" spans="2:5" x14ac:dyDescent="0.25">
      <c r="B1676" s="136">
        <v>43585</v>
      </c>
      <c r="C1676" s="261">
        <v>8.9992094039916992</v>
      </c>
      <c r="D1676" s="130">
        <f t="shared" si="30"/>
        <v>9.3046117971064268E-4</v>
      </c>
      <c r="E1676" s="130">
        <v>-9.2841555071166879E-4</v>
      </c>
    </row>
    <row r="1677" spans="2:5" x14ac:dyDescent="0.25">
      <c r="B1677" s="136">
        <v>43584</v>
      </c>
      <c r="C1677" s="261">
        <v>8.9908437728881836</v>
      </c>
      <c r="D1677" s="130">
        <f t="shared" si="30"/>
        <v>9.3896231056378107E-3</v>
      </c>
      <c r="E1677" s="130">
        <v>-9.2959622650907049E-4</v>
      </c>
    </row>
    <row r="1678" spans="2:5" x14ac:dyDescent="0.25">
      <c r="B1678" s="136">
        <v>43581</v>
      </c>
      <c r="C1678" s="261">
        <v>8.9072084426879883</v>
      </c>
      <c r="D1678" s="130">
        <f t="shared" si="30"/>
        <v>1.2357196533793691E-2</v>
      </c>
      <c r="E1678" s="130">
        <v>-9.3022782191363364E-3</v>
      </c>
    </row>
    <row r="1679" spans="2:5" x14ac:dyDescent="0.25">
      <c r="B1679" s="136">
        <v>43580</v>
      </c>
      <c r="C1679" s="261">
        <v>8.7984838485717773</v>
      </c>
      <c r="D1679" s="130">
        <f t="shared" si="30"/>
        <v>-5.6708544143361161E-3</v>
      </c>
      <c r="E1679" s="130">
        <v>-1.2206360142549935E-2</v>
      </c>
    </row>
    <row r="1680" spans="2:5" x14ac:dyDescent="0.25">
      <c r="B1680" s="136">
        <v>43579</v>
      </c>
      <c r="C1680" s="261">
        <v>8.848663330078125</v>
      </c>
      <c r="D1680" s="130">
        <f t="shared" si="30"/>
        <v>4.748422408395514E-3</v>
      </c>
      <c r="E1680" s="130">
        <v>5.7031964108785731E-3</v>
      </c>
    </row>
    <row r="1681" spans="2:5" x14ac:dyDescent="0.25">
      <c r="B1681" s="136">
        <v>43578</v>
      </c>
      <c r="C1681" s="261">
        <v>8.8068447113037109</v>
      </c>
      <c r="D1681" s="130">
        <f t="shared" si="30"/>
        <v>7.6554194844272805E-3</v>
      </c>
      <c r="E1681" s="130">
        <v>-4.7259814521663857E-3</v>
      </c>
    </row>
    <row r="1682" spans="2:5" x14ac:dyDescent="0.25">
      <c r="B1682" s="136">
        <v>43577</v>
      </c>
      <c r="C1682" s="261">
        <v>8.7399368286132813</v>
      </c>
      <c r="D1682" s="130">
        <f t="shared" si="30"/>
        <v>5.7746653540930674E-3</v>
      </c>
      <c r="E1682" s="130">
        <v>-7.5972592777243438E-3</v>
      </c>
    </row>
    <row r="1683" spans="2:5" x14ac:dyDescent="0.25">
      <c r="B1683" s="136">
        <v>43573</v>
      </c>
      <c r="C1683" s="261">
        <v>8.6897563934326172</v>
      </c>
      <c r="D1683" s="130">
        <f t="shared" si="30"/>
        <v>-1.921153932308214E-3</v>
      </c>
      <c r="E1683" s="130">
        <v>-5.7415100548988659E-3</v>
      </c>
    </row>
    <row r="1684" spans="2:5" x14ac:dyDescent="0.25">
      <c r="B1684" s="136">
        <v>43572</v>
      </c>
      <c r="C1684" s="261">
        <v>8.7064828872680664</v>
      </c>
      <c r="D1684" s="130">
        <f t="shared" si="30"/>
        <v>3.8571281383974259E-3</v>
      </c>
      <c r="E1684" s="130">
        <v>1.9248518690455417E-3</v>
      </c>
    </row>
    <row r="1685" spans="2:5" x14ac:dyDescent="0.25">
      <c r="B1685" s="136">
        <v>43571</v>
      </c>
      <c r="C1685" s="261">
        <v>8.673029899597168</v>
      </c>
      <c r="D1685" s="130">
        <f t="shared" si="30"/>
        <v>-1.8921165406740759E-2</v>
      </c>
      <c r="E1685" s="130">
        <v>-3.842307864616428E-3</v>
      </c>
    </row>
    <row r="1686" spans="2:5" x14ac:dyDescent="0.25">
      <c r="B1686" s="136">
        <v>43570</v>
      </c>
      <c r="C1686" s="261">
        <v>8.8402986526489258</v>
      </c>
      <c r="D1686" s="130">
        <f t="shared" si="30"/>
        <v>1.8955518300700148E-3</v>
      </c>
      <c r="E1686" s="130">
        <v>1.9286080526429047E-2</v>
      </c>
    </row>
    <row r="1687" spans="2:5" x14ac:dyDescent="0.25">
      <c r="B1687" s="136">
        <v>43567</v>
      </c>
      <c r="C1687" s="261">
        <v>8.823573112487793</v>
      </c>
      <c r="D1687" s="130">
        <f t="shared" si="30"/>
        <v>-3.8286084149929955E-2</v>
      </c>
      <c r="E1687" s="130">
        <v>-1.8919655113824843E-3</v>
      </c>
    </row>
    <row r="1688" spans="2:5" x14ac:dyDescent="0.25">
      <c r="B1688" s="136">
        <v>43566</v>
      </c>
      <c r="C1688" s="261">
        <v>9.1748418807983398</v>
      </c>
      <c r="D1688" s="130">
        <f t="shared" si="30"/>
        <v>-9.9279725437581533E-3</v>
      </c>
      <c r="E1688" s="130">
        <v>3.9810263238302467E-2</v>
      </c>
    </row>
    <row r="1689" spans="2:5" x14ac:dyDescent="0.25">
      <c r="B1689" s="136">
        <v>43565</v>
      </c>
      <c r="C1689" s="261">
        <v>9.2668428421020508</v>
      </c>
      <c r="D1689" s="130">
        <f t="shared" si="30"/>
        <v>-6.2780350688017988E-3</v>
      </c>
      <c r="E1689" s="130">
        <v>1.0027525542021173E-2</v>
      </c>
    </row>
    <row r="1690" spans="2:5" x14ac:dyDescent="0.25">
      <c r="B1690" s="136">
        <v>43564</v>
      </c>
      <c r="C1690" s="261">
        <v>9.3253879547119141</v>
      </c>
      <c r="D1690" s="130">
        <f t="shared" si="30"/>
        <v>-1.4146819299633743E-2</v>
      </c>
      <c r="E1690" s="130">
        <v>6.3176977971262493E-3</v>
      </c>
    </row>
    <row r="1691" spans="2:5" x14ac:dyDescent="0.25">
      <c r="B1691" s="136">
        <v>43563</v>
      </c>
      <c r="C1691" s="261">
        <v>9.4592056274414063</v>
      </c>
      <c r="D1691" s="130">
        <f t="shared" si="30"/>
        <v>-8.833070678164063E-4</v>
      </c>
      <c r="E1691" s="130">
        <v>1.4349823661961114E-2</v>
      </c>
    </row>
    <row r="1692" spans="2:5" x14ac:dyDescent="0.25">
      <c r="B1692" s="136">
        <v>43560</v>
      </c>
      <c r="C1692" s="261">
        <v>9.4675683975219727</v>
      </c>
      <c r="D1692" s="130">
        <f t="shared" si="30"/>
        <v>2.2583650264137042E-2</v>
      </c>
      <c r="E1692" s="130">
        <v>8.8408798898564889E-4</v>
      </c>
    </row>
    <row r="1693" spans="2:5" x14ac:dyDescent="0.25">
      <c r="B1693" s="136">
        <v>43559</v>
      </c>
      <c r="C1693" s="261">
        <v>9.2584781646728516</v>
      </c>
      <c r="D1693" s="130">
        <f t="shared" si="30"/>
        <v>-1.1607446741467747E-2</v>
      </c>
      <c r="E1693" s="130">
        <v>-2.2084892769705055E-2</v>
      </c>
    </row>
    <row r="1694" spans="2:5" x14ac:dyDescent="0.25">
      <c r="B1694" s="136">
        <v>43558</v>
      </c>
      <c r="C1694" s="261">
        <v>9.3672075271606445</v>
      </c>
      <c r="D1694" s="130">
        <f t="shared" si="30"/>
        <v>1.7891443143468017E-3</v>
      </c>
      <c r="E1694" s="130">
        <v>1.1743761831471028E-2</v>
      </c>
    </row>
    <row r="1695" spans="2:5" x14ac:dyDescent="0.25">
      <c r="B1695" s="136">
        <v>43557</v>
      </c>
      <c r="C1695" s="261">
        <v>9.3504781723022461</v>
      </c>
      <c r="D1695" s="130">
        <f t="shared" si="30"/>
        <v>8.1155636522689187E-3</v>
      </c>
      <c r="E1695" s="130">
        <v>-1.7859489938587259E-3</v>
      </c>
    </row>
    <row r="1696" spans="2:5" x14ac:dyDescent="0.25">
      <c r="B1696" s="136">
        <v>43556</v>
      </c>
      <c r="C1696" s="261">
        <v>9.2752046585083008</v>
      </c>
      <c r="D1696" s="130">
        <f t="shared" si="30"/>
        <v>1.4638450124516963E-2</v>
      </c>
      <c r="E1696" s="130">
        <v>-8.0502314862269438E-3</v>
      </c>
    </row>
    <row r="1697" spans="2:5" x14ac:dyDescent="0.25">
      <c r="B1697" s="136">
        <v>43553</v>
      </c>
      <c r="C1697" s="261">
        <v>9.1413888931274414</v>
      </c>
      <c r="D1697" s="130">
        <f t="shared" si="30"/>
        <v>4.5955643460755813E-3</v>
      </c>
      <c r="E1697" s="130">
        <v>-1.4427257436104974E-2</v>
      </c>
    </row>
    <row r="1698" spans="2:5" x14ac:dyDescent="0.25">
      <c r="B1698" s="136">
        <v>43552</v>
      </c>
      <c r="C1698" s="261">
        <v>9.0995712280273438</v>
      </c>
      <c r="D1698" s="130">
        <f t="shared" si="30"/>
        <v>1.3979530807719921E-2</v>
      </c>
      <c r="E1698" s="130">
        <v>-4.5745417451320183E-3</v>
      </c>
    </row>
    <row r="1699" spans="2:5" x14ac:dyDescent="0.25">
      <c r="B1699" s="136">
        <v>43551</v>
      </c>
      <c r="C1699" s="261">
        <v>8.9741172790527344</v>
      </c>
      <c r="D1699" s="130">
        <f t="shared" si="30"/>
        <v>-8.3179707645916999E-3</v>
      </c>
      <c r="E1699" s="130">
        <v>-1.3786797842540322E-2</v>
      </c>
    </row>
    <row r="1700" spans="2:5" x14ac:dyDescent="0.25">
      <c r="B1700" s="136">
        <v>43550</v>
      </c>
      <c r="C1700" s="261">
        <v>9.0493898391723633</v>
      </c>
      <c r="D1700" s="130">
        <f t="shared" si="30"/>
        <v>0</v>
      </c>
      <c r="E1700" s="130">
        <v>8.3877397385176949E-3</v>
      </c>
    </row>
    <row r="1701" spans="2:5" x14ac:dyDescent="0.25">
      <c r="B1701" s="136">
        <v>43549</v>
      </c>
      <c r="C1701" s="261">
        <v>9.0493898391723633</v>
      </c>
      <c r="D1701" s="130">
        <f t="shared" si="30"/>
        <v>-5.5146981761534132E-3</v>
      </c>
      <c r="E1701" s="130">
        <v>0</v>
      </c>
    </row>
    <row r="1702" spans="2:5" x14ac:dyDescent="0.25">
      <c r="B1702" s="136">
        <v>43546</v>
      </c>
      <c r="C1702" s="261">
        <v>9.0995712280273438</v>
      </c>
      <c r="D1702" s="130">
        <f t="shared" si="30"/>
        <v>-1.6275044845321659E-2</v>
      </c>
      <c r="E1702" s="130">
        <v>5.5452787145668977E-3</v>
      </c>
    </row>
    <row r="1703" spans="2:5" x14ac:dyDescent="0.25">
      <c r="B1703" s="136">
        <v>43545</v>
      </c>
      <c r="C1703" s="261">
        <v>9.250117301940918</v>
      </c>
      <c r="D1703" s="130">
        <f t="shared" si="30"/>
        <v>1.0969325350323304E-2</v>
      </c>
      <c r="E1703" s="130">
        <v>1.6544304137087396E-2</v>
      </c>
    </row>
    <row r="1704" spans="2:5" x14ac:dyDescent="0.25">
      <c r="B1704" s="136">
        <v>43544</v>
      </c>
      <c r="C1704" s="261">
        <v>9.1497507095336914</v>
      </c>
      <c r="D1704" s="130">
        <f t="shared" si="30"/>
        <v>3.6696854211628045E-3</v>
      </c>
      <c r="E1704" s="130">
        <v>-1.0850304826530904E-2</v>
      </c>
    </row>
    <row r="1705" spans="2:5" x14ac:dyDescent="0.25">
      <c r="B1705" s="136">
        <v>43543</v>
      </c>
      <c r="C1705" s="261">
        <v>9.1162967681884766</v>
      </c>
      <c r="D1705" s="130">
        <f t="shared" si="30"/>
        <v>1.6790591320732278E-2</v>
      </c>
      <c r="E1705" s="130">
        <v>-3.6562680675394916E-3</v>
      </c>
    </row>
    <row r="1706" spans="2:5" x14ac:dyDescent="0.25">
      <c r="B1706" s="136">
        <v>43542</v>
      </c>
      <c r="C1706" s="261">
        <v>8.9657564163208008</v>
      </c>
      <c r="D1706" s="130">
        <f t="shared" si="30"/>
        <v>1.8694048798266361E-3</v>
      </c>
      <c r="E1706" s="130">
        <v>-1.6513322865156138E-2</v>
      </c>
    </row>
    <row r="1707" spans="2:5" x14ac:dyDescent="0.25">
      <c r="B1707" s="136">
        <v>43539</v>
      </c>
      <c r="C1707" s="261">
        <v>8.9490270614624023</v>
      </c>
      <c r="D1707" s="130">
        <f t="shared" si="30"/>
        <v>9.4341297122913156E-3</v>
      </c>
      <c r="E1707" s="130">
        <v>-1.8659167259937135E-3</v>
      </c>
    </row>
    <row r="1708" spans="2:5" x14ac:dyDescent="0.25">
      <c r="B1708" s="136">
        <v>43538</v>
      </c>
      <c r="C1708" s="261">
        <v>8.8653898239135742</v>
      </c>
      <c r="D1708" s="130">
        <f t="shared" si="30"/>
        <v>4.7392038228366981E-3</v>
      </c>
      <c r="E1708" s="130">
        <v>-9.3459587253902632E-3</v>
      </c>
    </row>
    <row r="1709" spans="2:5" x14ac:dyDescent="0.25">
      <c r="B1709" s="136">
        <v>43537</v>
      </c>
      <c r="C1709" s="261">
        <v>8.823573112487793</v>
      </c>
      <c r="D1709" s="130">
        <f t="shared" si="30"/>
        <v>2.8515440100612636E-3</v>
      </c>
      <c r="E1709" s="130">
        <v>-4.7168497106562096E-3</v>
      </c>
    </row>
    <row r="1710" spans="2:5" x14ac:dyDescent="0.25">
      <c r="B1710" s="136">
        <v>43536</v>
      </c>
      <c r="C1710" s="261">
        <v>8.7984838485717773</v>
      </c>
      <c r="D1710" s="130">
        <f t="shared" si="30"/>
        <v>-2.8434358276589093E-3</v>
      </c>
      <c r="E1710" s="130">
        <v>-2.8434358276589093E-3</v>
      </c>
    </row>
    <row r="1711" spans="2:5" x14ac:dyDescent="0.25">
      <c r="B1711" s="136">
        <v>43535</v>
      </c>
      <c r="C1711" s="261">
        <v>8.823573112487793</v>
      </c>
      <c r="D1711" s="130">
        <f t="shared" si="30"/>
        <v>7.6407948613536293E-3</v>
      </c>
      <c r="E1711" s="130">
        <v>2.8515440100612636E-3</v>
      </c>
    </row>
    <row r="1712" spans="2:5" x14ac:dyDescent="0.25">
      <c r="B1712" s="136">
        <v>43532</v>
      </c>
      <c r="C1712" s="261">
        <v>8.7566652297973633</v>
      </c>
      <c r="D1712" s="130">
        <f t="shared" si="30"/>
        <v>-1.9062855791240586E-3</v>
      </c>
      <c r="E1712" s="130">
        <v>-7.5828558156033812E-3</v>
      </c>
    </row>
    <row r="1713" spans="2:5" x14ac:dyDescent="0.25">
      <c r="B1713" s="136">
        <v>43531</v>
      </c>
      <c r="C1713" s="261">
        <v>8.7733898162841797</v>
      </c>
      <c r="D1713" s="130">
        <f t="shared" si="30"/>
        <v>-2.0541804342930878E-2</v>
      </c>
      <c r="E1713" s="130">
        <v>1.9099264443621338E-3</v>
      </c>
    </row>
    <row r="1714" spans="2:5" x14ac:dyDescent="0.25">
      <c r="B1714" s="136">
        <v>43530</v>
      </c>
      <c r="C1714" s="261">
        <v>8.9573907852172852</v>
      </c>
      <c r="D1714" s="130">
        <f t="shared" si="30"/>
        <v>-5.5710226779447257E-3</v>
      </c>
      <c r="E1714" s="130">
        <v>2.0972619795325127E-2</v>
      </c>
    </row>
    <row r="1715" spans="2:5" x14ac:dyDescent="0.25">
      <c r="B1715" s="136">
        <v>43529</v>
      </c>
      <c r="C1715" s="261">
        <v>9.0075721740722656</v>
      </c>
      <c r="D1715" s="130">
        <f t="shared" si="30"/>
        <v>4.6639408667567186E-3</v>
      </c>
      <c r="E1715" s="130">
        <v>5.6022328441667057E-3</v>
      </c>
    </row>
    <row r="1716" spans="2:5" x14ac:dyDescent="0.25">
      <c r="B1716" s="136">
        <v>43528</v>
      </c>
      <c r="C1716" s="261">
        <v>8.9657564163208008</v>
      </c>
      <c r="D1716" s="130">
        <f t="shared" si="30"/>
        <v>-1.1069884404512989E-2</v>
      </c>
      <c r="E1716" s="130">
        <v>-4.6422895030282293E-3</v>
      </c>
    </row>
    <row r="1717" spans="2:5" x14ac:dyDescent="0.25">
      <c r="B1717" s="136">
        <v>43525</v>
      </c>
      <c r="C1717" s="261">
        <v>9.0661172866821289</v>
      </c>
      <c r="D1717" s="130">
        <f t="shared" si="30"/>
        <v>1.1193798459507151E-2</v>
      </c>
      <c r="E1717" s="130">
        <v>1.1193798459507151E-2</v>
      </c>
    </row>
    <row r="1718" spans="2:5" x14ac:dyDescent="0.25">
      <c r="B1718" s="136">
        <v>43524</v>
      </c>
      <c r="C1718" s="261">
        <v>8.9657564163208008</v>
      </c>
      <c r="D1718" s="130">
        <f t="shared" si="30"/>
        <v>1.8694048798266361E-3</v>
      </c>
      <c r="E1718" s="130">
        <v>-1.1069884404512989E-2</v>
      </c>
    </row>
    <row r="1719" spans="2:5" x14ac:dyDescent="0.25">
      <c r="B1719" s="136">
        <v>43523</v>
      </c>
      <c r="C1719" s="261">
        <v>8.9490270614624023</v>
      </c>
      <c r="D1719" s="130">
        <f t="shared" si="30"/>
        <v>-2.7958423998867593E-3</v>
      </c>
      <c r="E1719" s="130">
        <v>-1.8659167259937135E-3</v>
      </c>
    </row>
    <row r="1720" spans="2:5" x14ac:dyDescent="0.25">
      <c r="B1720" s="136">
        <v>43522</v>
      </c>
      <c r="C1720" s="261">
        <v>8.9741172790527344</v>
      </c>
      <c r="D1720" s="130">
        <f t="shared" si="30"/>
        <v>-7.400579924290651E-3</v>
      </c>
      <c r="E1720" s="130">
        <v>2.8036810502427871E-3</v>
      </c>
    </row>
    <row r="1721" spans="2:5" x14ac:dyDescent="0.25">
      <c r="B1721" s="136">
        <v>43521</v>
      </c>
      <c r="C1721" s="261">
        <v>9.0410261154174805</v>
      </c>
      <c r="D1721" s="130">
        <f t="shared" si="30"/>
        <v>1.6933074900558839E-2</v>
      </c>
      <c r="E1721" s="130">
        <v>7.4557568487458722E-3</v>
      </c>
    </row>
    <row r="1722" spans="2:5" x14ac:dyDescent="0.25">
      <c r="B1722" s="136">
        <v>43518</v>
      </c>
      <c r="C1722" s="261">
        <v>8.8904829025268555</v>
      </c>
      <c r="D1722" s="130">
        <f t="shared" si="30"/>
        <v>7.5830719807111549E-3</v>
      </c>
      <c r="E1722" s="130">
        <v>-1.6651120234450676E-2</v>
      </c>
    </row>
    <row r="1723" spans="2:5" x14ac:dyDescent="0.25">
      <c r="B1723" s="136">
        <v>43517</v>
      </c>
      <c r="C1723" s="261">
        <v>8.823573112487793</v>
      </c>
      <c r="D1723" s="130">
        <f t="shared" si="30"/>
        <v>-1.401872495333681E-2</v>
      </c>
      <c r="E1723" s="130">
        <v>-7.5260017675806319E-3</v>
      </c>
    </row>
    <row r="1724" spans="2:5" x14ac:dyDescent="0.25">
      <c r="B1724" s="136">
        <v>43516</v>
      </c>
      <c r="C1724" s="261">
        <v>8.9490270614624023</v>
      </c>
      <c r="D1724" s="130">
        <f t="shared" si="30"/>
        <v>1.4218043798725643E-2</v>
      </c>
      <c r="E1724" s="130">
        <v>1.4218043798725643E-2</v>
      </c>
    </row>
    <row r="1725" spans="2:5" x14ac:dyDescent="0.25">
      <c r="B1725" s="136">
        <v>43515</v>
      </c>
      <c r="C1725" s="261">
        <v>8.823573112487793</v>
      </c>
      <c r="D1725" s="130">
        <f t="shared" si="30"/>
        <v>-1.9516857939320849E-2</v>
      </c>
      <c r="E1725" s="130">
        <v>-1.401872495333681E-2</v>
      </c>
    </row>
    <row r="1726" spans="2:5" x14ac:dyDescent="0.25">
      <c r="B1726" s="136">
        <v>43511</v>
      </c>
      <c r="C1726" s="261">
        <v>8.9992094039916992</v>
      </c>
      <c r="D1726" s="130">
        <f t="shared" si="30"/>
        <v>0</v>
      </c>
      <c r="E1726" s="130">
        <v>1.9905347784259009E-2</v>
      </c>
    </row>
    <row r="1727" spans="2:5" x14ac:dyDescent="0.25">
      <c r="B1727" s="136">
        <v>43510</v>
      </c>
      <c r="C1727" s="261">
        <v>8.9992094039916992</v>
      </c>
      <c r="D1727" s="130">
        <f t="shared" si="30"/>
        <v>-3.7035578459985938E-3</v>
      </c>
      <c r="E1727" s="130">
        <v>0</v>
      </c>
    </row>
    <row r="1728" spans="2:5" x14ac:dyDescent="0.25">
      <c r="B1728" s="136">
        <v>43509</v>
      </c>
      <c r="C1728" s="261">
        <v>9.0326623916625977</v>
      </c>
      <c r="D1728" s="130">
        <f t="shared" si="30"/>
        <v>2.7854584016048915E-3</v>
      </c>
      <c r="E1728" s="130">
        <v>3.7173251748159114E-3</v>
      </c>
    </row>
    <row r="1729" spans="2:5" x14ac:dyDescent="0.25">
      <c r="B1729" s="136">
        <v>43508</v>
      </c>
      <c r="C1729" s="261">
        <v>9.0075721740722656</v>
      </c>
      <c r="D1729" s="130">
        <f t="shared" si="30"/>
        <v>-4.6210480312252966E-3</v>
      </c>
      <c r="E1729" s="130">
        <v>-2.77772117482117E-3</v>
      </c>
    </row>
    <row r="1730" spans="2:5" x14ac:dyDescent="0.25">
      <c r="B1730" s="136">
        <v>43507</v>
      </c>
      <c r="C1730" s="261">
        <v>9.0493898391723633</v>
      </c>
      <c r="D1730" s="130">
        <f t="shared" si="30"/>
        <v>-3.6830966150853245E-3</v>
      </c>
      <c r="E1730" s="130">
        <v>4.6425012524981147E-3</v>
      </c>
    </row>
    <row r="1731" spans="2:5" x14ac:dyDescent="0.25">
      <c r="B1731" s="136">
        <v>43504</v>
      </c>
      <c r="C1731" s="261">
        <v>9.0828428268432617</v>
      </c>
      <c r="D1731" s="130">
        <f t="shared" ref="D1731:D1794" si="31">(C1731-C1732)/C1732</f>
        <v>9.2146497376904086E-4</v>
      </c>
      <c r="E1731" s="130">
        <v>3.6967119624009889E-3</v>
      </c>
    </row>
    <row r="1732" spans="2:5" x14ac:dyDescent="0.25">
      <c r="B1732" s="136">
        <v>43503</v>
      </c>
      <c r="C1732" s="261">
        <v>9.0744810104370117</v>
      </c>
      <c r="D1732" s="130">
        <f t="shared" si="31"/>
        <v>-4.5869237053999682E-3</v>
      </c>
      <c r="E1732" s="130">
        <v>-9.2061665776464242E-4</v>
      </c>
    </row>
    <row r="1733" spans="2:5" x14ac:dyDescent="0.25">
      <c r="B1733" s="136">
        <v>43502</v>
      </c>
      <c r="C1733" s="261">
        <v>9.1162967681884766</v>
      </c>
      <c r="D1733" s="130">
        <f t="shared" si="31"/>
        <v>5.5348370112153636E-3</v>
      </c>
      <c r="E1733" s="130">
        <v>4.6080605274693353E-3</v>
      </c>
    </row>
    <row r="1734" spans="2:5" x14ac:dyDescent="0.25">
      <c r="B1734" s="136">
        <v>43501</v>
      </c>
      <c r="C1734" s="261">
        <v>9.0661172866821289</v>
      </c>
      <c r="D1734" s="130">
        <f t="shared" si="31"/>
        <v>-2.759833342110028E-3</v>
      </c>
      <c r="E1734" s="130">
        <v>-5.5043712136983178E-3</v>
      </c>
    </row>
    <row r="1735" spans="2:5" x14ac:dyDescent="0.25">
      <c r="B1735" s="136">
        <v>43500</v>
      </c>
      <c r="C1735" s="261">
        <v>9.0912075042724609</v>
      </c>
      <c r="D1735" s="130">
        <f t="shared" si="31"/>
        <v>-2.7521333008338625E-3</v>
      </c>
      <c r="E1735" s="130">
        <v>2.7674711011282473E-3</v>
      </c>
    </row>
    <row r="1736" spans="2:5" x14ac:dyDescent="0.25">
      <c r="B1736" s="136">
        <v>43497</v>
      </c>
      <c r="C1736" s="261">
        <v>9.1162967681884766</v>
      </c>
      <c r="D1736" s="130">
        <f t="shared" si="31"/>
        <v>9.2591057762853833E-3</v>
      </c>
      <c r="E1736" s="130">
        <v>2.7597284413786389E-3</v>
      </c>
    </row>
    <row r="1737" spans="2:5" x14ac:dyDescent="0.25">
      <c r="B1737" s="136">
        <v>43496</v>
      </c>
      <c r="C1737" s="261">
        <v>9.0326623916625977</v>
      </c>
      <c r="D1737" s="130">
        <f t="shared" si="31"/>
        <v>1.9830165285474249E-2</v>
      </c>
      <c r="E1737" s="130">
        <v>-9.1741612468917155E-3</v>
      </c>
    </row>
    <row r="1738" spans="2:5" x14ac:dyDescent="0.25">
      <c r="B1738" s="136">
        <v>43495</v>
      </c>
      <c r="C1738" s="261">
        <v>8.8570261001586914</v>
      </c>
      <c r="D1738" s="130">
        <f t="shared" si="31"/>
        <v>1.0496041801810898E-2</v>
      </c>
      <c r="E1738" s="130">
        <v>-1.9444576126970439E-2</v>
      </c>
    </row>
    <row r="1739" spans="2:5" x14ac:dyDescent="0.25">
      <c r="B1739" s="136">
        <v>43494</v>
      </c>
      <c r="C1739" s="261">
        <v>8.7650279998779297</v>
      </c>
      <c r="D1739" s="130">
        <f t="shared" si="31"/>
        <v>-3.8024561128538539E-3</v>
      </c>
      <c r="E1739" s="130">
        <v>-1.0387019213945118E-2</v>
      </c>
    </row>
    <row r="1740" spans="2:5" x14ac:dyDescent="0.25">
      <c r="B1740" s="136">
        <v>43493</v>
      </c>
      <c r="C1740" s="261">
        <v>8.7984838485717773</v>
      </c>
      <c r="D1740" s="130">
        <f t="shared" si="31"/>
        <v>-2.8434358276589093E-3</v>
      </c>
      <c r="E1740" s="130">
        <v>3.8169699736627875E-3</v>
      </c>
    </row>
    <row r="1741" spans="2:5" x14ac:dyDescent="0.25">
      <c r="B1741" s="136">
        <v>43490</v>
      </c>
      <c r="C1741" s="261">
        <v>8.823573112487793</v>
      </c>
      <c r="D1741" s="130">
        <f t="shared" si="31"/>
        <v>1.1505367692043291E-2</v>
      </c>
      <c r="E1741" s="130">
        <v>2.8515440100612636E-3</v>
      </c>
    </row>
    <row r="1742" spans="2:5" x14ac:dyDescent="0.25">
      <c r="B1742" s="136">
        <v>43489</v>
      </c>
      <c r="C1742" s="261">
        <v>8.7232093811035156</v>
      </c>
      <c r="D1742" s="130">
        <f t="shared" si="31"/>
        <v>-4.1056514140920012E-3</v>
      </c>
      <c r="E1742" s="130">
        <v>-1.1374499888512846E-2</v>
      </c>
    </row>
    <row r="1743" spans="2:5" x14ac:dyDescent="0.25">
      <c r="B1743" s="136">
        <v>43488</v>
      </c>
      <c r="C1743" s="261">
        <v>8.7591714859008789</v>
      </c>
      <c r="D1743" s="130">
        <f t="shared" si="31"/>
        <v>0</v>
      </c>
      <c r="E1743" s="130">
        <v>4.1225772793285808E-3</v>
      </c>
    </row>
    <row r="1744" spans="2:5" x14ac:dyDescent="0.25">
      <c r="B1744" s="136">
        <v>43487</v>
      </c>
      <c r="C1744" s="261">
        <v>8.7591714859008789</v>
      </c>
      <c r="D1744" s="130">
        <f t="shared" si="31"/>
        <v>-1.3121196788618353E-2</v>
      </c>
      <c r="E1744" s="130">
        <v>0</v>
      </c>
    </row>
    <row r="1745" spans="2:5" x14ac:dyDescent="0.25">
      <c r="B1745" s="136">
        <v>43483</v>
      </c>
      <c r="C1745" s="261">
        <v>8.8756303787231445</v>
      </c>
      <c r="D1745" s="130">
        <f t="shared" si="31"/>
        <v>8.5067948813807998E-3</v>
      </c>
      <c r="E1745" s="130">
        <v>1.3295651650355587E-2</v>
      </c>
    </row>
    <row r="1746" spans="2:5" x14ac:dyDescent="0.25">
      <c r="B1746" s="136">
        <v>43482</v>
      </c>
      <c r="C1746" s="261">
        <v>8.8007640838623047</v>
      </c>
      <c r="D1746" s="130">
        <f t="shared" si="31"/>
        <v>-2.8274008270196046E-3</v>
      </c>
      <c r="E1746" s="130">
        <v>-8.4350397285933593E-3</v>
      </c>
    </row>
    <row r="1747" spans="2:5" x14ac:dyDescent="0.25">
      <c r="B1747" s="136">
        <v>43481</v>
      </c>
      <c r="C1747" s="261">
        <v>8.8257179260253906</v>
      </c>
      <c r="D1747" s="130">
        <f t="shared" si="31"/>
        <v>1.1439305189016247E-2</v>
      </c>
      <c r="E1747" s="130">
        <v>2.8354176893393888E-3</v>
      </c>
    </row>
    <row r="1748" spans="2:5" x14ac:dyDescent="0.25">
      <c r="B1748" s="136">
        <v>43480</v>
      </c>
      <c r="C1748" s="261">
        <v>8.7258996963500977</v>
      </c>
      <c r="D1748" s="130">
        <f t="shared" si="31"/>
        <v>1.1571565298924733E-2</v>
      </c>
      <c r="E1748" s="130">
        <v>-1.1309927476941869E-2</v>
      </c>
    </row>
    <row r="1749" spans="2:5" x14ac:dyDescent="0.25">
      <c r="B1749" s="136">
        <v>43479</v>
      </c>
      <c r="C1749" s="261">
        <v>8.6260824203491211</v>
      </c>
      <c r="D1749" s="130">
        <f t="shared" si="31"/>
        <v>-3.8424042664354772E-3</v>
      </c>
      <c r="E1749" s="130">
        <v>-1.1439195896639576E-2</v>
      </c>
    </row>
    <row r="1750" spans="2:5" x14ac:dyDescent="0.25">
      <c r="B1750" s="136">
        <v>43476</v>
      </c>
      <c r="C1750" s="261">
        <v>8.6593551635742188</v>
      </c>
      <c r="D1750" s="130">
        <f t="shared" si="31"/>
        <v>5.3643742313789773E-2</v>
      </c>
      <c r="E1750" s="130">
        <v>3.857225285328426E-3</v>
      </c>
    </row>
    <row r="1751" spans="2:5" x14ac:dyDescent="0.25">
      <c r="B1751" s="136">
        <v>43475</v>
      </c>
      <c r="C1751" s="261">
        <v>8.2184848785400391</v>
      </c>
      <c r="D1751" s="130">
        <f t="shared" si="31"/>
        <v>1.0132439569226703E-3</v>
      </c>
      <c r="E1751" s="130">
        <v>-5.091259992299553E-2</v>
      </c>
    </row>
    <row r="1752" spans="2:5" x14ac:dyDescent="0.25">
      <c r="B1752" s="136">
        <v>43474</v>
      </c>
      <c r="C1752" s="261">
        <v>8.2101659774780273</v>
      </c>
      <c r="D1752" s="130">
        <f t="shared" si="31"/>
        <v>1.2307753453129788E-2</v>
      </c>
      <c r="E1752" s="130">
        <v>-1.0122183328138603E-3</v>
      </c>
    </row>
    <row r="1753" spans="2:5" x14ac:dyDescent="0.25">
      <c r="B1753" s="136">
        <v>43473</v>
      </c>
      <c r="C1753" s="261">
        <v>8.1103458404541016</v>
      </c>
      <c r="D1753" s="130">
        <f t="shared" si="31"/>
        <v>4.1195245390949842E-3</v>
      </c>
      <c r="E1753" s="130">
        <v>-1.2158114378899342E-2</v>
      </c>
    </row>
    <row r="1754" spans="2:5" x14ac:dyDescent="0.25">
      <c r="B1754" s="136">
        <v>43472</v>
      </c>
      <c r="C1754" s="261">
        <v>8.0770721435546875</v>
      </c>
      <c r="D1754" s="130">
        <f t="shared" si="31"/>
        <v>8.3073748950104435E-3</v>
      </c>
      <c r="E1754" s="130">
        <v>-4.1026236801698524E-3</v>
      </c>
    </row>
    <row r="1755" spans="2:5" x14ac:dyDescent="0.25">
      <c r="B1755" s="136">
        <v>43469</v>
      </c>
      <c r="C1755" s="261">
        <v>8.0105257034301758</v>
      </c>
      <c r="D1755" s="130">
        <f t="shared" si="31"/>
        <v>1.6895340582327938E-2</v>
      </c>
      <c r="E1755" s="130">
        <v>-8.2389310064061028E-3</v>
      </c>
    </row>
    <row r="1756" spans="2:5" x14ac:dyDescent="0.25">
      <c r="B1756" s="136">
        <v>43468</v>
      </c>
      <c r="C1756" s="261">
        <v>7.8774337768554688</v>
      </c>
      <c r="D1756" s="130">
        <f t="shared" si="31"/>
        <v>-1.4567895608300399E-2</v>
      </c>
      <c r="E1756" s="130">
        <v>-1.6614630737370448E-2</v>
      </c>
    </row>
    <row r="1757" spans="2:5" x14ac:dyDescent="0.25">
      <c r="B1757" s="136">
        <v>43467</v>
      </c>
      <c r="C1757" s="261">
        <v>7.9938879013061523</v>
      </c>
      <c r="D1757" s="130">
        <f t="shared" si="31"/>
        <v>9.4535574173896832E-3</v>
      </c>
      <c r="E1757" s="130">
        <v>1.4783256546419361E-2</v>
      </c>
    </row>
    <row r="1758" spans="2:5" x14ac:dyDescent="0.25">
      <c r="B1758" s="136">
        <v>43465</v>
      </c>
      <c r="C1758" s="261">
        <v>7.9190249443054199</v>
      </c>
      <c r="D1758" s="130">
        <f t="shared" si="31"/>
        <v>9.5441483042898543E-3</v>
      </c>
      <c r="E1758" s="130">
        <v>-9.36502461943459E-3</v>
      </c>
    </row>
    <row r="1759" spans="2:5" x14ac:dyDescent="0.25">
      <c r="B1759" s="136">
        <v>43462</v>
      </c>
      <c r="C1759" s="261">
        <v>7.8441591262817383</v>
      </c>
      <c r="D1759" s="130">
        <f t="shared" si="31"/>
        <v>-2.116433056294329E-3</v>
      </c>
      <c r="E1759" s="130">
        <v>-9.4539187021399317E-3</v>
      </c>
    </row>
    <row r="1760" spans="2:5" x14ac:dyDescent="0.25">
      <c r="B1760" s="136">
        <v>43461</v>
      </c>
      <c r="C1760" s="261">
        <v>7.8607959747314453</v>
      </c>
      <c r="D1760" s="130">
        <f t="shared" si="31"/>
        <v>7.4625502034353685E-3</v>
      </c>
      <c r="E1760" s="130">
        <v>2.1209218453977453E-3</v>
      </c>
    </row>
    <row r="1761" spans="2:5" x14ac:dyDescent="0.25">
      <c r="B1761" s="136">
        <v>43460</v>
      </c>
      <c r="C1761" s="261">
        <v>7.8025689125061044</v>
      </c>
      <c r="D1761" s="130">
        <f t="shared" si="31"/>
        <v>3.3039620182816462E-2</v>
      </c>
      <c r="E1761" s="130">
        <v>-7.4072730563815668E-3</v>
      </c>
    </row>
    <row r="1762" spans="2:5" x14ac:dyDescent="0.25">
      <c r="B1762" s="136">
        <v>43458</v>
      </c>
      <c r="C1762" s="261">
        <v>7.5530200004577637</v>
      </c>
      <c r="D1762" s="130">
        <f t="shared" si="31"/>
        <v>-2.197896756869191E-3</v>
      </c>
      <c r="E1762" s="130">
        <v>-3.198291676070416E-2</v>
      </c>
    </row>
    <row r="1763" spans="2:5" x14ac:dyDescent="0.25">
      <c r="B1763" s="136">
        <v>43455</v>
      </c>
      <c r="C1763" s="261">
        <v>7.5696573257446289</v>
      </c>
      <c r="D1763" s="130">
        <f t="shared" si="31"/>
        <v>-1.9396158597087442E-2</v>
      </c>
      <c r="E1763" s="130">
        <v>2.202738147900694E-3</v>
      </c>
    </row>
    <row r="1764" spans="2:5" x14ac:dyDescent="0.25">
      <c r="B1764" s="136">
        <v>43454</v>
      </c>
      <c r="C1764" s="261">
        <v>7.719383716583252</v>
      </c>
      <c r="D1764" s="130">
        <f t="shared" si="31"/>
        <v>-1.590679226284793E-2</v>
      </c>
      <c r="E1764" s="130">
        <v>1.9779810947240524E-2</v>
      </c>
    </row>
    <row r="1765" spans="2:5" x14ac:dyDescent="0.25">
      <c r="B1765" s="136">
        <v>43453</v>
      </c>
      <c r="C1765" s="261">
        <v>7.8441591262817383</v>
      </c>
      <c r="D1765" s="130">
        <f t="shared" si="31"/>
        <v>-1.1530327716416346E-2</v>
      </c>
      <c r="E1765" s="130">
        <v>1.6163908192623741E-2</v>
      </c>
    </row>
    <row r="1766" spans="2:5" x14ac:dyDescent="0.25">
      <c r="B1766" s="136">
        <v>43452</v>
      </c>
      <c r="C1766" s="261">
        <v>7.9356598854064941</v>
      </c>
      <c r="D1766" s="130">
        <f t="shared" si="31"/>
        <v>-6.2504474692452053E-3</v>
      </c>
      <c r="E1766" s="130">
        <v>1.1664826994417277E-2</v>
      </c>
    </row>
    <row r="1767" spans="2:5" x14ac:dyDescent="0.25">
      <c r="B1767" s="136">
        <v>43451</v>
      </c>
      <c r="C1767" s="261">
        <v>7.9855732917785636</v>
      </c>
      <c r="D1767" s="130">
        <f t="shared" si="31"/>
        <v>-2.9322054037448992E-2</v>
      </c>
      <c r="E1767" s="130">
        <v>6.2897612917936531E-3</v>
      </c>
    </row>
    <row r="1768" spans="2:5" x14ac:dyDescent="0.25">
      <c r="B1768" s="136">
        <v>43448</v>
      </c>
      <c r="C1768" s="261">
        <v>8.2267999649047852</v>
      </c>
      <c r="D1768" s="130">
        <f t="shared" si="31"/>
        <v>2.0260232828895122E-3</v>
      </c>
      <c r="E1768" s="130">
        <v>3.0207809046668341E-2</v>
      </c>
    </row>
    <row r="1769" spans="2:5" x14ac:dyDescent="0.25">
      <c r="B1769" s="136">
        <v>43447</v>
      </c>
      <c r="C1769" s="261">
        <v>8.2101659774780273</v>
      </c>
      <c r="D1769" s="130">
        <f t="shared" si="31"/>
        <v>2.17392697582144E-2</v>
      </c>
      <c r="E1769" s="130">
        <v>-2.0219268120919153E-3</v>
      </c>
    </row>
    <row r="1770" spans="2:5" x14ac:dyDescent="0.25">
      <c r="B1770" s="136">
        <v>43446</v>
      </c>
      <c r="C1770" s="261">
        <v>8.0354804992675781</v>
      </c>
      <c r="D1770" s="130">
        <f t="shared" si="31"/>
        <v>-3.0958433635298152E-3</v>
      </c>
      <c r="E1770" s="130">
        <v>-2.1276729202508587E-2</v>
      </c>
    </row>
    <row r="1771" spans="2:5" x14ac:dyDescent="0.25">
      <c r="B1771" s="136">
        <v>43445</v>
      </c>
      <c r="C1771" s="261">
        <v>8.0604343414306641</v>
      </c>
      <c r="D1771" s="130">
        <f t="shared" si="31"/>
        <v>1.253925067348052E-2</v>
      </c>
      <c r="E1771" s="130">
        <v>3.1054573731291416E-3</v>
      </c>
    </row>
    <row r="1772" spans="2:5" x14ac:dyDescent="0.25">
      <c r="B1772" s="136">
        <v>43444</v>
      </c>
      <c r="C1772" s="261">
        <v>7.9606142044067383</v>
      </c>
      <c r="D1772" s="130">
        <f t="shared" si="31"/>
        <v>-1.238396503161745E-2</v>
      </c>
      <c r="E1772" s="130">
        <v>-1.238396503161745E-2</v>
      </c>
    </row>
    <row r="1773" spans="2:5" x14ac:dyDescent="0.25">
      <c r="B1773" s="136">
        <v>43441</v>
      </c>
      <c r="C1773" s="261">
        <v>8.0604343414306641</v>
      </c>
      <c r="D1773" s="130">
        <f t="shared" si="31"/>
        <v>-1.4242207804628175E-2</v>
      </c>
      <c r="E1773" s="130">
        <v>1.253925067348052E-2</v>
      </c>
    </row>
    <row r="1774" spans="2:5" x14ac:dyDescent="0.25">
      <c r="B1774" s="136">
        <v>43440</v>
      </c>
      <c r="C1774" s="261">
        <v>8.1768913269042969</v>
      </c>
      <c r="D1774" s="130">
        <f t="shared" si="31"/>
        <v>-2.0303703551960905E-3</v>
      </c>
      <c r="E1774" s="130">
        <v>1.4447978922803632E-2</v>
      </c>
    </row>
    <row r="1775" spans="2:5" x14ac:dyDescent="0.25">
      <c r="B1775" s="136">
        <v>43438</v>
      </c>
      <c r="C1775" s="261">
        <v>8.1935272216796875</v>
      </c>
      <c r="D1775" s="130">
        <f t="shared" si="31"/>
        <v>-5.0507518688152489E-3</v>
      </c>
      <c r="E1775" s="130">
        <v>2.0345011460105628E-3</v>
      </c>
    </row>
    <row r="1776" spans="2:5" x14ac:dyDescent="0.25">
      <c r="B1776" s="136">
        <v>43437</v>
      </c>
      <c r="C1776" s="261">
        <v>8.2351207733154297</v>
      </c>
      <c r="D1776" s="130">
        <f t="shared" si="31"/>
        <v>4.0567373478549084E-3</v>
      </c>
      <c r="E1776" s="130">
        <v>5.0763914624812143E-3</v>
      </c>
    </row>
    <row r="1777" spans="2:5" x14ac:dyDescent="0.25">
      <c r="B1777" s="136">
        <v>43434</v>
      </c>
      <c r="C1777" s="261">
        <v>8.201848030090332</v>
      </c>
      <c r="D1777" s="130">
        <f t="shared" si="31"/>
        <v>1.8595073134091131E-2</v>
      </c>
      <c r="E1777" s="130">
        <v>-4.0403467224078334E-3</v>
      </c>
    </row>
    <row r="1778" spans="2:5" x14ac:dyDescent="0.25">
      <c r="B1778" s="136">
        <v>43433</v>
      </c>
      <c r="C1778" s="261">
        <v>8.0521183013916016</v>
      </c>
      <c r="D1778" s="130">
        <f t="shared" si="31"/>
        <v>-1.8255608754199435E-2</v>
      </c>
      <c r="E1778" s="130">
        <v>-1.8255608754199435E-2</v>
      </c>
    </row>
    <row r="1779" spans="2:5" x14ac:dyDescent="0.25">
      <c r="B1779" s="136">
        <v>43432</v>
      </c>
      <c r="C1779" s="261">
        <v>8.201848030090332</v>
      </c>
      <c r="D1779" s="130">
        <f t="shared" si="31"/>
        <v>6.3646291450027453E-2</v>
      </c>
      <c r="E1779" s="130">
        <v>1.8595073134091131E-2</v>
      </c>
    </row>
    <row r="1780" spans="2:5" x14ac:dyDescent="0.25">
      <c r="B1780" s="136">
        <v>43431</v>
      </c>
      <c r="C1780" s="261">
        <v>7.7110671997070313</v>
      </c>
      <c r="D1780" s="130">
        <f t="shared" si="31"/>
        <v>9.8040654353693819E-3</v>
      </c>
      <c r="E1780" s="130">
        <v>-5.9837835154072649E-2</v>
      </c>
    </row>
    <row r="1781" spans="2:5" x14ac:dyDescent="0.25">
      <c r="B1781" s="136">
        <v>43430</v>
      </c>
      <c r="C1781" s="261">
        <v>7.6362013816833496</v>
      </c>
      <c r="D1781" s="130">
        <f t="shared" si="31"/>
        <v>9.9008820809932396E-3</v>
      </c>
      <c r="E1781" s="130">
        <v>-9.7088789508313501E-3</v>
      </c>
    </row>
    <row r="1782" spans="2:5" x14ac:dyDescent="0.25">
      <c r="B1782" s="136">
        <v>43427</v>
      </c>
      <c r="C1782" s="261">
        <v>7.5613374710083008</v>
      </c>
      <c r="D1782" s="130">
        <f t="shared" si="31"/>
        <v>2.2052305398769919E-3</v>
      </c>
      <c r="E1782" s="130">
        <v>-9.8038156582174341E-3</v>
      </c>
    </row>
    <row r="1783" spans="2:5" x14ac:dyDescent="0.25">
      <c r="B1783" s="136">
        <v>43425</v>
      </c>
      <c r="C1783" s="261">
        <v>7.5446996688842773</v>
      </c>
      <c r="D1783" s="130">
        <f t="shared" si="31"/>
        <v>-2.2003781986739968E-3</v>
      </c>
      <c r="E1783" s="130">
        <v>-2.2003781986739968E-3</v>
      </c>
    </row>
    <row r="1784" spans="2:5" x14ac:dyDescent="0.25">
      <c r="B1784" s="136">
        <v>43424</v>
      </c>
      <c r="C1784" s="261">
        <v>7.5613374710083008</v>
      </c>
      <c r="D1784" s="130">
        <f t="shared" si="31"/>
        <v>-2.152840952459641E-2</v>
      </c>
      <c r="E1784" s="130">
        <v>2.2052305398769919E-3</v>
      </c>
    </row>
    <row r="1785" spans="2:5" x14ac:dyDescent="0.25">
      <c r="B1785" s="136">
        <v>43423</v>
      </c>
      <c r="C1785" s="261">
        <v>7.7277026176452637</v>
      </c>
      <c r="D1785" s="130">
        <f t="shared" si="31"/>
        <v>-4.2873081363560593E-3</v>
      </c>
      <c r="E1785" s="130">
        <v>2.2002079298118957E-2</v>
      </c>
    </row>
    <row r="1786" spans="2:5" x14ac:dyDescent="0.25">
      <c r="B1786" s="136">
        <v>43420</v>
      </c>
      <c r="C1786" s="261">
        <v>7.7609763145446777</v>
      </c>
      <c r="D1786" s="130">
        <f t="shared" si="31"/>
        <v>0</v>
      </c>
      <c r="E1786" s="130">
        <v>4.3057682917867005E-3</v>
      </c>
    </row>
    <row r="1787" spans="2:5" x14ac:dyDescent="0.25">
      <c r="B1787" s="136">
        <v>43419</v>
      </c>
      <c r="C1787" s="261">
        <v>7.7609763145446777</v>
      </c>
      <c r="D1787" s="130">
        <f t="shared" si="31"/>
        <v>8.6486511945144603E-3</v>
      </c>
      <c r="E1787" s="130">
        <v>0</v>
      </c>
    </row>
    <row r="1788" spans="2:5" x14ac:dyDescent="0.25">
      <c r="B1788" s="136">
        <v>43418</v>
      </c>
      <c r="C1788" s="261">
        <v>7.694429874420166</v>
      </c>
      <c r="D1788" s="130">
        <f t="shared" si="31"/>
        <v>-1.5957376418757854E-2</v>
      </c>
      <c r="E1788" s="130">
        <v>-8.5744933919974058E-3</v>
      </c>
    </row>
    <row r="1789" spans="2:5" x14ac:dyDescent="0.25">
      <c r="B1789" s="136">
        <v>43417</v>
      </c>
      <c r="C1789" s="261">
        <v>7.8192038536071777</v>
      </c>
      <c r="D1789" s="130">
        <f t="shared" si="31"/>
        <v>6.4239543505707312E-3</v>
      </c>
      <c r="E1789" s="130">
        <v>1.6216143525047643E-2</v>
      </c>
    </row>
    <row r="1790" spans="2:5" x14ac:dyDescent="0.25">
      <c r="B1790" s="136">
        <v>43416</v>
      </c>
      <c r="C1790" s="261">
        <v>7.769294261932373</v>
      </c>
      <c r="D1790" s="130">
        <f t="shared" si="31"/>
        <v>-1.580622098470897E-2</v>
      </c>
      <c r="E1790" s="130">
        <v>-6.3829505675031418E-3</v>
      </c>
    </row>
    <row r="1791" spans="2:5" x14ac:dyDescent="0.25">
      <c r="B1791" s="136">
        <v>43413</v>
      </c>
      <c r="C1791" s="261">
        <v>7.8940696716308594</v>
      </c>
      <c r="D1791" s="130">
        <f t="shared" si="31"/>
        <v>-2.1031401230443363E-3</v>
      </c>
      <c r="E1791" s="130">
        <v>1.6060070000161415E-2</v>
      </c>
    </row>
    <row r="1792" spans="2:5" x14ac:dyDescent="0.25">
      <c r="B1792" s="136">
        <v>43412</v>
      </c>
      <c r="C1792" s="261">
        <v>7.9107069969177246</v>
      </c>
      <c r="D1792" s="130">
        <f t="shared" si="31"/>
        <v>-1.0405563027076785E-2</v>
      </c>
      <c r="E1792" s="130">
        <v>2.1075726436333921E-3</v>
      </c>
    </row>
    <row r="1793" spans="2:5" x14ac:dyDescent="0.25">
      <c r="B1793" s="136">
        <v>43411</v>
      </c>
      <c r="C1793" s="261">
        <v>7.9938879013061523</v>
      </c>
      <c r="D1793" s="130">
        <f t="shared" si="31"/>
        <v>1.3713039792855397E-2</v>
      </c>
      <c r="E1793" s="130">
        <v>1.0514977285954061E-2</v>
      </c>
    </row>
    <row r="1794" spans="2:5" x14ac:dyDescent="0.25">
      <c r="B1794" s="136">
        <v>43410</v>
      </c>
      <c r="C1794" s="261">
        <v>7.8857502937316886</v>
      </c>
      <c r="D1794" s="130">
        <f t="shared" si="31"/>
        <v>8.5106414118889407E-3</v>
      </c>
      <c r="E1794" s="130">
        <v>-1.3527536151313149E-2</v>
      </c>
    </row>
    <row r="1795" spans="2:5" x14ac:dyDescent="0.25">
      <c r="B1795" s="136">
        <v>43409</v>
      </c>
      <c r="C1795" s="261">
        <v>7.8192038536071777</v>
      </c>
      <c r="D1795" s="130">
        <f t="shared" ref="D1795:D1858" si="32">(C1795-C1796)/C1796</f>
        <v>1.6216143525047643E-2</v>
      </c>
      <c r="E1795" s="130">
        <v>-8.4388216270819515E-3</v>
      </c>
    </row>
    <row r="1796" spans="2:5" x14ac:dyDescent="0.25">
      <c r="B1796" s="136">
        <v>43406</v>
      </c>
      <c r="C1796" s="261">
        <v>7.694429874420166</v>
      </c>
      <c r="D1796" s="130">
        <f t="shared" si="32"/>
        <v>-5.3765449083607499E-3</v>
      </c>
      <c r="E1796" s="130">
        <v>-1.5957376418757854E-2</v>
      </c>
    </row>
    <row r="1797" spans="2:5" x14ac:dyDescent="0.25">
      <c r="B1797" s="136">
        <v>43405</v>
      </c>
      <c r="C1797" s="261">
        <v>7.73602294921875</v>
      </c>
      <c r="D1797" s="130">
        <f t="shared" si="32"/>
        <v>-1.7951382600282225E-2</v>
      </c>
      <c r="E1797" s="130">
        <v>5.4056084047056623E-3</v>
      </c>
    </row>
    <row r="1798" spans="2:5" x14ac:dyDescent="0.25">
      <c r="B1798" s="136">
        <v>43404</v>
      </c>
      <c r="C1798" s="261">
        <v>7.8774337768554688</v>
      </c>
      <c r="D1798" s="130">
        <f t="shared" si="32"/>
        <v>3.0467968444063468E-2</v>
      </c>
      <c r="E1798" s="130">
        <v>1.8279525353657285E-2</v>
      </c>
    </row>
    <row r="1799" spans="2:5" x14ac:dyDescent="0.25">
      <c r="B1799" s="136">
        <v>43403</v>
      </c>
      <c r="C1799" s="261">
        <v>7.6445207595825204</v>
      </c>
      <c r="D1799" s="130">
        <f t="shared" si="32"/>
        <v>2.4526105322880021E-2</v>
      </c>
      <c r="E1799" s="130">
        <v>-2.9567118413266185E-2</v>
      </c>
    </row>
    <row r="1800" spans="2:5" x14ac:dyDescent="0.25">
      <c r="B1800" s="136">
        <v>43402</v>
      </c>
      <c r="C1800" s="261">
        <v>7.4615187644958496</v>
      </c>
      <c r="D1800" s="130">
        <f t="shared" si="32"/>
        <v>-5.5433800662401701E-3</v>
      </c>
      <c r="E1800" s="130">
        <v>-2.3938975488721786E-2</v>
      </c>
    </row>
    <row r="1801" spans="2:5" x14ac:dyDescent="0.25">
      <c r="B1801" s="136">
        <v>43399</v>
      </c>
      <c r="C1801" s="261">
        <v>7.5031113624572754</v>
      </c>
      <c r="D1801" s="130">
        <f t="shared" si="32"/>
        <v>-9.8793311347242785E-3</v>
      </c>
      <c r="E1801" s="130">
        <v>5.5742804212107425E-3</v>
      </c>
    </row>
    <row r="1802" spans="2:5" x14ac:dyDescent="0.25">
      <c r="B1802" s="136">
        <v>43398</v>
      </c>
      <c r="C1802" s="261">
        <v>7.5779767036437988</v>
      </c>
      <c r="D1802" s="130">
        <f t="shared" si="32"/>
        <v>1.6174081327206942E-2</v>
      </c>
      <c r="E1802" s="130">
        <v>9.9779061738469212E-3</v>
      </c>
    </row>
    <row r="1803" spans="2:5" x14ac:dyDescent="0.25">
      <c r="B1803" s="136">
        <v>43397</v>
      </c>
      <c r="C1803" s="261">
        <v>7.4573607444763184</v>
      </c>
      <c r="D1803" s="130">
        <f t="shared" si="32"/>
        <v>-3.616984102479244E-2</v>
      </c>
      <c r="E1803" s="130">
        <v>-1.5916644228991021E-2</v>
      </c>
    </row>
    <row r="1804" spans="2:5" x14ac:dyDescent="0.25">
      <c r="B1804" s="136">
        <v>43396</v>
      </c>
      <c r="C1804" s="261">
        <v>7.7372145652770996</v>
      </c>
      <c r="D1804" s="130">
        <f t="shared" si="32"/>
        <v>-8.4387824672735486E-3</v>
      </c>
      <c r="E1804" s="130">
        <v>3.7527193653340361E-2</v>
      </c>
    </row>
    <row r="1805" spans="2:5" x14ac:dyDescent="0.25">
      <c r="B1805" s="136">
        <v>43395</v>
      </c>
      <c r="C1805" s="261">
        <v>7.803062915802002</v>
      </c>
      <c r="D1805" s="130">
        <f t="shared" si="32"/>
        <v>-1.0438458935413732E-2</v>
      </c>
      <c r="E1805" s="130">
        <v>8.5106015826955494E-3</v>
      </c>
    </row>
    <row r="1806" spans="2:5" x14ac:dyDescent="0.25">
      <c r="B1806" s="136">
        <v>43392</v>
      </c>
      <c r="C1806" s="261">
        <v>7.8853740692138672</v>
      </c>
      <c r="D1806" s="130">
        <f t="shared" si="32"/>
        <v>4.192914891989084E-3</v>
      </c>
      <c r="E1806" s="130">
        <v>1.054856974755089E-2</v>
      </c>
    </row>
    <row r="1807" spans="2:5" x14ac:dyDescent="0.25">
      <c r="B1807" s="136">
        <v>43391</v>
      </c>
      <c r="C1807" s="261">
        <v>7.8524494171142578</v>
      </c>
      <c r="D1807" s="130">
        <f t="shared" si="32"/>
        <v>-2.6530760632018629E-2</v>
      </c>
      <c r="E1807" s="130">
        <v>-4.1754077626011471E-3</v>
      </c>
    </row>
    <row r="1808" spans="2:5" x14ac:dyDescent="0.25">
      <c r="B1808" s="136">
        <v>43390</v>
      </c>
      <c r="C1808" s="261">
        <v>8.0664587020874023</v>
      </c>
      <c r="D1808" s="130">
        <f t="shared" si="32"/>
        <v>-4.1095960295637786E-2</v>
      </c>
      <c r="E1808" s="130">
        <v>2.7253825348650517E-2</v>
      </c>
    </row>
    <row r="1809" spans="2:5" x14ac:dyDescent="0.25">
      <c r="B1809" s="136">
        <v>43389</v>
      </c>
      <c r="C1809" s="261">
        <v>8.4121646881103516</v>
      </c>
      <c r="D1809" s="130">
        <f t="shared" si="32"/>
        <v>3.1281493928146026E-2</v>
      </c>
      <c r="E1809" s="130">
        <v>4.2857218860302221E-2</v>
      </c>
    </row>
    <row r="1810" spans="2:5" x14ac:dyDescent="0.25">
      <c r="B1810" s="136">
        <v>43388</v>
      </c>
      <c r="C1810" s="261">
        <v>8.1570014953613281</v>
      </c>
      <c r="D1810" s="130">
        <f t="shared" si="32"/>
        <v>1.7453975247037741E-2</v>
      </c>
      <c r="E1810" s="130">
        <v>-3.0332643523927665E-2</v>
      </c>
    </row>
    <row r="1811" spans="2:5" x14ac:dyDescent="0.25">
      <c r="B1811" s="136">
        <v>43385</v>
      </c>
      <c r="C1811" s="261">
        <v>8.0170717239379883</v>
      </c>
      <c r="D1811" s="130">
        <f t="shared" si="32"/>
        <v>2.3109109209006613E-2</v>
      </c>
      <c r="E1811" s="130">
        <v>-1.7154559981742583E-2</v>
      </c>
    </row>
    <row r="1812" spans="2:5" x14ac:dyDescent="0.25">
      <c r="B1812" s="136">
        <v>43384</v>
      </c>
      <c r="C1812" s="261">
        <v>7.8359889984130859</v>
      </c>
      <c r="D1812" s="130">
        <f t="shared" si="32"/>
        <v>-2.2587140512191208E-2</v>
      </c>
      <c r="E1812" s="130">
        <v>-2.2587140512191208E-2</v>
      </c>
    </row>
    <row r="1813" spans="2:5" x14ac:dyDescent="0.25">
      <c r="B1813" s="136">
        <v>43383</v>
      </c>
      <c r="C1813" s="261">
        <v>8.0170717239379883</v>
      </c>
      <c r="D1813" s="130">
        <f t="shared" si="32"/>
        <v>-2.794416162947674E-2</v>
      </c>
      <c r="E1813" s="130">
        <v>2.3109109209006613E-2</v>
      </c>
    </row>
    <row r="1814" spans="2:5" x14ac:dyDescent="0.25">
      <c r="B1814" s="136">
        <v>43382</v>
      </c>
      <c r="C1814" s="261">
        <v>8.2475423812866211</v>
      </c>
      <c r="D1814" s="130">
        <f t="shared" si="32"/>
        <v>-9.9701899291724919E-4</v>
      </c>
      <c r="E1814" s="130">
        <v>2.8747486025411974E-2</v>
      </c>
    </row>
    <row r="1815" spans="2:5" x14ac:dyDescent="0.25">
      <c r="B1815" s="136">
        <v>43381</v>
      </c>
      <c r="C1815" s="261">
        <v>8.2557735443115234</v>
      </c>
      <c r="D1815" s="130">
        <f t="shared" si="32"/>
        <v>-1.3766114809903345E-2</v>
      </c>
      <c r="E1815" s="130">
        <v>9.980140318622138E-4</v>
      </c>
    </row>
    <row r="1816" spans="2:5" x14ac:dyDescent="0.25">
      <c r="B1816" s="136">
        <v>43378</v>
      </c>
      <c r="C1816" s="261">
        <v>8.3710098266601563</v>
      </c>
      <c r="D1816" s="130">
        <f t="shared" si="32"/>
        <v>1.7000053528513897E-2</v>
      </c>
      <c r="E1816" s="130">
        <v>1.3958265900841487E-2</v>
      </c>
    </row>
    <row r="1817" spans="2:5" x14ac:dyDescent="0.25">
      <c r="B1817" s="136">
        <v>43377</v>
      </c>
      <c r="C1817" s="261">
        <v>8.2310810089111328</v>
      </c>
      <c r="D1817" s="130">
        <f t="shared" si="32"/>
        <v>-3.9839883435769021E-3</v>
      </c>
      <c r="E1817" s="130">
        <v>-1.6715882629043798E-2</v>
      </c>
    </row>
    <row r="1818" spans="2:5" x14ac:dyDescent="0.25">
      <c r="B1818" s="136">
        <v>43376</v>
      </c>
      <c r="C1818" s="261">
        <v>8.2640047073364258</v>
      </c>
      <c r="D1818" s="130">
        <f t="shared" si="32"/>
        <v>-2.2395325423840484E-2</v>
      </c>
      <c r="E1818" s="130">
        <v>3.9999239941447681E-3</v>
      </c>
    </row>
    <row r="1819" spans="2:5" x14ac:dyDescent="0.25">
      <c r="B1819" s="136">
        <v>43375</v>
      </c>
      <c r="C1819" s="261">
        <v>8.4533195495605469</v>
      </c>
      <c r="D1819" s="130">
        <f t="shared" si="32"/>
        <v>-9.6434080846152046E-3</v>
      </c>
      <c r="E1819" s="130">
        <v>2.2908365729275973E-2</v>
      </c>
    </row>
    <row r="1820" spans="2:5" x14ac:dyDescent="0.25">
      <c r="B1820" s="136">
        <v>43374</v>
      </c>
      <c r="C1820" s="261">
        <v>8.5356321334838867</v>
      </c>
      <c r="D1820" s="130">
        <f t="shared" si="32"/>
        <v>1.9665764374023086E-2</v>
      </c>
      <c r="E1820" s="130">
        <v>9.7373089282563486E-3</v>
      </c>
    </row>
    <row r="1821" spans="2:5" x14ac:dyDescent="0.25">
      <c r="B1821" s="136">
        <v>43371</v>
      </c>
      <c r="C1821" s="261">
        <v>8.3710098266601563</v>
      </c>
      <c r="D1821" s="130">
        <f t="shared" si="32"/>
        <v>6.9307622393048798E-3</v>
      </c>
      <c r="E1821" s="130">
        <v>-1.9286480983399475E-2</v>
      </c>
    </row>
    <row r="1822" spans="2:5" x14ac:dyDescent="0.25">
      <c r="B1822" s="136">
        <v>43370</v>
      </c>
      <c r="C1822" s="261">
        <v>8.3133916854858398</v>
      </c>
      <c r="D1822" s="130">
        <f t="shared" si="32"/>
        <v>3.9762986113302569E-3</v>
      </c>
      <c r="E1822" s="130">
        <v>-6.8830574049516726E-3</v>
      </c>
    </row>
    <row r="1823" spans="2:5" x14ac:dyDescent="0.25">
      <c r="B1823" s="136">
        <v>43369</v>
      </c>
      <c r="C1823" s="261">
        <v>8.2804660797119141</v>
      </c>
      <c r="D1823" s="130">
        <f t="shared" si="32"/>
        <v>-8.8669710067239126E-3</v>
      </c>
      <c r="E1823" s="130">
        <v>-3.9605502807488115E-3</v>
      </c>
    </row>
    <row r="1824" spans="2:5" x14ac:dyDescent="0.25">
      <c r="B1824" s="136">
        <v>43368</v>
      </c>
      <c r="C1824" s="261">
        <v>8.3545455932617188</v>
      </c>
      <c r="D1824" s="130">
        <f t="shared" si="32"/>
        <v>2.0100235684276227E-2</v>
      </c>
      <c r="E1824" s="130">
        <v>8.9462975678757922E-3</v>
      </c>
    </row>
    <row r="1825" spans="2:5" x14ac:dyDescent="0.25">
      <c r="B1825" s="136">
        <v>43367</v>
      </c>
      <c r="C1825" s="261">
        <v>8.1899261474609375</v>
      </c>
      <c r="D1825" s="130">
        <f t="shared" si="32"/>
        <v>2.0143524948847769E-3</v>
      </c>
      <c r="E1825" s="130">
        <v>-1.9704177080983737E-2</v>
      </c>
    </row>
    <row r="1826" spans="2:5" x14ac:dyDescent="0.25">
      <c r="B1826" s="136">
        <v>43364</v>
      </c>
      <c r="C1826" s="261">
        <v>8.1734619140625</v>
      </c>
      <c r="D1826" s="130">
        <f t="shared" si="32"/>
        <v>-1.3902933854434954E-2</v>
      </c>
      <c r="E1826" s="130">
        <v>-2.0103030359488387E-3</v>
      </c>
    </row>
    <row r="1827" spans="2:5" x14ac:dyDescent="0.25">
      <c r="B1827" s="136">
        <v>43363</v>
      </c>
      <c r="C1827" s="261">
        <v>8.2886991500854492</v>
      </c>
      <c r="D1827" s="130">
        <f t="shared" si="32"/>
        <v>5.9941821003515923E-3</v>
      </c>
      <c r="E1827" s="130">
        <v>1.4098950632495482E-2</v>
      </c>
    </row>
    <row r="1828" spans="2:5" x14ac:dyDescent="0.25">
      <c r="B1828" s="136">
        <v>43362</v>
      </c>
      <c r="C1828" s="261">
        <v>8.2393112182617188</v>
      </c>
      <c r="D1828" s="130">
        <f t="shared" si="32"/>
        <v>-1.2820640267594573E-2</v>
      </c>
      <c r="E1828" s="130">
        <v>-5.9584659702869441E-3</v>
      </c>
    </row>
    <row r="1829" spans="2:5" x14ac:dyDescent="0.25">
      <c r="B1829" s="136">
        <v>43361</v>
      </c>
      <c r="C1829" s="261">
        <v>8.3463163375854492</v>
      </c>
      <c r="D1829" s="130">
        <f t="shared" si="32"/>
        <v>-1.0731701031131767E-2</v>
      </c>
      <c r="E1829" s="130">
        <v>1.2987143765920979E-2</v>
      </c>
    </row>
    <row r="1830" spans="2:5" x14ac:dyDescent="0.25">
      <c r="B1830" s="136">
        <v>43360</v>
      </c>
      <c r="C1830" s="261">
        <v>8.4368581771850586</v>
      </c>
      <c r="D1830" s="130">
        <f t="shared" si="32"/>
        <v>-6.7827897334059948E-3</v>
      </c>
      <c r="E1830" s="130">
        <v>1.0848119809679141E-2</v>
      </c>
    </row>
    <row r="1831" spans="2:5" x14ac:dyDescent="0.25">
      <c r="B1831" s="136">
        <v>43357</v>
      </c>
      <c r="C1831" s="261">
        <v>8.4944744110107422</v>
      </c>
      <c r="D1831" s="130">
        <f t="shared" si="32"/>
        <v>-2.7332548758124169E-2</v>
      </c>
      <c r="E1831" s="130">
        <v>6.8291101516307741E-3</v>
      </c>
    </row>
    <row r="1832" spans="2:5" x14ac:dyDescent="0.25">
      <c r="B1832" s="136">
        <v>43356</v>
      </c>
      <c r="C1832" s="261">
        <v>8.7331743240356445</v>
      </c>
      <c r="D1832" s="130">
        <f t="shared" si="32"/>
        <v>5.6868207144712352E-3</v>
      </c>
      <c r="E1832" s="130">
        <v>2.8100610052517641E-2</v>
      </c>
    </row>
    <row r="1833" spans="2:5" x14ac:dyDescent="0.25">
      <c r="B1833" s="136">
        <v>43355</v>
      </c>
      <c r="C1833" s="261">
        <v>8.6837911605834961</v>
      </c>
      <c r="D1833" s="130">
        <f t="shared" si="32"/>
        <v>6.1994496278418515E-3</v>
      </c>
      <c r="E1833" s="130">
        <v>-5.6546636560585936E-3</v>
      </c>
    </row>
    <row r="1834" spans="2:5" x14ac:dyDescent="0.25">
      <c r="B1834" s="136">
        <v>43354</v>
      </c>
      <c r="C1834" s="261">
        <v>8.6302881240844727</v>
      </c>
      <c r="D1834" s="130">
        <f t="shared" si="32"/>
        <v>1.3043440297073904E-2</v>
      </c>
      <c r="E1834" s="130">
        <v>-6.1612532486822694E-3</v>
      </c>
    </row>
    <row r="1835" spans="2:5" x14ac:dyDescent="0.25">
      <c r="B1835" s="136">
        <v>43353</v>
      </c>
      <c r="C1835" s="261">
        <v>8.5191688537597656</v>
      </c>
      <c r="D1835" s="130">
        <f t="shared" si="32"/>
        <v>-7.193929576642985E-3</v>
      </c>
      <c r="E1835" s="130">
        <v>-1.2875499488204503E-2</v>
      </c>
    </row>
    <row r="1836" spans="2:5" x14ac:dyDescent="0.25">
      <c r="B1836" s="136">
        <v>43350</v>
      </c>
      <c r="C1836" s="261">
        <v>8.5808992385864258</v>
      </c>
      <c r="D1836" s="130">
        <f t="shared" si="32"/>
        <v>2.4035917403341074E-3</v>
      </c>
      <c r="E1836" s="130">
        <v>7.2460572018615034E-3</v>
      </c>
    </row>
    <row r="1837" spans="2:5" x14ac:dyDescent="0.25">
      <c r="B1837" s="136">
        <v>43349</v>
      </c>
      <c r="C1837" s="261">
        <v>8.5603237152099609</v>
      </c>
      <c r="D1837" s="130">
        <f t="shared" si="32"/>
        <v>4.3457142758039861E-3</v>
      </c>
      <c r="E1837" s="130">
        <v>-2.3978283399414854E-3</v>
      </c>
    </row>
    <row r="1838" spans="2:5" x14ac:dyDescent="0.25">
      <c r="B1838" s="136">
        <v>43348</v>
      </c>
      <c r="C1838" s="261">
        <v>8.5232839584350586</v>
      </c>
      <c r="D1838" s="130">
        <f t="shared" si="32"/>
        <v>-2.4082235224334812E-3</v>
      </c>
      <c r="E1838" s="130">
        <v>-4.3269107579530196E-3</v>
      </c>
    </row>
    <row r="1839" spans="2:5" x14ac:dyDescent="0.25">
      <c r="B1839" s="136">
        <v>43347</v>
      </c>
      <c r="C1839" s="261">
        <v>8.5438594818115234</v>
      </c>
      <c r="D1839" s="130">
        <f t="shared" si="32"/>
        <v>-4.8185888864530041E-4</v>
      </c>
      <c r="E1839" s="130">
        <v>2.414037063273282E-3</v>
      </c>
    </row>
    <row r="1840" spans="2:5" x14ac:dyDescent="0.25">
      <c r="B1840" s="136">
        <v>43343</v>
      </c>
      <c r="C1840" s="261">
        <v>8.547978401184082</v>
      </c>
      <c r="D1840" s="130">
        <f t="shared" si="32"/>
        <v>1.5151609532897103E-2</v>
      </c>
      <c r="E1840" s="130">
        <v>4.8209118856965027E-4</v>
      </c>
    </row>
    <row r="1841" spans="2:5" x14ac:dyDescent="0.25">
      <c r="B1841" s="136">
        <v>43342</v>
      </c>
      <c r="C1841" s="261">
        <v>8.4203958511352539</v>
      </c>
      <c r="D1841" s="130">
        <f t="shared" si="32"/>
        <v>5.4052878424806503E-3</v>
      </c>
      <c r="E1841" s="130">
        <v>-1.4925464719372145E-2</v>
      </c>
    </row>
    <row r="1842" spans="2:5" x14ac:dyDescent="0.25">
      <c r="B1842" s="136">
        <v>43341</v>
      </c>
      <c r="C1842" s="261">
        <v>8.3751258850097656</v>
      </c>
      <c r="D1842" s="130">
        <f t="shared" si="32"/>
        <v>-1.4527654296992914E-2</v>
      </c>
      <c r="E1842" s="130">
        <v>-5.376227783802456E-3</v>
      </c>
    </row>
    <row r="1843" spans="2:5" x14ac:dyDescent="0.25">
      <c r="B1843" s="136">
        <v>43340</v>
      </c>
      <c r="C1843" s="261">
        <v>8.4985904693603516</v>
      </c>
      <c r="D1843" s="130">
        <f t="shared" si="32"/>
        <v>5.35540145316737E-3</v>
      </c>
      <c r="E1843" s="130">
        <v>1.4741818337509319E-2</v>
      </c>
    </row>
    <row r="1844" spans="2:5" x14ac:dyDescent="0.25">
      <c r="B1844" s="136">
        <v>43339</v>
      </c>
      <c r="C1844" s="261">
        <v>8.4533195495605469</v>
      </c>
      <c r="D1844" s="130">
        <f t="shared" si="32"/>
        <v>1.1822780209433933E-2</v>
      </c>
      <c r="E1844" s="130">
        <v>-5.3268739049161422E-3</v>
      </c>
    </row>
    <row r="1845" spans="2:5" x14ac:dyDescent="0.25">
      <c r="B1845" s="136">
        <v>43336</v>
      </c>
      <c r="C1845" s="261">
        <v>8.3545455932617188</v>
      </c>
      <c r="D1845" s="130">
        <f t="shared" si="32"/>
        <v>-3.9254567988265925E-3</v>
      </c>
      <c r="E1845" s="130">
        <v>-1.168463533405205E-2</v>
      </c>
    </row>
    <row r="1846" spans="2:5" x14ac:dyDescent="0.25">
      <c r="B1846" s="136">
        <v>43335</v>
      </c>
      <c r="C1846" s="261">
        <v>8.3874702453613281</v>
      </c>
      <c r="D1846" s="130">
        <f t="shared" si="32"/>
        <v>-5.8538298009186938E-3</v>
      </c>
      <c r="E1846" s="130">
        <v>3.9409267364779775E-3</v>
      </c>
    </row>
    <row r="1847" spans="2:5" x14ac:dyDescent="0.25">
      <c r="B1847" s="136">
        <v>43334</v>
      </c>
      <c r="C1847" s="261">
        <v>8.4368581771850586</v>
      </c>
      <c r="D1847" s="130">
        <f t="shared" si="32"/>
        <v>4.881043783392486E-4</v>
      </c>
      <c r="E1847" s="130">
        <v>5.8882989004991528E-3</v>
      </c>
    </row>
    <row r="1848" spans="2:5" x14ac:dyDescent="0.25">
      <c r="B1848" s="136">
        <v>43333</v>
      </c>
      <c r="C1848" s="261">
        <v>8.4327421188354492</v>
      </c>
      <c r="D1848" s="130">
        <f t="shared" si="32"/>
        <v>-4.8786624868722044E-4</v>
      </c>
      <c r="E1848" s="130">
        <v>-4.8786624868722044E-4</v>
      </c>
    </row>
    <row r="1849" spans="2:5" x14ac:dyDescent="0.25">
      <c r="B1849" s="136">
        <v>43332</v>
      </c>
      <c r="C1849" s="261">
        <v>8.4368581771850586</v>
      </c>
      <c r="D1849" s="130">
        <f t="shared" si="32"/>
        <v>-2.7514176952952423E-2</v>
      </c>
      <c r="E1849" s="130">
        <v>4.881043783392486E-4</v>
      </c>
    </row>
    <row r="1850" spans="2:5" x14ac:dyDescent="0.25">
      <c r="B1850" s="136">
        <v>43329</v>
      </c>
      <c r="C1850" s="261">
        <v>8.6755590438842773</v>
      </c>
      <c r="D1850" s="130">
        <f t="shared" si="32"/>
        <v>4.2879654569336623E-3</v>
      </c>
      <c r="E1850" s="130">
        <v>2.8292625250559898E-2</v>
      </c>
    </row>
    <row r="1851" spans="2:5" x14ac:dyDescent="0.25">
      <c r="B1851" s="136">
        <v>43328</v>
      </c>
      <c r="C1851" s="261">
        <v>8.6385173797607422</v>
      </c>
      <c r="D1851" s="130">
        <f t="shared" si="32"/>
        <v>5.7494925807984581E-3</v>
      </c>
      <c r="E1851" s="130">
        <v>-4.2696573138588916E-3</v>
      </c>
    </row>
    <row r="1852" spans="2:5" x14ac:dyDescent="0.25">
      <c r="B1852" s="136">
        <v>43327</v>
      </c>
      <c r="C1852" s="261">
        <v>8.5891342163085938</v>
      </c>
      <c r="D1852" s="130">
        <f t="shared" si="32"/>
        <v>-1.4352547119761444E-3</v>
      </c>
      <c r="E1852" s="130">
        <v>-5.7166248884153066E-3</v>
      </c>
    </row>
    <row r="1853" spans="2:5" x14ac:dyDescent="0.25">
      <c r="B1853" s="136">
        <v>43326</v>
      </c>
      <c r="C1853" s="261">
        <v>8.6014795303344727</v>
      </c>
      <c r="D1853" s="130">
        <f t="shared" si="32"/>
        <v>3.8423859365758679E-3</v>
      </c>
      <c r="E1853" s="130">
        <v>1.4373176288755946E-3</v>
      </c>
    </row>
    <row r="1854" spans="2:5" x14ac:dyDescent="0.25">
      <c r="B1854" s="136">
        <v>43325</v>
      </c>
      <c r="C1854" s="261">
        <v>8.5685558319091797</v>
      </c>
      <c r="D1854" s="130">
        <f t="shared" si="32"/>
        <v>9.6165950880945617E-4</v>
      </c>
      <c r="E1854" s="130">
        <v>-3.8276785184667775E-3</v>
      </c>
    </row>
    <row r="1855" spans="2:5" x14ac:dyDescent="0.25">
      <c r="B1855" s="136">
        <v>43322</v>
      </c>
      <c r="C1855" s="261">
        <v>8.5603237152099609</v>
      </c>
      <c r="D1855" s="130">
        <f t="shared" si="32"/>
        <v>-4.7847367396933582E-3</v>
      </c>
      <c r="E1855" s="130">
        <v>-9.6073560827630541E-4</v>
      </c>
    </row>
    <row r="1856" spans="2:5" x14ac:dyDescent="0.25">
      <c r="B1856" s="136">
        <v>43321</v>
      </c>
      <c r="C1856" s="261">
        <v>8.6014795303344727</v>
      </c>
      <c r="D1856" s="130">
        <f t="shared" si="32"/>
        <v>7.2291570416941247E-3</v>
      </c>
      <c r="E1856" s="130">
        <v>4.8077405123577478E-3</v>
      </c>
    </row>
    <row r="1857" spans="2:5" x14ac:dyDescent="0.25">
      <c r="B1857" s="136">
        <v>43320</v>
      </c>
      <c r="C1857" s="261">
        <v>8.5397443771362305</v>
      </c>
      <c r="D1857" s="130">
        <f t="shared" si="32"/>
        <v>7.2813450769254476E-3</v>
      </c>
      <c r="E1857" s="130">
        <v>-7.1772714194718997E-3</v>
      </c>
    </row>
    <row r="1858" spans="2:5" x14ac:dyDescent="0.25">
      <c r="B1858" s="136">
        <v>43319</v>
      </c>
      <c r="C1858" s="261">
        <v>8.4780130386352539</v>
      </c>
      <c r="D1858" s="130">
        <f t="shared" si="32"/>
        <v>4.8562122264905869E-4</v>
      </c>
      <c r="E1858" s="130">
        <v>-7.2287103424608506E-3</v>
      </c>
    </row>
    <row r="1859" spans="2:5" x14ac:dyDescent="0.25">
      <c r="B1859" s="136">
        <v>43318</v>
      </c>
      <c r="C1859" s="261">
        <v>8.4738979339599609</v>
      </c>
      <c r="D1859" s="130">
        <f t="shared" ref="D1859:D1922" si="33">(C1859-C1860)/C1860</f>
        <v>2.4343554362006637E-3</v>
      </c>
      <c r="E1859" s="130">
        <v>-4.8538550914465175E-4</v>
      </c>
    </row>
    <row r="1860" spans="2:5" x14ac:dyDescent="0.25">
      <c r="B1860" s="136">
        <v>43315</v>
      </c>
      <c r="C1860" s="261">
        <v>8.4533195495605469</v>
      </c>
      <c r="D1860" s="130">
        <f t="shared" si="33"/>
        <v>7.8509135976531849E-3</v>
      </c>
      <c r="E1860" s="130">
        <v>-2.4284437409783058E-3</v>
      </c>
    </row>
    <row r="1861" spans="2:5" x14ac:dyDescent="0.25">
      <c r="B1861" s="136">
        <v>43314</v>
      </c>
      <c r="C1861" s="261">
        <v>8.3874702453613281</v>
      </c>
      <c r="D1861" s="130">
        <f t="shared" si="33"/>
        <v>1.4739313200840451E-3</v>
      </c>
      <c r="E1861" s="130">
        <v>-7.7897568893680333E-3</v>
      </c>
    </row>
    <row r="1862" spans="2:5" x14ac:dyDescent="0.25">
      <c r="B1862" s="136">
        <v>43313</v>
      </c>
      <c r="C1862" s="261">
        <v>8.3751258850097656</v>
      </c>
      <c r="D1862" s="130">
        <f t="shared" si="33"/>
        <v>8.4244397285393232E-3</v>
      </c>
      <c r="E1862" s="130">
        <v>-1.4717620439118125E-3</v>
      </c>
    </row>
    <row r="1863" spans="2:5" x14ac:dyDescent="0.25">
      <c r="B1863" s="136">
        <v>43312</v>
      </c>
      <c r="C1863" s="261">
        <v>8.3051595687866211</v>
      </c>
      <c r="D1863" s="130">
        <f t="shared" si="33"/>
        <v>1.2036231413318204E-2</v>
      </c>
      <c r="E1863" s="130">
        <v>-8.3540614414374208E-3</v>
      </c>
    </row>
    <row r="1864" spans="2:5" x14ac:dyDescent="0.25">
      <c r="B1864" s="136">
        <v>43311</v>
      </c>
      <c r="C1864" s="261">
        <v>8.206385612487793</v>
      </c>
      <c r="D1864" s="130">
        <f t="shared" si="33"/>
        <v>-1.9665992225700757E-2</v>
      </c>
      <c r="E1864" s="130">
        <v>-1.1893083507998021E-2</v>
      </c>
    </row>
    <row r="1865" spans="2:5" x14ac:dyDescent="0.25">
      <c r="B1865" s="136">
        <v>43308</v>
      </c>
      <c r="C1865" s="261">
        <v>8.3710098266601563</v>
      </c>
      <c r="D1865" s="130">
        <f t="shared" si="33"/>
        <v>-9.736970478617428E-3</v>
      </c>
      <c r="E1865" s="130">
        <v>2.0060501900112018E-2</v>
      </c>
    </row>
    <row r="1866" spans="2:5" x14ac:dyDescent="0.25">
      <c r="B1866" s="136">
        <v>43307</v>
      </c>
      <c r="C1866" s="261">
        <v>8.4533195495605469</v>
      </c>
      <c r="D1866" s="130">
        <f t="shared" si="33"/>
        <v>-1.9434293172730557E-3</v>
      </c>
      <c r="E1866" s="130">
        <v>9.8327112982532893E-3</v>
      </c>
    </row>
    <row r="1867" spans="2:5" x14ac:dyDescent="0.25">
      <c r="B1867" s="136">
        <v>43306</v>
      </c>
      <c r="C1867" s="261">
        <v>8.4697799682617188</v>
      </c>
      <c r="D1867" s="130">
        <f t="shared" si="33"/>
        <v>9.3182175910010157E-3</v>
      </c>
      <c r="E1867" s="130">
        <v>1.9472135892493953E-3</v>
      </c>
    </row>
    <row r="1868" spans="2:5" x14ac:dyDescent="0.25">
      <c r="B1868" s="136">
        <v>43305</v>
      </c>
      <c r="C1868" s="261">
        <v>8.3915853500366211</v>
      </c>
      <c r="D1868" s="130">
        <f t="shared" si="33"/>
        <v>1.1910792565886157E-2</v>
      </c>
      <c r="E1868" s="130">
        <v>-9.2321900354095966E-3</v>
      </c>
    </row>
    <row r="1869" spans="2:5" x14ac:dyDescent="0.25">
      <c r="B1869" s="136">
        <v>43304</v>
      </c>
      <c r="C1869" s="261">
        <v>8.292811393737793</v>
      </c>
      <c r="D1869" s="130">
        <f t="shared" si="33"/>
        <v>6.9961078048876519E-3</v>
      </c>
      <c r="E1869" s="130">
        <v>-1.1770595445161869E-2</v>
      </c>
    </row>
    <row r="1870" spans="2:5" x14ac:dyDescent="0.25">
      <c r="B1870" s="136">
        <v>43301</v>
      </c>
      <c r="C1870" s="261">
        <v>8.2351970672607422</v>
      </c>
      <c r="D1870" s="130">
        <f t="shared" si="33"/>
        <v>1.5220972507584269E-2</v>
      </c>
      <c r="E1870" s="130">
        <v>-6.9475023296149581E-3</v>
      </c>
    </row>
    <row r="1871" spans="2:5" x14ac:dyDescent="0.25">
      <c r="B1871" s="136">
        <v>43300</v>
      </c>
      <c r="C1871" s="261">
        <v>8.1117286682128906</v>
      </c>
      <c r="D1871" s="130">
        <f t="shared" si="33"/>
        <v>1.5242288808933759E-3</v>
      </c>
      <c r="E1871" s="130">
        <v>-1.499276799807301E-2</v>
      </c>
    </row>
    <row r="1872" spans="2:5" x14ac:dyDescent="0.25">
      <c r="B1872" s="136">
        <v>43299</v>
      </c>
      <c r="C1872" s="261">
        <v>8.0993833541870117</v>
      </c>
      <c r="D1872" s="130">
        <f t="shared" si="33"/>
        <v>-1.1055385804913038E-2</v>
      </c>
      <c r="E1872" s="130">
        <v>-1.5219091430234838E-3</v>
      </c>
    </row>
    <row r="1873" spans="2:5" x14ac:dyDescent="0.25">
      <c r="B1873" s="136">
        <v>43298</v>
      </c>
      <c r="C1873" s="261">
        <v>8.1899261474609375</v>
      </c>
      <c r="D1873" s="130">
        <f t="shared" si="33"/>
        <v>1.5306276264897358E-2</v>
      </c>
      <c r="E1873" s="130">
        <v>1.1178973671757282E-2</v>
      </c>
    </row>
    <row r="1874" spans="2:5" x14ac:dyDescent="0.25">
      <c r="B1874" s="136">
        <v>43297</v>
      </c>
      <c r="C1874" s="261">
        <v>8.0664587020874023</v>
      </c>
      <c r="D1874" s="130">
        <f t="shared" si="33"/>
        <v>9.2687686360085429E-3</v>
      </c>
      <c r="E1874" s="130">
        <v>-1.5075526097608689E-2</v>
      </c>
    </row>
    <row r="1875" spans="2:5" x14ac:dyDescent="0.25">
      <c r="B1875" s="136">
        <v>43294</v>
      </c>
      <c r="C1875" s="261">
        <v>7.9923791885375977</v>
      </c>
      <c r="D1875" s="130">
        <f t="shared" si="33"/>
        <v>-2.9485375606671738E-2</v>
      </c>
      <c r="E1875" s="130">
        <v>-9.1836475318016215E-3</v>
      </c>
    </row>
    <row r="1876" spans="2:5" x14ac:dyDescent="0.25">
      <c r="B1876" s="136">
        <v>43293</v>
      </c>
      <c r="C1876" s="261">
        <v>8.2351970672607422</v>
      </c>
      <c r="D1876" s="130">
        <f t="shared" si="33"/>
        <v>1.2651770586480387E-2</v>
      </c>
      <c r="E1876" s="130">
        <v>3.0381175992173368E-2</v>
      </c>
    </row>
    <row r="1877" spans="2:5" x14ac:dyDescent="0.25">
      <c r="B1877" s="136">
        <v>43292</v>
      </c>
      <c r="C1877" s="261">
        <v>8.1323089599609375</v>
      </c>
      <c r="D1877" s="130">
        <f t="shared" si="33"/>
        <v>-1.0106641646275508E-3</v>
      </c>
      <c r="E1877" s="130">
        <v>-1.2493703120820175E-2</v>
      </c>
    </row>
    <row r="1878" spans="2:5" x14ac:dyDescent="0.25">
      <c r="B1878" s="136">
        <v>43291</v>
      </c>
      <c r="C1878" s="261">
        <v>8.1405363082885742</v>
      </c>
      <c r="D1878" s="130">
        <f t="shared" si="33"/>
        <v>1.9587408506620083E-2</v>
      </c>
      <c r="E1878" s="130">
        <v>1.0116866400604924E-3</v>
      </c>
    </row>
    <row r="1879" spans="2:5" x14ac:dyDescent="0.25">
      <c r="B1879" s="136">
        <v>43290</v>
      </c>
      <c r="C1879" s="261">
        <v>7.9841475486755371</v>
      </c>
      <c r="D1879" s="130">
        <f t="shared" si="33"/>
        <v>1.3054596017159035E-2</v>
      </c>
      <c r="E1879" s="130">
        <v>-1.921111259632911E-2</v>
      </c>
    </row>
    <row r="1880" spans="2:5" x14ac:dyDescent="0.25">
      <c r="B1880" s="136">
        <v>43287</v>
      </c>
      <c r="C1880" s="261">
        <v>7.881260871887207</v>
      </c>
      <c r="D1880" s="130">
        <f t="shared" si="33"/>
        <v>-9.8241758465591293E-3</v>
      </c>
      <c r="E1880" s="130">
        <v>-1.288636966702821E-2</v>
      </c>
    </row>
    <row r="1881" spans="2:5" x14ac:dyDescent="0.25">
      <c r="B1881" s="136">
        <v>43286</v>
      </c>
      <c r="C1881" s="261">
        <v>7.9594559669494629</v>
      </c>
      <c r="D1881" s="130">
        <f t="shared" si="33"/>
        <v>-1.7775346369728898E-2</v>
      </c>
      <c r="E1881" s="130">
        <v>9.9216478598216553E-3</v>
      </c>
    </row>
    <row r="1882" spans="2:5" x14ac:dyDescent="0.25">
      <c r="B1882" s="136">
        <v>43284</v>
      </c>
      <c r="C1882" s="261">
        <v>8.1034984588623047</v>
      </c>
      <c r="D1882" s="130">
        <f t="shared" si="33"/>
        <v>4.0793551683570035E-3</v>
      </c>
      <c r="E1882" s="130">
        <v>1.8097027298217147E-2</v>
      </c>
    </row>
    <row r="1883" spans="2:5" x14ac:dyDescent="0.25">
      <c r="B1883" s="136">
        <v>43283</v>
      </c>
      <c r="C1883" s="261">
        <v>8.0705757141113281</v>
      </c>
      <c r="D1883" s="130">
        <f t="shared" si="33"/>
        <v>9.2640567751670309E-3</v>
      </c>
      <c r="E1883" s="130">
        <v>-4.0627816390797176E-3</v>
      </c>
    </row>
    <row r="1884" spans="2:5" x14ac:dyDescent="0.25">
      <c r="B1884" s="136">
        <v>43280</v>
      </c>
      <c r="C1884" s="261">
        <v>7.9964957237243652</v>
      </c>
      <c r="D1884" s="130">
        <f t="shared" si="33"/>
        <v>2.2631745680383272E-2</v>
      </c>
      <c r="E1884" s="130">
        <v>-9.179021796107396E-3</v>
      </c>
    </row>
    <row r="1885" spans="2:5" x14ac:dyDescent="0.25">
      <c r="B1885" s="136">
        <v>43279</v>
      </c>
      <c r="C1885" s="261">
        <v>7.819526195526123</v>
      </c>
      <c r="D1885" s="130">
        <f t="shared" si="33"/>
        <v>1.822085336842575E-2</v>
      </c>
      <c r="E1885" s="130">
        <v>-2.2130885116739447E-2</v>
      </c>
    </row>
    <row r="1886" spans="2:5" x14ac:dyDescent="0.25">
      <c r="B1886" s="136">
        <v>43278</v>
      </c>
      <c r="C1886" s="261">
        <v>7.6795973777770996</v>
      </c>
      <c r="D1886" s="130">
        <f t="shared" si="33"/>
        <v>-3.2051605399469421E-3</v>
      </c>
      <c r="E1886" s="130">
        <v>-1.7894794933877523E-2</v>
      </c>
    </row>
    <row r="1887" spans="2:5" x14ac:dyDescent="0.25">
      <c r="B1887" s="136">
        <v>43277</v>
      </c>
      <c r="C1887" s="261">
        <v>7.7042908668518066</v>
      </c>
      <c r="D1887" s="130">
        <f t="shared" si="33"/>
        <v>4.2918265526987638E-3</v>
      </c>
      <c r="E1887" s="130">
        <v>3.2154666266963456E-3</v>
      </c>
    </row>
    <row r="1888" spans="2:5" x14ac:dyDescent="0.25">
      <c r="B1888" s="136">
        <v>43276</v>
      </c>
      <c r="C1888" s="261">
        <v>7.6713666915893546</v>
      </c>
      <c r="D1888" s="130">
        <f t="shared" si="33"/>
        <v>-4.273485494182259E-3</v>
      </c>
      <c r="E1888" s="130">
        <v>-4.273485494182259E-3</v>
      </c>
    </row>
    <row r="1889" spans="2:5" x14ac:dyDescent="0.25">
      <c r="B1889" s="136">
        <v>43273</v>
      </c>
      <c r="C1889" s="261">
        <v>7.7042908668518066</v>
      </c>
      <c r="D1889" s="130">
        <f t="shared" si="33"/>
        <v>2.6878592860106836E-2</v>
      </c>
      <c r="E1889" s="130">
        <v>4.2918265526987638E-3</v>
      </c>
    </row>
    <row r="1890" spans="2:5" x14ac:dyDescent="0.25">
      <c r="B1890" s="136">
        <v>43272</v>
      </c>
      <c r="C1890" s="261">
        <v>7.5026307106018066</v>
      </c>
      <c r="D1890" s="130">
        <f t="shared" si="33"/>
        <v>3.8546639155683329E-3</v>
      </c>
      <c r="E1890" s="130">
        <v>-2.6175044496003576E-2</v>
      </c>
    </row>
    <row r="1891" spans="2:5" x14ac:dyDescent="0.25">
      <c r="B1891" s="136">
        <v>43271</v>
      </c>
      <c r="C1891" s="261">
        <v>7.4738216400146484</v>
      </c>
      <c r="D1891" s="130">
        <f t="shared" si="33"/>
        <v>-2.1979510660184807E-3</v>
      </c>
      <c r="E1891" s="130">
        <v>-3.8398625360100322E-3</v>
      </c>
    </row>
    <row r="1892" spans="2:5" x14ac:dyDescent="0.25">
      <c r="B1892" s="136">
        <v>43270</v>
      </c>
      <c r="C1892" s="261">
        <v>7.4902849197387704</v>
      </c>
      <c r="D1892" s="130">
        <f t="shared" si="33"/>
        <v>-1.3014938232167914E-2</v>
      </c>
      <c r="E1892" s="130">
        <v>2.2027926965741337E-3</v>
      </c>
    </row>
    <row r="1893" spans="2:5" x14ac:dyDescent="0.25">
      <c r="B1893" s="136">
        <v>43269</v>
      </c>
      <c r="C1893" s="261">
        <v>7.5890560150146484</v>
      </c>
      <c r="D1893" s="130">
        <f t="shared" si="33"/>
        <v>-1.5483091699282537E-2</v>
      </c>
      <c r="E1893" s="130">
        <v>1.318656050260405E-2</v>
      </c>
    </row>
    <row r="1894" spans="2:5" x14ac:dyDescent="0.25">
      <c r="B1894" s="136">
        <v>43266</v>
      </c>
      <c r="C1894" s="261">
        <v>7.7084059715270996</v>
      </c>
      <c r="D1894" s="130">
        <f t="shared" si="33"/>
        <v>3.1387467190345124E-2</v>
      </c>
      <c r="E1894" s="130">
        <v>1.5726587901884238E-2</v>
      </c>
    </row>
    <row r="1895" spans="2:5" x14ac:dyDescent="0.25">
      <c r="B1895" s="136">
        <v>43265</v>
      </c>
      <c r="C1895" s="261">
        <v>7.4738216400146484</v>
      </c>
      <c r="D1895" s="130">
        <f t="shared" si="33"/>
        <v>-1.0515826895855725E-2</v>
      </c>
      <c r="E1895" s="130">
        <v>-3.0432275152469435E-2</v>
      </c>
    </row>
    <row r="1896" spans="2:5" x14ac:dyDescent="0.25">
      <c r="B1896" s="136">
        <v>43264</v>
      </c>
      <c r="C1896" s="261">
        <v>7.5532503128051758</v>
      </c>
      <c r="D1896" s="130">
        <f t="shared" si="33"/>
        <v>-9.4736588686149762E-3</v>
      </c>
      <c r="E1896" s="130">
        <v>1.0627584737273937E-2</v>
      </c>
    </row>
    <row r="1897" spans="2:5" x14ac:dyDescent="0.25">
      <c r="B1897" s="136">
        <v>43263</v>
      </c>
      <c r="C1897" s="261">
        <v>7.6254916191101074</v>
      </c>
      <c r="D1897" s="130">
        <f t="shared" si="33"/>
        <v>1.3333165202907549E-2</v>
      </c>
      <c r="E1897" s="130">
        <v>9.5642674760108917E-3</v>
      </c>
    </row>
    <row r="1898" spans="2:5" x14ac:dyDescent="0.25">
      <c r="B1898" s="136">
        <v>43262</v>
      </c>
      <c r="C1898" s="261">
        <v>7.5251574516296387</v>
      </c>
      <c r="D1898" s="130">
        <f t="shared" si="33"/>
        <v>1.0679649033087692E-3</v>
      </c>
      <c r="E1898" s="130">
        <v>-1.315773100176559E-2</v>
      </c>
    </row>
    <row r="1899" spans="2:5" x14ac:dyDescent="0.25">
      <c r="B1899" s="136">
        <v>43259</v>
      </c>
      <c r="C1899" s="261">
        <v>7.5171294212341309</v>
      </c>
      <c r="D1899" s="130">
        <f t="shared" si="33"/>
        <v>8.6159237005848464E-3</v>
      </c>
      <c r="E1899" s="130">
        <v>-1.0668255710409452E-3</v>
      </c>
    </row>
    <row r="1900" spans="2:5" x14ac:dyDescent="0.25">
      <c r="B1900" s="136">
        <v>43258</v>
      </c>
      <c r="C1900" s="261">
        <v>7.4529156684875488</v>
      </c>
      <c r="D1900" s="130">
        <f t="shared" si="33"/>
        <v>-9.0713993170599347E-3</v>
      </c>
      <c r="E1900" s="130">
        <v>-8.542323691433755E-3</v>
      </c>
    </row>
    <row r="1901" spans="2:5" x14ac:dyDescent="0.25">
      <c r="B1901" s="136">
        <v>43257</v>
      </c>
      <c r="C1901" s="261">
        <v>7.5211429595947266</v>
      </c>
      <c r="D1901" s="130">
        <f t="shared" si="33"/>
        <v>2.0697147454265617E-2</v>
      </c>
      <c r="E1901" s="130">
        <v>9.1544429243519652E-3</v>
      </c>
    </row>
    <row r="1902" spans="2:5" x14ac:dyDescent="0.25">
      <c r="B1902" s="136">
        <v>43256</v>
      </c>
      <c r="C1902" s="261">
        <v>7.3686332702636719</v>
      </c>
      <c r="D1902" s="130">
        <f t="shared" si="33"/>
        <v>-4.3385256126100384E-3</v>
      </c>
      <c r="E1902" s="130">
        <v>-2.027746183663455E-2</v>
      </c>
    </row>
    <row r="1903" spans="2:5" x14ac:dyDescent="0.25">
      <c r="B1903" s="136">
        <v>43255</v>
      </c>
      <c r="C1903" s="261">
        <v>7.4007415771484384</v>
      </c>
      <c r="D1903" s="130">
        <f t="shared" si="33"/>
        <v>8.2011247071144093E-3</v>
      </c>
      <c r="E1903" s="130">
        <v>4.3574304361624966E-3</v>
      </c>
    </row>
    <row r="1904" spans="2:5" x14ac:dyDescent="0.25">
      <c r="B1904" s="136">
        <v>43252</v>
      </c>
      <c r="C1904" s="261">
        <v>7.340540885925293</v>
      </c>
      <c r="D1904" s="130">
        <f t="shared" si="33"/>
        <v>5.4974953401562181E-3</v>
      </c>
      <c r="E1904" s="130">
        <v>-8.1344133686588205E-3</v>
      </c>
    </row>
    <row r="1905" spans="2:5" x14ac:dyDescent="0.25">
      <c r="B1905" s="136">
        <v>43251</v>
      </c>
      <c r="C1905" s="261">
        <v>7.3004069328308114</v>
      </c>
      <c r="D1905" s="130">
        <f t="shared" si="33"/>
        <v>2.7566853336272292E-3</v>
      </c>
      <c r="E1905" s="130">
        <v>-5.4674381245439453E-3</v>
      </c>
    </row>
    <row r="1906" spans="2:5" x14ac:dyDescent="0.25">
      <c r="B1906" s="136">
        <v>43250</v>
      </c>
      <c r="C1906" s="261">
        <v>7.2803373336791992</v>
      </c>
      <c r="D1906" s="130">
        <f t="shared" si="33"/>
        <v>7.7775503505148431E-3</v>
      </c>
      <c r="E1906" s="130">
        <v>-2.7491069109253081E-3</v>
      </c>
    </row>
    <row r="1907" spans="2:5" x14ac:dyDescent="0.25">
      <c r="B1907" s="136">
        <v>43249</v>
      </c>
      <c r="C1907" s="261">
        <v>7.2241511344909668</v>
      </c>
      <c r="D1907" s="130">
        <f t="shared" si="33"/>
        <v>-1.7467065677199408E-2</v>
      </c>
      <c r="E1907" s="130">
        <v>-7.7175268964958937E-3</v>
      </c>
    </row>
    <row r="1908" spans="2:5" x14ac:dyDescent="0.25">
      <c r="B1908" s="136">
        <v>43245</v>
      </c>
      <c r="C1908" s="261">
        <v>7.3525791168212891</v>
      </c>
      <c r="D1908" s="130">
        <f t="shared" si="33"/>
        <v>4.3858369228428288E-3</v>
      </c>
      <c r="E1908" s="130">
        <v>1.7777587973922093E-2</v>
      </c>
    </row>
    <row r="1909" spans="2:5" x14ac:dyDescent="0.25">
      <c r="B1909" s="136">
        <v>43244</v>
      </c>
      <c r="C1909" s="261">
        <v>7.3204727172851563</v>
      </c>
      <c r="D1909" s="130">
        <f t="shared" si="33"/>
        <v>2.4143803597851746E-2</v>
      </c>
      <c r="E1909" s="130">
        <v>-4.3666853529912434E-3</v>
      </c>
    </row>
    <row r="1910" spans="2:5" x14ac:dyDescent="0.25">
      <c r="B1910" s="136">
        <v>43243</v>
      </c>
      <c r="C1910" s="261">
        <v>7.147895336151123</v>
      </c>
      <c r="D1910" s="130">
        <f t="shared" si="33"/>
        <v>1.6552193787364857E-2</v>
      </c>
      <c r="E1910" s="130">
        <v>-2.3574622541320613E-2</v>
      </c>
    </row>
    <row r="1911" spans="2:5" x14ac:dyDescent="0.25">
      <c r="B1911" s="136">
        <v>43242</v>
      </c>
      <c r="C1911" s="261">
        <v>7.0315084457397461</v>
      </c>
      <c r="D1911" s="130">
        <f t="shared" si="33"/>
        <v>7.4757864141838876E-3</v>
      </c>
      <c r="E1911" s="130">
        <v>-1.6282679717306407E-2</v>
      </c>
    </row>
    <row r="1912" spans="2:5" x14ac:dyDescent="0.25">
      <c r="B1912" s="136">
        <v>43241</v>
      </c>
      <c r="C1912" s="261">
        <v>6.979332447052002</v>
      </c>
      <c r="D1912" s="130">
        <f t="shared" si="33"/>
        <v>1.7280257594854236E-3</v>
      </c>
      <c r="E1912" s="130">
        <v>-7.4203137335853674E-3</v>
      </c>
    </row>
    <row r="1913" spans="2:5" x14ac:dyDescent="0.25">
      <c r="B1913" s="136">
        <v>43238</v>
      </c>
      <c r="C1913" s="261">
        <v>6.9672927856445313</v>
      </c>
      <c r="D1913" s="130">
        <f t="shared" si="33"/>
        <v>0</v>
      </c>
      <c r="E1913" s="130">
        <v>-1.7250448375698355E-3</v>
      </c>
    </row>
    <row r="1914" spans="2:5" x14ac:dyDescent="0.25">
      <c r="B1914" s="136">
        <v>43237</v>
      </c>
      <c r="C1914" s="261">
        <v>6.9672927856445313</v>
      </c>
      <c r="D1914" s="130">
        <f t="shared" si="33"/>
        <v>-1.0825863654626833E-2</v>
      </c>
      <c r="E1914" s="130">
        <v>0</v>
      </c>
    </row>
    <row r="1915" spans="2:5" x14ac:dyDescent="0.25">
      <c r="B1915" s="136">
        <v>43236</v>
      </c>
      <c r="C1915" s="261">
        <v>7.0435452461242676</v>
      </c>
      <c r="D1915" s="130">
        <f t="shared" si="33"/>
        <v>1.7118375775846998E-3</v>
      </c>
      <c r="E1915" s="130">
        <v>1.0944345648405582E-2</v>
      </c>
    </row>
    <row r="1916" spans="2:5" x14ac:dyDescent="0.25">
      <c r="B1916" s="136">
        <v>43235</v>
      </c>
      <c r="C1916" s="261">
        <v>7.0315084457397461</v>
      </c>
      <c r="D1916" s="130">
        <f t="shared" si="33"/>
        <v>-7.3649900478292528E-3</v>
      </c>
      <c r="E1916" s="130">
        <v>-1.7089121974682808E-3</v>
      </c>
    </row>
    <row r="1917" spans="2:5" x14ac:dyDescent="0.25">
      <c r="B1917" s="136">
        <v>43234</v>
      </c>
      <c r="C1917" s="261">
        <v>7.0836796760559082</v>
      </c>
      <c r="D1917" s="130">
        <f t="shared" si="33"/>
        <v>5.1250334408990215E-3</v>
      </c>
      <c r="E1917" s="130">
        <v>7.4196355901089243E-3</v>
      </c>
    </row>
    <row r="1918" spans="2:5" x14ac:dyDescent="0.25">
      <c r="B1918" s="136">
        <v>43231</v>
      </c>
      <c r="C1918" s="261">
        <v>7.0475606918334961</v>
      </c>
      <c r="D1918" s="130">
        <f t="shared" si="33"/>
        <v>6.303710803853853E-3</v>
      </c>
      <c r="E1918" s="130">
        <v>-5.098901400708543E-3</v>
      </c>
    </row>
    <row r="1919" spans="2:5" x14ac:dyDescent="0.25">
      <c r="B1919" s="136">
        <v>43230</v>
      </c>
      <c r="C1919" s="261">
        <v>7.003413200378418</v>
      </c>
      <c r="D1919" s="130">
        <f t="shared" si="33"/>
        <v>-1.1448541817305376E-3</v>
      </c>
      <c r="E1919" s="130">
        <v>-6.2642229539413442E-3</v>
      </c>
    </row>
    <row r="1920" spans="2:5" x14ac:dyDescent="0.25">
      <c r="B1920" s="136">
        <v>43229</v>
      </c>
      <c r="C1920" s="261">
        <v>7.0114402770996094</v>
      </c>
      <c r="D1920" s="130">
        <f t="shared" si="33"/>
        <v>8.6605636898397041E-3</v>
      </c>
      <c r="E1920" s="130">
        <v>1.1461663750980274E-3</v>
      </c>
    </row>
    <row r="1921" spans="2:5" x14ac:dyDescent="0.25">
      <c r="B1921" s="136">
        <v>43228</v>
      </c>
      <c r="C1921" s="261">
        <v>6.9512386322021484</v>
      </c>
      <c r="D1921" s="130">
        <f t="shared" si="33"/>
        <v>-6.8808048829038376E-3</v>
      </c>
      <c r="E1921" s="130">
        <v>-8.5862023376407168E-3</v>
      </c>
    </row>
    <row r="1922" spans="2:5" x14ac:dyDescent="0.25">
      <c r="B1922" s="136">
        <v>43227</v>
      </c>
      <c r="C1922" s="261">
        <v>6.9994001388549796</v>
      </c>
      <c r="D1922" s="130">
        <f t="shared" si="33"/>
        <v>-1.2457569391767806E-2</v>
      </c>
      <c r="E1922" s="130">
        <v>6.9284783908466693E-3</v>
      </c>
    </row>
    <row r="1923" spans="2:5" x14ac:dyDescent="0.25">
      <c r="B1923" s="136">
        <v>43224</v>
      </c>
      <c r="C1923" s="261">
        <v>7.0876955986022949</v>
      </c>
      <c r="D1923" s="130">
        <f t="shared" ref="D1923:D1986" si="34">(C1923-C1924)/C1924</f>
        <v>-1.1311885752440325E-3</v>
      </c>
      <c r="E1923" s="130">
        <v>1.2614718118081394E-2</v>
      </c>
    </row>
    <row r="1924" spans="2:5" x14ac:dyDescent="0.25">
      <c r="B1924" s="136">
        <v>43223</v>
      </c>
      <c r="C1924" s="261">
        <v>7.0957221984863281</v>
      </c>
      <c r="D1924" s="130">
        <f t="shared" si="34"/>
        <v>-5.0648009970207051E-3</v>
      </c>
      <c r="E1924" s="130">
        <v>1.1324696119308596E-3</v>
      </c>
    </row>
    <row r="1925" spans="2:5" x14ac:dyDescent="0.25">
      <c r="B1925" s="136">
        <v>43222</v>
      </c>
      <c r="C1925" s="261">
        <v>7.1318435668945313</v>
      </c>
      <c r="D1925" s="130">
        <f t="shared" si="34"/>
        <v>7.3699052302201272E-3</v>
      </c>
      <c r="E1925" s="130">
        <v>5.0905837908801722E-3</v>
      </c>
    </row>
    <row r="1926" spans="2:5" x14ac:dyDescent="0.25">
      <c r="B1926" s="136">
        <v>43221</v>
      </c>
      <c r="C1926" s="261">
        <v>7.0796670913696289</v>
      </c>
      <c r="D1926" s="130">
        <f t="shared" si="34"/>
        <v>-1.6979784891346657E-3</v>
      </c>
      <c r="E1926" s="130">
        <v>-7.3159870986376548E-3</v>
      </c>
    </row>
    <row r="1927" spans="2:5" x14ac:dyDescent="0.25">
      <c r="B1927" s="136">
        <v>43220</v>
      </c>
      <c r="C1927" s="261">
        <v>7.0917086601257324</v>
      </c>
      <c r="D1927" s="130">
        <f t="shared" si="34"/>
        <v>2.8378377922773671E-3</v>
      </c>
      <c r="E1927" s="130">
        <v>1.7008665239051459E-3</v>
      </c>
    </row>
    <row r="1928" spans="2:5" x14ac:dyDescent="0.25">
      <c r="B1928" s="136">
        <v>43217</v>
      </c>
      <c r="C1928" s="261">
        <v>7.0716404914855957</v>
      </c>
      <c r="D1928" s="130">
        <f t="shared" si="34"/>
        <v>9.1638769495923818E-3</v>
      </c>
      <c r="E1928" s="130">
        <v>-2.8298072582949169E-3</v>
      </c>
    </row>
    <row r="1929" spans="2:5" x14ac:dyDescent="0.25">
      <c r="B1929" s="136">
        <v>43216</v>
      </c>
      <c r="C1929" s="261">
        <v>7.0074253082275391</v>
      </c>
      <c r="D1929" s="130">
        <f t="shared" si="34"/>
        <v>1.452611496047489E-2</v>
      </c>
      <c r="E1929" s="130">
        <v>-9.0806628724088949E-3</v>
      </c>
    </row>
    <row r="1930" spans="2:5" x14ac:dyDescent="0.25">
      <c r="B1930" s="136">
        <v>43215</v>
      </c>
      <c r="C1930" s="261">
        <v>6.9070920944213867</v>
      </c>
      <c r="D1930" s="130">
        <f t="shared" si="34"/>
        <v>7.0217224152578309E-3</v>
      </c>
      <c r="E1930" s="130">
        <v>-1.4318128184448772E-2</v>
      </c>
    </row>
    <row r="1931" spans="2:5" x14ac:dyDescent="0.25">
      <c r="B1931" s="136">
        <v>43214</v>
      </c>
      <c r="C1931" s="261">
        <v>6.8589305877685547</v>
      </c>
      <c r="D1931" s="130">
        <f t="shared" si="34"/>
        <v>-1.8943833893035014E-2</v>
      </c>
      <c r="E1931" s="130">
        <v>-6.9727616187035312E-3</v>
      </c>
    </row>
    <row r="1932" spans="2:5" x14ac:dyDescent="0.25">
      <c r="B1932" s="136">
        <v>43213</v>
      </c>
      <c r="C1932" s="261">
        <v>6.9913740158081046</v>
      </c>
      <c r="D1932" s="130">
        <f t="shared" si="34"/>
        <v>2.8787500204342392E-3</v>
      </c>
      <c r="E1932" s="130">
        <v>1.9309632361017709E-2</v>
      </c>
    </row>
    <row r="1933" spans="2:5" x14ac:dyDescent="0.25">
      <c r="B1933" s="136">
        <v>43210</v>
      </c>
      <c r="C1933" s="261">
        <v>6.9713053703308114</v>
      </c>
      <c r="D1933" s="130">
        <f t="shared" si="34"/>
        <v>1.164822989254026E-2</v>
      </c>
      <c r="E1933" s="130">
        <v>-2.870486607055522E-3</v>
      </c>
    </row>
    <row r="1934" spans="2:5" x14ac:dyDescent="0.25">
      <c r="B1934" s="136">
        <v>43209</v>
      </c>
      <c r="C1934" s="261">
        <v>6.8910369873046884</v>
      </c>
      <c r="D1934" s="130">
        <f t="shared" si="34"/>
        <v>1.4176026611366806E-2</v>
      </c>
      <c r="E1934" s="130">
        <v>-1.1514110881978772E-2</v>
      </c>
    </row>
    <row r="1935" spans="2:5" x14ac:dyDescent="0.25">
      <c r="B1935" s="136">
        <v>43208</v>
      </c>
      <c r="C1935" s="261">
        <v>6.7947149276733398</v>
      </c>
      <c r="D1935" s="130">
        <f t="shared" si="34"/>
        <v>5.941809405492912E-3</v>
      </c>
      <c r="E1935" s="130">
        <v>-1.3977875871048441E-2</v>
      </c>
    </row>
    <row r="1936" spans="2:5" x14ac:dyDescent="0.25">
      <c r="B1936" s="136">
        <v>43207</v>
      </c>
      <c r="C1936" s="261">
        <v>6.7545804977416992</v>
      </c>
      <c r="D1936" s="130">
        <f t="shared" si="34"/>
        <v>-9.4174482722160727E-3</v>
      </c>
      <c r="E1936" s="130">
        <v>-5.9067128435634809E-3</v>
      </c>
    </row>
    <row r="1937" spans="2:5" x14ac:dyDescent="0.25">
      <c r="B1937" s="136">
        <v>43206</v>
      </c>
      <c r="C1937" s="261">
        <v>6.8187961578369141</v>
      </c>
      <c r="D1937" s="130">
        <f t="shared" si="34"/>
        <v>2.226236275284102E-2</v>
      </c>
      <c r="E1937" s="130">
        <v>9.5069797623530371E-3</v>
      </c>
    </row>
    <row r="1938" spans="2:5" x14ac:dyDescent="0.25">
      <c r="B1938" s="136">
        <v>43203</v>
      </c>
      <c r="C1938" s="261">
        <v>6.6702995300292969</v>
      </c>
      <c r="D1938" s="130">
        <f t="shared" si="34"/>
        <v>-7.7179727950519861E-2</v>
      </c>
      <c r="E1938" s="130">
        <v>-2.1777543186556246E-2</v>
      </c>
    </row>
    <row r="1939" spans="2:5" x14ac:dyDescent="0.25">
      <c r="B1939" s="136">
        <v>43202</v>
      </c>
      <c r="C1939" s="261">
        <v>7.2281675338745117</v>
      </c>
      <c r="D1939" s="130">
        <f t="shared" si="34"/>
        <v>3.8040738735832885E-2</v>
      </c>
      <c r="E1939" s="130">
        <v>8.3634625601702872E-2</v>
      </c>
    </row>
    <row r="1940" spans="2:5" x14ac:dyDescent="0.25">
      <c r="B1940" s="136">
        <v>43201</v>
      </c>
      <c r="C1940" s="261">
        <v>6.9632792472839364</v>
      </c>
      <c r="D1940" s="130">
        <f t="shared" si="34"/>
        <v>1.7321538964306189E-3</v>
      </c>
      <c r="E1940" s="130">
        <v>-3.6646672251187756E-2</v>
      </c>
    </row>
    <row r="1941" spans="2:5" x14ac:dyDescent="0.25">
      <c r="B1941" s="136">
        <v>43200</v>
      </c>
      <c r="C1941" s="261">
        <v>6.9512386322021484</v>
      </c>
      <c r="D1941" s="130">
        <f t="shared" si="34"/>
        <v>3.4761437169523184E-3</v>
      </c>
      <c r="E1941" s="130">
        <v>-1.7291587274034001E-3</v>
      </c>
    </row>
    <row r="1942" spans="2:5" x14ac:dyDescent="0.25">
      <c r="B1942" s="136">
        <v>43199</v>
      </c>
      <c r="C1942" s="261">
        <v>6.9271588325500488</v>
      </c>
      <c r="D1942" s="130">
        <f t="shared" si="34"/>
        <v>-1.3150225720078844E-2</v>
      </c>
      <c r="E1942" s="130">
        <v>-3.4641020005482309E-3</v>
      </c>
    </row>
    <row r="1943" spans="2:5" x14ac:dyDescent="0.25">
      <c r="B1943" s="136">
        <v>43196</v>
      </c>
      <c r="C1943" s="261">
        <v>7.0194664001464844</v>
      </c>
      <c r="D1943" s="130">
        <f t="shared" si="34"/>
        <v>-2.1264797989139498E-2</v>
      </c>
      <c r="E1943" s="130">
        <v>1.3325458507273027E-2</v>
      </c>
    </row>
    <row r="1944" spans="2:5" x14ac:dyDescent="0.25">
      <c r="B1944" s="136">
        <v>43195</v>
      </c>
      <c r="C1944" s="261">
        <v>7.1719770431518546</v>
      </c>
      <c r="D1944" s="130">
        <f t="shared" si="34"/>
        <v>2.2435444871036344E-3</v>
      </c>
      <c r="E1944" s="130">
        <v>2.1726814306310741E-2</v>
      </c>
    </row>
    <row r="1945" spans="2:5" x14ac:dyDescent="0.25">
      <c r="B1945" s="136">
        <v>43194</v>
      </c>
      <c r="C1945" s="261">
        <v>7.1559224128723136</v>
      </c>
      <c r="D1945" s="130">
        <f t="shared" si="34"/>
        <v>8.4840151153081304E-3</v>
      </c>
      <c r="E1945" s="130">
        <v>-2.2385222628216218E-3</v>
      </c>
    </row>
    <row r="1946" spans="2:5" x14ac:dyDescent="0.25">
      <c r="B1946" s="136">
        <v>43193</v>
      </c>
      <c r="C1946" s="261">
        <v>7.0957221984863281</v>
      </c>
      <c r="D1946" s="130">
        <f t="shared" si="34"/>
        <v>7.4077684658547588E-3</v>
      </c>
      <c r="E1946" s="130">
        <v>-8.4126421322980351E-3</v>
      </c>
    </row>
    <row r="1947" spans="2:5" x14ac:dyDescent="0.25">
      <c r="B1947" s="136">
        <v>43192</v>
      </c>
      <c r="C1947" s="261">
        <v>7.0435452461242676</v>
      </c>
      <c r="D1947" s="130">
        <f t="shared" si="34"/>
        <v>-1.6807160646900077E-2</v>
      </c>
      <c r="E1947" s="130">
        <v>-7.3532969446282754E-3</v>
      </c>
    </row>
    <row r="1948" spans="2:5" x14ac:dyDescent="0.25">
      <c r="B1948" s="136">
        <v>43188</v>
      </c>
      <c r="C1948" s="261">
        <v>7.1639509201049796</v>
      </c>
      <c r="D1948" s="130">
        <f t="shared" si="34"/>
        <v>9.044796424581841E-3</v>
      </c>
      <c r="E1948" s="130">
        <v>1.7094470152934079E-2</v>
      </c>
    </row>
    <row r="1949" spans="2:5" x14ac:dyDescent="0.25">
      <c r="B1949" s="136">
        <v>43187</v>
      </c>
      <c r="C1949" s="261">
        <v>7.0997352600097656</v>
      </c>
      <c r="D1949" s="130">
        <f t="shared" si="34"/>
        <v>-1.6927854833067831E-3</v>
      </c>
      <c r="E1949" s="130">
        <v>-8.9637213894079755E-3</v>
      </c>
    </row>
    <row r="1950" spans="2:5" x14ac:dyDescent="0.25">
      <c r="B1950" s="136">
        <v>43186</v>
      </c>
      <c r="C1950" s="261">
        <v>7.1117739677429199</v>
      </c>
      <c r="D1950" s="130">
        <f t="shared" si="34"/>
        <v>-1.3912101178917665E-2</v>
      </c>
      <c r="E1950" s="130">
        <v>1.695655864939637E-3</v>
      </c>
    </row>
    <row r="1951" spans="2:5" x14ac:dyDescent="0.25">
      <c r="B1951" s="136">
        <v>43185</v>
      </c>
      <c r="C1951" s="261">
        <v>7.2121095657348633</v>
      </c>
      <c r="D1951" s="130">
        <f t="shared" si="34"/>
        <v>1.3536252026249607E-2</v>
      </c>
      <c r="E1951" s="130">
        <v>1.4108378366218956E-2</v>
      </c>
    </row>
    <row r="1952" spans="2:5" x14ac:dyDescent="0.25">
      <c r="B1952" s="136">
        <v>43182</v>
      </c>
      <c r="C1952" s="261">
        <v>7.115788459777832</v>
      </c>
      <c r="D1952" s="130">
        <f t="shared" si="34"/>
        <v>2.2610983621443267E-3</v>
      </c>
      <c r="E1952" s="130">
        <v>-1.3355469031510312E-2</v>
      </c>
    </row>
    <row r="1953" spans="2:5" x14ac:dyDescent="0.25">
      <c r="B1953" s="136">
        <v>43181</v>
      </c>
      <c r="C1953" s="261">
        <v>7.0997352600097656</v>
      </c>
      <c r="D1953" s="130">
        <f t="shared" si="34"/>
        <v>-1.9401581183752646E-2</v>
      </c>
      <c r="E1953" s="130">
        <v>-2.255997330275838E-3</v>
      </c>
    </row>
    <row r="1954" spans="2:5" x14ac:dyDescent="0.25">
      <c r="B1954" s="136">
        <v>43180</v>
      </c>
      <c r="C1954" s="261">
        <v>7.2402067184448242</v>
      </c>
      <c r="D1954" s="130">
        <f t="shared" si="34"/>
        <v>-9.3351601006153046E-3</v>
      </c>
      <c r="E1954" s="130">
        <v>1.9785450202105898E-2</v>
      </c>
    </row>
    <row r="1955" spans="2:5" x14ac:dyDescent="0.25">
      <c r="B1955" s="136">
        <v>43179</v>
      </c>
      <c r="C1955" s="261">
        <v>7.3084321022033691</v>
      </c>
      <c r="D1955" s="130">
        <f t="shared" si="34"/>
        <v>1.2792048691009836E-2</v>
      </c>
      <c r="E1955" s="130">
        <v>9.4231264950953696E-3</v>
      </c>
    </row>
    <row r="1956" spans="2:5" x14ac:dyDescent="0.25">
      <c r="B1956" s="136">
        <v>43178</v>
      </c>
      <c r="C1956" s="261">
        <v>7.216123104095459</v>
      </c>
      <c r="D1956" s="130">
        <f t="shared" si="34"/>
        <v>-1.748647716025397E-2</v>
      </c>
      <c r="E1956" s="130">
        <v>-1.2630478988794403E-2</v>
      </c>
    </row>
    <row r="1957" spans="2:5" x14ac:dyDescent="0.25">
      <c r="B1957" s="136">
        <v>43175</v>
      </c>
      <c r="C1957" s="261">
        <v>7.3445534706115723</v>
      </c>
      <c r="D1957" s="130">
        <f t="shared" si="34"/>
        <v>0</v>
      </c>
      <c r="E1957" s="130">
        <v>1.7797696167797295E-2</v>
      </c>
    </row>
    <row r="1958" spans="2:5" x14ac:dyDescent="0.25">
      <c r="B1958" s="136">
        <v>43174</v>
      </c>
      <c r="C1958" s="261">
        <v>7.3445534706115723</v>
      </c>
      <c r="D1958" s="130">
        <f t="shared" si="34"/>
        <v>-4.3524948774975635E-3</v>
      </c>
      <c r="E1958" s="130">
        <v>0</v>
      </c>
    </row>
    <row r="1959" spans="2:5" x14ac:dyDescent="0.25">
      <c r="B1959" s="136">
        <v>43173</v>
      </c>
      <c r="C1959" s="261">
        <v>7.3766603469848633</v>
      </c>
      <c r="D1959" s="130">
        <f t="shared" si="34"/>
        <v>-5.4385480252604982E-4</v>
      </c>
      <c r="E1959" s="130">
        <v>4.371521904192429E-3</v>
      </c>
    </row>
    <row r="1960" spans="2:5" x14ac:dyDescent="0.25">
      <c r="B1960" s="136">
        <v>43172</v>
      </c>
      <c r="C1960" s="261">
        <v>7.3806743621826172</v>
      </c>
      <c r="D1960" s="130">
        <f t="shared" si="34"/>
        <v>-1.0863343807309979E-3</v>
      </c>
      <c r="E1960" s="130">
        <v>5.441507415201237E-4</v>
      </c>
    </row>
    <row r="1961" spans="2:5" x14ac:dyDescent="0.25">
      <c r="B1961" s="136">
        <v>43171</v>
      </c>
      <c r="C1961" s="261">
        <v>7.3887009620666504</v>
      </c>
      <c r="D1961" s="130">
        <f t="shared" si="34"/>
        <v>1.3766543385230173E-2</v>
      </c>
      <c r="E1961" s="130">
        <v>1.0875157865194818E-3</v>
      </c>
    </row>
    <row r="1962" spans="2:5" x14ac:dyDescent="0.25">
      <c r="B1962" s="136">
        <v>43168</v>
      </c>
      <c r="C1962" s="261">
        <v>7.288365364074707</v>
      </c>
      <c r="D1962" s="130">
        <f t="shared" si="34"/>
        <v>7.2100928648046961E-3</v>
      </c>
      <c r="E1962" s="130">
        <v>-1.3579599243096053E-2</v>
      </c>
    </row>
    <row r="1963" spans="2:5" x14ac:dyDescent="0.25">
      <c r="B1963" s="136">
        <v>43167</v>
      </c>
      <c r="C1963" s="261">
        <v>7.2361917495727539</v>
      </c>
      <c r="D1963" s="130">
        <f t="shared" si="34"/>
        <v>7.8256376083268211E-3</v>
      </c>
      <c r="E1963" s="130">
        <v>-7.1584795623890647E-3</v>
      </c>
    </row>
    <row r="1964" spans="2:5" x14ac:dyDescent="0.25">
      <c r="B1964" s="136">
        <v>43166</v>
      </c>
      <c r="C1964" s="261">
        <v>7.1800036430358887</v>
      </c>
      <c r="D1964" s="130">
        <f t="shared" si="34"/>
        <v>-5.5586133311354329E-3</v>
      </c>
      <c r="E1964" s="130">
        <v>-7.7648725298334921E-3</v>
      </c>
    </row>
    <row r="1965" spans="2:5" x14ac:dyDescent="0.25">
      <c r="B1965" s="136">
        <v>43165</v>
      </c>
      <c r="C1965" s="261">
        <v>7.2201375961303711</v>
      </c>
      <c r="D1965" s="130">
        <f t="shared" si="34"/>
        <v>-5.5557231373987691E-4</v>
      </c>
      <c r="E1965" s="130">
        <v>5.5896842243819203E-3</v>
      </c>
    </row>
    <row r="1966" spans="2:5" x14ac:dyDescent="0.25">
      <c r="B1966" s="136">
        <v>43164</v>
      </c>
      <c r="C1966" s="261">
        <v>7.2241511344909668</v>
      </c>
      <c r="D1966" s="130">
        <f t="shared" si="34"/>
        <v>1.4084530611141143E-2</v>
      </c>
      <c r="E1966" s="130">
        <v>5.558811459142769E-4</v>
      </c>
    </row>
    <row r="1967" spans="2:5" x14ac:dyDescent="0.25">
      <c r="B1967" s="136">
        <v>43161</v>
      </c>
      <c r="C1967" s="261">
        <v>7.1238155364990234</v>
      </c>
      <c r="D1967" s="130">
        <f t="shared" si="34"/>
        <v>1.4285600809325373E-2</v>
      </c>
      <c r="E1967" s="130">
        <v>-1.3888911807631122E-2</v>
      </c>
    </row>
    <row r="1968" spans="2:5" x14ac:dyDescent="0.25">
      <c r="B1968" s="136">
        <v>43160</v>
      </c>
      <c r="C1968" s="261">
        <v>7.0234808921813956</v>
      </c>
      <c r="D1968" s="130">
        <f t="shared" si="34"/>
        <v>-9.060026002465818E-3</v>
      </c>
      <c r="E1968" s="130">
        <v>-1.4084396739859575E-2</v>
      </c>
    </row>
    <row r="1969" spans="2:5" x14ac:dyDescent="0.25">
      <c r="B1969" s="136">
        <v>43159</v>
      </c>
      <c r="C1969" s="261">
        <v>7.0876955986022949</v>
      </c>
      <c r="D1969" s="130">
        <f t="shared" si="34"/>
        <v>7.9907680259690972E-3</v>
      </c>
      <c r="E1969" s="130">
        <v>9.1428605568477789E-3</v>
      </c>
    </row>
    <row r="1970" spans="2:5" x14ac:dyDescent="0.25">
      <c r="B1970" s="136">
        <v>43158</v>
      </c>
      <c r="C1970" s="261">
        <v>7.0315084457397461</v>
      </c>
      <c r="D1970" s="130">
        <f t="shared" si="34"/>
        <v>-9.049643003256275E-3</v>
      </c>
      <c r="E1970" s="130">
        <v>-7.9274218370254251E-3</v>
      </c>
    </row>
    <row r="1971" spans="2:5" x14ac:dyDescent="0.25">
      <c r="B1971" s="136">
        <v>43157</v>
      </c>
      <c r="C1971" s="261">
        <v>7.0957221984863281</v>
      </c>
      <c r="D1971" s="130">
        <f t="shared" si="34"/>
        <v>-1.5590076390163712E-2</v>
      </c>
      <c r="E1971" s="130">
        <v>9.1322869398653556E-3</v>
      </c>
    </row>
    <row r="1972" spans="2:5" x14ac:dyDescent="0.25">
      <c r="B1972" s="136">
        <v>43154</v>
      </c>
      <c r="C1972" s="261">
        <v>7.208096981048584</v>
      </c>
      <c r="D1972" s="130">
        <f t="shared" si="34"/>
        <v>8.9886341495876761E-3</v>
      </c>
      <c r="E1972" s="130">
        <v>1.5836976056676492E-2</v>
      </c>
    </row>
    <row r="1973" spans="2:5" x14ac:dyDescent="0.25">
      <c r="B1973" s="136">
        <v>43153</v>
      </c>
      <c r="C1973" s="261">
        <v>7.143883228302002</v>
      </c>
      <c r="D1973" s="130">
        <f t="shared" si="34"/>
        <v>7.3571223349359225E-3</v>
      </c>
      <c r="E1973" s="130">
        <v>-8.9085583775317997E-3</v>
      </c>
    </row>
    <row r="1974" spans="2:5" x14ac:dyDescent="0.25">
      <c r="B1974" s="136">
        <v>43152</v>
      </c>
      <c r="C1974" s="261">
        <v>7.0917086601257324</v>
      </c>
      <c r="D1974" s="130">
        <f t="shared" si="34"/>
        <v>1.7008665239051459E-3</v>
      </c>
      <c r="E1974" s="130">
        <v>-7.3033903983157171E-3</v>
      </c>
    </row>
    <row r="1975" spans="2:5" x14ac:dyDescent="0.25">
      <c r="B1975" s="136">
        <v>43151</v>
      </c>
      <c r="C1975" s="261">
        <v>7.0796670913696289</v>
      </c>
      <c r="D1975" s="130">
        <f t="shared" si="34"/>
        <v>2.8422718776245255E-3</v>
      </c>
      <c r="E1975" s="130">
        <v>-1.6979784891346657E-3</v>
      </c>
    </row>
    <row r="1976" spans="2:5" x14ac:dyDescent="0.25">
      <c r="B1976" s="136">
        <v>43147</v>
      </c>
      <c r="C1976" s="261">
        <v>7.0596017837524414</v>
      </c>
      <c r="D1976" s="130">
        <f t="shared" si="34"/>
        <v>-1.1356176573972686E-3</v>
      </c>
      <c r="E1976" s="130">
        <v>-2.8342162644409987E-3</v>
      </c>
    </row>
    <row r="1977" spans="2:5" x14ac:dyDescent="0.25">
      <c r="B1977" s="136">
        <v>43146</v>
      </c>
      <c r="C1977" s="261">
        <v>7.0676279067993164</v>
      </c>
      <c r="D1977" s="130">
        <f t="shared" si="34"/>
        <v>2.2767444441085917E-3</v>
      </c>
      <c r="E1977" s="130">
        <v>1.1369087510498101E-3</v>
      </c>
    </row>
    <row r="1978" spans="2:5" x14ac:dyDescent="0.25">
      <c r="B1978" s="136">
        <v>43145</v>
      </c>
      <c r="C1978" s="261">
        <v>7.0515732765197754</v>
      </c>
      <c r="D1978" s="130">
        <f t="shared" si="34"/>
        <v>6.3001696558080238E-3</v>
      </c>
      <c r="E1978" s="130">
        <v>-2.2715726536899142E-3</v>
      </c>
    </row>
    <row r="1979" spans="2:5" x14ac:dyDescent="0.25">
      <c r="B1979" s="136">
        <v>43144</v>
      </c>
      <c r="C1979" s="261">
        <v>7.0074253082275391</v>
      </c>
      <c r="D1979" s="130">
        <f t="shared" si="34"/>
        <v>-9.0806628724088949E-3</v>
      </c>
      <c r="E1979" s="130">
        <v>-6.2607260197152853E-3</v>
      </c>
    </row>
    <row r="1980" spans="2:5" x14ac:dyDescent="0.25">
      <c r="B1980" s="136">
        <v>43143</v>
      </c>
      <c r="C1980" s="261">
        <v>7.0716404914855957</v>
      </c>
      <c r="D1980" s="130">
        <f t="shared" si="34"/>
        <v>1.4976793576992106E-2</v>
      </c>
      <c r="E1980" s="130">
        <v>9.1638769495923818E-3</v>
      </c>
    </row>
    <row r="1981" spans="2:5" x14ac:dyDescent="0.25">
      <c r="B1981" s="136">
        <v>43140</v>
      </c>
      <c r="C1981" s="261">
        <v>6.9672927856445313</v>
      </c>
      <c r="D1981" s="130">
        <f t="shared" si="34"/>
        <v>1.4611362099702015E-2</v>
      </c>
      <c r="E1981" s="130">
        <v>-1.4755799020991139E-2</v>
      </c>
    </row>
    <row r="1982" spans="2:5" x14ac:dyDescent="0.25">
      <c r="B1982" s="136">
        <v>43139</v>
      </c>
      <c r="C1982" s="261">
        <v>6.8669571876525879</v>
      </c>
      <c r="D1982" s="130">
        <f t="shared" si="34"/>
        <v>-2.1166874087083825E-2</v>
      </c>
      <c r="E1982" s="130">
        <v>-1.4400944682370126E-2</v>
      </c>
    </row>
    <row r="1983" spans="2:5" x14ac:dyDescent="0.25">
      <c r="B1983" s="136">
        <v>43138</v>
      </c>
      <c r="C1983" s="261">
        <v>7.0154523849487296</v>
      </c>
      <c r="D1983" s="130">
        <f t="shared" si="34"/>
        <v>5.722230655268272E-4</v>
      </c>
      <c r="E1983" s="130">
        <v>2.1624599256734777E-2</v>
      </c>
    </row>
    <row r="1984" spans="2:5" x14ac:dyDescent="0.25">
      <c r="B1984" s="136">
        <v>43137</v>
      </c>
      <c r="C1984" s="261">
        <v>7.0114402770996094</v>
      </c>
      <c r="D1984" s="130">
        <f t="shared" si="34"/>
        <v>5.7571580409614747E-3</v>
      </c>
      <c r="E1984" s="130">
        <v>-5.7189581355123495E-4</v>
      </c>
    </row>
    <row r="1985" spans="2:5" x14ac:dyDescent="0.25">
      <c r="B1985" s="136">
        <v>43136</v>
      </c>
      <c r="C1985" s="261">
        <v>6.9713053703308114</v>
      </c>
      <c r="D1985" s="130">
        <f t="shared" si="34"/>
        <v>-2.1408494561211314E-2</v>
      </c>
      <c r="E1985" s="130">
        <v>-5.7242029002064557E-3</v>
      </c>
    </row>
    <row r="1986" spans="2:5" x14ac:dyDescent="0.25">
      <c r="B1986" s="136">
        <v>43133</v>
      </c>
      <c r="C1986" s="261">
        <v>7.1238155364990234</v>
      </c>
      <c r="D1986" s="130">
        <f t="shared" si="34"/>
        <v>-1.0038947139078977E-2</v>
      </c>
      <c r="E1986" s="130">
        <v>2.1876844875750277E-2</v>
      </c>
    </row>
    <row r="1987" spans="2:5" x14ac:dyDescent="0.25">
      <c r="B1987" s="136">
        <v>43132</v>
      </c>
      <c r="C1987" s="261">
        <v>7.1960563659667969</v>
      </c>
      <c r="D1987" s="130">
        <f t="shared" ref="D1987:D2050" si="35">(C1987-C1988)/C1988</f>
        <v>-4.4425046538043239E-3</v>
      </c>
      <c r="E1987" s="130">
        <v>1.0140749588145002E-2</v>
      </c>
    </row>
    <row r="1988" spans="2:5" x14ac:dyDescent="0.25">
      <c r="B1988" s="136">
        <v>43131</v>
      </c>
      <c r="C1988" s="261">
        <v>7.2281675338745117</v>
      </c>
      <c r="D1988" s="130">
        <f t="shared" si="35"/>
        <v>-1.3150300099696872E-2</v>
      </c>
      <c r="E1988" s="130">
        <v>4.462328569239977E-3</v>
      </c>
    </row>
    <row r="1989" spans="2:5" x14ac:dyDescent="0.25">
      <c r="B1989" s="136">
        <v>43130</v>
      </c>
      <c r="C1989" s="261">
        <v>7.3244867324829102</v>
      </c>
      <c r="D1989" s="130">
        <f t="shared" si="35"/>
        <v>-1.6172230171407783E-2</v>
      </c>
      <c r="E1989" s="130">
        <v>1.3325534882389271E-2</v>
      </c>
    </row>
    <row r="1990" spans="2:5" x14ac:dyDescent="0.25">
      <c r="B1990" s="136">
        <v>43129</v>
      </c>
      <c r="C1990" s="261">
        <v>7.4448871612548828</v>
      </c>
      <c r="D1990" s="130">
        <f t="shared" si="35"/>
        <v>2.7025275674702276E-3</v>
      </c>
      <c r="E1990" s="130">
        <v>1.6438070429975152E-2</v>
      </c>
    </row>
    <row r="1991" spans="2:5" x14ac:dyDescent="0.25">
      <c r="B1991" s="136">
        <v>43126</v>
      </c>
      <c r="C1991" s="261">
        <v>7.4248213768005371</v>
      </c>
      <c r="D1991" s="130">
        <f t="shared" si="35"/>
        <v>2.7099801557045654E-3</v>
      </c>
      <c r="E1991" s="130">
        <v>-2.695243597347349E-3</v>
      </c>
    </row>
    <row r="1992" spans="2:5" x14ac:dyDescent="0.25">
      <c r="B1992" s="136">
        <v>43125</v>
      </c>
      <c r="C1992" s="261">
        <v>7.404754638671875</v>
      </c>
      <c r="D1992" s="130">
        <f t="shared" si="35"/>
        <v>-5.4172816110481905E-4</v>
      </c>
      <c r="E1992" s="130">
        <v>-2.7026560115455812E-3</v>
      </c>
    </row>
    <row r="1993" spans="2:5" x14ac:dyDescent="0.25">
      <c r="B1993" s="136">
        <v>43124</v>
      </c>
      <c r="C1993" s="261">
        <v>7.4087681770324707</v>
      </c>
      <c r="D1993" s="130">
        <f t="shared" si="35"/>
        <v>5.4202178957216281E-4</v>
      </c>
      <c r="E1993" s="130">
        <v>5.4202178957216281E-4</v>
      </c>
    </row>
    <row r="1994" spans="2:5" x14ac:dyDescent="0.25">
      <c r="B1994" s="136">
        <v>43123</v>
      </c>
      <c r="C1994" s="261">
        <v>7.404754638671875</v>
      </c>
      <c r="D1994" s="130">
        <f t="shared" si="35"/>
        <v>8.7478230479861602E-3</v>
      </c>
      <c r="E1994" s="130">
        <v>-5.4172816110481905E-4</v>
      </c>
    </row>
    <row r="1995" spans="2:5" x14ac:dyDescent="0.25">
      <c r="B1995" s="136">
        <v>43122</v>
      </c>
      <c r="C1995" s="261">
        <v>7.340540885925293</v>
      </c>
      <c r="D1995" s="130">
        <f t="shared" si="35"/>
        <v>1.6676038121413637E-2</v>
      </c>
      <c r="E1995" s="130">
        <v>-8.6719622566858584E-3</v>
      </c>
    </row>
    <row r="1996" spans="2:5" x14ac:dyDescent="0.25">
      <c r="B1996" s="136">
        <v>43119</v>
      </c>
      <c r="C1996" s="261">
        <v>7.2201375961303711</v>
      </c>
      <c r="D1996" s="130">
        <f t="shared" si="35"/>
        <v>3.9061686781176716E-3</v>
      </c>
      <c r="E1996" s="130">
        <v>-1.6402509251843059E-2</v>
      </c>
    </row>
    <row r="1997" spans="2:5" x14ac:dyDescent="0.25">
      <c r="B1997" s="136">
        <v>43118</v>
      </c>
      <c r="C1997" s="261">
        <v>7.1920442581176758</v>
      </c>
      <c r="D1997" s="130">
        <f t="shared" si="35"/>
        <v>-1.1037661626368168E-2</v>
      </c>
      <c r="E1997" s="130">
        <v>-3.8909698933926027E-3</v>
      </c>
    </row>
    <row r="1998" spans="2:5" x14ac:dyDescent="0.25">
      <c r="B1998" s="136">
        <v>43117</v>
      </c>
      <c r="C1998" s="261">
        <v>7.2723135948181152</v>
      </c>
      <c r="D1998" s="130">
        <f t="shared" si="35"/>
        <v>1.9122921237479013E-2</v>
      </c>
      <c r="E1998" s="130">
        <v>1.1160851326775316E-2</v>
      </c>
    </row>
    <row r="1999" spans="2:5" x14ac:dyDescent="0.25">
      <c r="B1999" s="136">
        <v>43116</v>
      </c>
      <c r="C1999" s="261">
        <v>7.1358551979064941</v>
      </c>
      <c r="D1999" s="130">
        <f t="shared" si="35"/>
        <v>5.7703651610942465E-2</v>
      </c>
      <c r="E1999" s="130">
        <v>-1.8764096890548625E-2</v>
      </c>
    </row>
    <row r="2000" spans="2:5" x14ac:dyDescent="0.25">
      <c r="B2000" s="136">
        <v>43112</v>
      </c>
      <c r="C2000" s="261">
        <v>6.7465543746948242</v>
      </c>
      <c r="D2000" s="130">
        <f t="shared" si="35"/>
        <v>-2.6635629557480407E-2</v>
      </c>
      <c r="E2000" s="130">
        <v>-5.4555594587440956E-2</v>
      </c>
    </row>
    <row r="2001" spans="2:5" x14ac:dyDescent="0.25">
      <c r="B2001" s="136">
        <v>43111</v>
      </c>
      <c r="C2001" s="261">
        <v>6.9311704635620117</v>
      </c>
      <c r="D2001" s="130">
        <f t="shared" si="35"/>
        <v>1.6480079932576469E-2</v>
      </c>
      <c r="E2001" s="130">
        <v>2.7364500249142137E-2</v>
      </c>
    </row>
    <row r="2002" spans="2:5" x14ac:dyDescent="0.25">
      <c r="B2002" s="136">
        <v>43110</v>
      </c>
      <c r="C2002" s="261">
        <v>6.8187961578369141</v>
      </c>
      <c r="D2002" s="130">
        <f t="shared" si="35"/>
        <v>1.4934457829307241E-2</v>
      </c>
      <c r="E2002" s="130">
        <v>-1.6212890206042798E-2</v>
      </c>
    </row>
    <row r="2003" spans="2:5" x14ac:dyDescent="0.25">
      <c r="B2003" s="136">
        <v>43109</v>
      </c>
      <c r="C2003" s="261">
        <v>6.7184596061706543</v>
      </c>
      <c r="D2003" s="130">
        <f t="shared" si="35"/>
        <v>1.5776452387494044E-2</v>
      </c>
      <c r="E2003" s="130">
        <v>-1.4714701736748929E-2</v>
      </c>
    </row>
    <row r="2004" spans="2:5" x14ac:dyDescent="0.25">
      <c r="B2004" s="136">
        <v>43108</v>
      </c>
      <c r="C2004" s="261">
        <v>6.614112377166748</v>
      </c>
      <c r="D2004" s="130">
        <f t="shared" si="35"/>
        <v>7.951091536525158E-3</v>
      </c>
      <c r="E2004" s="130">
        <v>-1.5531421653271118E-2</v>
      </c>
    </row>
    <row r="2005" spans="2:5" x14ac:dyDescent="0.25">
      <c r="B2005" s="136">
        <v>43105</v>
      </c>
      <c r="C2005" s="261">
        <v>6.5619378089904794</v>
      </c>
      <c r="D2005" s="130">
        <f t="shared" si="35"/>
        <v>1.8691784571862373E-2</v>
      </c>
      <c r="E2005" s="130">
        <v>-7.8883703815474607E-3</v>
      </c>
    </row>
    <row r="2006" spans="2:5" x14ac:dyDescent="0.25">
      <c r="B2006" s="136">
        <v>43104</v>
      </c>
      <c r="C2006" s="261">
        <v>6.4415340423583984</v>
      </c>
      <c r="D2006" s="130">
        <f t="shared" si="35"/>
        <v>-6.1919174389428473E-3</v>
      </c>
      <c r="E2006" s="130">
        <v>-1.8348812521069058E-2</v>
      </c>
    </row>
    <row r="2007" spans="2:5" x14ac:dyDescent="0.25">
      <c r="B2007" s="136">
        <v>43103</v>
      </c>
      <c r="C2007" s="261">
        <v>6.4816679954528809</v>
      </c>
      <c r="D2007" s="130">
        <f t="shared" si="35"/>
        <v>-8.5944155298564463E-3</v>
      </c>
      <c r="E2007" s="130">
        <v>6.2304961567490888E-3</v>
      </c>
    </row>
    <row r="2008" spans="2:5" x14ac:dyDescent="0.25">
      <c r="B2008" s="136">
        <v>43102</v>
      </c>
      <c r="C2008" s="261">
        <v>6.5378570556640616</v>
      </c>
      <c r="D2008" s="130">
        <f t="shared" si="35"/>
        <v>4.3157166713471765E-3</v>
      </c>
      <c r="E2008" s="130">
        <v>8.6689198290624218E-3</v>
      </c>
    </row>
    <row r="2009" spans="2:5" x14ac:dyDescent="0.25">
      <c r="B2009" s="136">
        <v>43098</v>
      </c>
      <c r="C2009" s="261">
        <v>6.5097627639770508</v>
      </c>
      <c r="D2009" s="130">
        <f t="shared" si="35"/>
        <v>3.7128361642299922E-3</v>
      </c>
      <c r="E2009" s="130">
        <v>-4.2971712975387539E-3</v>
      </c>
    </row>
    <row r="2010" spans="2:5" x14ac:dyDescent="0.25">
      <c r="B2010" s="136">
        <v>43097</v>
      </c>
      <c r="C2010" s="261">
        <v>6.485682487487793</v>
      </c>
      <c r="D2010" s="130">
        <f t="shared" si="35"/>
        <v>-1.2362044975227078E-3</v>
      </c>
      <c r="E2010" s="130">
        <v>-3.6991020045323889E-3</v>
      </c>
    </row>
    <row r="2011" spans="2:5" x14ac:dyDescent="0.25">
      <c r="B2011" s="136">
        <v>43096</v>
      </c>
      <c r="C2011" s="261">
        <v>6.4937100410461426</v>
      </c>
      <c r="D2011" s="130">
        <f t="shared" si="35"/>
        <v>-1.850545441085876E-3</v>
      </c>
      <c r="E2011" s="130">
        <v>1.237734590590335E-3</v>
      </c>
    </row>
    <row r="2012" spans="2:5" x14ac:dyDescent="0.25">
      <c r="B2012" s="136">
        <v>43095</v>
      </c>
      <c r="C2012" s="261">
        <v>6.5057492256164551</v>
      </c>
      <c r="D2012" s="130">
        <f t="shared" si="35"/>
        <v>6.8323572647251557E-3</v>
      </c>
      <c r="E2012" s="130">
        <v>1.8539763084914362E-3</v>
      </c>
    </row>
    <row r="2013" spans="2:5" x14ac:dyDescent="0.25">
      <c r="B2013" s="136">
        <v>43091</v>
      </c>
      <c r="C2013" s="261">
        <v>6.4616012573242188</v>
      </c>
      <c r="D2013" s="130">
        <f t="shared" si="35"/>
        <v>6.2137508127178929E-4</v>
      </c>
      <c r="E2013" s="130">
        <v>-6.7859929365864961E-3</v>
      </c>
    </row>
    <row r="2014" spans="2:5" x14ac:dyDescent="0.25">
      <c r="B2014" s="136">
        <v>43090</v>
      </c>
      <c r="C2014" s="261">
        <v>6.4575886726379386</v>
      </c>
      <c r="D2014" s="130">
        <f t="shared" si="35"/>
        <v>5.6250210703450475E-3</v>
      </c>
      <c r="E2014" s="130">
        <v>-6.2098921404844104E-4</v>
      </c>
    </row>
    <row r="2015" spans="2:5" x14ac:dyDescent="0.25">
      <c r="B2015" s="136">
        <v>43089</v>
      </c>
      <c r="C2015" s="261">
        <v>6.4214677810668954</v>
      </c>
      <c r="D2015" s="130">
        <f t="shared" si="35"/>
        <v>6.254840851527601E-4</v>
      </c>
      <c r="E2015" s="130">
        <v>-5.5935571932746973E-3</v>
      </c>
    </row>
    <row r="2016" spans="2:5" x14ac:dyDescent="0.25">
      <c r="B2016" s="136">
        <v>43088</v>
      </c>
      <c r="C2016" s="261">
        <v>6.4174537658691406</v>
      </c>
      <c r="D2016" s="130">
        <f t="shared" si="35"/>
        <v>-3.1173009573524932E-3</v>
      </c>
      <c r="E2016" s="130">
        <v>-6.2509309936736694E-4</v>
      </c>
    </row>
    <row r="2017" spans="2:5" x14ac:dyDescent="0.25">
      <c r="B2017" s="136">
        <v>43087</v>
      </c>
      <c r="C2017" s="261">
        <v>6.4375214576721191</v>
      </c>
      <c r="D2017" s="130">
        <f t="shared" si="35"/>
        <v>-1.2452197344542284E-3</v>
      </c>
      <c r="E2017" s="130">
        <v>3.1270489099130532E-3</v>
      </c>
    </row>
    <row r="2018" spans="2:5" x14ac:dyDescent="0.25">
      <c r="B2018" s="136">
        <v>43084</v>
      </c>
      <c r="C2018" s="261">
        <v>6.4455475807189941</v>
      </c>
      <c r="D2018" s="130">
        <f t="shared" si="35"/>
        <v>1.0062823245602171E-2</v>
      </c>
      <c r="E2018" s="130">
        <v>1.2467722398516613E-3</v>
      </c>
    </row>
    <row r="2019" spans="2:5" x14ac:dyDescent="0.25">
      <c r="B2019" s="136">
        <v>43083</v>
      </c>
      <c r="C2019" s="261">
        <v>6.3813333511352539</v>
      </c>
      <c r="D2019" s="130">
        <f t="shared" si="35"/>
        <v>6.2927081300502986E-4</v>
      </c>
      <c r="E2019" s="130">
        <v>-9.9625716480363346E-3</v>
      </c>
    </row>
    <row r="2020" spans="2:5" x14ac:dyDescent="0.25">
      <c r="B2020" s="136">
        <v>43082</v>
      </c>
      <c r="C2020" s="261">
        <v>6.3773202896118164</v>
      </c>
      <c r="D2020" s="130">
        <f t="shared" si="35"/>
        <v>-1.2571834386338034E-3</v>
      </c>
      <c r="E2020" s="130">
        <v>-6.2887508027198848E-4</v>
      </c>
    </row>
    <row r="2021" spans="2:5" x14ac:dyDescent="0.25">
      <c r="B2021" s="136">
        <v>43081</v>
      </c>
      <c r="C2021" s="261">
        <v>6.385347843170166</v>
      </c>
      <c r="D2021" s="130">
        <f t="shared" si="35"/>
        <v>3.152680058970746E-3</v>
      </c>
      <c r="E2021" s="130">
        <v>1.2587659383245815E-3</v>
      </c>
    </row>
    <row r="2022" spans="2:5" x14ac:dyDescent="0.25">
      <c r="B2022" s="136">
        <v>43080</v>
      </c>
      <c r="C2022" s="261">
        <v>6.3652801513671884</v>
      </c>
      <c r="D2022" s="130">
        <f t="shared" si="35"/>
        <v>1.1479634941819998E-2</v>
      </c>
      <c r="E2022" s="130">
        <v>-3.1427719046570402E-3</v>
      </c>
    </row>
    <row r="2023" spans="2:5" x14ac:dyDescent="0.25">
      <c r="B2023" s="136">
        <v>43077</v>
      </c>
      <c r="C2023" s="261">
        <v>6.2930383682250977</v>
      </c>
      <c r="D2023" s="130">
        <f t="shared" si="35"/>
        <v>6.3810548180830726E-4</v>
      </c>
      <c r="E2023" s="130">
        <v>-1.1349348563483736E-2</v>
      </c>
    </row>
    <row r="2024" spans="2:5" x14ac:dyDescent="0.25">
      <c r="B2024" s="136">
        <v>43076</v>
      </c>
      <c r="C2024" s="261">
        <v>6.2890253067016602</v>
      </c>
      <c r="D2024" s="130">
        <f t="shared" si="35"/>
        <v>7.0694692465298054E-3</v>
      </c>
      <c r="E2024" s="130">
        <v>-6.3769856285960519E-4</v>
      </c>
    </row>
    <row r="2025" spans="2:5" x14ac:dyDescent="0.25">
      <c r="B2025" s="136">
        <v>43075</v>
      </c>
      <c r="C2025" s="261">
        <v>6.2448773384094238</v>
      </c>
      <c r="D2025" s="130">
        <f t="shared" si="35"/>
        <v>-8.2855547246963954E-3</v>
      </c>
      <c r="E2025" s="130">
        <v>-7.0198426845558609E-3</v>
      </c>
    </row>
    <row r="2026" spans="2:5" x14ac:dyDescent="0.25">
      <c r="B2026" s="136">
        <v>43074</v>
      </c>
      <c r="C2026" s="261">
        <v>6.2970519065856934</v>
      </c>
      <c r="D2026" s="130">
        <f t="shared" si="35"/>
        <v>1.4877089274831716E-2</v>
      </c>
      <c r="E2026" s="130">
        <v>8.3547787008348903E-3</v>
      </c>
    </row>
    <row r="2027" spans="2:5" x14ac:dyDescent="0.25">
      <c r="B2027" s="136">
        <v>43073</v>
      </c>
      <c r="C2027" s="261">
        <v>6.2047433853149414</v>
      </c>
      <c r="D2027" s="130">
        <f t="shared" si="35"/>
        <v>2.6560517478475803E-2</v>
      </c>
      <c r="E2027" s="130">
        <v>-1.4659005934858539E-2</v>
      </c>
    </row>
    <row r="2028" spans="2:5" x14ac:dyDescent="0.25">
      <c r="B2028" s="136">
        <v>43070</v>
      </c>
      <c r="C2028" s="261">
        <v>6.0442061424255371</v>
      </c>
      <c r="D2028" s="130">
        <f t="shared" si="35"/>
        <v>-3.2133728992505377E-2</v>
      </c>
      <c r="E2028" s="130">
        <v>-2.5873309002489187E-2</v>
      </c>
    </row>
    <row r="2029" spans="2:5" x14ac:dyDescent="0.25">
      <c r="B2029" s="136">
        <v>43069</v>
      </c>
      <c r="C2029" s="261">
        <v>6.2448773384094238</v>
      </c>
      <c r="D2029" s="130">
        <f t="shared" si="35"/>
        <v>3.8709310478334401E-3</v>
      </c>
      <c r="E2029" s="130">
        <v>3.3200587679386703E-2</v>
      </c>
    </row>
    <row r="2030" spans="2:5" x14ac:dyDescent="0.25">
      <c r="B2030" s="136">
        <v>43068</v>
      </c>
      <c r="C2030" s="261">
        <v>6.220797061920166</v>
      </c>
      <c r="D2030" s="130">
        <f t="shared" si="35"/>
        <v>-3.8560047194443506E-3</v>
      </c>
      <c r="E2030" s="130">
        <v>-3.8560047194443506E-3</v>
      </c>
    </row>
    <row r="2031" spans="2:5" x14ac:dyDescent="0.25">
      <c r="B2031" s="136">
        <v>43067</v>
      </c>
      <c r="C2031" s="261">
        <v>6.2448773384094238</v>
      </c>
      <c r="D2031" s="130">
        <f t="shared" si="35"/>
        <v>1.9318800370737154E-3</v>
      </c>
      <c r="E2031" s="130">
        <v>3.8709310478334401E-3</v>
      </c>
    </row>
    <row r="2032" spans="2:5" x14ac:dyDescent="0.25">
      <c r="B2032" s="136">
        <v>43066</v>
      </c>
      <c r="C2032" s="261">
        <v>6.2328362464904794</v>
      </c>
      <c r="D2032" s="130">
        <f t="shared" si="35"/>
        <v>-5.1250743899187998E-3</v>
      </c>
      <c r="E2032" s="130">
        <v>-1.9281550727802289E-3</v>
      </c>
    </row>
    <row r="2033" spans="2:5" x14ac:dyDescent="0.25">
      <c r="B2033" s="136">
        <v>43063</v>
      </c>
      <c r="C2033" s="261">
        <v>6.2649445533752441</v>
      </c>
      <c r="D2033" s="130">
        <f t="shared" si="35"/>
        <v>2.6973876948926685E-2</v>
      </c>
      <c r="E2033" s="130">
        <v>5.1514760880881395E-3</v>
      </c>
    </row>
    <row r="2034" spans="2:5" x14ac:dyDescent="0.25">
      <c r="B2034" s="136">
        <v>43061</v>
      </c>
      <c r="C2034" s="261">
        <v>6.1003932952880859</v>
      </c>
      <c r="D2034" s="130">
        <f t="shared" si="35"/>
        <v>5.2908506284712071E-3</v>
      </c>
      <c r="E2034" s="130">
        <v>-2.6265397352719759E-2</v>
      </c>
    </row>
    <row r="2035" spans="2:5" x14ac:dyDescent="0.25">
      <c r="B2035" s="136">
        <v>43060</v>
      </c>
      <c r="C2035" s="261">
        <v>6.0682868957519531</v>
      </c>
      <c r="D2035" s="130">
        <f t="shared" si="35"/>
        <v>2.6525211478031969E-3</v>
      </c>
      <c r="E2035" s="130">
        <v>-5.263004855921607E-3</v>
      </c>
    </row>
    <row r="2036" spans="2:5" x14ac:dyDescent="0.25">
      <c r="B2036" s="136">
        <v>43059</v>
      </c>
      <c r="C2036" s="261">
        <v>6.0522332191467294</v>
      </c>
      <c r="D2036" s="130">
        <f t="shared" si="35"/>
        <v>-7.2415126558891298E-3</v>
      </c>
      <c r="E2036" s="130">
        <v>-2.6455038927809997E-3</v>
      </c>
    </row>
    <row r="2037" spans="2:5" x14ac:dyDescent="0.25">
      <c r="B2037" s="136">
        <v>43056</v>
      </c>
      <c r="C2037" s="261">
        <v>6.0963802337646484</v>
      </c>
      <c r="D2037" s="130">
        <f t="shared" si="35"/>
        <v>-5.239111133657751E-3</v>
      </c>
      <c r="E2037" s="130">
        <v>7.2943346727380532E-3</v>
      </c>
    </row>
    <row r="2038" spans="2:5" x14ac:dyDescent="0.25">
      <c r="B2038" s="136">
        <v>43055</v>
      </c>
      <c r="C2038" s="261">
        <v>6.1284880638122559</v>
      </c>
      <c r="D2038" s="130">
        <f t="shared" si="35"/>
        <v>2.8975982286624145E-2</v>
      </c>
      <c r="E2038" s="130">
        <v>5.2667039811229313E-3</v>
      </c>
    </row>
    <row r="2039" spans="2:5" x14ac:dyDescent="0.25">
      <c r="B2039" s="136">
        <v>43054</v>
      </c>
      <c r="C2039" s="261">
        <v>5.9559097290039063</v>
      </c>
      <c r="D2039" s="130">
        <f t="shared" si="35"/>
        <v>-4.6949778423086997E-3</v>
      </c>
      <c r="E2039" s="130">
        <v>-2.8160018100940286E-2</v>
      </c>
    </row>
    <row r="2040" spans="2:5" x14ac:dyDescent="0.25">
      <c r="B2040" s="136">
        <v>43053</v>
      </c>
      <c r="C2040" s="261">
        <v>5.9840044975280762</v>
      </c>
      <c r="D2040" s="130">
        <f t="shared" si="35"/>
        <v>7.4324974138585713E-3</v>
      </c>
      <c r="E2040" s="130">
        <v>4.7171246379633458E-3</v>
      </c>
    </row>
    <row r="2041" spans="2:5" x14ac:dyDescent="0.25">
      <c r="B2041" s="136">
        <v>43052</v>
      </c>
      <c r="C2041" s="261">
        <v>5.9398565292358398</v>
      </c>
      <c r="D2041" s="130">
        <f t="shared" si="35"/>
        <v>-1.3991013443739988E-2</v>
      </c>
      <c r="E2041" s="130">
        <v>-7.3776629530397826E-3</v>
      </c>
    </row>
    <row r="2042" spans="2:5" x14ac:dyDescent="0.25">
      <c r="B2042" s="136">
        <v>43049</v>
      </c>
      <c r="C2042" s="261">
        <v>6.0241403579711914</v>
      </c>
      <c r="D2042" s="130">
        <f t="shared" si="35"/>
        <v>2.0029688417551508E-3</v>
      </c>
      <c r="E2042" s="130">
        <v>1.4189539481384518E-2</v>
      </c>
    </row>
    <row r="2043" spans="2:5" x14ac:dyDescent="0.25">
      <c r="B2043" s="136">
        <v>43048</v>
      </c>
      <c r="C2043" s="261">
        <v>6.0120983123779297</v>
      </c>
      <c r="D2043" s="130">
        <f t="shared" si="35"/>
        <v>4.0213301947755915E-3</v>
      </c>
      <c r="E2043" s="130">
        <v>-1.9989649771900795E-3</v>
      </c>
    </row>
    <row r="2044" spans="2:5" x14ac:dyDescent="0.25">
      <c r="B2044" s="136">
        <v>43047</v>
      </c>
      <c r="C2044" s="261">
        <v>5.9880185127258301</v>
      </c>
      <c r="D2044" s="130">
        <f t="shared" si="35"/>
        <v>4.7137064961637731E-3</v>
      </c>
      <c r="E2044" s="130">
        <v>-4.0052238671019784E-3</v>
      </c>
    </row>
    <row r="2045" spans="2:5" x14ac:dyDescent="0.25">
      <c r="B2045" s="136">
        <v>43046</v>
      </c>
      <c r="C2045" s="261">
        <v>5.9599251747131348</v>
      </c>
      <c r="D2045" s="130">
        <f t="shared" si="35"/>
        <v>2.0245935119850983E-3</v>
      </c>
      <c r="E2045" s="130">
        <v>-4.6915917098437343E-3</v>
      </c>
    </row>
    <row r="2046" spans="2:5" x14ac:dyDescent="0.25">
      <c r="B2046" s="136">
        <v>43045</v>
      </c>
      <c r="C2046" s="261">
        <v>5.947883129119873</v>
      </c>
      <c r="D2046" s="130">
        <f t="shared" si="35"/>
        <v>1.2987001385530276E-2</v>
      </c>
      <c r="E2046" s="130">
        <v>-2.0205028150947096E-3</v>
      </c>
    </row>
    <row r="2047" spans="2:5" x14ac:dyDescent="0.25">
      <c r="B2047" s="136">
        <v>43042</v>
      </c>
      <c r="C2047" s="261">
        <v>5.8716282844543457</v>
      </c>
      <c r="D2047" s="130">
        <f t="shared" si="35"/>
        <v>2.7413607113270788E-3</v>
      </c>
      <c r="E2047" s="130">
        <v>-1.2820501514597011E-2</v>
      </c>
    </row>
    <row r="2048" spans="2:5" x14ac:dyDescent="0.25">
      <c r="B2048" s="136">
        <v>43041</v>
      </c>
      <c r="C2048" s="261">
        <v>5.8555760383605957</v>
      </c>
      <c r="D2048" s="130">
        <f t="shared" si="35"/>
        <v>-4.0954437326791741E-3</v>
      </c>
      <c r="E2048" s="130">
        <v>-2.7338661979420154E-3</v>
      </c>
    </row>
    <row r="2049" spans="2:5" x14ac:dyDescent="0.25">
      <c r="B2049" s="136">
        <v>43040</v>
      </c>
      <c r="C2049" s="261">
        <v>5.8796558380126953</v>
      </c>
      <c r="D2049" s="130">
        <f t="shared" si="35"/>
        <v>-1.34681786007998E-2</v>
      </c>
      <c r="E2049" s="130">
        <v>4.112285366008381E-3</v>
      </c>
    </row>
    <row r="2050" spans="2:5" x14ac:dyDescent="0.25">
      <c r="B2050" s="136">
        <v>43039</v>
      </c>
      <c r="C2050" s="261">
        <v>5.9599251747131348</v>
      </c>
      <c r="D2050" s="130">
        <f t="shared" si="35"/>
        <v>1.0891849048058103E-2</v>
      </c>
      <c r="E2050" s="130">
        <v>1.3652046805441971E-2</v>
      </c>
    </row>
    <row r="2051" spans="2:5" x14ac:dyDescent="0.25">
      <c r="B2051" s="136">
        <v>43038</v>
      </c>
      <c r="C2051" s="261">
        <v>5.8957099914550781</v>
      </c>
      <c r="D2051" s="130">
        <f t="shared" ref="D2051:D2114" si="36">(C2051-C2052)/C2052</f>
        <v>-7.3334424146295684E-3</v>
      </c>
      <c r="E2051" s="130">
        <v>-1.0774494876296408E-2</v>
      </c>
    </row>
    <row r="2052" spans="2:5" x14ac:dyDescent="0.25">
      <c r="B2052" s="136">
        <v>43035</v>
      </c>
      <c r="C2052" s="261">
        <v>5.939265251159668</v>
      </c>
      <c r="D2052" s="130">
        <f t="shared" si="36"/>
        <v>-6.6624699952165653E-4</v>
      </c>
      <c r="E2052" s="130">
        <v>7.3876190938354279E-3</v>
      </c>
    </row>
    <row r="2053" spans="2:5" x14ac:dyDescent="0.25">
      <c r="B2053" s="136">
        <v>43034</v>
      </c>
      <c r="C2053" s="261">
        <v>5.9432249069213867</v>
      </c>
      <c r="D2053" s="130">
        <f t="shared" si="36"/>
        <v>0</v>
      </c>
      <c r="E2053" s="130">
        <v>6.6669118052028564E-4</v>
      </c>
    </row>
    <row r="2054" spans="2:5" x14ac:dyDescent="0.25">
      <c r="B2054" s="136">
        <v>43033</v>
      </c>
      <c r="C2054" s="261">
        <v>5.9432249069213867</v>
      </c>
      <c r="D2054" s="130">
        <f t="shared" si="36"/>
        <v>3.3746638042545372E-2</v>
      </c>
      <c r="E2054" s="130">
        <v>0</v>
      </c>
    </row>
    <row r="2055" spans="2:5" x14ac:dyDescent="0.25">
      <c r="B2055" s="136">
        <v>43032</v>
      </c>
      <c r="C2055" s="261">
        <v>5.7492084503173828</v>
      </c>
      <c r="D2055" s="130">
        <f t="shared" si="36"/>
        <v>-2.0903532439884499E-2</v>
      </c>
      <c r="E2055" s="130">
        <v>-3.2644979727766213E-2</v>
      </c>
    </row>
    <row r="2056" spans="2:5" x14ac:dyDescent="0.25">
      <c r="B2056" s="136">
        <v>43031</v>
      </c>
      <c r="C2056" s="261">
        <v>5.871953010559082</v>
      </c>
      <c r="D2056" s="130">
        <f t="shared" si="36"/>
        <v>1.8543809935005102E-2</v>
      </c>
      <c r="E2056" s="130">
        <v>2.1349819075515197E-2</v>
      </c>
    </row>
    <row r="2057" spans="2:5" x14ac:dyDescent="0.25">
      <c r="B2057" s="136">
        <v>43028</v>
      </c>
      <c r="C2057" s="261">
        <v>5.7650470733642578</v>
      </c>
      <c r="D2057" s="130">
        <f t="shared" si="36"/>
        <v>-9.5235067949444342E-3</v>
      </c>
      <c r="E2057" s="130">
        <v>-1.8206197665850438E-2</v>
      </c>
    </row>
    <row r="2058" spans="2:5" x14ac:dyDescent="0.25">
      <c r="B2058" s="136">
        <v>43027</v>
      </c>
      <c r="C2058" s="261">
        <v>5.8204784393310547</v>
      </c>
      <c r="D2058" s="130">
        <f t="shared" si="36"/>
        <v>8.2302602854300057E-3</v>
      </c>
      <c r="E2058" s="130">
        <v>9.6150760369159097E-3</v>
      </c>
    </row>
    <row r="2059" spans="2:5" x14ac:dyDescent="0.25">
      <c r="B2059" s="136">
        <v>43026</v>
      </c>
      <c r="C2059" s="261">
        <v>5.7729654312133789</v>
      </c>
      <c r="D2059" s="130">
        <f t="shared" si="36"/>
        <v>8.2988954905164752E-3</v>
      </c>
      <c r="E2059" s="130">
        <v>-8.1630760448511228E-3</v>
      </c>
    </row>
    <row r="2060" spans="2:5" x14ac:dyDescent="0.25">
      <c r="B2060" s="136">
        <v>43025</v>
      </c>
      <c r="C2060" s="261">
        <v>5.7254505157470703</v>
      </c>
      <c r="D2060" s="130">
        <f t="shared" si="36"/>
        <v>-1.0943905349580342E-2</v>
      </c>
      <c r="E2060" s="130">
        <v>-8.2305906786491485E-3</v>
      </c>
    </row>
    <row r="2061" spans="2:5" x14ac:dyDescent="0.25">
      <c r="B2061" s="136">
        <v>43024</v>
      </c>
      <c r="C2061" s="261">
        <v>5.7888026237487793</v>
      </c>
      <c r="D2061" s="130">
        <f t="shared" si="36"/>
        <v>-6.1181863112662899E-3</v>
      </c>
      <c r="E2061" s="130">
        <v>1.1064999658536504E-2</v>
      </c>
    </row>
    <row r="2062" spans="2:5" x14ac:dyDescent="0.25">
      <c r="B2062" s="136">
        <v>43021</v>
      </c>
      <c r="C2062" s="261">
        <v>5.8244376182556152</v>
      </c>
      <c r="D2062" s="130">
        <f t="shared" si="36"/>
        <v>6.8444675830980272E-3</v>
      </c>
      <c r="E2062" s="130">
        <v>6.1558489419974421E-3</v>
      </c>
    </row>
    <row r="2063" spans="2:5" x14ac:dyDescent="0.25">
      <c r="B2063" s="136">
        <v>43020</v>
      </c>
      <c r="C2063" s="261">
        <v>5.7848434448242188</v>
      </c>
      <c r="D2063" s="130">
        <f t="shared" si="36"/>
        <v>2.0575237722051088E-3</v>
      </c>
      <c r="E2063" s="130">
        <v>-6.7979393078734197E-3</v>
      </c>
    </row>
    <row r="2064" spans="2:5" x14ac:dyDescent="0.25">
      <c r="B2064" s="136">
        <v>43019</v>
      </c>
      <c r="C2064" s="261">
        <v>5.7729654312133789</v>
      </c>
      <c r="D2064" s="130">
        <f t="shared" si="36"/>
        <v>-1.2195001554716854E-2</v>
      </c>
      <c r="E2064" s="130">
        <v>-2.0532990605765262E-3</v>
      </c>
    </row>
    <row r="2065" spans="2:5" x14ac:dyDescent="0.25">
      <c r="B2065" s="136">
        <v>43018</v>
      </c>
      <c r="C2065" s="261">
        <v>5.844235897064209</v>
      </c>
      <c r="D2065" s="130">
        <f t="shared" si="36"/>
        <v>4.7651585796997485E-3</v>
      </c>
      <c r="E2065" s="130">
        <v>1.2345555624754579E-2</v>
      </c>
    </row>
    <row r="2066" spans="2:5" x14ac:dyDescent="0.25">
      <c r="B2066" s="136">
        <v>43017</v>
      </c>
      <c r="C2066" s="261">
        <v>5.8165192604064941</v>
      </c>
      <c r="D2066" s="130">
        <f t="shared" si="36"/>
        <v>4.1011489423666827E-3</v>
      </c>
      <c r="E2066" s="130">
        <v>-4.7425595314586821E-3</v>
      </c>
    </row>
    <row r="2067" spans="2:5" x14ac:dyDescent="0.25">
      <c r="B2067" s="136">
        <v>43014</v>
      </c>
      <c r="C2067" s="261">
        <v>5.792762279510498</v>
      </c>
      <c r="D2067" s="130">
        <f t="shared" si="36"/>
        <v>7.5756218563810922E-3</v>
      </c>
      <c r="E2067" s="130">
        <v>-4.084398216939079E-3</v>
      </c>
    </row>
    <row r="2068" spans="2:5" x14ac:dyDescent="0.25">
      <c r="B2068" s="136">
        <v>43013</v>
      </c>
      <c r="C2068" s="261">
        <v>5.7492084503173828</v>
      </c>
      <c r="D2068" s="130">
        <f t="shared" si="36"/>
        <v>6.8920527261952778E-4</v>
      </c>
      <c r="E2068" s="130">
        <v>-7.5186633063070623E-3</v>
      </c>
    </row>
    <row r="2069" spans="2:5" x14ac:dyDescent="0.25">
      <c r="B2069" s="136">
        <v>43012</v>
      </c>
      <c r="C2069" s="261">
        <v>5.7452487945556641</v>
      </c>
      <c r="D2069" s="130">
        <f t="shared" si="36"/>
        <v>-2.7491593813046404E-3</v>
      </c>
      <c r="E2069" s="130">
        <v>-6.8873059586144572E-4</v>
      </c>
    </row>
    <row r="2070" spans="2:5" x14ac:dyDescent="0.25">
      <c r="B2070" s="136">
        <v>43011</v>
      </c>
      <c r="C2070" s="261">
        <v>5.7610869407653809</v>
      </c>
      <c r="D2070" s="130">
        <f t="shared" si="36"/>
        <v>-8.8555025659931702E-3</v>
      </c>
      <c r="E2070" s="130">
        <v>2.7567380936967265E-3</v>
      </c>
    </row>
    <row r="2071" spans="2:5" x14ac:dyDescent="0.25">
      <c r="B2071" s="136">
        <v>43010</v>
      </c>
      <c r="C2071" s="261">
        <v>5.8125600814819336</v>
      </c>
      <c r="D2071" s="130">
        <f t="shared" si="36"/>
        <v>6.1685055579446786E-3</v>
      </c>
      <c r="E2071" s="130">
        <v>8.9346231441725724E-3</v>
      </c>
    </row>
    <row r="2072" spans="2:5" x14ac:dyDescent="0.25">
      <c r="B2072" s="136">
        <v>43007</v>
      </c>
      <c r="C2072" s="261">
        <v>5.7769250869750977</v>
      </c>
      <c r="D2072" s="130">
        <f t="shared" si="36"/>
        <v>2.2424734612495625E-2</v>
      </c>
      <c r="E2072" s="130">
        <v>-6.1306883726439977E-3</v>
      </c>
    </row>
    <row r="2073" spans="2:5" x14ac:dyDescent="0.25">
      <c r="B2073" s="136">
        <v>43006</v>
      </c>
      <c r="C2073" s="261">
        <v>5.6502203941345206</v>
      </c>
      <c r="D2073" s="130">
        <f t="shared" si="36"/>
        <v>-2.0977271885117971E-3</v>
      </c>
      <c r="E2073" s="130">
        <v>-2.1932895257072118E-2</v>
      </c>
    </row>
    <row r="2074" spans="2:5" x14ac:dyDescent="0.25">
      <c r="B2074" s="136">
        <v>43005</v>
      </c>
      <c r="C2074" s="261">
        <v>5.6620979309082031</v>
      </c>
      <c r="D2074" s="130">
        <f t="shared" si="36"/>
        <v>-2.7895033515022804E-3</v>
      </c>
      <c r="E2074" s="130">
        <v>2.102136898237203E-3</v>
      </c>
    </row>
    <row r="2075" spans="2:5" x14ac:dyDescent="0.25">
      <c r="B2075" s="136">
        <v>43004</v>
      </c>
      <c r="C2075" s="261">
        <v>5.6779365539550781</v>
      </c>
      <c r="D2075" s="130">
        <f t="shared" si="36"/>
        <v>2.0962606880136343E-3</v>
      </c>
      <c r="E2075" s="130">
        <v>2.7973064472119574E-3</v>
      </c>
    </row>
    <row r="2076" spans="2:5" x14ac:dyDescent="0.25">
      <c r="B2076" s="136">
        <v>43003</v>
      </c>
      <c r="C2076" s="261">
        <v>5.6660590171813956</v>
      </c>
      <c r="D2076" s="130">
        <f t="shared" si="36"/>
        <v>-1.9191190490537163E-2</v>
      </c>
      <c r="E2076" s="130">
        <v>-2.0918755714889061E-3</v>
      </c>
    </row>
    <row r="2077" spans="2:5" x14ac:dyDescent="0.25">
      <c r="B2077" s="136">
        <v>43000</v>
      </c>
      <c r="C2077" s="261">
        <v>5.7769250869750977</v>
      </c>
      <c r="D2077" s="130">
        <f t="shared" si="36"/>
        <v>-3.4152618888426771E-3</v>
      </c>
      <c r="E2077" s="130">
        <v>1.9566698733196896E-2</v>
      </c>
    </row>
    <row r="2078" spans="2:5" x14ac:dyDescent="0.25">
      <c r="B2078" s="136">
        <v>42999</v>
      </c>
      <c r="C2078" s="261">
        <v>5.796722412109375</v>
      </c>
      <c r="D2078" s="130">
        <f t="shared" si="36"/>
        <v>-1.3477018515694758E-2</v>
      </c>
      <c r="E2078" s="130">
        <v>3.4269658747892091E-3</v>
      </c>
    </row>
    <row r="2079" spans="2:5" x14ac:dyDescent="0.25">
      <c r="B2079" s="136">
        <v>42998</v>
      </c>
      <c r="C2079" s="261">
        <v>5.8759121894836426</v>
      </c>
      <c r="D2079" s="130">
        <f t="shared" si="36"/>
        <v>2.7027211760055317E-3</v>
      </c>
      <c r="E2079" s="130">
        <v>1.3661129815158966E-2</v>
      </c>
    </row>
    <row r="2080" spans="2:5" x14ac:dyDescent="0.25">
      <c r="B2080" s="136">
        <v>42997</v>
      </c>
      <c r="C2080" s="261">
        <v>5.8600740432739258</v>
      </c>
      <c r="D2080" s="130">
        <f t="shared" si="36"/>
        <v>0</v>
      </c>
      <c r="E2080" s="130">
        <v>-2.6954361636075787E-3</v>
      </c>
    </row>
    <row r="2081" spans="2:5" x14ac:dyDescent="0.25">
      <c r="B2081" s="136">
        <v>42996</v>
      </c>
      <c r="C2081" s="261">
        <v>5.8600740432739258</v>
      </c>
      <c r="D2081" s="130">
        <f t="shared" si="36"/>
        <v>1.0238874743925222E-2</v>
      </c>
      <c r="E2081" s="130">
        <v>0</v>
      </c>
    </row>
    <row r="2082" spans="2:5" x14ac:dyDescent="0.25">
      <c r="B2082" s="136">
        <v>42993</v>
      </c>
      <c r="C2082" s="261">
        <v>5.8006815910339364</v>
      </c>
      <c r="D2082" s="130">
        <f t="shared" si="36"/>
        <v>6.8727743003467474E-3</v>
      </c>
      <c r="E2082" s="130">
        <v>-1.0135102696894896E-2</v>
      </c>
    </row>
    <row r="2083" spans="2:5" x14ac:dyDescent="0.25">
      <c r="B2083" s="136">
        <v>42992</v>
      </c>
      <c r="C2083" s="261">
        <v>5.7610869407653809</v>
      </c>
      <c r="D2083" s="130">
        <f t="shared" si="36"/>
        <v>1.3765132590932302E-3</v>
      </c>
      <c r="E2083" s="130">
        <v>-6.8258616935217903E-3</v>
      </c>
    </row>
    <row r="2084" spans="2:5" x14ac:dyDescent="0.25">
      <c r="B2084" s="136">
        <v>42991</v>
      </c>
      <c r="C2084" s="261">
        <v>5.7531676292419434</v>
      </c>
      <c r="D2084" s="130">
        <f t="shared" si="36"/>
        <v>-6.8761772099037164E-4</v>
      </c>
      <c r="E2084" s="130">
        <v>-1.3746210749573224E-3</v>
      </c>
    </row>
    <row r="2085" spans="2:5" x14ac:dyDescent="0.25">
      <c r="B2085" s="136">
        <v>42990</v>
      </c>
      <c r="C2085" s="261">
        <v>5.7571263313293457</v>
      </c>
      <c r="D2085" s="130">
        <f t="shared" si="36"/>
        <v>-2.0591839538216445E-3</v>
      </c>
      <c r="E2085" s="130">
        <v>6.8809086446242756E-4</v>
      </c>
    </row>
    <row r="2086" spans="2:5" x14ac:dyDescent="0.25">
      <c r="B2086" s="136">
        <v>42989</v>
      </c>
      <c r="C2086" s="261">
        <v>5.7690057754516602</v>
      </c>
      <c r="D2086" s="130">
        <f t="shared" si="36"/>
        <v>2.7529436356443665E-3</v>
      </c>
      <c r="E2086" s="130">
        <v>2.0634329418252381E-3</v>
      </c>
    </row>
    <row r="2087" spans="2:5" x14ac:dyDescent="0.25">
      <c r="B2087" s="136">
        <v>42986</v>
      </c>
      <c r="C2087" s="261">
        <v>5.7531676292419434</v>
      </c>
      <c r="D2087" s="130">
        <f t="shared" si="36"/>
        <v>-3.4293990163863472E-3</v>
      </c>
      <c r="E2087" s="130">
        <v>-2.7453857434345894E-3</v>
      </c>
    </row>
    <row r="2088" spans="2:5" x14ac:dyDescent="0.25">
      <c r="B2088" s="136">
        <v>42985</v>
      </c>
      <c r="C2088" s="261">
        <v>5.7729654312133789</v>
      </c>
      <c r="D2088" s="130">
        <f t="shared" si="36"/>
        <v>-2.735832185818137E-3</v>
      </c>
      <c r="E2088" s="130">
        <v>3.4412002651909817E-3</v>
      </c>
    </row>
    <row r="2089" spans="2:5" x14ac:dyDescent="0.25">
      <c r="B2089" s="136">
        <v>42984</v>
      </c>
      <c r="C2089" s="261">
        <v>5.7888026237487793</v>
      </c>
      <c r="D2089" s="130">
        <f t="shared" si="36"/>
        <v>-2.0478571524281484E-3</v>
      </c>
      <c r="E2089" s="130">
        <v>2.7433374968385497E-3</v>
      </c>
    </row>
    <row r="2090" spans="2:5" x14ac:dyDescent="0.25">
      <c r="B2090" s="136">
        <v>42983</v>
      </c>
      <c r="C2090" s="261">
        <v>5.8006815910339364</v>
      </c>
      <c r="D2090" s="130">
        <f t="shared" si="36"/>
        <v>-1.2803220338171387E-2</v>
      </c>
      <c r="E2090" s="130">
        <v>2.0520594771055471E-3</v>
      </c>
    </row>
    <row r="2091" spans="2:5" x14ac:dyDescent="0.25">
      <c r="B2091" s="136">
        <v>42979</v>
      </c>
      <c r="C2091" s="261">
        <v>5.8759121894836426</v>
      </c>
      <c r="D2091" s="130">
        <f t="shared" si="36"/>
        <v>-1.0666818031684209E-2</v>
      </c>
      <c r="E2091" s="130">
        <v>1.2969268743519629E-2</v>
      </c>
    </row>
    <row r="2092" spans="2:5" x14ac:dyDescent="0.25">
      <c r="B2092" s="136">
        <v>42978</v>
      </c>
      <c r="C2092" s="261">
        <v>5.939265251159668</v>
      </c>
      <c r="D2092" s="130">
        <f t="shared" si="36"/>
        <v>-3.3221416334835259E-3</v>
      </c>
      <c r="E2092" s="130">
        <v>1.0781825805601882E-2</v>
      </c>
    </row>
    <row r="2093" spans="2:5" x14ac:dyDescent="0.25">
      <c r="B2093" s="136">
        <v>42977</v>
      </c>
      <c r="C2093" s="261">
        <v>5.9590620994567871</v>
      </c>
      <c r="D2093" s="130">
        <f t="shared" si="36"/>
        <v>-1.440723661583255E-2</v>
      </c>
      <c r="E2093" s="130">
        <v>3.333215045961067E-3</v>
      </c>
    </row>
    <row r="2094" spans="2:5" x14ac:dyDescent="0.25">
      <c r="B2094" s="136">
        <v>42976</v>
      </c>
      <c r="C2094" s="261">
        <v>6.046170711517334</v>
      </c>
      <c r="D2094" s="130">
        <f t="shared" si="36"/>
        <v>-2.6126893875333774E-3</v>
      </c>
      <c r="E2094" s="130">
        <v>1.4617839285227028E-2</v>
      </c>
    </row>
    <row r="2095" spans="2:5" x14ac:dyDescent="0.25">
      <c r="B2095" s="136">
        <v>42975</v>
      </c>
      <c r="C2095" s="261">
        <v>6.0620088577270508</v>
      </c>
      <c r="D2095" s="130">
        <f t="shared" si="36"/>
        <v>1.0561049022284807E-2</v>
      </c>
      <c r="E2095" s="130">
        <v>2.6195334146862171E-3</v>
      </c>
    </row>
    <row r="2096" spans="2:5" x14ac:dyDescent="0.25">
      <c r="B2096" s="136">
        <v>42972</v>
      </c>
      <c r="C2096" s="261">
        <v>5.9986567497253418</v>
      </c>
      <c r="D2096" s="130">
        <f t="shared" si="36"/>
        <v>1.067385648298598E-2</v>
      </c>
      <c r="E2096" s="130">
        <v>-1.0450678890209153E-2</v>
      </c>
    </row>
    <row r="2097" spans="2:5" x14ac:dyDescent="0.25">
      <c r="B2097" s="136">
        <v>42971</v>
      </c>
      <c r="C2097" s="261">
        <v>5.9353041648864746</v>
      </c>
      <c r="D2097" s="130">
        <f t="shared" si="36"/>
        <v>1.1470921714831368E-2</v>
      </c>
      <c r="E2097" s="130">
        <v>-1.0561128512940483E-2</v>
      </c>
    </row>
    <row r="2098" spans="2:5" x14ac:dyDescent="0.25">
      <c r="B2098" s="136">
        <v>42970</v>
      </c>
      <c r="C2098" s="261">
        <v>5.8679928779602051</v>
      </c>
      <c r="D2098" s="130">
        <f t="shared" si="36"/>
        <v>3.9270528638126224E-2</v>
      </c>
      <c r="E2098" s="130">
        <v>-1.1340831919699436E-2</v>
      </c>
    </row>
    <row r="2099" spans="2:5" x14ac:dyDescent="0.25">
      <c r="B2099" s="136">
        <v>42969</v>
      </c>
      <c r="C2099" s="261">
        <v>5.6462612152099609</v>
      </c>
      <c r="D2099" s="130">
        <f t="shared" si="36"/>
        <v>-2.0604490586575222E-2</v>
      </c>
      <c r="E2099" s="130">
        <v>-3.7786627789384963E-2</v>
      </c>
    </row>
    <row r="2100" spans="2:5" x14ac:dyDescent="0.25">
      <c r="B2100" s="136">
        <v>42968</v>
      </c>
      <c r="C2100" s="261">
        <v>5.7650470733642578</v>
      </c>
      <c r="D2100" s="130">
        <f t="shared" si="36"/>
        <v>-1.5550648310094487E-2</v>
      </c>
      <c r="E2100" s="130">
        <v>2.1037967183365553E-2</v>
      </c>
    </row>
    <row r="2101" spans="2:5" x14ac:dyDescent="0.25">
      <c r="B2101" s="136">
        <v>42965</v>
      </c>
      <c r="C2101" s="261">
        <v>5.8561134338378906</v>
      </c>
      <c r="D2101" s="130">
        <f t="shared" si="36"/>
        <v>-7.1563169093654552E-2</v>
      </c>
      <c r="E2101" s="130">
        <v>1.5796290874081281E-2</v>
      </c>
    </row>
    <row r="2102" spans="2:5" x14ac:dyDescent="0.25">
      <c r="B2102" s="136">
        <v>42964</v>
      </c>
      <c r="C2102" s="261">
        <v>6.3074979782104492</v>
      </c>
      <c r="D2102" s="130">
        <f t="shared" si="36"/>
        <v>1.7891186808503941E-2</v>
      </c>
      <c r="E2102" s="130">
        <v>7.7079200987528865E-2</v>
      </c>
    </row>
    <row r="2103" spans="2:5" x14ac:dyDescent="0.25">
      <c r="B2103" s="136">
        <v>42963</v>
      </c>
      <c r="C2103" s="261">
        <v>6.1966328620910636</v>
      </c>
      <c r="D2103" s="130">
        <f t="shared" si="36"/>
        <v>1.0329236593232599E-2</v>
      </c>
      <c r="E2103" s="130">
        <v>-1.7576718455142509E-2</v>
      </c>
    </row>
    <row r="2104" spans="2:5" x14ac:dyDescent="0.25">
      <c r="B2104" s="136">
        <v>42962</v>
      </c>
      <c r="C2104" s="261">
        <v>6.1332807540893546</v>
      </c>
      <c r="D2104" s="130">
        <f t="shared" si="36"/>
        <v>1.2927166324037443E-3</v>
      </c>
      <c r="E2104" s="130">
        <v>-1.0223634256158064E-2</v>
      </c>
    </row>
    <row r="2105" spans="2:5" x14ac:dyDescent="0.25">
      <c r="B2105" s="136">
        <v>42961</v>
      </c>
      <c r="C2105" s="261">
        <v>6.1253623962402344</v>
      </c>
      <c r="D2105" s="130">
        <f t="shared" si="36"/>
        <v>-1.2910476736028517E-3</v>
      </c>
      <c r="E2105" s="130">
        <v>-1.2910476736028517E-3</v>
      </c>
    </row>
    <row r="2106" spans="2:5" x14ac:dyDescent="0.25">
      <c r="B2106" s="136">
        <v>42958</v>
      </c>
      <c r="C2106" s="261">
        <v>6.1332807540893546</v>
      </c>
      <c r="D2106" s="130">
        <f t="shared" si="36"/>
        <v>1.1096621804492631E-2</v>
      </c>
      <c r="E2106" s="130">
        <v>1.2927166324037443E-3</v>
      </c>
    </row>
    <row r="2107" spans="2:5" x14ac:dyDescent="0.25">
      <c r="B2107" s="136">
        <v>42957</v>
      </c>
      <c r="C2107" s="261">
        <v>6.0659689903259277</v>
      </c>
      <c r="D2107" s="130">
        <f t="shared" si="36"/>
        <v>-1.7948609674055281E-2</v>
      </c>
      <c r="E2107" s="130">
        <v>-1.0974838175889281E-2</v>
      </c>
    </row>
    <row r="2108" spans="2:5" x14ac:dyDescent="0.25">
      <c r="B2108" s="136">
        <v>42956</v>
      </c>
      <c r="C2108" s="261">
        <v>6.1768345832824707</v>
      </c>
      <c r="D2108" s="130">
        <f t="shared" si="36"/>
        <v>5.1546747732327198E-3</v>
      </c>
      <c r="E2108" s="130">
        <v>1.8276650133449843E-2</v>
      </c>
    </row>
    <row r="2109" spans="2:5" x14ac:dyDescent="0.25">
      <c r="B2109" s="136">
        <v>42955</v>
      </c>
      <c r="C2109" s="261">
        <v>6.1451582908630371</v>
      </c>
      <c r="D2109" s="130">
        <f t="shared" si="36"/>
        <v>-1.2871262575616439E-3</v>
      </c>
      <c r="E2109" s="130">
        <v>-5.1282403620076054E-3</v>
      </c>
    </row>
    <row r="2110" spans="2:5" x14ac:dyDescent="0.25">
      <c r="B2110" s="136">
        <v>42954</v>
      </c>
      <c r="C2110" s="261">
        <v>6.1530780792236328</v>
      </c>
      <c r="D2110" s="130">
        <f t="shared" si="36"/>
        <v>-8.2961058379844646E-3</v>
      </c>
      <c r="E2110" s="130">
        <v>1.2887850866870729E-3</v>
      </c>
    </row>
    <row r="2111" spans="2:5" x14ac:dyDescent="0.25">
      <c r="B2111" s="136">
        <v>42951</v>
      </c>
      <c r="C2111" s="261">
        <v>6.2045516967773438</v>
      </c>
      <c r="D2111" s="130">
        <f t="shared" si="36"/>
        <v>-6.3412347652823699E-3</v>
      </c>
      <c r="E2111" s="130">
        <v>8.3655069691892549E-3</v>
      </c>
    </row>
    <row r="2112" spans="2:5" x14ac:dyDescent="0.25">
      <c r="B2112" s="136">
        <v>42950</v>
      </c>
      <c r="C2112" s="261">
        <v>6.2441473007202148</v>
      </c>
      <c r="D2112" s="130">
        <f t="shared" si="36"/>
        <v>-6.3366060380994635E-4</v>
      </c>
      <c r="E2112" s="130">
        <v>6.3817026399243526E-3</v>
      </c>
    </row>
    <row r="2113" spans="2:5" x14ac:dyDescent="0.25">
      <c r="B2113" s="136">
        <v>42949</v>
      </c>
      <c r="C2113" s="261">
        <v>6.2481064796447754</v>
      </c>
      <c r="D2113" s="130">
        <f t="shared" si="36"/>
        <v>-8.1710351643132697E-3</v>
      </c>
      <c r="E2113" s="130">
        <v>6.3406238416314836E-4</v>
      </c>
    </row>
    <row r="2114" spans="2:5" x14ac:dyDescent="0.25">
      <c r="B2114" s="136">
        <v>42948</v>
      </c>
      <c r="C2114" s="261">
        <v>6.2995805740356454</v>
      </c>
      <c r="D2114" s="130">
        <f t="shared" si="36"/>
        <v>6.962206460676048E-3</v>
      </c>
      <c r="E2114" s="130">
        <v>8.238351020195241E-3</v>
      </c>
    </row>
    <row r="2115" spans="2:5" x14ac:dyDescent="0.25">
      <c r="B2115" s="136">
        <v>42947</v>
      </c>
      <c r="C2115" s="261">
        <v>6.2560248374938956</v>
      </c>
      <c r="D2115" s="130">
        <f t="shared" ref="D2115:D2178" si="37">(C2115-C2116)/C2116</f>
        <v>5.7287397424149325E-3</v>
      </c>
      <c r="E2115" s="130">
        <v>-6.9140692828454598E-3</v>
      </c>
    </row>
    <row r="2116" spans="2:5" x14ac:dyDescent="0.25">
      <c r="B2116" s="136">
        <v>42944</v>
      </c>
      <c r="C2116" s="261">
        <v>6.2203898429870614</v>
      </c>
      <c r="D2116" s="130">
        <f t="shared" si="37"/>
        <v>7.6972164525029099E-3</v>
      </c>
      <c r="E2116" s="130">
        <v>-5.6961082208729216E-3</v>
      </c>
    </row>
    <row r="2117" spans="2:5" x14ac:dyDescent="0.25">
      <c r="B2117" s="136">
        <v>42943</v>
      </c>
      <c r="C2117" s="261">
        <v>6.1728758811950684</v>
      </c>
      <c r="D2117" s="130">
        <f t="shared" si="37"/>
        <v>-2.0113195053461683E-2</v>
      </c>
      <c r="E2117" s="130">
        <v>-7.6384218660444344E-3</v>
      </c>
    </row>
    <row r="2118" spans="2:5" x14ac:dyDescent="0.25">
      <c r="B2118" s="136">
        <v>42942</v>
      </c>
      <c r="C2118" s="261">
        <v>6.2995805740356454</v>
      </c>
      <c r="D2118" s="130">
        <f t="shared" si="37"/>
        <v>6.3251148810788875E-3</v>
      </c>
      <c r="E2118" s="130">
        <v>2.0526039285281569E-2</v>
      </c>
    </row>
    <row r="2119" spans="2:5" x14ac:dyDescent="0.25">
      <c r="B2119" s="136">
        <v>42941</v>
      </c>
      <c r="C2119" s="261">
        <v>6.2599854469299316</v>
      </c>
      <c r="D2119" s="130">
        <f t="shared" si="37"/>
        <v>8.2908915628895387E-3</v>
      </c>
      <c r="E2119" s="130">
        <v>-6.2853592616799086E-3</v>
      </c>
    </row>
    <row r="2120" spans="2:5" x14ac:dyDescent="0.25">
      <c r="B2120" s="136">
        <v>42940</v>
      </c>
      <c r="C2120" s="261">
        <v>6.2085113525390616</v>
      </c>
      <c r="D2120" s="130">
        <f t="shared" si="37"/>
        <v>0</v>
      </c>
      <c r="E2120" s="130">
        <v>-8.2227179004248866E-3</v>
      </c>
    </row>
    <row r="2121" spans="2:5" x14ac:dyDescent="0.25">
      <c r="B2121" s="136">
        <v>42937</v>
      </c>
      <c r="C2121" s="261">
        <v>6.2085113525390616</v>
      </c>
      <c r="D2121" s="130">
        <f t="shared" si="37"/>
        <v>1.0309427142051224E-2</v>
      </c>
      <c r="E2121" s="130">
        <v>0</v>
      </c>
    </row>
    <row r="2122" spans="2:5" x14ac:dyDescent="0.25">
      <c r="B2122" s="136">
        <v>42936</v>
      </c>
      <c r="C2122" s="261">
        <v>6.1451582908630371</v>
      </c>
      <c r="D2122" s="130">
        <f t="shared" si="37"/>
        <v>9.1027547476607105E-3</v>
      </c>
      <c r="E2122" s="130">
        <v>-1.0204227403098062E-2</v>
      </c>
    </row>
    <row r="2123" spans="2:5" x14ac:dyDescent="0.25">
      <c r="B2123" s="136">
        <v>42935</v>
      </c>
      <c r="C2123" s="261">
        <v>6.0897250175476074</v>
      </c>
      <c r="D2123" s="130">
        <f t="shared" si="37"/>
        <v>-1.0932493365598322E-2</v>
      </c>
      <c r="E2123" s="130">
        <v>-9.0206420553642953E-3</v>
      </c>
    </row>
    <row r="2124" spans="2:5" x14ac:dyDescent="0.25">
      <c r="B2124" s="136">
        <v>42934</v>
      </c>
      <c r="C2124" s="261">
        <v>6.1570367813110352</v>
      </c>
      <c r="D2124" s="130">
        <f t="shared" si="37"/>
        <v>-5.7546109460269316E-3</v>
      </c>
      <c r="E2124" s="130">
        <v>1.1053333864742361E-2</v>
      </c>
    </row>
    <row r="2125" spans="2:5" x14ac:dyDescent="0.25">
      <c r="B2125" s="136">
        <v>42933</v>
      </c>
      <c r="C2125" s="261">
        <v>6.1926732063293457</v>
      </c>
      <c r="D2125" s="130">
        <f t="shared" si="37"/>
        <v>-1.9144800508581075E-3</v>
      </c>
      <c r="E2125" s="130">
        <v>5.7879181632438425E-3</v>
      </c>
    </row>
    <row r="2126" spans="2:5" x14ac:dyDescent="0.25">
      <c r="B2126" s="136">
        <v>42930</v>
      </c>
      <c r="C2126" s="261">
        <v>6.2045516967773438</v>
      </c>
      <c r="D2126" s="130">
        <f t="shared" si="37"/>
        <v>7.0694375400669959E-3</v>
      </c>
      <c r="E2126" s="130">
        <v>1.9181523152000655E-3</v>
      </c>
    </row>
    <row r="2127" spans="2:5" x14ac:dyDescent="0.25">
      <c r="B2127" s="136">
        <v>42929</v>
      </c>
      <c r="C2127" s="261">
        <v>6.1609969139099121</v>
      </c>
      <c r="D2127" s="130">
        <f t="shared" si="37"/>
        <v>-5.1151241740090862E-3</v>
      </c>
      <c r="E2127" s="130">
        <v>-7.0198114216783909E-3</v>
      </c>
    </row>
    <row r="2128" spans="2:5" x14ac:dyDescent="0.25">
      <c r="B2128" s="136">
        <v>42928</v>
      </c>
      <c r="C2128" s="261">
        <v>6.1926732063293457</v>
      </c>
      <c r="D2128" s="130">
        <f t="shared" si="37"/>
        <v>1.0988869839019958E-2</v>
      </c>
      <c r="E2128" s="130">
        <v>5.1414231920676422E-3</v>
      </c>
    </row>
    <row r="2129" spans="2:5" x14ac:dyDescent="0.25">
      <c r="B2129" s="136">
        <v>42927</v>
      </c>
      <c r="C2129" s="261">
        <v>6.1253623962402344</v>
      </c>
      <c r="D2129" s="130">
        <f t="shared" si="37"/>
        <v>9.7912478631242399E-3</v>
      </c>
      <c r="E2129" s="130">
        <v>-1.0869427119182547E-2</v>
      </c>
    </row>
    <row r="2130" spans="2:5" x14ac:dyDescent="0.25">
      <c r="B2130" s="136">
        <v>42926</v>
      </c>
      <c r="C2130" s="261">
        <v>6.0659689903259277</v>
      </c>
      <c r="D2130" s="130">
        <f t="shared" si="37"/>
        <v>1.8616986351562958E-2</v>
      </c>
      <c r="E2130" s="130">
        <v>-9.6963088993334487E-3</v>
      </c>
    </row>
    <row r="2131" spans="2:5" x14ac:dyDescent="0.25">
      <c r="B2131" s="136">
        <v>42923</v>
      </c>
      <c r="C2131" s="261">
        <v>5.9551029205322266</v>
      </c>
      <c r="D2131" s="130">
        <f t="shared" si="37"/>
        <v>6.6935263239098191E-3</v>
      </c>
      <c r="E2131" s="130">
        <v>-1.8276728742021523E-2</v>
      </c>
    </row>
    <row r="2132" spans="2:5" x14ac:dyDescent="0.25">
      <c r="B2132" s="136">
        <v>42922</v>
      </c>
      <c r="C2132" s="261">
        <v>5.9155073165893546</v>
      </c>
      <c r="D2132" s="130">
        <f t="shared" si="37"/>
        <v>0</v>
      </c>
      <c r="E2132" s="130">
        <v>-6.6490209273046778E-3</v>
      </c>
    </row>
    <row r="2133" spans="2:5" x14ac:dyDescent="0.25">
      <c r="B2133" s="136">
        <v>42921</v>
      </c>
      <c r="C2133" s="261">
        <v>5.9155073165893546</v>
      </c>
      <c r="D2133" s="130">
        <f t="shared" si="37"/>
        <v>-1.321012842002728E-2</v>
      </c>
      <c r="E2133" s="130">
        <v>0</v>
      </c>
    </row>
    <row r="2134" spans="2:5" x14ac:dyDescent="0.25">
      <c r="B2134" s="136">
        <v>42919</v>
      </c>
      <c r="C2134" s="261">
        <v>5.9946980476379386</v>
      </c>
      <c r="D2134" s="130">
        <f t="shared" si="37"/>
        <v>7.9893208459903848E-3</v>
      </c>
      <c r="E2134" s="130">
        <v>1.3386972039828733E-2</v>
      </c>
    </row>
    <row r="2135" spans="2:5" x14ac:dyDescent="0.25">
      <c r="B2135" s="136">
        <v>42916</v>
      </c>
      <c r="C2135" s="261">
        <v>5.9471840858459473</v>
      </c>
      <c r="D2135" s="130">
        <f t="shared" si="37"/>
        <v>8.7307710971999807E-3</v>
      </c>
      <c r="E2135" s="130">
        <v>-7.9259975088675216E-3</v>
      </c>
    </row>
    <row r="2136" spans="2:5" x14ac:dyDescent="0.25">
      <c r="B2136" s="136">
        <v>42915</v>
      </c>
      <c r="C2136" s="261">
        <v>5.8957099914550781</v>
      </c>
      <c r="D2136" s="130">
        <f t="shared" si="37"/>
        <v>-2.010636760832699E-3</v>
      </c>
      <c r="E2136" s="130">
        <v>-8.6552044880156571E-3</v>
      </c>
    </row>
    <row r="2137" spans="2:5" x14ac:dyDescent="0.25">
      <c r="B2137" s="136">
        <v>42914</v>
      </c>
      <c r="C2137" s="261">
        <v>5.907588005065918</v>
      </c>
      <c r="D2137" s="130">
        <f t="shared" si="37"/>
        <v>1.4276122822516517E-2</v>
      </c>
      <c r="E2137" s="130">
        <v>2.0146875657139161E-3</v>
      </c>
    </row>
    <row r="2138" spans="2:5" x14ac:dyDescent="0.25">
      <c r="B2138" s="136">
        <v>42913</v>
      </c>
      <c r="C2138" s="261">
        <v>5.8244376182556152</v>
      </c>
      <c r="D2138" s="130">
        <f t="shared" si="37"/>
        <v>-1.5395078301795847E-2</v>
      </c>
      <c r="E2138" s="130">
        <v>-1.4075183770262754E-2</v>
      </c>
    </row>
    <row r="2139" spans="2:5" x14ac:dyDescent="0.25">
      <c r="B2139" s="136">
        <v>42912</v>
      </c>
      <c r="C2139" s="261">
        <v>5.9155073165893546</v>
      </c>
      <c r="D2139" s="130">
        <f t="shared" si="37"/>
        <v>6.060586400842928E-3</v>
      </c>
      <c r="E2139" s="130">
        <v>1.5635792552451473E-2</v>
      </c>
    </row>
    <row r="2140" spans="2:5" x14ac:dyDescent="0.25">
      <c r="B2140" s="136">
        <v>42909</v>
      </c>
      <c r="C2140" s="261">
        <v>5.8798718452453613</v>
      </c>
      <c r="D2140" s="130">
        <f t="shared" si="37"/>
        <v>5.4163395723416325E-3</v>
      </c>
      <c r="E2140" s="130">
        <v>-6.0240769619298255E-3</v>
      </c>
    </row>
    <row r="2141" spans="2:5" x14ac:dyDescent="0.25">
      <c r="B2141" s="136">
        <v>42908</v>
      </c>
      <c r="C2141" s="261">
        <v>5.8481960296630859</v>
      </c>
      <c r="D2141" s="130">
        <f t="shared" si="37"/>
        <v>-1.4018725398816182E-2</v>
      </c>
      <c r="E2141" s="130">
        <v>-5.3871608796864159E-3</v>
      </c>
    </row>
    <row r="2142" spans="2:5" x14ac:dyDescent="0.25">
      <c r="B2142" s="136">
        <v>42907</v>
      </c>
      <c r="C2142" s="261">
        <v>5.9313459396362296</v>
      </c>
      <c r="D2142" s="130">
        <f t="shared" si="37"/>
        <v>5.3693262688500687E-3</v>
      </c>
      <c r="E2142" s="130">
        <v>1.4218044256962757E-2</v>
      </c>
    </row>
    <row r="2143" spans="2:5" x14ac:dyDescent="0.25">
      <c r="B2143" s="136">
        <v>42906</v>
      </c>
      <c r="C2143" s="261">
        <v>5.8996686935424796</v>
      </c>
      <c r="D2143" s="130">
        <f t="shared" si="37"/>
        <v>5.3980664668573097E-3</v>
      </c>
      <c r="E2143" s="130">
        <v>-5.3406505734333838E-3</v>
      </c>
    </row>
    <row r="2144" spans="2:5" x14ac:dyDescent="0.25">
      <c r="B2144" s="136">
        <v>42905</v>
      </c>
      <c r="C2144" s="261">
        <v>5.8679928779602051</v>
      </c>
      <c r="D2144" s="130">
        <f t="shared" si="37"/>
        <v>1.0224999070312836E-2</v>
      </c>
      <c r="E2144" s="130">
        <v>-5.3690837956621986E-3</v>
      </c>
    </row>
    <row r="2145" spans="2:5" x14ac:dyDescent="0.25">
      <c r="B2145" s="136">
        <v>42902</v>
      </c>
      <c r="C2145" s="261">
        <v>5.8085999488830566</v>
      </c>
      <c r="D2145" s="130">
        <f t="shared" si="37"/>
        <v>-2.6542823385474999E-2</v>
      </c>
      <c r="E2145" s="130">
        <v>-1.0121506673981212E-2</v>
      </c>
    </row>
    <row r="2146" spans="2:5" x14ac:dyDescent="0.25">
      <c r="B2146" s="136">
        <v>42901</v>
      </c>
      <c r="C2146" s="261">
        <v>5.9669804573059082</v>
      </c>
      <c r="D2146" s="130">
        <f t="shared" si="37"/>
        <v>-6.5921212406040378E-3</v>
      </c>
      <c r="E2146" s="130">
        <v>2.7266554732058412E-2</v>
      </c>
    </row>
    <row r="2147" spans="2:5" x14ac:dyDescent="0.25">
      <c r="B2147" s="136">
        <v>42900</v>
      </c>
      <c r="C2147" s="261">
        <v>6.0065765380859384</v>
      </c>
      <c r="D2147" s="130">
        <f t="shared" si="37"/>
        <v>1.9814993772172139E-3</v>
      </c>
      <c r="E2147" s="130">
        <v>6.6358656716479034E-3</v>
      </c>
    </row>
    <row r="2148" spans="2:5" x14ac:dyDescent="0.25">
      <c r="B2148" s="136">
        <v>42899</v>
      </c>
      <c r="C2148" s="261">
        <v>5.9946980476379386</v>
      </c>
      <c r="D2148" s="130">
        <f t="shared" si="37"/>
        <v>5.3122816686379552E-3</v>
      </c>
      <c r="E2148" s="130">
        <v>-1.9775808020894769E-3</v>
      </c>
    </row>
    <row r="2149" spans="2:5" x14ac:dyDescent="0.25">
      <c r="B2149" s="136">
        <v>42898</v>
      </c>
      <c r="C2149" s="261">
        <v>5.9630208015441886</v>
      </c>
      <c r="D2149" s="130">
        <f t="shared" si="37"/>
        <v>7.3578093673273256E-3</v>
      </c>
      <c r="E2149" s="130">
        <v>-5.2842104543083081E-3</v>
      </c>
    </row>
    <row r="2150" spans="2:5" x14ac:dyDescent="0.25">
      <c r="B2150" s="136">
        <v>42895</v>
      </c>
      <c r="C2150" s="261">
        <v>5.919466495513916</v>
      </c>
      <c r="D2150" s="130">
        <f t="shared" si="37"/>
        <v>-2.0956109585536422E-2</v>
      </c>
      <c r="E2150" s="130">
        <v>-7.3040674315598044E-3</v>
      </c>
    </row>
    <row r="2151" spans="2:5" x14ac:dyDescent="0.25">
      <c r="B2151" s="136">
        <v>42894</v>
      </c>
      <c r="C2151" s="261">
        <v>6.046170711517334</v>
      </c>
      <c r="D2151" s="130">
        <f t="shared" si="37"/>
        <v>-3.9140385259099734E-3</v>
      </c>
      <c r="E2151" s="130">
        <v>2.1404668157078192E-2</v>
      </c>
    </row>
    <row r="2152" spans="2:5" x14ac:dyDescent="0.25">
      <c r="B2152" s="136">
        <v>42893</v>
      </c>
      <c r="C2152" s="261">
        <v>6.0699286460876456</v>
      </c>
      <c r="D2152" s="130">
        <f t="shared" si="37"/>
        <v>-1.6677353811865758E-2</v>
      </c>
      <c r="E2152" s="130">
        <v>3.9294184209941654E-3</v>
      </c>
    </row>
    <row r="2153" spans="2:5" x14ac:dyDescent="0.25">
      <c r="B2153" s="136">
        <v>42892</v>
      </c>
      <c r="C2153" s="261">
        <v>6.1728758811950684</v>
      </c>
      <c r="D2153" s="130">
        <f t="shared" si="37"/>
        <v>2.3637720530953803E-2</v>
      </c>
      <c r="E2153" s="130">
        <v>1.6960205153939839E-2</v>
      </c>
    </row>
    <row r="2154" spans="2:5" x14ac:dyDescent="0.25">
      <c r="B2154" s="136">
        <v>42891</v>
      </c>
      <c r="C2154" s="261">
        <v>6.0303325653076172</v>
      </c>
      <c r="D2154" s="130">
        <f t="shared" si="37"/>
        <v>3.293611555026383E-3</v>
      </c>
      <c r="E2154" s="130">
        <v>-2.309188109900159E-2</v>
      </c>
    </row>
    <row r="2155" spans="2:5" x14ac:dyDescent="0.25">
      <c r="B2155" s="136">
        <v>42888</v>
      </c>
      <c r="C2155" s="261">
        <v>6.0105361938476563</v>
      </c>
      <c r="D2155" s="130">
        <f t="shared" si="37"/>
        <v>-7.8431894204430454E-3</v>
      </c>
      <c r="E2155" s="130">
        <v>-3.2827992893541338E-3</v>
      </c>
    </row>
    <row r="2156" spans="2:5" x14ac:dyDescent="0.25">
      <c r="B2156" s="136">
        <v>42887</v>
      </c>
      <c r="C2156" s="261">
        <v>6.0580506324768066</v>
      </c>
      <c r="D2156" s="130">
        <f t="shared" si="37"/>
        <v>1.3245203183742612E-2</v>
      </c>
      <c r="E2156" s="130">
        <v>7.9051913334763444E-3</v>
      </c>
    </row>
    <row r="2157" spans="2:5" x14ac:dyDescent="0.25">
      <c r="B2157" s="136">
        <v>42886</v>
      </c>
      <c r="C2157" s="261">
        <v>5.9788594245910636</v>
      </c>
      <c r="D2157" s="130">
        <f t="shared" si="37"/>
        <v>-4.614382033140089E-3</v>
      </c>
      <c r="E2157" s="130">
        <v>-1.3072061078724611E-2</v>
      </c>
    </row>
    <row r="2158" spans="2:5" x14ac:dyDescent="0.25">
      <c r="B2158" s="136">
        <v>42885</v>
      </c>
      <c r="C2158" s="261">
        <v>6.0065760612487793</v>
      </c>
      <c r="D2158" s="130">
        <f t="shared" si="37"/>
        <v>-8.37091029949605E-3</v>
      </c>
      <c r="E2158" s="130">
        <v>4.6357732619899273E-3</v>
      </c>
    </row>
    <row r="2159" spans="2:5" x14ac:dyDescent="0.25">
      <c r="B2159" s="136">
        <v>42881</v>
      </c>
      <c r="C2159" s="261">
        <v>6.0572810173034668</v>
      </c>
      <c r="D2159" s="130">
        <f t="shared" si="37"/>
        <v>1.2894626490145571E-3</v>
      </c>
      <c r="E2159" s="130">
        <v>8.4415739578840594E-3</v>
      </c>
    </row>
    <row r="2160" spans="2:5" x14ac:dyDescent="0.25">
      <c r="B2160" s="136">
        <v>42880</v>
      </c>
      <c r="C2160" s="261">
        <v>6.0494804382324219</v>
      </c>
      <c r="D2160" s="130">
        <f t="shared" si="37"/>
        <v>2.0394818383720436E-2</v>
      </c>
      <c r="E2160" s="130">
        <v>-1.2878020763377961E-3</v>
      </c>
    </row>
    <row r="2161" spans="2:5" x14ac:dyDescent="0.25">
      <c r="B2161" s="136">
        <v>42879</v>
      </c>
      <c r="C2161" s="261">
        <v>5.9285683631896973</v>
      </c>
      <c r="D2161" s="130">
        <f t="shared" si="37"/>
        <v>9.2960276719869436E-3</v>
      </c>
      <c r="E2161" s="130">
        <v>-1.9987183408109923E-2</v>
      </c>
    </row>
    <row r="2162" spans="2:5" x14ac:dyDescent="0.25">
      <c r="B2162" s="136">
        <v>42878</v>
      </c>
      <c r="C2162" s="261">
        <v>5.8739638328552246</v>
      </c>
      <c r="D2162" s="130">
        <f t="shared" si="37"/>
        <v>6.6455929101978206E-4</v>
      </c>
      <c r="E2162" s="130">
        <v>-9.210407469282221E-3</v>
      </c>
    </row>
    <row r="2163" spans="2:5" x14ac:dyDescent="0.25">
      <c r="B2163" s="136">
        <v>42877</v>
      </c>
      <c r="C2163" s="261">
        <v>5.8700628280639648</v>
      </c>
      <c r="D2163" s="130">
        <f t="shared" si="37"/>
        <v>-7.25606093742843E-3</v>
      </c>
      <c r="E2163" s="130">
        <v>-6.6411794526892063E-4</v>
      </c>
    </row>
    <row r="2164" spans="2:5" x14ac:dyDescent="0.25">
      <c r="B2164" s="136">
        <v>42874</v>
      </c>
      <c r="C2164" s="261">
        <v>5.9129676818847656</v>
      </c>
      <c r="D2164" s="130">
        <f t="shared" si="37"/>
        <v>1.2016252140775173E-2</v>
      </c>
      <c r="E2164" s="130">
        <v>7.3090961847424463E-3</v>
      </c>
    </row>
    <row r="2165" spans="2:5" x14ac:dyDescent="0.25">
      <c r="B2165" s="136">
        <v>42873</v>
      </c>
      <c r="C2165" s="261">
        <v>5.8427596092224121</v>
      </c>
      <c r="D2165" s="130">
        <f t="shared" si="37"/>
        <v>6.0440701336774514E-3</v>
      </c>
      <c r="E2165" s="130">
        <v>-1.1873576254686142E-2</v>
      </c>
    </row>
    <row r="2166" spans="2:5" x14ac:dyDescent="0.25">
      <c r="B2166" s="136">
        <v>42872</v>
      </c>
      <c r="C2166" s="261">
        <v>5.8076577186584473</v>
      </c>
      <c r="D2166" s="130">
        <f t="shared" si="37"/>
        <v>-2.4246310021928848E-2</v>
      </c>
      <c r="E2166" s="130">
        <v>-6.0077588180350288E-3</v>
      </c>
    </row>
    <row r="2167" spans="2:5" x14ac:dyDescent="0.25">
      <c r="B2167" s="136">
        <v>42871</v>
      </c>
      <c r="C2167" s="261">
        <v>5.9519710540771484</v>
      </c>
      <c r="D2167" s="130">
        <f t="shared" si="37"/>
        <v>9.2593011845721659E-3</v>
      </c>
      <c r="E2167" s="130">
        <v>2.4848801773400164E-2</v>
      </c>
    </row>
    <row r="2168" spans="2:5" x14ac:dyDescent="0.25">
      <c r="B2168" s="136">
        <v>42870</v>
      </c>
      <c r="C2168" s="261">
        <v>5.8973655700683594</v>
      </c>
      <c r="D2168" s="130">
        <f t="shared" si="37"/>
        <v>-1.0471217174284338E-2</v>
      </c>
      <c r="E2168" s="130">
        <v>-9.1743530861736738E-3</v>
      </c>
    </row>
    <row r="2169" spans="2:5" x14ac:dyDescent="0.25">
      <c r="B2169" s="136">
        <v>42867</v>
      </c>
      <c r="C2169" s="261">
        <v>5.9597716331481934</v>
      </c>
      <c r="D2169" s="130">
        <f t="shared" si="37"/>
        <v>6.5490469575473647E-4</v>
      </c>
      <c r="E2169" s="130">
        <v>1.0582023844099358E-2</v>
      </c>
    </row>
    <row r="2170" spans="2:5" x14ac:dyDescent="0.25">
      <c r="B2170" s="136">
        <v>42866</v>
      </c>
      <c r="C2170" s="261">
        <v>5.9558711051940918</v>
      </c>
      <c r="D2170" s="130">
        <f t="shared" si="37"/>
        <v>2.4144837539241674E-2</v>
      </c>
      <c r="E2170" s="130">
        <v>-6.5447607629910904E-4</v>
      </c>
    </row>
    <row r="2171" spans="2:5" x14ac:dyDescent="0.25">
      <c r="B2171" s="136">
        <v>42865</v>
      </c>
      <c r="C2171" s="261">
        <v>5.815457820892334</v>
      </c>
      <c r="D2171" s="130">
        <f t="shared" si="37"/>
        <v>-2.0080294994335017E-3</v>
      </c>
      <c r="E2171" s="130">
        <v>-2.3575608306785543E-2</v>
      </c>
    </row>
    <row r="2172" spans="2:5" x14ac:dyDescent="0.25">
      <c r="B2172" s="136">
        <v>42864</v>
      </c>
      <c r="C2172" s="261">
        <v>5.8271589279174796</v>
      </c>
      <c r="D2172" s="130">
        <f t="shared" si="37"/>
        <v>-1.0596119570759991E-2</v>
      </c>
      <c r="E2172" s="130">
        <v>2.0120697949366534E-3</v>
      </c>
    </row>
    <row r="2173" spans="2:5" x14ac:dyDescent="0.25">
      <c r="B2173" s="136">
        <v>42863</v>
      </c>
      <c r="C2173" s="261">
        <v>5.8895654678344727</v>
      </c>
      <c r="D2173" s="130">
        <f t="shared" si="37"/>
        <v>2.0270494083019376E-2</v>
      </c>
      <c r="E2173" s="130">
        <v>1.0709599770483013E-2</v>
      </c>
    </row>
    <row r="2174" spans="2:5" x14ac:dyDescent="0.25">
      <c r="B2174" s="136">
        <v>42860</v>
      </c>
      <c r="C2174" s="261">
        <v>5.7725529670715332</v>
      </c>
      <c r="D2174" s="130">
        <f t="shared" si="37"/>
        <v>5.4344142861983665E-3</v>
      </c>
      <c r="E2174" s="130">
        <v>-1.9867764676697555E-2</v>
      </c>
    </row>
    <row r="2175" spans="2:5" x14ac:dyDescent="0.25">
      <c r="B2175" s="136">
        <v>42859</v>
      </c>
      <c r="C2175" s="261">
        <v>5.7413520812988281</v>
      </c>
      <c r="D2175" s="130">
        <f t="shared" si="37"/>
        <v>2.7249862526479737E-3</v>
      </c>
      <c r="E2175" s="130">
        <v>-5.4050410538776855E-3</v>
      </c>
    </row>
    <row r="2176" spans="2:5" x14ac:dyDescent="0.25">
      <c r="B2176" s="136">
        <v>42858</v>
      </c>
      <c r="C2176" s="261">
        <v>5.7257494926452637</v>
      </c>
      <c r="D2176" s="130">
        <f t="shared" si="37"/>
        <v>1.1019382092502313E-2</v>
      </c>
      <c r="E2176" s="130">
        <v>-2.7175808821037818E-3</v>
      </c>
    </row>
    <row r="2177" spans="2:5" x14ac:dyDescent="0.25">
      <c r="B2177" s="136">
        <v>42857</v>
      </c>
      <c r="C2177" s="261">
        <v>5.6633429527282706</v>
      </c>
      <c r="D2177" s="130">
        <f t="shared" si="37"/>
        <v>-1.3754021293930585E-3</v>
      </c>
      <c r="E2177" s="130">
        <v>-1.0899278775146275E-2</v>
      </c>
    </row>
    <row r="2178" spans="2:5" x14ac:dyDescent="0.25">
      <c r="B2178" s="136">
        <v>42856</v>
      </c>
      <c r="C2178" s="261">
        <v>5.6711430549621582</v>
      </c>
      <c r="D2178" s="130">
        <f t="shared" si="37"/>
        <v>-1.3738483985748988E-3</v>
      </c>
      <c r="E2178" s="130">
        <v>1.3772964658850422E-3</v>
      </c>
    </row>
    <row r="2179" spans="2:5" x14ac:dyDescent="0.25">
      <c r="B2179" s="136">
        <v>42853</v>
      </c>
      <c r="C2179" s="261">
        <v>5.6789450645446777</v>
      </c>
      <c r="D2179" s="130">
        <f t="shared" ref="D2179:D2242" si="38">(C2179-C2180)/C2180</f>
        <v>-6.8620110659787647E-4</v>
      </c>
      <c r="E2179" s="130">
        <v>1.3757384546476746E-3</v>
      </c>
    </row>
    <row r="2180" spans="2:5" x14ac:dyDescent="0.25">
      <c r="B2180" s="136">
        <v>42852</v>
      </c>
      <c r="C2180" s="261">
        <v>5.6828446388244629</v>
      </c>
      <c r="D2180" s="130">
        <f t="shared" si="38"/>
        <v>4.8276084772258514E-3</v>
      </c>
      <c r="E2180" s="130">
        <v>6.8667230189130442E-4</v>
      </c>
    </row>
    <row r="2181" spans="2:5" x14ac:dyDescent="0.25">
      <c r="B2181" s="136">
        <v>42851</v>
      </c>
      <c r="C2181" s="261">
        <v>5.6555418968200684</v>
      </c>
      <c r="D2181" s="130">
        <f t="shared" si="38"/>
        <v>-2.7509724214131899E-3</v>
      </c>
      <c r="E2181" s="130">
        <v>-4.8044146443606273E-3</v>
      </c>
    </row>
    <row r="2182" spans="2:5" x14ac:dyDescent="0.25">
      <c r="B2182" s="136">
        <v>42850</v>
      </c>
      <c r="C2182" s="261">
        <v>5.6711430549621582</v>
      </c>
      <c r="D2182" s="130">
        <f t="shared" si="38"/>
        <v>7.6227142362849092E-3</v>
      </c>
      <c r="E2182" s="130">
        <v>2.7585611470515104E-3</v>
      </c>
    </row>
    <row r="2183" spans="2:5" x14ac:dyDescent="0.25">
      <c r="B2183" s="136">
        <v>42849</v>
      </c>
      <c r="C2183" s="261">
        <v>5.6282405853271484</v>
      </c>
      <c r="D2183" s="130">
        <f t="shared" si="38"/>
        <v>-3.4527532572773559E-3</v>
      </c>
      <c r="E2183" s="130">
        <v>-7.5650480369157322E-3</v>
      </c>
    </row>
    <row r="2184" spans="2:5" x14ac:dyDescent="0.25">
      <c r="B2184" s="136">
        <v>42846</v>
      </c>
      <c r="C2184" s="261">
        <v>5.6477408409118652</v>
      </c>
      <c r="D2184" s="130">
        <f t="shared" si="38"/>
        <v>6.9094329474510502E-4</v>
      </c>
      <c r="E2184" s="130">
        <v>3.464716066963104E-3</v>
      </c>
    </row>
    <row r="2185" spans="2:5" x14ac:dyDescent="0.25">
      <c r="B2185" s="136">
        <v>42845</v>
      </c>
      <c r="C2185" s="261">
        <v>5.6438412666320801</v>
      </c>
      <c r="D2185" s="130">
        <f t="shared" si="38"/>
        <v>9.0656537583028857E-3</v>
      </c>
      <c r="E2185" s="130">
        <v>-6.9046622173894647E-4</v>
      </c>
    </row>
    <row r="2186" spans="2:5" x14ac:dyDescent="0.25">
      <c r="B2186" s="136">
        <v>42844</v>
      </c>
      <c r="C2186" s="261">
        <v>5.5931358337402344</v>
      </c>
      <c r="D2186" s="130">
        <f t="shared" si="38"/>
        <v>-5.547899830217389E-3</v>
      </c>
      <c r="E2186" s="130">
        <v>-8.984206056897804E-3</v>
      </c>
    </row>
    <row r="2187" spans="2:5" x14ac:dyDescent="0.25">
      <c r="B2187" s="136">
        <v>42843</v>
      </c>
      <c r="C2187" s="261">
        <v>5.6243391036987296</v>
      </c>
      <c r="D2187" s="130">
        <f t="shared" si="38"/>
        <v>-7.5708405349433974E-3</v>
      </c>
      <c r="E2187" s="130">
        <v>5.5788507352643709E-3</v>
      </c>
    </row>
    <row r="2188" spans="2:5" x14ac:dyDescent="0.25">
      <c r="B2188" s="136">
        <v>42842</v>
      </c>
      <c r="C2188" s="261">
        <v>5.6672449111938477</v>
      </c>
      <c r="D2188" s="130">
        <f t="shared" si="38"/>
        <v>3.4534286950095535E-3</v>
      </c>
      <c r="E2188" s="130">
        <v>7.628595414330897E-3</v>
      </c>
    </row>
    <row r="2189" spans="2:5" x14ac:dyDescent="0.25">
      <c r="B2189" s="136">
        <v>42838</v>
      </c>
      <c r="C2189" s="261">
        <v>5.6477408409118652</v>
      </c>
      <c r="D2189" s="130">
        <f t="shared" si="38"/>
        <v>-5.1114195684282278E-2</v>
      </c>
      <c r="E2189" s="130">
        <v>-3.4415435696908575E-3</v>
      </c>
    </row>
    <row r="2190" spans="2:5" x14ac:dyDescent="0.25">
      <c r="B2190" s="136">
        <v>42837</v>
      </c>
      <c r="C2190" s="261">
        <v>5.9519710540771484</v>
      </c>
      <c r="D2190" s="130">
        <f t="shared" si="38"/>
        <v>1.126569637824559E-2</v>
      </c>
      <c r="E2190" s="130">
        <v>5.386759444793561E-2</v>
      </c>
    </row>
    <row r="2191" spans="2:5" x14ac:dyDescent="0.25">
      <c r="B2191" s="136">
        <v>42836</v>
      </c>
      <c r="C2191" s="261">
        <v>5.8856649398803711</v>
      </c>
      <c r="D2191" s="130">
        <f t="shared" si="38"/>
        <v>-5.2734521383205318E-3</v>
      </c>
      <c r="E2191" s="130">
        <v>-1.114019433131435E-2</v>
      </c>
    </row>
    <row r="2192" spans="2:5" x14ac:dyDescent="0.25">
      <c r="B2192" s="136">
        <v>42835</v>
      </c>
      <c r="C2192" s="261">
        <v>5.9168672561645508</v>
      </c>
      <c r="D2192" s="130">
        <f t="shared" si="38"/>
        <v>-6.5488067724511221E-3</v>
      </c>
      <c r="E2192" s="130">
        <v>5.3014088642317258E-3</v>
      </c>
    </row>
    <row r="2193" spans="2:5" x14ac:dyDescent="0.25">
      <c r="B2193" s="136">
        <v>42832</v>
      </c>
      <c r="C2193" s="261">
        <v>5.9558711051940918</v>
      </c>
      <c r="D2193" s="130">
        <f t="shared" si="38"/>
        <v>-5.8592884119629896E-3</v>
      </c>
      <c r="E2193" s="130">
        <v>6.5919763518278093E-3</v>
      </c>
    </row>
    <row r="2194" spans="2:5" x14ac:dyDescent="0.25">
      <c r="B2194" s="136">
        <v>42831</v>
      </c>
      <c r="C2194" s="261">
        <v>5.990973949432373</v>
      </c>
      <c r="D2194" s="130">
        <f t="shared" si="38"/>
        <v>0</v>
      </c>
      <c r="E2194" s="130">
        <v>5.8938220149976376E-3</v>
      </c>
    </row>
    <row r="2195" spans="2:5" x14ac:dyDescent="0.25">
      <c r="B2195" s="136">
        <v>42830</v>
      </c>
      <c r="C2195" s="261">
        <v>5.990973949432373</v>
      </c>
      <c r="D2195" s="130">
        <f t="shared" si="38"/>
        <v>-1.9493946986473313E-3</v>
      </c>
      <c r="E2195" s="130">
        <v>0</v>
      </c>
    </row>
    <row r="2196" spans="2:5" x14ac:dyDescent="0.25">
      <c r="B2196" s="136">
        <v>42829</v>
      </c>
      <c r="C2196" s="261">
        <v>6.0026755332946777</v>
      </c>
      <c r="D2196" s="130">
        <f t="shared" si="38"/>
        <v>-5.1712665442280523E-3</v>
      </c>
      <c r="E2196" s="130">
        <v>1.9532022607798819E-3</v>
      </c>
    </row>
    <row r="2197" spans="2:5" x14ac:dyDescent="0.25">
      <c r="B2197" s="136">
        <v>42828</v>
      </c>
      <c r="C2197" s="261">
        <v>6.0338783264160156</v>
      </c>
      <c r="D2197" s="130">
        <f t="shared" si="38"/>
        <v>-2.0886126390738391E-2</v>
      </c>
      <c r="E2197" s="130">
        <v>5.1981475507492025E-3</v>
      </c>
    </row>
    <row r="2198" spans="2:5" x14ac:dyDescent="0.25">
      <c r="B2198" s="136">
        <v>42825</v>
      </c>
      <c r="C2198" s="261">
        <v>6.1625909805297852</v>
      </c>
      <c r="D2198" s="130">
        <f t="shared" si="38"/>
        <v>0</v>
      </c>
      <c r="E2198" s="130">
        <v>2.1331662183221696E-2</v>
      </c>
    </row>
    <row r="2199" spans="2:5" x14ac:dyDescent="0.25">
      <c r="B2199" s="136">
        <v>42824</v>
      </c>
      <c r="C2199" s="261">
        <v>6.1625909805297852</v>
      </c>
      <c r="D2199" s="130">
        <f t="shared" si="38"/>
        <v>0</v>
      </c>
      <c r="E2199" s="130">
        <v>0</v>
      </c>
    </row>
    <row r="2200" spans="2:5" x14ac:dyDescent="0.25">
      <c r="B2200" s="136">
        <v>42823</v>
      </c>
      <c r="C2200" s="261">
        <v>6.1625909805297852</v>
      </c>
      <c r="D2200" s="130">
        <f t="shared" si="38"/>
        <v>5.0890258727080157E-3</v>
      </c>
      <c r="E2200" s="130">
        <v>0</v>
      </c>
    </row>
    <row r="2201" spans="2:5" x14ac:dyDescent="0.25">
      <c r="B2201" s="136">
        <v>42822</v>
      </c>
      <c r="C2201" s="261">
        <v>6.1313881874084473</v>
      </c>
      <c r="D2201" s="130">
        <f t="shared" si="38"/>
        <v>-1.9046819174213395E-3</v>
      </c>
      <c r="E2201" s="130">
        <v>-5.0632588175851083E-3</v>
      </c>
    </row>
    <row r="2202" spans="2:5" x14ac:dyDescent="0.25">
      <c r="B2202" s="136">
        <v>42821</v>
      </c>
      <c r="C2202" s="261">
        <v>6.1430888175964364</v>
      </c>
      <c r="D2202" s="130">
        <f t="shared" si="38"/>
        <v>5.1051858174200821E-3</v>
      </c>
      <c r="E2202" s="130">
        <v>1.9083166536442496E-3</v>
      </c>
    </row>
    <row r="2203" spans="2:5" x14ac:dyDescent="0.25">
      <c r="B2203" s="136">
        <v>42818</v>
      </c>
      <c r="C2203" s="261">
        <v>6.1118865013122559</v>
      </c>
      <c r="D2203" s="130">
        <f t="shared" si="38"/>
        <v>-2.5460161465844346E-3</v>
      </c>
      <c r="E2203" s="130">
        <v>-5.0792552754249272E-3</v>
      </c>
    </row>
    <row r="2204" spans="2:5" x14ac:dyDescent="0.25">
      <c r="B2204" s="136">
        <v>42817</v>
      </c>
      <c r="C2204" s="261">
        <v>6.1274871826171884</v>
      </c>
      <c r="D2204" s="130">
        <f t="shared" si="38"/>
        <v>3.833861122642153E-3</v>
      </c>
      <c r="E2204" s="130">
        <v>2.5525148907105813E-3</v>
      </c>
    </row>
    <row r="2205" spans="2:5" x14ac:dyDescent="0.25">
      <c r="B2205" s="136">
        <v>42816</v>
      </c>
      <c r="C2205" s="261">
        <v>6.1040849685668954</v>
      </c>
      <c r="D2205" s="130">
        <f t="shared" si="38"/>
        <v>7.7268911793470733E-3</v>
      </c>
      <c r="E2205" s="130">
        <v>-3.81921876828755E-3</v>
      </c>
    </row>
    <row r="2206" spans="2:5" x14ac:dyDescent="0.25">
      <c r="B2206" s="136">
        <v>42815</v>
      </c>
      <c r="C2206" s="261">
        <v>6.0572810173034668</v>
      </c>
      <c r="D2206" s="130">
        <f t="shared" si="38"/>
        <v>1.2894626490145571E-3</v>
      </c>
      <c r="E2206" s="130">
        <v>-7.6676441275713696E-3</v>
      </c>
    </row>
    <row r="2207" spans="2:5" x14ac:dyDescent="0.25">
      <c r="B2207" s="136">
        <v>42814</v>
      </c>
      <c r="C2207" s="261">
        <v>6.0494804382324219</v>
      </c>
      <c r="D2207" s="130">
        <f t="shared" si="38"/>
        <v>1.1082176905988185E-2</v>
      </c>
      <c r="E2207" s="130">
        <v>-1.2878020763377961E-3</v>
      </c>
    </row>
    <row r="2208" spans="2:5" x14ac:dyDescent="0.25">
      <c r="B2208" s="136">
        <v>42811</v>
      </c>
      <c r="C2208" s="261">
        <v>5.9831738471984863</v>
      </c>
      <c r="D2208" s="130">
        <f t="shared" si="38"/>
        <v>-2.726717942619452E-2</v>
      </c>
      <c r="E2208" s="130">
        <v>-1.0960708396522967E-2</v>
      </c>
    </row>
    <row r="2209" spans="2:5" x14ac:dyDescent="0.25">
      <c r="B2209" s="136">
        <v>42810</v>
      </c>
      <c r="C2209" s="261">
        <v>6.1508913040161133</v>
      </c>
      <c r="D2209" s="130">
        <f t="shared" si="38"/>
        <v>2.3361579527427623E-2</v>
      </c>
      <c r="E2209" s="130">
        <v>2.8031519909146152E-2</v>
      </c>
    </row>
    <row r="2210" spans="2:5" x14ac:dyDescent="0.25">
      <c r="B2210" s="136">
        <v>42809</v>
      </c>
      <c r="C2210" s="261">
        <v>6.0104770660400391</v>
      </c>
      <c r="D2210" s="130">
        <f t="shared" si="38"/>
        <v>-9.6400116345780797E-3</v>
      </c>
      <c r="E2210" s="130">
        <v>-2.282827496632777E-2</v>
      </c>
    </row>
    <row r="2211" spans="2:5" x14ac:dyDescent="0.25">
      <c r="B2211" s="136">
        <v>42808</v>
      </c>
      <c r="C2211" s="261">
        <v>6.0689821243286133</v>
      </c>
      <c r="D2211" s="130">
        <f t="shared" si="38"/>
        <v>-1.9243079403992293E-3</v>
      </c>
      <c r="E2211" s="130">
        <v>9.7338460234937512E-3</v>
      </c>
    </row>
    <row r="2212" spans="2:5" x14ac:dyDescent="0.25">
      <c r="B2212" s="136">
        <v>42807</v>
      </c>
      <c r="C2212" s="261">
        <v>6.0806832313537598</v>
      </c>
      <c r="D2212" s="130">
        <f t="shared" si="38"/>
        <v>5.8064439799660845E-3</v>
      </c>
      <c r="E2212" s="130">
        <v>1.9280180408244208E-3</v>
      </c>
    </row>
    <row r="2213" spans="2:5" x14ac:dyDescent="0.25">
      <c r="B2213" s="136">
        <v>42804</v>
      </c>
      <c r="C2213" s="261">
        <v>6.0455799102783203</v>
      </c>
      <c r="D2213" s="130">
        <f t="shared" si="38"/>
        <v>1.8396848893715869E-2</v>
      </c>
      <c r="E2213" s="130">
        <v>-5.7729238211976881E-3</v>
      </c>
    </row>
    <row r="2214" spans="2:5" x14ac:dyDescent="0.25">
      <c r="B2214" s="136">
        <v>42803</v>
      </c>
      <c r="C2214" s="261">
        <v>5.9363694190979004</v>
      </c>
      <c r="D2214" s="130">
        <f t="shared" si="38"/>
        <v>1.670015523101066E-2</v>
      </c>
      <c r="E2214" s="130">
        <v>-1.8064518673344639E-2</v>
      </c>
    </row>
    <row r="2215" spans="2:5" x14ac:dyDescent="0.25">
      <c r="B2215" s="136">
        <v>42802</v>
      </c>
      <c r="C2215" s="261">
        <v>5.8388595581054688</v>
      </c>
      <c r="D2215" s="130">
        <f t="shared" si="38"/>
        <v>-3.9919300819674236E-3</v>
      </c>
      <c r="E2215" s="130">
        <v>-1.6425841134268458E-2</v>
      </c>
    </row>
    <row r="2216" spans="2:5" x14ac:dyDescent="0.25">
      <c r="B2216" s="136">
        <v>42801</v>
      </c>
      <c r="C2216" s="261">
        <v>5.8622612953186044</v>
      </c>
      <c r="D2216" s="130">
        <f t="shared" si="38"/>
        <v>-8.5754547114315523E-3</v>
      </c>
      <c r="E2216" s="130">
        <v>4.0079294561297515E-3</v>
      </c>
    </row>
    <row r="2217" spans="2:5" x14ac:dyDescent="0.25">
      <c r="B2217" s="136">
        <v>42800</v>
      </c>
      <c r="C2217" s="261">
        <v>5.9129676818847656</v>
      </c>
      <c r="D2217" s="130">
        <f t="shared" si="38"/>
        <v>-1.4303984287866283E-2</v>
      </c>
      <c r="E2217" s="130">
        <v>8.6496292150357677E-3</v>
      </c>
    </row>
    <row r="2218" spans="2:5" x14ac:dyDescent="0.25">
      <c r="B2218" s="136">
        <v>42797</v>
      </c>
      <c r="C2218" s="261">
        <v>5.9987740516662598</v>
      </c>
      <c r="D2218" s="130">
        <f t="shared" si="38"/>
        <v>6.5442807071894038E-3</v>
      </c>
      <c r="E2218" s="130">
        <v>1.4511557376573257E-2</v>
      </c>
    </row>
    <row r="2219" spans="2:5" x14ac:dyDescent="0.25">
      <c r="B2219" s="136">
        <v>42796</v>
      </c>
      <c r="C2219" s="261">
        <v>5.9597716331481934</v>
      </c>
      <c r="D2219" s="130">
        <f t="shared" si="38"/>
        <v>-5.2082209917030291E-3</v>
      </c>
      <c r="E2219" s="130">
        <v>-6.5017315508379301E-3</v>
      </c>
    </row>
    <row r="2220" spans="2:5" x14ac:dyDescent="0.25">
      <c r="B2220" s="136">
        <v>42795</v>
      </c>
      <c r="C2220" s="261">
        <v>5.990973949432373</v>
      </c>
      <c r="D2220" s="130">
        <f t="shared" si="38"/>
        <v>1.453088945506616E-2</v>
      </c>
      <c r="E2220" s="130">
        <v>5.2354885731917475E-3</v>
      </c>
    </row>
    <row r="2221" spans="2:5" x14ac:dyDescent="0.25">
      <c r="B2221" s="136">
        <v>42794</v>
      </c>
      <c r="C2221" s="261">
        <v>5.9051666259765616</v>
      </c>
      <c r="D2221" s="130">
        <f t="shared" si="38"/>
        <v>-4.6022558753957077E-3</v>
      </c>
      <c r="E2221" s="130">
        <v>-1.4322766912371806E-2</v>
      </c>
    </row>
    <row r="2222" spans="2:5" x14ac:dyDescent="0.25">
      <c r="B2222" s="136">
        <v>42793</v>
      </c>
      <c r="C2222" s="261">
        <v>5.932469367980957</v>
      </c>
      <c r="D2222" s="130">
        <f t="shared" si="38"/>
        <v>0</v>
      </c>
      <c r="E2222" s="130">
        <v>4.6235345645103208E-3</v>
      </c>
    </row>
    <row r="2223" spans="2:5" x14ac:dyDescent="0.25">
      <c r="B2223" s="136">
        <v>42790</v>
      </c>
      <c r="C2223" s="261">
        <v>5.932469367980957</v>
      </c>
      <c r="D2223" s="130">
        <f t="shared" si="38"/>
        <v>1.3167076192783379E-3</v>
      </c>
      <c r="E2223" s="130">
        <v>0</v>
      </c>
    </row>
    <row r="2224" spans="2:5" x14ac:dyDescent="0.25">
      <c r="B2224" s="136">
        <v>42789</v>
      </c>
      <c r="C2224" s="261">
        <v>5.9246683120727539</v>
      </c>
      <c r="D2224" s="130">
        <f t="shared" si="38"/>
        <v>9.9733910139094134E-3</v>
      </c>
      <c r="E2224" s="130">
        <v>-1.3149761801228008E-3</v>
      </c>
    </row>
    <row r="2225" spans="2:5" x14ac:dyDescent="0.25">
      <c r="B2225" s="136">
        <v>42788</v>
      </c>
      <c r="C2225" s="261">
        <v>5.8661627769470206</v>
      </c>
      <c r="D2225" s="130">
        <f t="shared" si="38"/>
        <v>-1.6350639431832358E-2</v>
      </c>
      <c r="E2225" s="130">
        <v>-9.874904727833627E-3</v>
      </c>
    </row>
    <row r="2226" spans="2:5" x14ac:dyDescent="0.25">
      <c r="B2226" s="136">
        <v>42787</v>
      </c>
      <c r="C2226" s="261">
        <v>5.9636726379394531</v>
      </c>
      <c r="D2226" s="130">
        <f t="shared" si="38"/>
        <v>2.7553948577147384E-2</v>
      </c>
      <c r="E2226" s="130">
        <v>1.6622426737905909E-2</v>
      </c>
    </row>
    <row r="2227" spans="2:5" x14ac:dyDescent="0.25">
      <c r="B2227" s="136">
        <v>42783</v>
      </c>
      <c r="C2227" s="261">
        <v>5.8037562370300293</v>
      </c>
      <c r="D2227" s="130">
        <f t="shared" si="38"/>
        <v>-7.3382704788450461E-3</v>
      </c>
      <c r="E2227" s="130">
        <v>-2.681508704754753E-2</v>
      </c>
    </row>
    <row r="2228" spans="2:5" x14ac:dyDescent="0.25">
      <c r="B2228" s="136">
        <v>42782</v>
      </c>
      <c r="C2228" s="261">
        <v>5.8466606140136719</v>
      </c>
      <c r="D2228" s="130">
        <f t="shared" si="38"/>
        <v>8.7484170093308933E-3</v>
      </c>
      <c r="E2228" s="130">
        <v>7.3925187811812966E-3</v>
      </c>
    </row>
    <row r="2229" spans="2:5" x14ac:dyDescent="0.25">
      <c r="B2229" s="136">
        <v>42781</v>
      </c>
      <c r="C2229" s="261">
        <v>5.7959551811218262</v>
      </c>
      <c r="D2229" s="130">
        <f t="shared" si="38"/>
        <v>-3.3535863161871051E-3</v>
      </c>
      <c r="E2229" s="130">
        <v>-8.6725459607338053E-3</v>
      </c>
    </row>
    <row r="2230" spans="2:5" x14ac:dyDescent="0.25">
      <c r="B2230" s="136">
        <v>42780</v>
      </c>
      <c r="C2230" s="261">
        <v>5.815457820892334</v>
      </c>
      <c r="D2230" s="130">
        <f t="shared" si="38"/>
        <v>1.7747473197328233E-2</v>
      </c>
      <c r="E2230" s="130">
        <v>3.3648707005241216E-3</v>
      </c>
    </row>
    <row r="2231" spans="2:5" x14ac:dyDescent="0.25">
      <c r="B2231" s="136">
        <v>42779</v>
      </c>
      <c r="C2231" s="261">
        <v>5.714047908782959</v>
      </c>
      <c r="D2231" s="130">
        <f t="shared" si="38"/>
        <v>1.0344899397843148E-2</v>
      </c>
      <c r="E2231" s="130">
        <v>-1.743799288596929E-2</v>
      </c>
    </row>
    <row r="2232" spans="2:5" x14ac:dyDescent="0.25">
      <c r="B2232" s="136">
        <v>42776</v>
      </c>
      <c r="C2232" s="261">
        <v>5.6555418968200684</v>
      </c>
      <c r="D2232" s="130">
        <f t="shared" si="38"/>
        <v>-4.8044146443606273E-3</v>
      </c>
      <c r="E2232" s="130">
        <v>-1.023897819844354E-2</v>
      </c>
    </row>
    <row r="2233" spans="2:5" x14ac:dyDescent="0.25">
      <c r="B2233" s="136">
        <v>42775</v>
      </c>
      <c r="C2233" s="261">
        <v>5.6828446388244629</v>
      </c>
      <c r="D2233" s="130">
        <f t="shared" si="38"/>
        <v>3.2600891130071634E-2</v>
      </c>
      <c r="E2233" s="130">
        <v>4.8276084772258514E-3</v>
      </c>
    </row>
    <row r="2234" spans="2:5" x14ac:dyDescent="0.25">
      <c r="B2234" s="136">
        <v>42774</v>
      </c>
      <c r="C2234" s="261">
        <v>5.5034279823303223</v>
      </c>
      <c r="D2234" s="130">
        <f t="shared" si="38"/>
        <v>2.8430406110799512E-3</v>
      </c>
      <c r="E2234" s="130">
        <v>-3.1571627925280434E-2</v>
      </c>
    </row>
    <row r="2235" spans="2:5" x14ac:dyDescent="0.25">
      <c r="B2235" s="136">
        <v>42773</v>
      </c>
      <c r="C2235" s="261">
        <v>5.487825870513916</v>
      </c>
      <c r="D2235" s="130">
        <f t="shared" si="38"/>
        <v>1.5884307450692001E-2</v>
      </c>
      <c r="E2235" s="130">
        <v>-2.8349806459718276E-3</v>
      </c>
    </row>
    <row r="2236" spans="2:5" x14ac:dyDescent="0.25">
      <c r="B2236" s="136">
        <v>42772</v>
      </c>
      <c r="C2236" s="261">
        <v>5.4020185470581046</v>
      </c>
      <c r="D2236" s="130">
        <f t="shared" si="38"/>
        <v>-2.1613803027871813E-3</v>
      </c>
      <c r="E2236" s="130">
        <v>-1.5635941350991858E-2</v>
      </c>
    </row>
    <row r="2237" spans="2:5" x14ac:dyDescent="0.25">
      <c r="B2237" s="136">
        <v>42769</v>
      </c>
      <c r="C2237" s="261">
        <v>5.413719654083252</v>
      </c>
      <c r="D2237" s="130">
        <f t="shared" si="38"/>
        <v>9.454651955142751E-3</v>
      </c>
      <c r="E2237" s="130">
        <v>2.1660619864994173E-3</v>
      </c>
    </row>
    <row r="2238" spans="2:5" x14ac:dyDescent="0.25">
      <c r="B2238" s="136">
        <v>42768</v>
      </c>
      <c r="C2238" s="261">
        <v>5.3630142211914063</v>
      </c>
      <c r="D2238" s="130">
        <f t="shared" si="38"/>
        <v>1.1773377925386425E-2</v>
      </c>
      <c r="E2238" s="130">
        <v>-9.3660987512719767E-3</v>
      </c>
    </row>
    <row r="2239" spans="2:5" x14ac:dyDescent="0.25">
      <c r="B2239" s="136">
        <v>42767</v>
      </c>
      <c r="C2239" s="261">
        <v>5.3006081581115723</v>
      </c>
      <c r="D2239" s="130">
        <f t="shared" si="38"/>
        <v>-1.3071966799415026E-2</v>
      </c>
      <c r="E2239" s="130">
        <v>-1.1636378444279108E-2</v>
      </c>
    </row>
    <row r="2240" spans="2:5" x14ac:dyDescent="0.25">
      <c r="B2240" s="136">
        <v>42766</v>
      </c>
      <c r="C2240" s="261">
        <v>5.3708152770996094</v>
      </c>
      <c r="D2240" s="130">
        <f t="shared" si="38"/>
        <v>-2.8964774234727189E-3</v>
      </c>
      <c r="E2240" s="130">
        <v>1.3245106390405123E-2</v>
      </c>
    </row>
    <row r="2241" spans="2:5" x14ac:dyDescent="0.25">
      <c r="B2241" s="136">
        <v>42765</v>
      </c>
      <c r="C2241" s="261">
        <v>5.3864169120788574</v>
      </c>
      <c r="D2241" s="130">
        <f t="shared" si="38"/>
        <v>-9.3255241474457726E-3</v>
      </c>
      <c r="E2241" s="130">
        <v>2.904891375760249E-3</v>
      </c>
    </row>
    <row r="2242" spans="2:5" x14ac:dyDescent="0.25">
      <c r="B2242" s="136">
        <v>42762</v>
      </c>
      <c r="C2242" s="261">
        <v>5.4371209144592294</v>
      </c>
      <c r="D2242" s="130">
        <f t="shared" si="38"/>
        <v>1.0877523865063762E-2</v>
      </c>
      <c r="E2242" s="130">
        <v>9.4133081801874591E-3</v>
      </c>
    </row>
    <row r="2243" spans="2:5" x14ac:dyDescent="0.25">
      <c r="B2243" s="136">
        <v>42761</v>
      </c>
      <c r="C2243" s="261">
        <v>5.3786149024963379</v>
      </c>
      <c r="D2243" s="130">
        <f t="shared" ref="D2243:D2306" si="39">(C2243-C2244)/C2244</f>
        <v>-1.5000069422934576E-2</v>
      </c>
      <c r="E2243" s="130">
        <v>-1.0760476524865083E-2</v>
      </c>
    </row>
    <row r="2244" spans="2:5" x14ac:dyDescent="0.25">
      <c r="B2244" s="136">
        <v>42760</v>
      </c>
      <c r="C2244" s="261">
        <v>5.4605231285095206</v>
      </c>
      <c r="D2244" s="130">
        <f t="shared" si="39"/>
        <v>-8.4986593595820174E-3</v>
      </c>
      <c r="E2244" s="130">
        <v>1.5228497949382327E-2</v>
      </c>
    </row>
    <row r="2245" spans="2:5" x14ac:dyDescent="0.25">
      <c r="B2245" s="136">
        <v>42759</v>
      </c>
      <c r="C2245" s="261">
        <v>5.5073280334472656</v>
      </c>
      <c r="D2245" s="130">
        <f t="shared" si="39"/>
        <v>2.1291669143131573E-3</v>
      </c>
      <c r="E2245" s="130">
        <v>8.5715056664398166E-3</v>
      </c>
    </row>
    <row r="2246" spans="2:5" x14ac:dyDescent="0.25">
      <c r="B2246" s="136">
        <v>42758</v>
      </c>
      <c r="C2246" s="261">
        <v>5.4956269264221191</v>
      </c>
      <c r="D2246" s="130">
        <f t="shared" si="39"/>
        <v>-1.8802288469359444E-2</v>
      </c>
      <c r="E2246" s="130">
        <v>-2.1246431943190923E-3</v>
      </c>
    </row>
    <row r="2247" spans="2:5" x14ac:dyDescent="0.25">
      <c r="B2247" s="136">
        <v>42755</v>
      </c>
      <c r="C2247" s="261">
        <v>5.6009373664855957</v>
      </c>
      <c r="D2247" s="130">
        <f t="shared" si="39"/>
        <v>-2.08477832313104E-3</v>
      </c>
      <c r="E2247" s="130">
        <v>1.9162588995472081E-2</v>
      </c>
    </row>
    <row r="2248" spans="2:5" x14ac:dyDescent="0.25">
      <c r="B2248" s="136">
        <v>42754</v>
      </c>
      <c r="C2248" s="261">
        <v>5.6126384735107422</v>
      </c>
      <c r="D2248" s="130">
        <f t="shared" si="39"/>
        <v>-3.4624867914218515E-3</v>
      </c>
      <c r="E2248" s="130">
        <v>2.0891337037908255E-3</v>
      </c>
    </row>
    <row r="2249" spans="2:5" x14ac:dyDescent="0.25">
      <c r="B2249" s="136">
        <v>42753</v>
      </c>
      <c r="C2249" s="261">
        <v>5.6321396827697754</v>
      </c>
      <c r="D2249" s="130">
        <f t="shared" si="39"/>
        <v>-3.4505393445181756E-3</v>
      </c>
      <c r="E2249" s="130">
        <v>3.4745172615465235E-3</v>
      </c>
    </row>
    <row r="2250" spans="2:5" x14ac:dyDescent="0.25">
      <c r="B2250" s="136">
        <v>42752</v>
      </c>
      <c r="C2250" s="261">
        <v>5.6516408920288086</v>
      </c>
      <c r="D2250" s="130">
        <f t="shared" si="39"/>
        <v>-6.8976675664858512E-4</v>
      </c>
      <c r="E2250" s="130">
        <v>3.4624867914218515E-3</v>
      </c>
    </row>
    <row r="2251" spans="2:5" x14ac:dyDescent="0.25">
      <c r="B2251" s="136">
        <v>42748</v>
      </c>
      <c r="C2251" s="261">
        <v>5.6555418968200684</v>
      </c>
      <c r="D2251" s="130">
        <f t="shared" si="39"/>
        <v>-4.9180347581975863E-2</v>
      </c>
      <c r="E2251" s="130">
        <v>6.9024286322965484E-4</v>
      </c>
    </row>
    <row r="2252" spans="2:5" x14ac:dyDescent="0.25">
      <c r="B2252" s="136">
        <v>42747</v>
      </c>
      <c r="C2252" s="261">
        <v>5.9480700492858887</v>
      </c>
      <c r="D2252" s="130">
        <f t="shared" si="39"/>
        <v>3.9498814077825791E-3</v>
      </c>
      <c r="E2252" s="130">
        <v>5.1724159736187193E-2</v>
      </c>
    </row>
    <row r="2253" spans="2:5" x14ac:dyDescent="0.25">
      <c r="B2253" s="136">
        <v>42746</v>
      </c>
      <c r="C2253" s="261">
        <v>5.9246683120727539</v>
      </c>
      <c r="D2253" s="130">
        <f t="shared" si="39"/>
        <v>2.7740293651664139E-2</v>
      </c>
      <c r="E2253" s="130">
        <v>-3.9343412265200753E-3</v>
      </c>
    </row>
    <row r="2254" spans="2:5" x14ac:dyDescent="0.25">
      <c r="B2254" s="136">
        <v>42745</v>
      </c>
      <c r="C2254" s="261">
        <v>5.7647523880004883</v>
      </c>
      <c r="D2254" s="130">
        <f t="shared" si="39"/>
        <v>-1.203223261510078E-2</v>
      </c>
      <c r="E2254" s="130">
        <v>-2.699154039499619E-2</v>
      </c>
    </row>
    <row r="2255" spans="2:5" x14ac:dyDescent="0.25">
      <c r="B2255" s="136">
        <v>42744</v>
      </c>
      <c r="C2255" s="261">
        <v>5.8349599838256836</v>
      </c>
      <c r="D2255" s="130">
        <f t="shared" si="39"/>
        <v>9.4467361838305782E-3</v>
      </c>
      <c r="E2255" s="130">
        <v>1.2178770413684136E-2</v>
      </c>
    </row>
    <row r="2256" spans="2:5" x14ac:dyDescent="0.25">
      <c r="B2256" s="136">
        <v>42741</v>
      </c>
      <c r="C2256" s="261">
        <v>5.7803544998168954</v>
      </c>
      <c r="D2256" s="130">
        <f t="shared" si="39"/>
        <v>-1.3315695737471418E-2</v>
      </c>
      <c r="E2256" s="130">
        <v>-9.3583305044340967E-3</v>
      </c>
    </row>
    <row r="2257" spans="2:5" x14ac:dyDescent="0.25">
      <c r="B2257" s="136">
        <v>42740</v>
      </c>
      <c r="C2257" s="261">
        <v>5.8583626747131348</v>
      </c>
      <c r="D2257" s="130">
        <f t="shared" si="39"/>
        <v>-7.2702065280030818E-3</v>
      </c>
      <c r="E2257" s="130">
        <v>1.349539632884288E-2</v>
      </c>
    </row>
    <row r="2258" spans="2:5" x14ac:dyDescent="0.25">
      <c r="B2258" s="136">
        <v>42739</v>
      </c>
      <c r="C2258" s="261">
        <v>5.9012660980224609</v>
      </c>
      <c r="D2258" s="130">
        <f t="shared" si="39"/>
        <v>2.6458665302462235E-2</v>
      </c>
      <c r="E2258" s="130">
        <v>7.3234495184999818E-3</v>
      </c>
    </row>
    <row r="2259" spans="2:5" x14ac:dyDescent="0.25">
      <c r="B2259" s="136">
        <v>42738</v>
      </c>
      <c r="C2259" s="261">
        <v>5.7491512298583984</v>
      </c>
      <c r="D2259" s="130">
        <f t="shared" si="39"/>
        <v>-6.0687718298587335E-3</v>
      </c>
      <c r="E2259" s="130">
        <v>-2.5776649559157625E-2</v>
      </c>
    </row>
    <row r="2260" spans="2:5" x14ac:dyDescent="0.25">
      <c r="B2260" s="136">
        <v>42734</v>
      </c>
      <c r="C2260" s="261">
        <v>5.7842545509338379</v>
      </c>
      <c r="D2260" s="130">
        <f t="shared" si="39"/>
        <v>6.1058266989271817E-3</v>
      </c>
      <c r="E2260" s="130">
        <v>6.1058266989271817E-3</v>
      </c>
    </row>
    <row r="2261" spans="2:5" x14ac:dyDescent="0.25">
      <c r="B2261" s="136">
        <v>42733</v>
      </c>
      <c r="C2261" s="261">
        <v>5.7491512298583984</v>
      </c>
      <c r="D2261" s="130">
        <f t="shared" si="39"/>
        <v>6.7899649944562317E-4</v>
      </c>
      <c r="E2261" s="130">
        <v>-6.0687718298587335E-3</v>
      </c>
    </row>
    <row r="2262" spans="2:5" x14ac:dyDescent="0.25">
      <c r="B2262" s="136">
        <v>42732</v>
      </c>
      <c r="C2262" s="261">
        <v>5.7452502250671387</v>
      </c>
      <c r="D2262" s="130">
        <f t="shared" si="39"/>
        <v>-5.4021324728487988E-3</v>
      </c>
      <c r="E2262" s="130">
        <v>-6.7853577602895081E-4</v>
      </c>
    </row>
    <row r="2263" spans="2:5" x14ac:dyDescent="0.25">
      <c r="B2263" s="136">
        <v>42731</v>
      </c>
      <c r="C2263" s="261">
        <v>5.7764554023742676</v>
      </c>
      <c r="D2263" s="130">
        <f t="shared" si="39"/>
        <v>4.0680399806912945E-3</v>
      </c>
      <c r="E2263" s="130">
        <v>5.4314740150006686E-3</v>
      </c>
    </row>
    <row r="2264" spans="2:5" x14ac:dyDescent="0.25">
      <c r="B2264" s="136">
        <v>42727</v>
      </c>
      <c r="C2264" s="261">
        <v>5.7530517578125</v>
      </c>
      <c r="D2264" s="130">
        <f t="shared" si="39"/>
        <v>-3.3782642394576999E-3</v>
      </c>
      <c r="E2264" s="130">
        <v>-4.051558080435988E-3</v>
      </c>
    </row>
    <row r="2265" spans="2:5" x14ac:dyDescent="0.25">
      <c r="B2265" s="136">
        <v>42726</v>
      </c>
      <c r="C2265" s="261">
        <v>5.7725529670715332</v>
      </c>
      <c r="D2265" s="130">
        <f t="shared" si="39"/>
        <v>-1.1356085957212166E-2</v>
      </c>
      <c r="E2265" s="130">
        <v>3.389715594432303E-3</v>
      </c>
    </row>
    <row r="2266" spans="2:5" x14ac:dyDescent="0.25">
      <c r="B2266" s="136">
        <v>42725</v>
      </c>
      <c r="C2266" s="261">
        <v>5.8388595581054688</v>
      </c>
      <c r="D2266" s="130">
        <f t="shared" si="39"/>
        <v>2.6791114304987661E-3</v>
      </c>
      <c r="E2266" s="130">
        <v>1.1486527956030772E-2</v>
      </c>
    </row>
    <row r="2267" spans="2:5" x14ac:dyDescent="0.25">
      <c r="B2267" s="136">
        <v>42724</v>
      </c>
      <c r="C2267" s="261">
        <v>5.8232583999633789</v>
      </c>
      <c r="D2267" s="130">
        <f t="shared" si="39"/>
        <v>4.0349645405231196E-3</v>
      </c>
      <c r="E2267" s="130">
        <v>-2.6719529707530665E-3</v>
      </c>
    </row>
    <row r="2268" spans="2:5" x14ac:dyDescent="0.25">
      <c r="B2268" s="136">
        <v>42723</v>
      </c>
      <c r="C2268" s="261">
        <v>5.7998561859130859</v>
      </c>
      <c r="D2268" s="130">
        <f t="shared" si="39"/>
        <v>-2.013338346029995E-3</v>
      </c>
      <c r="E2268" s="130">
        <v>-4.0187490306870357E-3</v>
      </c>
    </row>
    <row r="2269" spans="2:5" x14ac:dyDescent="0.25">
      <c r="B2269" s="136">
        <v>42720</v>
      </c>
      <c r="C2269" s="261">
        <v>5.8115568161010742</v>
      </c>
      <c r="D2269" s="130">
        <f t="shared" si="39"/>
        <v>1.3440569783538551E-3</v>
      </c>
      <c r="E2269" s="130">
        <v>2.0174000549198481E-3</v>
      </c>
    </row>
    <row r="2270" spans="2:5" x14ac:dyDescent="0.25">
      <c r="B2270" s="136">
        <v>42719</v>
      </c>
      <c r="C2270" s="261">
        <v>5.8037562370300293</v>
      </c>
      <c r="D2270" s="130">
        <f t="shared" si="39"/>
        <v>2.695359389902203E-3</v>
      </c>
      <c r="E2270" s="130">
        <v>-1.3422529139581339E-3</v>
      </c>
    </row>
    <row r="2271" spans="2:5" x14ac:dyDescent="0.25">
      <c r="B2271" s="136">
        <v>42718</v>
      </c>
      <c r="C2271" s="261">
        <v>5.7881550788879386</v>
      </c>
      <c r="D2271" s="130">
        <f t="shared" si="39"/>
        <v>-8.6839696541668888E-3</v>
      </c>
      <c r="E2271" s="130">
        <v>-2.6881139567078633E-3</v>
      </c>
    </row>
    <row r="2272" spans="2:5" x14ac:dyDescent="0.25">
      <c r="B2272" s="136">
        <v>42717</v>
      </c>
      <c r="C2272" s="261">
        <v>5.8388595581054688</v>
      </c>
      <c r="D2272" s="130">
        <f t="shared" si="39"/>
        <v>1.836740871933789E-2</v>
      </c>
      <c r="E2272" s="130">
        <v>8.7600415894993414E-3</v>
      </c>
    </row>
    <row r="2273" spans="2:5" x14ac:dyDescent="0.25">
      <c r="B2273" s="136">
        <v>42716</v>
      </c>
      <c r="C2273" s="261">
        <v>5.7335491180419922</v>
      </c>
      <c r="D2273" s="130">
        <f t="shared" si="39"/>
        <v>-2.7138113423380117E-3</v>
      </c>
      <c r="E2273" s="130">
        <v>-1.8036131716387193E-2</v>
      </c>
    </row>
    <row r="2274" spans="2:5" x14ac:dyDescent="0.25">
      <c r="B2274" s="136">
        <v>42713</v>
      </c>
      <c r="C2274" s="261">
        <v>5.7491512298583984</v>
      </c>
      <c r="D2274" s="130">
        <f t="shared" si="39"/>
        <v>-2.7063015186158108E-3</v>
      </c>
      <c r="E2274" s="130">
        <v>2.7211961553290703E-3</v>
      </c>
    </row>
    <row r="2275" spans="2:5" x14ac:dyDescent="0.25">
      <c r="B2275" s="136">
        <v>42712</v>
      </c>
      <c r="C2275" s="261">
        <v>5.7647523880004883</v>
      </c>
      <c r="D2275" s="130">
        <f t="shared" si="39"/>
        <v>-6.7599402863675363E-4</v>
      </c>
      <c r="E2275" s="130">
        <v>2.7136454614491157E-3</v>
      </c>
    </row>
    <row r="2276" spans="2:5" x14ac:dyDescent="0.25">
      <c r="B2276" s="136">
        <v>42711</v>
      </c>
      <c r="C2276" s="261">
        <v>5.7686519622802734</v>
      </c>
      <c r="D2276" s="130">
        <f t="shared" si="39"/>
        <v>2.2114494322529592E-2</v>
      </c>
      <c r="E2276" s="130">
        <v>6.764513056800569E-4</v>
      </c>
    </row>
    <row r="2277" spans="2:5" x14ac:dyDescent="0.25">
      <c r="B2277" s="136">
        <v>42710</v>
      </c>
      <c r="C2277" s="261">
        <v>5.6438412666320801</v>
      </c>
      <c r="D2277" s="130">
        <f t="shared" si="39"/>
        <v>9.0656537583028857E-3</v>
      </c>
      <c r="E2277" s="130">
        <v>-2.163602457979755E-2</v>
      </c>
    </row>
    <row r="2278" spans="2:5" x14ac:dyDescent="0.25">
      <c r="B2278" s="136">
        <v>42709</v>
      </c>
      <c r="C2278" s="261">
        <v>5.5931358337402344</v>
      </c>
      <c r="D2278" s="130">
        <f t="shared" si="39"/>
        <v>2.0962623276192236E-3</v>
      </c>
      <c r="E2278" s="130">
        <v>-8.984206056897804E-3</v>
      </c>
    </row>
    <row r="2279" spans="2:5" x14ac:dyDescent="0.25">
      <c r="B2279" s="136">
        <v>42706</v>
      </c>
      <c r="C2279" s="261">
        <v>5.5814356803894043</v>
      </c>
      <c r="D2279" s="130">
        <f t="shared" si="39"/>
        <v>0</v>
      </c>
      <c r="E2279" s="130">
        <v>-2.091877204241966E-3</v>
      </c>
    </row>
    <row r="2280" spans="2:5" x14ac:dyDescent="0.25">
      <c r="B2280" s="136">
        <v>42705</v>
      </c>
      <c r="C2280" s="261">
        <v>5.5814356803894043</v>
      </c>
      <c r="D2280" s="130">
        <f t="shared" si="39"/>
        <v>-1.1740120942191732E-2</v>
      </c>
      <c r="E2280" s="130">
        <v>0</v>
      </c>
    </row>
    <row r="2281" spans="2:5" x14ac:dyDescent="0.25">
      <c r="B2281" s="136">
        <v>42704</v>
      </c>
      <c r="C2281" s="261">
        <v>5.6477408409118652</v>
      </c>
      <c r="D2281" s="130">
        <f t="shared" si="39"/>
        <v>-1.3793648867828935E-3</v>
      </c>
      <c r="E2281" s="130">
        <v>1.1879588750870453E-2</v>
      </c>
    </row>
    <row r="2282" spans="2:5" x14ac:dyDescent="0.25">
      <c r="B2282" s="136">
        <v>42703</v>
      </c>
      <c r="C2282" s="261">
        <v>5.6555418968200684</v>
      </c>
      <c r="D2282" s="130">
        <f t="shared" si="39"/>
        <v>-4.1210414009324068E-3</v>
      </c>
      <c r="E2282" s="130">
        <v>1.3812701623439917E-3</v>
      </c>
    </row>
    <row r="2283" spans="2:5" x14ac:dyDescent="0.25">
      <c r="B2283" s="136">
        <v>42702</v>
      </c>
      <c r="C2283" s="261">
        <v>5.6789450645446777</v>
      </c>
      <c r="D2283" s="130">
        <f t="shared" si="39"/>
        <v>2.0645222739042266E-3</v>
      </c>
      <c r="E2283" s="130">
        <v>4.1380946603486813E-3</v>
      </c>
    </row>
    <row r="2284" spans="2:5" x14ac:dyDescent="0.25">
      <c r="B2284" s="136">
        <v>42699</v>
      </c>
      <c r="C2284" s="261">
        <v>5.6672449111938477</v>
      </c>
      <c r="D2284" s="130">
        <f t="shared" si="39"/>
        <v>2.8308903974888826E-2</v>
      </c>
      <c r="E2284" s="130">
        <v>-2.0602688030700585E-3</v>
      </c>
    </row>
    <row r="2285" spans="2:5" x14ac:dyDescent="0.25">
      <c r="B2285" s="136">
        <v>42697</v>
      </c>
      <c r="C2285" s="261">
        <v>5.511228084564209</v>
      </c>
      <c r="D2285" s="130">
        <f t="shared" si="39"/>
        <v>4.9785111716082959E-3</v>
      </c>
      <c r="E2285" s="130">
        <v>-2.752957196564363E-2</v>
      </c>
    </row>
    <row r="2286" spans="2:5" x14ac:dyDescent="0.25">
      <c r="B2286" s="136">
        <v>42696</v>
      </c>
      <c r="C2286" s="261">
        <v>5.4839262962341309</v>
      </c>
      <c r="D2286" s="130">
        <f t="shared" si="39"/>
        <v>4.2858838198893013E-3</v>
      </c>
      <c r="E2286" s="130">
        <v>-4.9538483820955794E-3</v>
      </c>
    </row>
    <row r="2287" spans="2:5" x14ac:dyDescent="0.25">
      <c r="B2287" s="136">
        <v>42695</v>
      </c>
      <c r="C2287" s="261">
        <v>5.4605231285095206</v>
      </c>
      <c r="D2287" s="130">
        <f t="shared" si="39"/>
        <v>7.9192386405682359E-3</v>
      </c>
      <c r="E2287" s="130">
        <v>-4.2675934103420504E-3</v>
      </c>
    </row>
    <row r="2288" spans="2:5" x14ac:dyDescent="0.25">
      <c r="B2288" s="136">
        <v>42692</v>
      </c>
      <c r="C2288" s="261">
        <v>5.4176197052001953</v>
      </c>
      <c r="D2288" s="130">
        <f t="shared" si="39"/>
        <v>-1.4893597650985035E-2</v>
      </c>
      <c r="E2288" s="130">
        <v>-7.8570170475655513E-3</v>
      </c>
    </row>
    <row r="2289" spans="2:5" x14ac:dyDescent="0.25">
      <c r="B2289" s="136">
        <v>42691</v>
      </c>
      <c r="C2289" s="261">
        <v>5.4995274543762207</v>
      </c>
      <c r="D2289" s="130">
        <f t="shared" si="39"/>
        <v>-7.0874516149295691E-4</v>
      </c>
      <c r="E2289" s="130">
        <v>1.5118770536330713E-2</v>
      </c>
    </row>
    <row r="2290" spans="2:5" x14ac:dyDescent="0.25">
      <c r="B2290" s="136">
        <v>42690</v>
      </c>
      <c r="C2290" s="261">
        <v>5.5034279823303223</v>
      </c>
      <c r="D2290" s="130">
        <f t="shared" si="39"/>
        <v>7.8572790209045004E-3</v>
      </c>
      <c r="E2290" s="130">
        <v>7.0924783746606035E-4</v>
      </c>
    </row>
    <row r="2291" spans="2:5" x14ac:dyDescent="0.25">
      <c r="B2291" s="136">
        <v>42689</v>
      </c>
      <c r="C2291" s="261">
        <v>5.4605231285095206</v>
      </c>
      <c r="D2291" s="130">
        <f t="shared" si="39"/>
        <v>-4.2675934103420504E-3</v>
      </c>
      <c r="E2291" s="130">
        <v>-7.7960234890971395E-3</v>
      </c>
    </row>
    <row r="2292" spans="2:5" x14ac:dyDescent="0.25">
      <c r="B2292" s="136">
        <v>42688</v>
      </c>
      <c r="C2292" s="261">
        <v>5.4839262962341309</v>
      </c>
      <c r="D2292" s="130">
        <f t="shared" si="39"/>
        <v>-3.1013135122569733E-2</v>
      </c>
      <c r="E2292" s="130">
        <v>4.2858838198893013E-3</v>
      </c>
    </row>
    <row r="2293" spans="2:5" x14ac:dyDescent="0.25">
      <c r="B2293" s="136">
        <v>42685</v>
      </c>
      <c r="C2293" s="261">
        <v>5.6594433784484863</v>
      </c>
      <c r="D2293" s="130">
        <f t="shared" si="39"/>
        <v>4.8478370950635792E-3</v>
      </c>
      <c r="E2293" s="130">
        <v>3.2005733252630487E-2</v>
      </c>
    </row>
    <row r="2294" spans="2:5" x14ac:dyDescent="0.25">
      <c r="B2294" s="136">
        <v>42684</v>
      </c>
      <c r="C2294" s="261">
        <v>5.6321396827697754</v>
      </c>
      <c r="D2294" s="130">
        <f t="shared" si="39"/>
        <v>-6.8775151348466684E-3</v>
      </c>
      <c r="E2294" s="130">
        <v>-4.8244489524685618E-3</v>
      </c>
    </row>
    <row r="2295" spans="2:5" x14ac:dyDescent="0.25">
      <c r="B2295" s="136">
        <v>42683</v>
      </c>
      <c r="C2295" s="261">
        <v>5.6711430549621582</v>
      </c>
      <c r="D2295" s="130">
        <f t="shared" si="39"/>
        <v>-4.0897336148728203E-2</v>
      </c>
      <c r="E2295" s="130">
        <v>6.9251429100213157E-3</v>
      </c>
    </row>
    <row r="2296" spans="2:5" x14ac:dyDescent="0.25">
      <c r="B2296" s="136">
        <v>42682</v>
      </c>
      <c r="C2296" s="261">
        <v>5.9129676818847656</v>
      </c>
      <c r="D2296" s="130">
        <f t="shared" si="39"/>
        <v>-5.2490705389277859E-3</v>
      </c>
      <c r="E2296" s="130">
        <v>4.2641249670296151E-2</v>
      </c>
    </row>
    <row r="2297" spans="2:5" x14ac:dyDescent="0.25">
      <c r="B2297" s="136">
        <v>42681</v>
      </c>
      <c r="C2297" s="261">
        <v>5.9441690444946289</v>
      </c>
      <c r="D2297" s="130">
        <f t="shared" si="39"/>
        <v>1.3297665017779443E-2</v>
      </c>
      <c r="E2297" s="130">
        <v>5.2767686698936616E-3</v>
      </c>
    </row>
    <row r="2298" spans="2:5" x14ac:dyDescent="0.25">
      <c r="B2298" s="136">
        <v>42678</v>
      </c>
      <c r="C2298" s="261">
        <v>5.8661627769470206</v>
      </c>
      <c r="D2298" s="130">
        <f t="shared" si="39"/>
        <v>5.3475590591589512E-3</v>
      </c>
      <c r="E2298" s="130">
        <v>-1.3123157663198722E-2</v>
      </c>
    </row>
    <row r="2299" spans="2:5" x14ac:dyDescent="0.25">
      <c r="B2299" s="136">
        <v>42677</v>
      </c>
      <c r="C2299" s="261">
        <v>5.8349599838256836</v>
      </c>
      <c r="D2299" s="130">
        <f t="shared" si="39"/>
        <v>-1.3192647458241643E-2</v>
      </c>
      <c r="E2299" s="130">
        <v>-5.3191147787372091E-3</v>
      </c>
    </row>
    <row r="2300" spans="2:5" x14ac:dyDescent="0.25">
      <c r="B2300" s="136">
        <v>42676</v>
      </c>
      <c r="C2300" s="261">
        <v>5.9129676818847656</v>
      </c>
      <c r="D2300" s="130">
        <f t="shared" si="39"/>
        <v>-6.5530177882275123E-3</v>
      </c>
      <c r="E2300" s="130">
        <v>1.336902022898474E-2</v>
      </c>
    </row>
    <row r="2301" spans="2:5" x14ac:dyDescent="0.25">
      <c r="B2301" s="136">
        <v>42675</v>
      </c>
      <c r="C2301" s="261">
        <v>5.9519710540771484</v>
      </c>
      <c r="D2301" s="130">
        <f t="shared" si="39"/>
        <v>0</v>
      </c>
      <c r="E2301" s="130">
        <v>6.5962430865088781E-3</v>
      </c>
    </row>
    <row r="2302" spans="2:5" x14ac:dyDescent="0.25">
      <c r="B2302" s="136">
        <v>42674</v>
      </c>
      <c r="C2302" s="261">
        <v>5.9519710540771484</v>
      </c>
      <c r="D2302" s="130">
        <f t="shared" si="39"/>
        <v>-1.9621438956695949E-3</v>
      </c>
      <c r="E2302" s="130">
        <v>0</v>
      </c>
    </row>
    <row r="2303" spans="2:5" x14ac:dyDescent="0.25">
      <c r="B2303" s="136">
        <v>42671</v>
      </c>
      <c r="C2303" s="261">
        <v>5.9636726379394531</v>
      </c>
      <c r="D2303" s="130">
        <f t="shared" si="39"/>
        <v>-4.5570739788489047E-3</v>
      </c>
      <c r="E2303" s="130">
        <v>1.9660014734596211E-3</v>
      </c>
    </row>
    <row r="2304" spans="2:5" x14ac:dyDescent="0.25">
      <c r="B2304" s="136">
        <v>42670</v>
      </c>
      <c r="C2304" s="261">
        <v>5.990973949432373</v>
      </c>
      <c r="D2304" s="130">
        <f t="shared" si="39"/>
        <v>-1.6645435237514418E-2</v>
      </c>
      <c r="E2304" s="130">
        <v>4.5779359717425692E-3</v>
      </c>
    </row>
    <row r="2305" spans="2:5" x14ac:dyDescent="0.25">
      <c r="B2305" s="136">
        <v>42669</v>
      </c>
      <c r="C2305" s="261">
        <v>6.0923843383789063</v>
      </c>
      <c r="D2305" s="130">
        <f t="shared" si="39"/>
        <v>-4.4613829001334199E-3</v>
      </c>
      <c r="E2305" s="130">
        <v>1.6927195778599829E-2</v>
      </c>
    </row>
    <row r="2306" spans="2:5" x14ac:dyDescent="0.25">
      <c r="B2306" s="136">
        <v>42668</v>
      </c>
      <c r="C2306" s="261">
        <v>6.1196866035461426</v>
      </c>
      <c r="D2306" s="130">
        <f t="shared" si="39"/>
        <v>-1.8761853171861961E-2</v>
      </c>
      <c r="E2306" s="130">
        <v>4.4813760345429974E-3</v>
      </c>
    </row>
    <row r="2307" spans="2:5" x14ac:dyDescent="0.25">
      <c r="B2307" s="136">
        <v>42667</v>
      </c>
      <c r="C2307" s="261">
        <v>6.2366986274719238</v>
      </c>
      <c r="D2307" s="130">
        <f t="shared" ref="D2307:D2370" si="40">(C2307-C2308)/C2308</f>
        <v>7.561659039964576E-3</v>
      </c>
      <c r="E2307" s="130">
        <v>1.9120590890712753E-2</v>
      </c>
    </row>
    <row r="2308" spans="2:5" x14ac:dyDescent="0.25">
      <c r="B2308" s="136">
        <v>42664</v>
      </c>
      <c r="C2308" s="261">
        <v>6.1898927688598633</v>
      </c>
      <c r="D2308" s="130">
        <f t="shared" si="40"/>
        <v>8.2590720547997126E-3</v>
      </c>
      <c r="E2308" s="130">
        <v>-7.5049094734009189E-3</v>
      </c>
    </row>
    <row r="2309" spans="2:5" x14ac:dyDescent="0.25">
      <c r="B2309" s="136">
        <v>42663</v>
      </c>
      <c r="C2309" s="261">
        <v>6.1391887664794922</v>
      </c>
      <c r="D2309" s="130">
        <f t="shared" si="40"/>
        <v>-6.3129953698526165E-3</v>
      </c>
      <c r="E2309" s="130">
        <v>-8.1914185388562762E-3</v>
      </c>
    </row>
    <row r="2310" spans="2:5" x14ac:dyDescent="0.25">
      <c r="B2310" s="136">
        <v>42662</v>
      </c>
      <c r="C2310" s="261">
        <v>6.1781916618347168</v>
      </c>
      <c r="D2310" s="130">
        <f t="shared" si="40"/>
        <v>6.0335893567316033E-3</v>
      </c>
      <c r="E2310" s="130">
        <v>6.3531024763701406E-3</v>
      </c>
    </row>
    <row r="2311" spans="2:5" x14ac:dyDescent="0.25">
      <c r="B2311" s="136">
        <v>42661</v>
      </c>
      <c r="C2311" s="261">
        <v>6.1411385536193848</v>
      </c>
      <c r="D2311" s="130">
        <f t="shared" si="40"/>
        <v>1.3375813769694943E-2</v>
      </c>
      <c r="E2311" s="130">
        <v>-5.9974034868851079E-3</v>
      </c>
    </row>
    <row r="2312" spans="2:5" x14ac:dyDescent="0.25">
      <c r="B2312" s="136">
        <v>42660</v>
      </c>
      <c r="C2312" s="261">
        <v>6.0600800514221191</v>
      </c>
      <c r="D2312" s="130">
        <f t="shared" si="40"/>
        <v>2.5541688021746643E-3</v>
      </c>
      <c r="E2312" s="130">
        <v>-1.3199262887415627E-2</v>
      </c>
    </row>
    <row r="2313" spans="2:5" x14ac:dyDescent="0.25">
      <c r="B2313" s="136">
        <v>42657</v>
      </c>
      <c r="C2313" s="261">
        <v>6.0446410179138184</v>
      </c>
      <c r="D2313" s="130">
        <f t="shared" si="40"/>
        <v>-5.9459187944249842E-2</v>
      </c>
      <c r="E2313" s="130">
        <v>-2.5476616442843365E-3</v>
      </c>
    </row>
    <row r="2314" spans="2:5" x14ac:dyDescent="0.25">
      <c r="B2314" s="136">
        <v>42656</v>
      </c>
      <c r="C2314" s="261">
        <v>6.4267716407775879</v>
      </c>
      <c r="D2314" s="130">
        <f t="shared" si="40"/>
        <v>4.5197509656969462E-2</v>
      </c>
      <c r="E2314" s="130">
        <v>6.3218083874839265E-2</v>
      </c>
    </row>
    <row r="2315" spans="2:5" x14ac:dyDescent="0.25">
      <c r="B2315" s="136">
        <v>42655</v>
      </c>
      <c r="C2315" s="261">
        <v>6.1488585472106934</v>
      </c>
      <c r="D2315" s="130">
        <f t="shared" si="40"/>
        <v>1.4649723276797403E-2</v>
      </c>
      <c r="E2315" s="130">
        <v>-4.3243032287556007E-2</v>
      </c>
    </row>
    <row r="2316" spans="2:5" x14ac:dyDescent="0.25">
      <c r="B2316" s="136">
        <v>42654</v>
      </c>
      <c r="C2316" s="261">
        <v>6.0600800514221191</v>
      </c>
      <c r="D2316" s="130">
        <f t="shared" si="40"/>
        <v>-1.0712082227391975E-2</v>
      </c>
      <c r="E2316" s="130">
        <v>-1.4438207531842932E-2</v>
      </c>
    </row>
    <row r="2317" spans="2:5" x14ac:dyDescent="0.25">
      <c r="B2317" s="136">
        <v>42653</v>
      </c>
      <c r="C2317" s="261">
        <v>6.1256990432739258</v>
      </c>
      <c r="D2317" s="130">
        <f t="shared" si="40"/>
        <v>1.7307622560156579E-2</v>
      </c>
      <c r="E2317" s="130">
        <v>1.0828073440450317E-2</v>
      </c>
    </row>
    <row r="2318" spans="2:5" x14ac:dyDescent="0.25">
      <c r="B2318" s="136">
        <v>42650</v>
      </c>
      <c r="C2318" s="261">
        <v>6.0214815139770508</v>
      </c>
      <c r="D2318" s="130">
        <f t="shared" si="40"/>
        <v>-1.0152240893361454E-2</v>
      </c>
      <c r="E2318" s="130">
        <v>-1.7013165119711002E-2</v>
      </c>
    </row>
    <row r="2319" spans="2:5" x14ac:dyDescent="0.25">
      <c r="B2319" s="136">
        <v>42649</v>
      </c>
      <c r="C2319" s="261">
        <v>6.0832400321960449</v>
      </c>
      <c r="D2319" s="130">
        <f t="shared" si="40"/>
        <v>-1.253125634947511E-2</v>
      </c>
      <c r="E2319" s="130">
        <v>1.0256365991598645E-2</v>
      </c>
    </row>
    <row r="2320" spans="2:5" x14ac:dyDescent="0.25">
      <c r="B2320" s="136">
        <v>42648</v>
      </c>
      <c r="C2320" s="261">
        <v>6.160438060760498</v>
      </c>
      <c r="D2320" s="130">
        <f t="shared" si="40"/>
        <v>6.2697114461153351E-4</v>
      </c>
      <c r="E2320" s="130">
        <v>1.2690281520353669E-2</v>
      </c>
    </row>
    <row r="2321" spans="2:5" x14ac:dyDescent="0.25">
      <c r="B2321" s="136">
        <v>42647</v>
      </c>
      <c r="C2321" s="261">
        <v>6.1565780639648438</v>
      </c>
      <c r="D2321" s="130">
        <f t="shared" si="40"/>
        <v>-6.265782980987857E-4</v>
      </c>
      <c r="E2321" s="130">
        <v>-6.265782980987857E-4</v>
      </c>
    </row>
    <row r="2322" spans="2:5" x14ac:dyDescent="0.25">
      <c r="B2322" s="136">
        <v>42646</v>
      </c>
      <c r="C2322" s="261">
        <v>6.160438060760498</v>
      </c>
      <c r="D2322" s="130">
        <f t="shared" si="40"/>
        <v>1.1406825353531968E-2</v>
      </c>
      <c r="E2322" s="130">
        <v>6.2697114461153351E-4</v>
      </c>
    </row>
    <row r="2323" spans="2:5" x14ac:dyDescent="0.25">
      <c r="B2323" s="136">
        <v>42643</v>
      </c>
      <c r="C2323" s="261">
        <v>6.0909595489501953</v>
      </c>
      <c r="D2323" s="130">
        <f t="shared" si="40"/>
        <v>-5.6711069346240175E-3</v>
      </c>
      <c r="E2323" s="130">
        <v>-1.127817715640269E-2</v>
      </c>
    </row>
    <row r="2324" spans="2:5" x14ac:dyDescent="0.25">
      <c r="B2324" s="136">
        <v>42642</v>
      </c>
      <c r="C2324" s="261">
        <v>6.1256990432739258</v>
      </c>
      <c r="D2324" s="130">
        <f t="shared" si="40"/>
        <v>-1.2586770192786715E-3</v>
      </c>
      <c r="E2324" s="130">
        <v>5.7034518197905254E-3</v>
      </c>
    </row>
    <row r="2325" spans="2:5" x14ac:dyDescent="0.25">
      <c r="B2325" s="136">
        <v>42641</v>
      </c>
      <c r="C2325" s="261">
        <v>6.1334190368652344</v>
      </c>
      <c r="D2325" s="130">
        <f t="shared" si="40"/>
        <v>-1.257017194246621E-3</v>
      </c>
      <c r="E2325" s="130">
        <v>1.2602632837121206E-3</v>
      </c>
    </row>
    <row r="2326" spans="2:5" x14ac:dyDescent="0.25">
      <c r="B2326" s="136">
        <v>42640</v>
      </c>
      <c r="C2326" s="261">
        <v>6.1411385536193848</v>
      </c>
      <c r="D2326" s="130">
        <f t="shared" si="40"/>
        <v>2.5204487253437154E-3</v>
      </c>
      <c r="E2326" s="130">
        <v>1.2585992751761837E-3</v>
      </c>
    </row>
    <row r="2327" spans="2:5" x14ac:dyDescent="0.25">
      <c r="B2327" s="136">
        <v>42639</v>
      </c>
      <c r="C2327" s="261">
        <v>6.1256990432739258</v>
      </c>
      <c r="D2327" s="130">
        <f t="shared" si="40"/>
        <v>-5.6390498766387695E-3</v>
      </c>
      <c r="E2327" s="130">
        <v>-2.5141120348700563E-3</v>
      </c>
    </row>
    <row r="2328" spans="2:5" x14ac:dyDescent="0.25">
      <c r="B2328" s="136">
        <v>42636</v>
      </c>
      <c r="C2328" s="261">
        <v>6.160438060760498</v>
      </c>
      <c r="D2328" s="130">
        <f t="shared" si="40"/>
        <v>-1.7846187576430392E-2</v>
      </c>
      <c r="E2328" s="130">
        <v>5.6710290925434913E-3</v>
      </c>
    </row>
    <row r="2329" spans="2:5" x14ac:dyDescent="0.25">
      <c r="B2329" s="136">
        <v>42635</v>
      </c>
      <c r="C2329" s="261">
        <v>6.2723760604858398</v>
      </c>
      <c r="D2329" s="130">
        <f t="shared" si="40"/>
        <v>7.4396955009371993E-3</v>
      </c>
      <c r="E2329" s="130">
        <v>1.8170461032364183E-2</v>
      </c>
    </row>
    <row r="2330" spans="2:5" x14ac:dyDescent="0.25">
      <c r="B2330" s="136">
        <v>42634</v>
      </c>
      <c r="C2330" s="261">
        <v>6.2260560989379883</v>
      </c>
      <c r="D2330" s="130">
        <f t="shared" si="40"/>
        <v>4.9842871458006264E-3</v>
      </c>
      <c r="E2330" s="130">
        <v>-7.3847551711151314E-3</v>
      </c>
    </row>
    <row r="2331" spans="2:5" x14ac:dyDescent="0.25">
      <c r="B2331" s="136">
        <v>42633</v>
      </c>
      <c r="C2331" s="261">
        <v>6.1951775550842294</v>
      </c>
      <c r="D2331" s="130">
        <f t="shared" si="40"/>
        <v>-4.9595672385647147E-3</v>
      </c>
      <c r="E2331" s="130">
        <v>-4.9595672385647147E-3</v>
      </c>
    </row>
    <row r="2332" spans="2:5" x14ac:dyDescent="0.25">
      <c r="B2332" s="136">
        <v>42632</v>
      </c>
      <c r="C2332" s="261">
        <v>6.2260560989379883</v>
      </c>
      <c r="D2332" s="130">
        <f t="shared" si="40"/>
        <v>3.7335052015160337E-3</v>
      </c>
      <c r="E2332" s="130">
        <v>4.9842871458006264E-3</v>
      </c>
    </row>
    <row r="2333" spans="2:5" x14ac:dyDescent="0.25">
      <c r="B2333" s="136">
        <v>42629</v>
      </c>
      <c r="C2333" s="261">
        <v>6.2028975486755371</v>
      </c>
      <c r="D2333" s="130">
        <f t="shared" si="40"/>
        <v>1.8702053028403277E-3</v>
      </c>
      <c r="E2333" s="130">
        <v>-3.7196179884086572E-3</v>
      </c>
    </row>
    <row r="2334" spans="2:5" x14ac:dyDescent="0.25">
      <c r="B2334" s="136">
        <v>42628</v>
      </c>
      <c r="C2334" s="261">
        <v>6.1913185119628906</v>
      </c>
      <c r="D2334" s="130">
        <f t="shared" si="40"/>
        <v>5.6428177531584788E-3</v>
      </c>
      <c r="E2334" s="130">
        <v>-1.8667141641117188E-3</v>
      </c>
    </row>
    <row r="2335" spans="2:5" x14ac:dyDescent="0.25">
      <c r="B2335" s="136">
        <v>42627</v>
      </c>
      <c r="C2335" s="261">
        <v>6.1565780639648438</v>
      </c>
      <c r="D2335" s="130">
        <f t="shared" si="40"/>
        <v>-6.8492913599146731E-3</v>
      </c>
      <c r="E2335" s="130">
        <v>-5.6111550279510317E-3</v>
      </c>
    </row>
    <row r="2336" spans="2:5" x14ac:dyDescent="0.25">
      <c r="B2336" s="136">
        <v>42626</v>
      </c>
      <c r="C2336" s="261">
        <v>6.1990370750427246</v>
      </c>
      <c r="D2336" s="130">
        <f t="shared" si="40"/>
        <v>-1.9535939789538815E-2</v>
      </c>
      <c r="E2336" s="130">
        <v>6.8965276874175139E-3</v>
      </c>
    </row>
    <row r="2337" spans="2:5" x14ac:dyDescent="0.25">
      <c r="B2337" s="136">
        <v>42625</v>
      </c>
      <c r="C2337" s="261">
        <v>6.3225541114807129</v>
      </c>
      <c r="D2337" s="130">
        <f t="shared" si="40"/>
        <v>1.9290430297486574E-2</v>
      </c>
      <c r="E2337" s="130">
        <v>1.992519724317619E-2</v>
      </c>
    </row>
    <row r="2338" spans="2:5" x14ac:dyDescent="0.25">
      <c r="B2338" s="136">
        <v>42622</v>
      </c>
      <c r="C2338" s="261">
        <v>6.2028975486755371</v>
      </c>
      <c r="D2338" s="130">
        <f t="shared" si="40"/>
        <v>-1.2430315566478809E-3</v>
      </c>
      <c r="E2338" s="130">
        <v>-1.8925352111720049E-2</v>
      </c>
    </row>
    <row r="2339" spans="2:5" x14ac:dyDescent="0.25">
      <c r="B2339" s="136">
        <v>42621</v>
      </c>
      <c r="C2339" s="261">
        <v>6.2106175422668457</v>
      </c>
      <c r="D2339" s="130">
        <f t="shared" si="40"/>
        <v>-2.1289416450811609E-2</v>
      </c>
      <c r="E2339" s="130">
        <v>1.2445786071312739E-3</v>
      </c>
    </row>
    <row r="2340" spans="2:5" x14ac:dyDescent="0.25">
      <c r="B2340" s="136">
        <v>42620</v>
      </c>
      <c r="C2340" s="261">
        <v>6.3457140922546387</v>
      </c>
      <c r="D2340" s="130">
        <f t="shared" si="40"/>
        <v>0</v>
      </c>
      <c r="E2340" s="130">
        <v>2.1752514797181245E-2</v>
      </c>
    </row>
    <row r="2341" spans="2:5" x14ac:dyDescent="0.25">
      <c r="B2341" s="136">
        <v>42619</v>
      </c>
      <c r="C2341" s="261">
        <v>6.3457140922546387</v>
      </c>
      <c r="D2341" s="130">
        <f t="shared" si="40"/>
        <v>8.5888159861749521E-3</v>
      </c>
      <c r="E2341" s="130">
        <v>0</v>
      </c>
    </row>
    <row r="2342" spans="2:5" x14ac:dyDescent="0.25">
      <c r="B2342" s="136">
        <v>42615</v>
      </c>
      <c r="C2342" s="261">
        <v>6.2916760444641113</v>
      </c>
      <c r="D2342" s="130">
        <f t="shared" si="40"/>
        <v>1.2422442220926849E-2</v>
      </c>
      <c r="E2342" s="130">
        <v>-8.5156764085044957E-3</v>
      </c>
    </row>
    <row r="2343" spans="2:5" x14ac:dyDescent="0.25">
      <c r="B2343" s="136">
        <v>42614</v>
      </c>
      <c r="C2343" s="261">
        <v>6.2144770622253418</v>
      </c>
      <c r="D2343" s="130">
        <f t="shared" si="40"/>
        <v>1.5132304360004199E-2</v>
      </c>
      <c r="E2343" s="130">
        <v>-1.2270018623526396E-2</v>
      </c>
    </row>
    <row r="2344" spans="2:5" x14ac:dyDescent="0.25">
      <c r="B2344" s="136">
        <v>42613</v>
      </c>
      <c r="C2344" s="261">
        <v>6.1218395233154297</v>
      </c>
      <c r="D2344" s="130">
        <f t="shared" si="40"/>
        <v>0</v>
      </c>
      <c r="E2344" s="130">
        <v>-1.4906731166972807E-2</v>
      </c>
    </row>
    <row r="2345" spans="2:5" x14ac:dyDescent="0.25">
      <c r="B2345" s="136">
        <v>42612</v>
      </c>
      <c r="C2345" s="261">
        <v>6.1218395233154297</v>
      </c>
      <c r="D2345" s="130">
        <f t="shared" si="40"/>
        <v>6.9842595520112618E-3</v>
      </c>
      <c r="E2345" s="130">
        <v>0</v>
      </c>
    </row>
    <row r="2346" spans="2:5" x14ac:dyDescent="0.25">
      <c r="B2346" s="136">
        <v>42611</v>
      </c>
      <c r="C2346" s="261">
        <v>6.0793795585632324</v>
      </c>
      <c r="D2346" s="130">
        <f t="shared" si="40"/>
        <v>-9.4339087570668653E-3</v>
      </c>
      <c r="E2346" s="130">
        <v>-6.9358179989014229E-3</v>
      </c>
    </row>
    <row r="2347" spans="2:5" x14ac:dyDescent="0.25">
      <c r="B2347" s="136">
        <v>42608</v>
      </c>
      <c r="C2347" s="261">
        <v>6.1372780799865723</v>
      </c>
      <c r="D2347" s="130">
        <f t="shared" si="40"/>
        <v>-9.3458943804024582E-3</v>
      </c>
      <c r="E2347" s="130">
        <v>9.5237549926925867E-3</v>
      </c>
    </row>
    <row r="2348" spans="2:5" x14ac:dyDescent="0.25">
      <c r="B2348" s="136">
        <v>42607</v>
      </c>
      <c r="C2348" s="261">
        <v>6.1951775550842294</v>
      </c>
      <c r="D2348" s="130">
        <f t="shared" si="40"/>
        <v>-2.074415047773669E-2</v>
      </c>
      <c r="E2348" s="130">
        <v>9.4340641475029619E-3</v>
      </c>
    </row>
    <row r="2349" spans="2:5" x14ac:dyDescent="0.25">
      <c r="B2349" s="136">
        <v>42606</v>
      </c>
      <c r="C2349" s="261">
        <v>6.326413631439209</v>
      </c>
      <c r="D2349" s="130">
        <f t="shared" si="40"/>
        <v>-9.0693179018198605E-3</v>
      </c>
      <c r="E2349" s="130">
        <v>2.1183585972814833E-2</v>
      </c>
    </row>
    <row r="2350" spans="2:5" x14ac:dyDescent="0.25">
      <c r="B2350" s="136">
        <v>42605</v>
      </c>
      <c r="C2350" s="261">
        <v>6.384315013885498</v>
      </c>
      <c r="D2350" s="130">
        <f t="shared" si="40"/>
        <v>4.6835625540174099E-2</v>
      </c>
      <c r="E2350" s="130">
        <v>9.15232323073965E-3</v>
      </c>
    </row>
    <row r="2351" spans="2:5" x14ac:dyDescent="0.25">
      <c r="B2351" s="136">
        <v>42604</v>
      </c>
      <c r="C2351" s="261">
        <v>6.0986795425415039</v>
      </c>
      <c r="D2351" s="130">
        <f t="shared" si="40"/>
        <v>-6.2891948094932681E-3</v>
      </c>
      <c r="E2351" s="130">
        <v>-4.4740190720970741E-2</v>
      </c>
    </row>
    <row r="2352" spans="2:5" x14ac:dyDescent="0.25">
      <c r="B2352" s="136">
        <v>42601</v>
      </c>
      <c r="C2352" s="261">
        <v>6.1372780799865723</v>
      </c>
      <c r="D2352" s="130">
        <f t="shared" si="40"/>
        <v>1.2592361748906113E-3</v>
      </c>
      <c r="E2352" s="130">
        <v>6.3289991178948199E-3</v>
      </c>
    </row>
    <row r="2353" spans="2:5" x14ac:dyDescent="0.25">
      <c r="B2353" s="136">
        <v>42600</v>
      </c>
      <c r="C2353" s="261">
        <v>6.1295595169067383</v>
      </c>
      <c r="D2353" s="130">
        <f t="shared" si="40"/>
        <v>-2.5126099965250355E-3</v>
      </c>
      <c r="E2353" s="130">
        <v>-1.2576524933755114E-3</v>
      </c>
    </row>
    <row r="2354" spans="2:5" x14ac:dyDescent="0.25">
      <c r="B2354" s="136">
        <v>42599</v>
      </c>
      <c r="C2354" s="261">
        <v>6.1449995040893546</v>
      </c>
      <c r="D2354" s="130">
        <f t="shared" si="40"/>
        <v>-1.8806810788707133E-3</v>
      </c>
      <c r="E2354" s="130">
        <v>2.5189391081087073E-3</v>
      </c>
    </row>
    <row r="2355" spans="2:5" x14ac:dyDescent="0.25">
      <c r="B2355" s="136">
        <v>42598</v>
      </c>
      <c r="C2355" s="261">
        <v>6.1565780639648438</v>
      </c>
      <c r="D2355" s="130">
        <f t="shared" si="40"/>
        <v>-1.5432312000911417E-2</v>
      </c>
      <c r="E2355" s="130">
        <v>1.8842247046210348E-3</v>
      </c>
    </row>
    <row r="2356" spans="2:5" x14ac:dyDescent="0.25">
      <c r="B2356" s="136">
        <v>42597</v>
      </c>
      <c r="C2356" s="261">
        <v>6.253077507019043</v>
      </c>
      <c r="D2356" s="130">
        <f t="shared" si="40"/>
        <v>3.7177725878622565E-3</v>
      </c>
      <c r="E2356" s="130">
        <v>1.5674201163633661E-2</v>
      </c>
    </row>
    <row r="2357" spans="2:5" x14ac:dyDescent="0.25">
      <c r="B2357" s="136">
        <v>42594</v>
      </c>
      <c r="C2357" s="261">
        <v>6.2299160957336426</v>
      </c>
      <c r="D2357" s="130">
        <f t="shared" si="40"/>
        <v>-1.7650674083702713E-2</v>
      </c>
      <c r="E2357" s="130">
        <v>-3.7040019509436499E-3</v>
      </c>
    </row>
    <row r="2358" spans="2:5" x14ac:dyDescent="0.25">
      <c r="B2358" s="136">
        <v>42593</v>
      </c>
      <c r="C2358" s="261">
        <v>6.3418540954589844</v>
      </c>
      <c r="D2358" s="130">
        <f t="shared" si="40"/>
        <v>-4.845639881860965E-3</v>
      </c>
      <c r="E2358" s="130">
        <v>1.796781818650799E-2</v>
      </c>
    </row>
    <row r="2359" spans="2:5" x14ac:dyDescent="0.25">
      <c r="B2359" s="136">
        <v>42592</v>
      </c>
      <c r="C2359" s="261">
        <v>6.3727340698242188</v>
      </c>
      <c r="D2359" s="130">
        <f t="shared" si="40"/>
        <v>9.168650708251876E-3</v>
      </c>
      <c r="E2359" s="130">
        <v>4.8692344384500498E-3</v>
      </c>
    </row>
    <row r="2360" spans="2:5" x14ac:dyDescent="0.25">
      <c r="B2360" s="136">
        <v>42591</v>
      </c>
      <c r="C2360" s="261">
        <v>6.3148355484008789</v>
      </c>
      <c r="D2360" s="130">
        <f t="shared" si="40"/>
        <v>5.5316820036816127E-3</v>
      </c>
      <c r="E2360" s="130">
        <v>-9.0853503047455542E-3</v>
      </c>
    </row>
    <row r="2361" spans="2:5" x14ac:dyDescent="0.25">
      <c r="B2361" s="136">
        <v>42590</v>
      </c>
      <c r="C2361" s="261">
        <v>6.2800960540771484</v>
      </c>
      <c r="D2361" s="130">
        <f t="shared" si="40"/>
        <v>1.2307925285191886E-3</v>
      </c>
      <c r="E2361" s="130">
        <v>-5.5012508334484874E-3</v>
      </c>
    </row>
    <row r="2362" spans="2:5" x14ac:dyDescent="0.25">
      <c r="B2362" s="136">
        <v>42587</v>
      </c>
      <c r="C2362" s="261">
        <v>6.2723760604858398</v>
      </c>
      <c r="D2362" s="130">
        <f t="shared" si="40"/>
        <v>9.9440221199730457E-3</v>
      </c>
      <c r="E2362" s="130">
        <v>-1.2292795404453469E-3</v>
      </c>
    </row>
    <row r="2363" spans="2:5" x14ac:dyDescent="0.25">
      <c r="B2363" s="136">
        <v>42586</v>
      </c>
      <c r="C2363" s="261">
        <v>6.2106175422668457</v>
      </c>
      <c r="D2363" s="130">
        <f t="shared" si="40"/>
        <v>-1.5902361890122597E-2</v>
      </c>
      <c r="E2363" s="130">
        <v>-9.8461121628301267E-3</v>
      </c>
    </row>
    <row r="2364" spans="2:5" x14ac:dyDescent="0.25">
      <c r="B2364" s="136">
        <v>42585</v>
      </c>
      <c r="C2364" s="261">
        <v>6.3109769821166992</v>
      </c>
      <c r="D2364" s="130">
        <f t="shared" si="40"/>
        <v>-2.4400316232560423E-3</v>
      </c>
      <c r="E2364" s="130">
        <v>1.6159333458685785E-2</v>
      </c>
    </row>
    <row r="2365" spans="2:5" x14ac:dyDescent="0.25">
      <c r="B2365" s="136">
        <v>42584</v>
      </c>
      <c r="C2365" s="261">
        <v>6.326413631439209</v>
      </c>
      <c r="D2365" s="130">
        <f t="shared" si="40"/>
        <v>-1.0863284883907452E-2</v>
      </c>
      <c r="E2365" s="130">
        <v>2.44599994046125E-3</v>
      </c>
    </row>
    <row r="2366" spans="2:5" x14ac:dyDescent="0.25">
      <c r="B2366" s="136">
        <v>42583</v>
      </c>
      <c r="C2366" s="261">
        <v>6.3958940505981454</v>
      </c>
      <c r="D2366" s="130">
        <f t="shared" si="40"/>
        <v>8.5211602672877265E-3</v>
      </c>
      <c r="E2366" s="130">
        <v>1.0982591908573988E-2</v>
      </c>
    </row>
    <row r="2367" spans="2:5" x14ac:dyDescent="0.25">
      <c r="B2367" s="136">
        <v>42580</v>
      </c>
      <c r="C2367" s="261">
        <v>6.3418540954589844</v>
      </c>
      <c r="D2367" s="130">
        <f t="shared" si="40"/>
        <v>-9.6444720225124809E-3</v>
      </c>
      <c r="E2367" s="130">
        <v>-8.4491635902110059E-3</v>
      </c>
    </row>
    <row r="2368" spans="2:5" x14ac:dyDescent="0.25">
      <c r="B2368" s="136">
        <v>42579</v>
      </c>
      <c r="C2368" s="261">
        <v>6.4036135673522949</v>
      </c>
      <c r="D2368" s="130">
        <f t="shared" si="40"/>
        <v>-6.5869501085779707E-3</v>
      </c>
      <c r="E2368" s="130">
        <v>9.7383936879804189E-3</v>
      </c>
    </row>
    <row r="2369" spans="2:5" x14ac:dyDescent="0.25">
      <c r="B2369" s="136">
        <v>42578</v>
      </c>
      <c r="C2369" s="261">
        <v>6.4460735321044922</v>
      </c>
      <c r="D2369" s="130">
        <f t="shared" si="40"/>
        <v>-2.9851305466362206E-3</v>
      </c>
      <c r="E2369" s="130">
        <v>6.6306257093138752E-3</v>
      </c>
    </row>
    <row r="2370" spans="2:5" x14ac:dyDescent="0.25">
      <c r="B2370" s="136">
        <v>42577</v>
      </c>
      <c r="C2370" s="261">
        <v>6.4653735160827637</v>
      </c>
      <c r="D2370" s="130">
        <f t="shared" si="40"/>
        <v>3.5951089169004389E-3</v>
      </c>
      <c r="E2370" s="130">
        <v>2.9940682311718047E-3</v>
      </c>
    </row>
    <row r="2371" spans="2:5" x14ac:dyDescent="0.25">
      <c r="B2371" s="136">
        <v>42576</v>
      </c>
      <c r="C2371" s="261">
        <v>6.4422130584716797</v>
      </c>
      <c r="D2371" s="130">
        <f t="shared" ref="D2371:D2434" si="41">(C2371-C2372)/C2372</f>
        <v>7.2419911129082111E-3</v>
      </c>
      <c r="E2371" s="130">
        <v>-3.582230408416748E-3</v>
      </c>
    </row>
    <row r="2372" spans="2:5" x14ac:dyDescent="0.25">
      <c r="B2372" s="136">
        <v>42573</v>
      </c>
      <c r="C2372" s="261">
        <v>6.3958940505981454</v>
      </c>
      <c r="D2372" s="130">
        <f t="shared" si="41"/>
        <v>-3.008480160420423E-3</v>
      </c>
      <c r="E2372" s="130">
        <v>-7.1899217633951979E-3</v>
      </c>
    </row>
    <row r="2373" spans="2:5" x14ac:dyDescent="0.25">
      <c r="B2373" s="136">
        <v>42572</v>
      </c>
      <c r="C2373" s="261">
        <v>6.415194034576416</v>
      </c>
      <c r="D2373" s="130">
        <f t="shared" si="41"/>
        <v>-7.7612656688008904E-3</v>
      </c>
      <c r="E2373" s="130">
        <v>3.0175584250751709E-3</v>
      </c>
    </row>
    <row r="2374" spans="2:5" x14ac:dyDescent="0.25">
      <c r="B2374" s="136">
        <v>42571</v>
      </c>
      <c r="C2374" s="261">
        <v>6.4653735160827637</v>
      </c>
      <c r="D2374" s="130">
        <f t="shared" si="41"/>
        <v>6.0064177572840072E-3</v>
      </c>
      <c r="E2374" s="130">
        <v>7.8219740877503979E-3</v>
      </c>
    </row>
    <row r="2375" spans="2:5" x14ac:dyDescent="0.25">
      <c r="B2375" s="136">
        <v>42570</v>
      </c>
      <c r="C2375" s="261">
        <v>6.4267716407775879</v>
      </c>
      <c r="D2375" s="130">
        <f t="shared" si="41"/>
        <v>-1.0106988865434461E-2</v>
      </c>
      <c r="E2375" s="130">
        <v>-5.9705561030855741E-3</v>
      </c>
    </row>
    <row r="2376" spans="2:5" x14ac:dyDescent="0.25">
      <c r="B2376" s="136">
        <v>42569</v>
      </c>
      <c r="C2376" s="261">
        <v>6.4923901557922363</v>
      </c>
      <c r="D2376" s="130">
        <f t="shared" si="41"/>
        <v>5.9460127615499703E-4</v>
      </c>
      <c r="E2376" s="130">
        <v>1.0210183072057797E-2</v>
      </c>
    </row>
    <row r="2377" spans="2:5" x14ac:dyDescent="0.25">
      <c r="B2377" s="136">
        <v>42566</v>
      </c>
      <c r="C2377" s="261">
        <v>6.4885320663452148</v>
      </c>
      <c r="D2377" s="130">
        <f t="shared" si="41"/>
        <v>-8.8394789057981107E-2</v>
      </c>
      <c r="E2377" s="130">
        <v>-5.9424793557415212E-4</v>
      </c>
    </row>
    <row r="2378" spans="2:5" x14ac:dyDescent="0.25">
      <c r="B2378" s="136">
        <v>42565</v>
      </c>
      <c r="C2378" s="261">
        <v>7.1176996231079102</v>
      </c>
      <c r="D2378" s="130">
        <f t="shared" si="41"/>
        <v>7.1000125222108581E-3</v>
      </c>
      <c r="E2378" s="130">
        <v>9.6966085753982495E-2</v>
      </c>
    </row>
    <row r="2379" spans="2:5" x14ac:dyDescent="0.25">
      <c r="B2379" s="136">
        <v>42564</v>
      </c>
      <c r="C2379" s="261">
        <v>7.0675201416015616</v>
      </c>
      <c r="D2379" s="130">
        <f t="shared" si="41"/>
        <v>2.1891520403144586E-3</v>
      </c>
      <c r="E2379" s="130">
        <v>-7.0499577340182714E-3</v>
      </c>
    </row>
    <row r="2380" spans="2:5" x14ac:dyDescent="0.25">
      <c r="B2380" s="136">
        <v>42563</v>
      </c>
      <c r="C2380" s="261">
        <v>7.0520820617675781</v>
      </c>
      <c r="D2380" s="130">
        <f t="shared" si="41"/>
        <v>7.7221534703220051E-3</v>
      </c>
      <c r="E2380" s="130">
        <v>-2.184370122005069E-3</v>
      </c>
    </row>
    <row r="2381" spans="2:5" x14ac:dyDescent="0.25">
      <c r="B2381" s="136">
        <v>42562</v>
      </c>
      <c r="C2381" s="261">
        <v>6.998042106628418</v>
      </c>
      <c r="D2381" s="130">
        <f t="shared" si="41"/>
        <v>1.6255565323898113E-2</v>
      </c>
      <c r="E2381" s="130">
        <v>-7.6629787722032328E-3</v>
      </c>
    </row>
    <row r="2382" spans="2:5" x14ac:dyDescent="0.25">
      <c r="B2382" s="136">
        <v>42559</v>
      </c>
      <c r="C2382" s="261">
        <v>6.8861045837402344</v>
      </c>
      <c r="D2382" s="130">
        <f t="shared" si="41"/>
        <v>9.6208680405170874E-3</v>
      </c>
      <c r="E2382" s="130">
        <v>-1.5995548638119569E-2</v>
      </c>
    </row>
    <row r="2383" spans="2:5" x14ac:dyDescent="0.25">
      <c r="B2383" s="136">
        <v>42558</v>
      </c>
      <c r="C2383" s="261">
        <v>6.8204855918884277</v>
      </c>
      <c r="D2383" s="130">
        <f t="shared" si="41"/>
        <v>2.2688325928218031E-3</v>
      </c>
      <c r="E2383" s="130">
        <v>-9.5291889708949556E-3</v>
      </c>
    </row>
    <row r="2384" spans="2:5" x14ac:dyDescent="0.25">
      <c r="B2384" s="136">
        <v>42557</v>
      </c>
      <c r="C2384" s="261">
        <v>6.8050460815429688</v>
      </c>
      <c r="D2384" s="130">
        <f t="shared" si="41"/>
        <v>-1.1216916436103069E-2</v>
      </c>
      <c r="E2384" s="130">
        <v>-2.263696644095418E-3</v>
      </c>
    </row>
    <row r="2385" spans="2:5" x14ac:dyDescent="0.25">
      <c r="B2385" s="136">
        <v>42556</v>
      </c>
      <c r="C2385" s="261">
        <v>6.8822436332702637</v>
      </c>
      <c r="D2385" s="130">
        <f t="shared" si="41"/>
        <v>-4.4668627552279915E-3</v>
      </c>
      <c r="E2385" s="130">
        <v>1.1344162964109014E-2</v>
      </c>
    </row>
    <row r="2386" spans="2:5" x14ac:dyDescent="0.25">
      <c r="B2386" s="136">
        <v>42552</v>
      </c>
      <c r="C2386" s="261">
        <v>6.913123607635498</v>
      </c>
      <c r="D2386" s="130">
        <f t="shared" si="41"/>
        <v>3.3613388383744672E-3</v>
      </c>
      <c r="E2386" s="130">
        <v>4.4869051447051162E-3</v>
      </c>
    </row>
    <row r="2387" spans="2:5" x14ac:dyDescent="0.25">
      <c r="B2387" s="136">
        <v>42551</v>
      </c>
      <c r="C2387" s="261">
        <v>6.8899641036987296</v>
      </c>
      <c r="D2387" s="130">
        <f t="shared" si="41"/>
        <v>3.9368732907929423E-3</v>
      </c>
      <c r="E2387" s="130">
        <v>-3.3500780907763533E-3</v>
      </c>
    </row>
    <row r="2388" spans="2:5" x14ac:dyDescent="0.25">
      <c r="B2388" s="136">
        <v>42550</v>
      </c>
      <c r="C2388" s="261">
        <v>6.862945556640625</v>
      </c>
      <c r="D2388" s="130">
        <f t="shared" si="41"/>
        <v>1.3105590866575027E-2</v>
      </c>
      <c r="E2388" s="130">
        <v>-3.9214350976952477E-3</v>
      </c>
    </row>
    <row r="2389" spans="2:5" x14ac:dyDescent="0.25">
      <c r="B2389" s="136">
        <v>42549</v>
      </c>
      <c r="C2389" s="261">
        <v>6.7741661071777344</v>
      </c>
      <c r="D2389" s="130">
        <f t="shared" si="41"/>
        <v>1.2694703661223649E-2</v>
      </c>
      <c r="E2389" s="130">
        <v>-1.2936056206505547E-2</v>
      </c>
    </row>
    <row r="2390" spans="2:5" x14ac:dyDescent="0.25">
      <c r="B2390" s="136">
        <v>42548</v>
      </c>
      <c r="C2390" s="261">
        <v>6.6892480850219727</v>
      </c>
      <c r="D2390" s="130">
        <f t="shared" si="41"/>
        <v>-4.1482397064395202E-2</v>
      </c>
      <c r="E2390" s="130">
        <v>-1.2535568335973447E-2</v>
      </c>
    </row>
    <row r="2391" spans="2:5" x14ac:dyDescent="0.25">
      <c r="B2391" s="136">
        <v>42545</v>
      </c>
      <c r="C2391" s="261">
        <v>6.9787430763244629</v>
      </c>
      <c r="D2391" s="130">
        <f t="shared" si="41"/>
        <v>-4.7418191815565967E-2</v>
      </c>
      <c r="E2391" s="130">
        <v>4.3277658060059725E-2</v>
      </c>
    </row>
    <row r="2392" spans="2:5" x14ac:dyDescent="0.25">
      <c r="B2392" s="136">
        <v>42544</v>
      </c>
      <c r="C2392" s="261">
        <v>7.3261351585388184</v>
      </c>
      <c r="D2392" s="130">
        <f t="shared" si="41"/>
        <v>2.15283305545634E-2</v>
      </c>
      <c r="E2392" s="130">
        <v>4.9778603168941789E-2</v>
      </c>
    </row>
    <row r="2393" spans="2:5" x14ac:dyDescent="0.25">
      <c r="B2393" s="136">
        <v>42543</v>
      </c>
      <c r="C2393" s="261">
        <v>7.1717395782470703</v>
      </c>
      <c r="D2393" s="130">
        <f t="shared" si="41"/>
        <v>2.1576713940161698E-3</v>
      </c>
      <c r="E2393" s="130">
        <v>-2.1074628975660599E-2</v>
      </c>
    </row>
    <row r="2394" spans="2:5" x14ac:dyDescent="0.25">
      <c r="B2394" s="136">
        <v>42542</v>
      </c>
      <c r="C2394" s="261">
        <v>7.1562986373901367</v>
      </c>
      <c r="D2394" s="130">
        <f t="shared" si="41"/>
        <v>-4.2963381971911647E-3</v>
      </c>
      <c r="E2394" s="130">
        <v>-2.1530258716822644E-3</v>
      </c>
    </row>
    <row r="2395" spans="2:5" x14ac:dyDescent="0.25">
      <c r="B2395" s="136">
        <v>42541</v>
      </c>
      <c r="C2395" s="261">
        <v>7.1871771812438956</v>
      </c>
      <c r="D2395" s="130">
        <f t="shared" si="41"/>
        <v>1.9156770765434965E-2</v>
      </c>
      <c r="E2395" s="130">
        <v>4.3148763653357144E-3</v>
      </c>
    </row>
    <row r="2396" spans="2:5" x14ac:dyDescent="0.25">
      <c r="B2396" s="136">
        <v>42538</v>
      </c>
      <c r="C2396" s="261">
        <v>7.0520820617675781</v>
      </c>
      <c r="D2396" s="130">
        <f t="shared" si="41"/>
        <v>1.6449033765727479E-3</v>
      </c>
      <c r="E2396" s="130">
        <v>-1.8796686942527323E-2</v>
      </c>
    </row>
    <row r="2397" spans="2:5" x14ac:dyDescent="0.25">
      <c r="B2397" s="136">
        <v>42537</v>
      </c>
      <c r="C2397" s="261">
        <v>7.0405011177062988</v>
      </c>
      <c r="D2397" s="130">
        <f t="shared" si="41"/>
        <v>7.1781475986221069E-3</v>
      </c>
      <c r="E2397" s="130">
        <v>-1.6422021127724337E-3</v>
      </c>
    </row>
    <row r="2398" spans="2:5" x14ac:dyDescent="0.25">
      <c r="B2398" s="136">
        <v>42536</v>
      </c>
      <c r="C2398" s="261">
        <v>6.990323543548584</v>
      </c>
      <c r="D2398" s="130">
        <f t="shared" si="41"/>
        <v>2.7690127222320645E-3</v>
      </c>
      <c r="E2398" s="130">
        <v>-7.1269890195063308E-3</v>
      </c>
    </row>
    <row r="2399" spans="2:5" x14ac:dyDescent="0.25">
      <c r="B2399" s="136">
        <v>42535</v>
      </c>
      <c r="C2399" s="261">
        <v>6.9710206985473633</v>
      </c>
      <c r="D2399" s="130">
        <f t="shared" si="41"/>
        <v>7.2501417763091939E-3</v>
      </c>
      <c r="E2399" s="130">
        <v>-2.761366463364264E-3</v>
      </c>
    </row>
    <row r="2400" spans="2:5" x14ac:dyDescent="0.25">
      <c r="B2400" s="136">
        <v>42534</v>
      </c>
      <c r="C2400" s="261">
        <v>6.9208436012268066</v>
      </c>
      <c r="D2400" s="130">
        <f t="shared" si="41"/>
        <v>-8.2965477399621537E-3</v>
      </c>
      <c r="E2400" s="130">
        <v>-7.1979555778700606E-3</v>
      </c>
    </row>
    <row r="2401" spans="2:5" x14ac:dyDescent="0.25">
      <c r="B2401" s="136">
        <v>42531</v>
      </c>
      <c r="C2401" s="261">
        <v>6.9787430763244629</v>
      </c>
      <c r="D2401" s="130">
        <f t="shared" si="41"/>
        <v>-8.2279453739076969E-3</v>
      </c>
      <c r="E2401" s="130">
        <v>8.3659562957603666E-3</v>
      </c>
    </row>
    <row r="2402" spans="2:5" x14ac:dyDescent="0.25">
      <c r="B2402" s="136">
        <v>42530</v>
      </c>
      <c r="C2402" s="261">
        <v>7.0366401672363281</v>
      </c>
      <c r="D2402" s="130">
        <f t="shared" si="41"/>
        <v>-5.5440565241561268E-2</v>
      </c>
      <c r="E2402" s="130">
        <v>8.2962061045465871E-3</v>
      </c>
    </row>
    <row r="2403" spans="2:5" x14ac:dyDescent="0.25">
      <c r="B2403" s="136">
        <v>42529</v>
      </c>
      <c r="C2403" s="261">
        <v>7.449653148651123</v>
      </c>
      <c r="D2403" s="130">
        <f t="shared" si="41"/>
        <v>-1.228241428863152E-2</v>
      </c>
      <c r="E2403" s="130">
        <v>5.8694628629419827E-2</v>
      </c>
    </row>
    <row r="2404" spans="2:5" x14ac:dyDescent="0.25">
      <c r="B2404" s="136">
        <v>42528</v>
      </c>
      <c r="C2404" s="261">
        <v>7.5422906875610352</v>
      </c>
      <c r="D2404" s="130">
        <f t="shared" si="41"/>
        <v>2.2052871767983895E-3</v>
      </c>
      <c r="E2404" s="130">
        <v>1.243514792721398E-2</v>
      </c>
    </row>
    <row r="2405" spans="2:5" x14ac:dyDescent="0.25">
      <c r="B2405" s="136">
        <v>42527</v>
      </c>
      <c r="C2405" s="261">
        <v>7.5256943702697754</v>
      </c>
      <c r="D2405" s="130">
        <f t="shared" si="41"/>
        <v>5.0993946677881903E-3</v>
      </c>
      <c r="E2405" s="130">
        <v>-2.20043458662113E-3</v>
      </c>
    </row>
    <row r="2406" spans="2:5" x14ac:dyDescent="0.25">
      <c r="B2406" s="136">
        <v>42524</v>
      </c>
      <c r="C2406" s="261">
        <v>7.4875125885009766</v>
      </c>
      <c r="D2406" s="130">
        <f t="shared" si="41"/>
        <v>-3.0502533412441958E-3</v>
      </c>
      <c r="E2406" s="130">
        <v>-5.0735227728136026E-3</v>
      </c>
    </row>
    <row r="2407" spans="2:5" x14ac:dyDescent="0.25">
      <c r="B2407" s="136">
        <v>42523</v>
      </c>
      <c r="C2407" s="261">
        <v>7.5104212760925293</v>
      </c>
      <c r="D2407" s="130">
        <f t="shared" si="41"/>
        <v>6.1382083828800905E-3</v>
      </c>
      <c r="E2407" s="130">
        <v>3.0595858532157906E-3</v>
      </c>
    </row>
    <row r="2408" spans="2:5" x14ac:dyDescent="0.25">
      <c r="B2408" s="136">
        <v>42522</v>
      </c>
      <c r="C2408" s="261">
        <v>7.464601993560791</v>
      </c>
      <c r="D2408" s="130">
        <f t="shared" si="41"/>
        <v>5.6584329094010889E-3</v>
      </c>
      <c r="E2408" s="130">
        <v>-6.1007606427607511E-3</v>
      </c>
    </row>
    <row r="2409" spans="2:5" x14ac:dyDescent="0.25">
      <c r="B2409" s="136">
        <v>42521</v>
      </c>
      <c r="C2409" s="261">
        <v>7.4226016998291016</v>
      </c>
      <c r="D2409" s="130">
        <f t="shared" si="41"/>
        <v>-2.5652365529483653E-3</v>
      </c>
      <c r="E2409" s="130">
        <v>-5.6265951979650453E-3</v>
      </c>
    </row>
    <row r="2410" spans="2:5" x14ac:dyDescent="0.25">
      <c r="B2410" s="136">
        <v>42517</v>
      </c>
      <c r="C2410" s="261">
        <v>7.4416913986206046</v>
      </c>
      <c r="D2410" s="130">
        <f t="shared" si="41"/>
        <v>1.6162380143316769E-2</v>
      </c>
      <c r="E2410" s="130">
        <v>2.571833915316046E-3</v>
      </c>
    </row>
    <row r="2411" spans="2:5" x14ac:dyDescent="0.25">
      <c r="B2411" s="136">
        <v>42516</v>
      </c>
      <c r="C2411" s="261">
        <v>7.323328971862793</v>
      </c>
      <c r="D2411" s="130">
        <f t="shared" si="41"/>
        <v>1.9670343547165684E-2</v>
      </c>
      <c r="E2411" s="130">
        <v>-1.59053124374052E-2</v>
      </c>
    </row>
    <row r="2412" spans="2:5" x14ac:dyDescent="0.25">
      <c r="B2412" s="136">
        <v>42515</v>
      </c>
      <c r="C2412" s="261">
        <v>7.1820554733276367</v>
      </c>
      <c r="D2412" s="130">
        <f t="shared" si="41"/>
        <v>1.1834242807913446E-2</v>
      </c>
      <c r="E2412" s="130">
        <v>-1.9290885207799334E-2</v>
      </c>
    </row>
    <row r="2413" spans="2:5" x14ac:dyDescent="0.25">
      <c r="B2413" s="136">
        <v>42514</v>
      </c>
      <c r="C2413" s="261">
        <v>7.098055362701416</v>
      </c>
      <c r="D2413" s="130">
        <f t="shared" si="41"/>
        <v>1.0875654160581028E-2</v>
      </c>
      <c r="E2413" s="130">
        <v>-1.1695831498124202E-2</v>
      </c>
    </row>
    <row r="2414" spans="2:5" x14ac:dyDescent="0.25">
      <c r="B2414" s="136">
        <v>42513</v>
      </c>
      <c r="C2414" s="261">
        <v>7.0216898918151864</v>
      </c>
      <c r="D2414" s="130">
        <f t="shared" si="41"/>
        <v>-3.7920783157225791E-3</v>
      </c>
      <c r="E2414" s="130">
        <v>-1.0758646838331507E-2</v>
      </c>
    </row>
    <row r="2415" spans="2:5" x14ac:dyDescent="0.25">
      <c r="B2415" s="136">
        <v>42510</v>
      </c>
      <c r="C2415" s="261">
        <v>7.0484180450439453</v>
      </c>
      <c r="D2415" s="130">
        <f t="shared" si="41"/>
        <v>-5.4146112825677914E-4</v>
      </c>
      <c r="E2415" s="130">
        <v>3.8065129107901041E-3</v>
      </c>
    </row>
    <row r="2416" spans="2:5" x14ac:dyDescent="0.25">
      <c r="B2416" s="136">
        <v>42509</v>
      </c>
      <c r="C2416" s="261">
        <v>7.0522365570068359</v>
      </c>
      <c r="D2416" s="130">
        <f t="shared" si="41"/>
        <v>-9.1198871104020054E-3</v>
      </c>
      <c r="E2416" s="130">
        <v>5.4175446724185011E-4</v>
      </c>
    </row>
    <row r="2417" spans="2:5" x14ac:dyDescent="0.25">
      <c r="B2417" s="136">
        <v>42508</v>
      </c>
      <c r="C2417" s="261">
        <v>7.1171441078186044</v>
      </c>
      <c r="D2417" s="130">
        <f t="shared" si="41"/>
        <v>1.194346520699054E-2</v>
      </c>
      <c r="E2417" s="130">
        <v>9.2038249549752805E-3</v>
      </c>
    </row>
    <row r="2418" spans="2:5" x14ac:dyDescent="0.25">
      <c r="B2418" s="136">
        <v>42507</v>
      </c>
      <c r="C2418" s="261">
        <v>7.0331439971923828</v>
      </c>
      <c r="D2418" s="130">
        <f t="shared" si="41"/>
        <v>-2.332978587589267E-2</v>
      </c>
      <c r="E2418" s="130">
        <v>-1.1802502429864036E-2</v>
      </c>
    </row>
    <row r="2419" spans="2:5" x14ac:dyDescent="0.25">
      <c r="B2419" s="136">
        <v>42506</v>
      </c>
      <c r="C2419" s="261">
        <v>7.2011451721191406</v>
      </c>
      <c r="D2419" s="130">
        <f t="shared" si="41"/>
        <v>1.6711630872026415E-2</v>
      </c>
      <c r="E2419" s="130">
        <v>2.3887066011135782E-2</v>
      </c>
    </row>
    <row r="2420" spans="2:5" x14ac:dyDescent="0.25">
      <c r="B2420" s="136">
        <v>42503</v>
      </c>
      <c r="C2420" s="261">
        <v>7.0827803611755371</v>
      </c>
      <c r="D2420" s="130">
        <f t="shared" si="41"/>
        <v>-9.0814444706252169E-3</v>
      </c>
      <c r="E2420" s="130">
        <v>-1.6436942752088877E-2</v>
      </c>
    </row>
    <row r="2421" spans="2:5" x14ac:dyDescent="0.25">
      <c r="B2421" s="136">
        <v>42502</v>
      </c>
      <c r="C2421" s="261">
        <v>7.1476917266845703</v>
      </c>
      <c r="D2421" s="130">
        <f t="shared" si="41"/>
        <v>3.2155537336657353E-3</v>
      </c>
      <c r="E2421" s="130">
        <v>9.1646729390122989E-3</v>
      </c>
    </row>
    <row r="2422" spans="2:5" x14ac:dyDescent="0.25">
      <c r="B2422" s="136">
        <v>42501</v>
      </c>
      <c r="C2422" s="261">
        <v>7.124781608581543</v>
      </c>
      <c r="D2422" s="130">
        <f t="shared" si="41"/>
        <v>-1.7377491715108096E-2</v>
      </c>
      <c r="E2422" s="130">
        <v>-3.2052470894200296E-3</v>
      </c>
    </row>
    <row r="2423" spans="2:5" x14ac:dyDescent="0.25">
      <c r="B2423" s="136">
        <v>42500</v>
      </c>
      <c r="C2423" s="261">
        <v>7.2507820129394531</v>
      </c>
      <c r="D2423" s="130">
        <f t="shared" si="41"/>
        <v>1.605149725349897E-2</v>
      </c>
      <c r="E2423" s="130">
        <v>1.768480934294845E-2</v>
      </c>
    </row>
    <row r="2424" spans="2:5" x14ac:dyDescent="0.25">
      <c r="B2424" s="136">
        <v>42499</v>
      </c>
      <c r="C2424" s="261">
        <v>7.1362347602844238</v>
      </c>
      <c r="D2424" s="130">
        <f t="shared" si="41"/>
        <v>1.5760756211144398E-2</v>
      </c>
      <c r="E2424" s="130">
        <v>-1.5797917031654365E-2</v>
      </c>
    </row>
    <row r="2425" spans="2:5" x14ac:dyDescent="0.25">
      <c r="B2425" s="136">
        <v>42496</v>
      </c>
      <c r="C2425" s="261">
        <v>7.0255074501037598</v>
      </c>
      <c r="D2425" s="130">
        <f t="shared" si="41"/>
        <v>0</v>
      </c>
      <c r="E2425" s="130">
        <v>-1.5516209023405347E-2</v>
      </c>
    </row>
    <row r="2426" spans="2:5" x14ac:dyDescent="0.25">
      <c r="B2426" s="136">
        <v>42495</v>
      </c>
      <c r="C2426" s="261">
        <v>7.0255074501037598</v>
      </c>
      <c r="D2426" s="130">
        <f t="shared" si="41"/>
        <v>-2.1693006739724823E-3</v>
      </c>
      <c r="E2426" s="130">
        <v>0</v>
      </c>
    </row>
    <row r="2427" spans="2:5" x14ac:dyDescent="0.25">
      <c r="B2427" s="136">
        <v>42494</v>
      </c>
      <c r="C2427" s="261">
        <v>7.0407810211181641</v>
      </c>
      <c r="D2427" s="130">
        <f t="shared" si="41"/>
        <v>-3.7816333120536342E-3</v>
      </c>
      <c r="E2427" s="130">
        <v>2.1740167700169078E-3</v>
      </c>
    </row>
    <row r="2428" spans="2:5" x14ac:dyDescent="0.25">
      <c r="B2428" s="136">
        <v>42493</v>
      </c>
      <c r="C2428" s="261">
        <v>7.0675077438354492</v>
      </c>
      <c r="D2428" s="130">
        <f t="shared" si="41"/>
        <v>-1.4901720056039383E-2</v>
      </c>
      <c r="E2428" s="130">
        <v>3.7959883480427601E-3</v>
      </c>
    </row>
    <row r="2429" spans="2:5" x14ac:dyDescent="0.25">
      <c r="B2429" s="136">
        <v>42492</v>
      </c>
      <c r="C2429" s="261">
        <v>7.1744189262390137</v>
      </c>
      <c r="D2429" s="130">
        <f t="shared" si="41"/>
        <v>-5.3189037172806384E-4</v>
      </c>
      <c r="E2429" s="130">
        <v>1.5127140468550102E-2</v>
      </c>
    </row>
    <row r="2430" spans="2:5" x14ac:dyDescent="0.25">
      <c r="B2430" s="136">
        <v>42489</v>
      </c>
      <c r="C2430" s="261">
        <v>7.1782369613647461</v>
      </c>
      <c r="D2430" s="130">
        <f t="shared" si="41"/>
        <v>-4.764470209780945E-3</v>
      </c>
      <c r="E2430" s="130">
        <v>5.3217342965138483E-4</v>
      </c>
    </row>
    <row r="2431" spans="2:5" x14ac:dyDescent="0.25">
      <c r="B2431" s="136">
        <v>42488</v>
      </c>
      <c r="C2431" s="261">
        <v>7.2126011848449707</v>
      </c>
      <c r="D2431" s="130">
        <f t="shared" si="41"/>
        <v>-1.7169474889218189E-2</v>
      </c>
      <c r="E2431" s="130">
        <v>4.7872790582398368E-3</v>
      </c>
    </row>
    <row r="2432" spans="2:5" x14ac:dyDescent="0.25">
      <c r="B2432" s="136">
        <v>42487</v>
      </c>
      <c r="C2432" s="261">
        <v>7.3386011123657227</v>
      </c>
      <c r="D2432" s="130">
        <f t="shared" si="41"/>
        <v>-5.2006179955150513E-4</v>
      </c>
      <c r="E2432" s="130">
        <v>1.7469415581371873E-2</v>
      </c>
    </row>
    <row r="2433" spans="2:5" x14ac:dyDescent="0.25">
      <c r="B2433" s="136">
        <v>42486</v>
      </c>
      <c r="C2433" s="261">
        <v>7.3424196243286133</v>
      </c>
      <c r="D2433" s="130">
        <f t="shared" si="41"/>
        <v>7.8614682935571282E-3</v>
      </c>
      <c r="E2433" s="130">
        <v>5.2033240455818467E-4</v>
      </c>
    </row>
    <row r="2434" spans="2:5" x14ac:dyDescent="0.25">
      <c r="B2434" s="136">
        <v>42485</v>
      </c>
      <c r="C2434" s="261">
        <v>7.2851476669311523</v>
      </c>
      <c r="D2434" s="130">
        <f t="shared" si="41"/>
        <v>0</v>
      </c>
      <c r="E2434" s="130">
        <v>-7.800147679886636E-3</v>
      </c>
    </row>
    <row r="2435" spans="2:5" x14ac:dyDescent="0.25">
      <c r="B2435" s="136">
        <v>42482</v>
      </c>
      <c r="C2435" s="261">
        <v>7.2851476669311523</v>
      </c>
      <c r="D2435" s="130">
        <f t="shared" ref="D2435:D2498" si="42">(C2435-C2436)/C2436</f>
        <v>7.3920836104342663E-3</v>
      </c>
      <c r="E2435" s="130">
        <v>0</v>
      </c>
    </row>
    <row r="2436" spans="2:5" x14ac:dyDescent="0.25">
      <c r="B2436" s="136">
        <v>42481</v>
      </c>
      <c r="C2436" s="261">
        <v>7.2316904067993164</v>
      </c>
      <c r="D2436" s="130">
        <f t="shared" si="42"/>
        <v>-2.0682921726395558E-2</v>
      </c>
      <c r="E2436" s="130">
        <v>-7.3378416712800354E-3</v>
      </c>
    </row>
    <row r="2437" spans="2:5" x14ac:dyDescent="0.25">
      <c r="B2437" s="136">
        <v>42480</v>
      </c>
      <c r="C2437" s="261">
        <v>7.3844218254089364</v>
      </c>
      <c r="D2437" s="130">
        <f t="shared" si="42"/>
        <v>-5.1651392406129658E-4</v>
      </c>
      <c r="E2437" s="130">
        <v>2.1119739648425801E-2</v>
      </c>
    </row>
    <row r="2438" spans="2:5" x14ac:dyDescent="0.25">
      <c r="B2438" s="136">
        <v>42479</v>
      </c>
      <c r="C2438" s="261">
        <v>7.3882379531860352</v>
      </c>
      <c r="D2438" s="130">
        <f t="shared" si="42"/>
        <v>3.1102113870341199E-3</v>
      </c>
      <c r="E2438" s="130">
        <v>5.1678084856526883E-4</v>
      </c>
    </row>
    <row r="2439" spans="2:5" x14ac:dyDescent="0.25">
      <c r="B2439" s="136">
        <v>42478</v>
      </c>
      <c r="C2439" s="261">
        <v>7.3653302192687988</v>
      </c>
      <c r="D2439" s="130">
        <f t="shared" si="42"/>
        <v>-3.5499621785788013E-2</v>
      </c>
      <c r="E2439" s="130">
        <v>-3.1005679652423498E-3</v>
      </c>
    </row>
    <row r="2440" spans="2:5" x14ac:dyDescent="0.25">
      <c r="B2440" s="136">
        <v>42475</v>
      </c>
      <c r="C2440" s="261">
        <v>7.6364202499389648</v>
      </c>
      <c r="D2440" s="130">
        <f t="shared" si="42"/>
        <v>8.4010555046990593E-2</v>
      </c>
      <c r="E2440" s="130">
        <v>3.680622899445217E-2</v>
      </c>
    </row>
    <row r="2441" spans="2:5" x14ac:dyDescent="0.25">
      <c r="B2441" s="136">
        <v>42474</v>
      </c>
      <c r="C2441" s="261">
        <v>7.0445995330810547</v>
      </c>
      <c r="D2441" s="130">
        <f t="shared" si="42"/>
        <v>5.449954561593388E-3</v>
      </c>
      <c r="E2441" s="130">
        <v>-7.7499757410894238E-2</v>
      </c>
    </row>
    <row r="2442" spans="2:5" x14ac:dyDescent="0.25">
      <c r="B2442" s="136">
        <v>42473</v>
      </c>
      <c r="C2442" s="261">
        <v>7.0064148902893066</v>
      </c>
      <c r="D2442" s="130">
        <f t="shared" si="42"/>
        <v>8.2413782029904879E-3</v>
      </c>
      <c r="E2442" s="130">
        <v>-5.4204135540189399E-3</v>
      </c>
    </row>
    <row r="2443" spans="2:5" x14ac:dyDescent="0.25">
      <c r="B2443" s="136">
        <v>42472</v>
      </c>
      <c r="C2443" s="261">
        <v>6.9491443634033203</v>
      </c>
      <c r="D2443" s="130">
        <f t="shared" si="42"/>
        <v>1.6513411631253717E-3</v>
      </c>
      <c r="E2443" s="130">
        <v>-8.1740130698457012E-3</v>
      </c>
    </row>
    <row r="2444" spans="2:5" x14ac:dyDescent="0.25">
      <c r="B2444" s="136">
        <v>42471</v>
      </c>
      <c r="C2444" s="261">
        <v>6.937687873840332</v>
      </c>
      <c r="D2444" s="130">
        <f t="shared" si="42"/>
        <v>6.648171233997943E-3</v>
      </c>
      <c r="E2444" s="130">
        <v>-1.6486187311523205E-3</v>
      </c>
    </row>
    <row r="2445" spans="2:5" x14ac:dyDescent="0.25">
      <c r="B2445" s="136">
        <v>42468</v>
      </c>
      <c r="C2445" s="261">
        <v>6.8918695449829102</v>
      </c>
      <c r="D2445" s="130">
        <f t="shared" si="42"/>
        <v>-3.3134163329792744E-3</v>
      </c>
      <c r="E2445" s="130">
        <v>-6.6042649497373975E-3</v>
      </c>
    </row>
    <row r="2446" spans="2:5" x14ac:dyDescent="0.25">
      <c r="B2446" s="136">
        <v>42467</v>
      </c>
      <c r="C2446" s="261">
        <v>6.9147810935974121</v>
      </c>
      <c r="D2446" s="130">
        <f t="shared" si="42"/>
        <v>-3.670202992535998E-2</v>
      </c>
      <c r="E2446" s="130">
        <v>3.3244315588040873E-3</v>
      </c>
    </row>
    <row r="2447" spans="2:5" x14ac:dyDescent="0.25">
      <c r="B2447" s="136">
        <v>42466</v>
      </c>
      <c r="C2447" s="261">
        <v>7.1782369613647461</v>
      </c>
      <c r="D2447" s="130">
        <f t="shared" si="42"/>
        <v>-5.3167397231497677E-4</v>
      </c>
      <c r="E2447" s="130">
        <v>3.8100391639480112E-2</v>
      </c>
    </row>
    <row r="2448" spans="2:5" x14ac:dyDescent="0.25">
      <c r="B2448" s="136">
        <v>42465</v>
      </c>
      <c r="C2448" s="261">
        <v>7.1820554733276367</v>
      </c>
      <c r="D2448" s="130">
        <f t="shared" si="42"/>
        <v>-2.2856999760739849E-2</v>
      </c>
      <c r="E2448" s="130">
        <v>5.319567998998795E-4</v>
      </c>
    </row>
    <row r="2449" spans="2:5" x14ac:dyDescent="0.25">
      <c r="B2449" s="136">
        <v>42464</v>
      </c>
      <c r="C2449" s="261">
        <v>7.3500556945800781</v>
      </c>
      <c r="D2449" s="130">
        <f t="shared" si="42"/>
        <v>0</v>
      </c>
      <c r="E2449" s="130">
        <v>2.3391662996248404E-2</v>
      </c>
    </row>
    <row r="2450" spans="2:5" x14ac:dyDescent="0.25">
      <c r="B2450" s="136">
        <v>42461</v>
      </c>
      <c r="C2450" s="261">
        <v>7.3500556945800781</v>
      </c>
      <c r="D2450" s="130">
        <f t="shared" si="42"/>
        <v>1.2092436409784468E-2</v>
      </c>
      <c r="E2450" s="130">
        <v>0</v>
      </c>
    </row>
    <row r="2451" spans="2:5" x14ac:dyDescent="0.25">
      <c r="B2451" s="136">
        <v>42460</v>
      </c>
      <c r="C2451" s="261">
        <v>7.262237548828125</v>
      </c>
      <c r="D2451" s="130">
        <f t="shared" si="42"/>
        <v>-7.3070079423829338E-3</v>
      </c>
      <c r="E2451" s="130">
        <v>-1.1947956505514661E-2</v>
      </c>
    </row>
    <row r="2452" spans="2:5" x14ac:dyDescent="0.25">
      <c r="B2452" s="136">
        <v>42459</v>
      </c>
      <c r="C2452" s="261">
        <v>7.3156933784484863</v>
      </c>
      <c r="D2452" s="130">
        <f t="shared" si="42"/>
        <v>2.5147521654249775E-2</v>
      </c>
      <c r="E2452" s="130">
        <v>7.3607933176170004E-3</v>
      </c>
    </row>
    <row r="2453" spans="2:5" x14ac:dyDescent="0.25">
      <c r="B2453" s="136">
        <v>42458</v>
      </c>
      <c r="C2453" s="261">
        <v>7.1362347602844238</v>
      </c>
      <c r="D2453" s="130">
        <f t="shared" si="42"/>
        <v>-3.1999201801647709E-3</v>
      </c>
      <c r="E2453" s="130">
        <v>-2.4530636930838963E-2</v>
      </c>
    </row>
    <row r="2454" spans="2:5" x14ac:dyDescent="0.25">
      <c r="B2454" s="136">
        <v>42457</v>
      </c>
      <c r="C2454" s="261">
        <v>7.1591434478759766</v>
      </c>
      <c r="D2454" s="130">
        <f t="shared" si="42"/>
        <v>-3.1901766195972319E-3</v>
      </c>
      <c r="E2454" s="130">
        <v>3.2101925400559103E-3</v>
      </c>
    </row>
    <row r="2455" spans="2:5" x14ac:dyDescent="0.25">
      <c r="B2455" s="136">
        <v>42453</v>
      </c>
      <c r="C2455" s="261">
        <v>7.1820554733276367</v>
      </c>
      <c r="D2455" s="130">
        <f t="shared" si="42"/>
        <v>8.0386835544698585E-3</v>
      </c>
      <c r="E2455" s="130">
        <v>3.200386417520081E-3</v>
      </c>
    </row>
    <row r="2456" spans="2:5" x14ac:dyDescent="0.25">
      <c r="B2456" s="136">
        <v>42452</v>
      </c>
      <c r="C2456" s="261">
        <v>7.124781608581543</v>
      </c>
      <c r="D2456" s="130">
        <f t="shared" si="42"/>
        <v>8.1038276606134902E-3</v>
      </c>
      <c r="E2456" s="130">
        <v>-7.9745784418951658E-3</v>
      </c>
    </row>
    <row r="2457" spans="2:5" x14ac:dyDescent="0.25">
      <c r="B2457" s="136">
        <v>42451</v>
      </c>
      <c r="C2457" s="261">
        <v>7.0675077438354492</v>
      </c>
      <c r="D2457" s="130">
        <f t="shared" si="42"/>
        <v>-9.1008242808451479E-3</v>
      </c>
      <c r="E2457" s="130">
        <v>-8.0386835544698585E-3</v>
      </c>
    </row>
    <row r="2458" spans="2:5" x14ac:dyDescent="0.25">
      <c r="B2458" s="136">
        <v>42450</v>
      </c>
      <c r="C2458" s="261">
        <v>7.1324186325073242</v>
      </c>
      <c r="D2458" s="130">
        <f t="shared" si="42"/>
        <v>8.6395190174815371E-3</v>
      </c>
      <c r="E2458" s="130">
        <v>9.18440998221654E-3</v>
      </c>
    </row>
    <row r="2459" spans="2:5" x14ac:dyDescent="0.25">
      <c r="B2459" s="136">
        <v>42447</v>
      </c>
      <c r="C2459" s="261">
        <v>7.0713257789611816</v>
      </c>
      <c r="D2459" s="130">
        <f t="shared" si="42"/>
        <v>1.0365521933053335E-2</v>
      </c>
      <c r="E2459" s="130">
        <v>-8.5655170698619026E-3</v>
      </c>
    </row>
    <row r="2460" spans="2:5" x14ac:dyDescent="0.25">
      <c r="B2460" s="136">
        <v>42446</v>
      </c>
      <c r="C2460" s="261">
        <v>6.9987797737121582</v>
      </c>
      <c r="D2460" s="130">
        <f t="shared" si="42"/>
        <v>8.2509278962244054E-3</v>
      </c>
      <c r="E2460" s="130">
        <v>-1.0259180175924643E-2</v>
      </c>
    </row>
    <row r="2461" spans="2:5" x14ac:dyDescent="0.25">
      <c r="B2461" s="136">
        <v>42445</v>
      </c>
      <c r="C2461" s="261">
        <v>6.9415059089660636</v>
      </c>
      <c r="D2461" s="130">
        <f t="shared" si="42"/>
        <v>2.4225296183226063E-2</v>
      </c>
      <c r="E2461" s="130">
        <v>-8.1834071935251839E-3</v>
      </c>
    </row>
    <row r="2462" spans="2:5" x14ac:dyDescent="0.25">
      <c r="B2462" s="136">
        <v>42444</v>
      </c>
      <c r="C2462" s="261">
        <v>6.7773232460021973</v>
      </c>
      <c r="D2462" s="130">
        <f t="shared" si="42"/>
        <v>-1.4983562241744719E-2</v>
      </c>
      <c r="E2462" s="130">
        <v>-2.3652311921509447E-2</v>
      </c>
    </row>
    <row r="2463" spans="2:5" x14ac:dyDescent="0.25">
      <c r="B2463" s="136">
        <v>42443</v>
      </c>
      <c r="C2463" s="261">
        <v>6.8804163932800293</v>
      </c>
      <c r="D2463" s="130">
        <f t="shared" si="42"/>
        <v>3.3408818284218051E-3</v>
      </c>
      <c r="E2463" s="130">
        <v>1.5211484466030826E-2</v>
      </c>
    </row>
    <row r="2464" spans="2:5" x14ac:dyDescent="0.25">
      <c r="B2464" s="136">
        <v>42440</v>
      </c>
      <c r="C2464" s="261">
        <v>6.857506275177002</v>
      </c>
      <c r="D2464" s="130">
        <f t="shared" si="42"/>
        <v>1.0692107311962377E-2</v>
      </c>
      <c r="E2464" s="130">
        <v>-3.3297575020900211E-3</v>
      </c>
    </row>
    <row r="2465" spans="2:5" x14ac:dyDescent="0.25">
      <c r="B2465" s="136">
        <v>42439</v>
      </c>
      <c r="C2465" s="261">
        <v>6.7849607467651367</v>
      </c>
      <c r="D2465" s="130">
        <f t="shared" si="42"/>
        <v>-3.9237960886084047E-3</v>
      </c>
      <c r="E2465" s="130">
        <v>-1.0578995556222473E-2</v>
      </c>
    </row>
    <row r="2466" spans="2:5" x14ac:dyDescent="0.25">
      <c r="B2466" s="136">
        <v>42438</v>
      </c>
      <c r="C2466" s="261">
        <v>6.8116884231567383</v>
      </c>
      <c r="D2466" s="130">
        <f t="shared" si="42"/>
        <v>-4.4642891365758589E-3</v>
      </c>
      <c r="E2466" s="130">
        <v>3.9392529137835478E-3</v>
      </c>
    </row>
    <row r="2467" spans="2:5" x14ac:dyDescent="0.25">
      <c r="B2467" s="136">
        <v>42437</v>
      </c>
      <c r="C2467" s="261">
        <v>6.8422341346740723</v>
      </c>
      <c r="D2467" s="130">
        <f t="shared" si="42"/>
        <v>-2.6615898651194767E-2</v>
      </c>
      <c r="E2467" s="130">
        <v>4.484308385787587E-3</v>
      </c>
    </row>
    <row r="2468" spans="2:5" x14ac:dyDescent="0.25">
      <c r="B2468" s="136">
        <v>42436</v>
      </c>
      <c r="C2468" s="261">
        <v>7.0293259620666504</v>
      </c>
      <c r="D2468" s="130">
        <f t="shared" si="42"/>
        <v>-1.626958574220004E-3</v>
      </c>
      <c r="E2468" s="130">
        <v>2.7343675137403083E-2</v>
      </c>
    </row>
    <row r="2469" spans="2:5" x14ac:dyDescent="0.25">
      <c r="B2469" s="136">
        <v>42433</v>
      </c>
      <c r="C2469" s="261">
        <v>7.0407810211181641</v>
      </c>
      <c r="D2469" s="130">
        <f t="shared" si="42"/>
        <v>1.4301667887924842E-2</v>
      </c>
      <c r="E2469" s="130">
        <v>1.6296098819901415E-3</v>
      </c>
    </row>
    <row r="2470" spans="2:5" x14ac:dyDescent="0.25">
      <c r="B2470" s="136">
        <v>42432</v>
      </c>
      <c r="C2470" s="261">
        <v>6.9415059089660636</v>
      </c>
      <c r="D2470" s="130">
        <f t="shared" si="42"/>
        <v>2.8280445342121863E-2</v>
      </c>
      <c r="E2470" s="130">
        <v>-1.4100014168077957E-2</v>
      </c>
    </row>
    <row r="2471" spans="2:5" x14ac:dyDescent="0.25">
      <c r="B2471" s="136">
        <v>42431</v>
      </c>
      <c r="C2471" s="261">
        <v>6.7505960464477539</v>
      </c>
      <c r="D2471" s="130">
        <f t="shared" si="42"/>
        <v>1.4925332474002309E-2</v>
      </c>
      <c r="E2471" s="130">
        <v>-2.7502657927830774E-2</v>
      </c>
    </row>
    <row r="2472" spans="2:5" x14ac:dyDescent="0.25">
      <c r="B2472" s="136">
        <v>42430</v>
      </c>
      <c r="C2472" s="261">
        <v>6.6513228416442871</v>
      </c>
      <c r="D2472" s="130">
        <f t="shared" si="42"/>
        <v>3.5671967052337578E-2</v>
      </c>
      <c r="E2472" s="130">
        <v>-1.4705842879712166E-2</v>
      </c>
    </row>
    <row r="2473" spans="2:5" x14ac:dyDescent="0.25">
      <c r="B2473" s="136">
        <v>42429</v>
      </c>
      <c r="C2473" s="261">
        <v>6.4222292900085449</v>
      </c>
      <c r="D2473" s="130">
        <f t="shared" si="42"/>
        <v>-4.1446432737165927E-3</v>
      </c>
      <c r="E2473" s="130">
        <v>-3.4443306555708778E-2</v>
      </c>
    </row>
    <row r="2474" spans="2:5" x14ac:dyDescent="0.25">
      <c r="B2474" s="136">
        <v>42426</v>
      </c>
      <c r="C2474" s="261">
        <v>6.4489579200744629</v>
      </c>
      <c r="D2474" s="130">
        <f t="shared" si="42"/>
        <v>1.1854077512475172E-3</v>
      </c>
      <c r="E2474" s="130">
        <v>4.1618928348605266E-3</v>
      </c>
    </row>
    <row r="2475" spans="2:5" x14ac:dyDescent="0.25">
      <c r="B2475" s="136">
        <v>42425</v>
      </c>
      <c r="C2475" s="261">
        <v>6.4413223266601563</v>
      </c>
      <c r="D2475" s="130">
        <f t="shared" si="42"/>
        <v>1.7815389610327007E-3</v>
      </c>
      <c r="E2475" s="130">
        <v>-1.1840042234635138E-3</v>
      </c>
    </row>
    <row r="2476" spans="2:5" x14ac:dyDescent="0.25">
      <c r="B2476" s="136">
        <v>42424</v>
      </c>
      <c r="C2476" s="261">
        <v>6.4298672676086426</v>
      </c>
      <c r="D2476" s="130">
        <f t="shared" si="42"/>
        <v>1.1411638501661917E-2</v>
      </c>
      <c r="E2476" s="130">
        <v>-1.7783707243002001E-3</v>
      </c>
    </row>
    <row r="2477" spans="2:5" x14ac:dyDescent="0.25">
      <c r="B2477" s="136">
        <v>42423</v>
      </c>
      <c r="C2477" s="261">
        <v>6.3573198318481454</v>
      </c>
      <c r="D2477" s="130">
        <f t="shared" si="42"/>
        <v>-1.4209751305876E-2</v>
      </c>
      <c r="E2477" s="130">
        <v>-1.1282882327286137E-2</v>
      </c>
    </row>
    <row r="2478" spans="2:5" x14ac:dyDescent="0.25">
      <c r="B2478" s="136">
        <v>42422</v>
      </c>
      <c r="C2478" s="261">
        <v>6.4489579200744629</v>
      </c>
      <c r="D2478" s="130">
        <f t="shared" si="42"/>
        <v>3.0506530936465999E-2</v>
      </c>
      <c r="E2478" s="130">
        <v>1.4414578887039765E-2</v>
      </c>
    </row>
    <row r="2479" spans="2:5" x14ac:dyDescent="0.25">
      <c r="B2479" s="136">
        <v>42419</v>
      </c>
      <c r="C2479" s="261">
        <v>6.2580466270446777</v>
      </c>
      <c r="D2479" s="130">
        <f t="shared" si="42"/>
        <v>-1.218941237245523E-3</v>
      </c>
      <c r="E2479" s="130">
        <v>-2.9603432895028224E-2</v>
      </c>
    </row>
    <row r="2480" spans="2:5" x14ac:dyDescent="0.25">
      <c r="B2480" s="136">
        <v>42418</v>
      </c>
      <c r="C2480" s="261">
        <v>6.2656841278076172</v>
      </c>
      <c r="D2480" s="130">
        <f t="shared" si="42"/>
        <v>-4.247453536041064E-3</v>
      </c>
      <c r="E2480" s="130">
        <v>1.2204288683202436E-3</v>
      </c>
    </row>
    <row r="2481" spans="2:5" x14ac:dyDescent="0.25">
      <c r="B2481" s="136">
        <v>42417</v>
      </c>
      <c r="C2481" s="261">
        <v>6.2924108505249023</v>
      </c>
      <c r="D2481" s="130">
        <f t="shared" si="42"/>
        <v>1.6656390555798279E-2</v>
      </c>
      <c r="E2481" s="130">
        <v>4.2655713521640489E-3</v>
      </c>
    </row>
    <row r="2482" spans="2:5" x14ac:dyDescent="0.25">
      <c r="B2482" s="136">
        <v>42416</v>
      </c>
      <c r="C2482" s="261">
        <v>6.1893191337585449</v>
      </c>
      <c r="D2482" s="130">
        <f t="shared" si="42"/>
        <v>6.8321384712094384E-3</v>
      </c>
      <c r="E2482" s="130">
        <v>-1.6383500571606459E-2</v>
      </c>
    </row>
    <row r="2483" spans="2:5" x14ac:dyDescent="0.25">
      <c r="B2483" s="136">
        <v>42412</v>
      </c>
      <c r="C2483" s="261">
        <v>6.1473197937011719</v>
      </c>
      <c r="D2483" s="130">
        <f t="shared" si="42"/>
        <v>-6.7857771024110048E-3</v>
      </c>
      <c r="E2483" s="130">
        <v>-6.7857771024110048E-3</v>
      </c>
    </row>
    <row r="2484" spans="2:5" x14ac:dyDescent="0.25">
      <c r="B2484" s="136">
        <v>42411</v>
      </c>
      <c r="C2484" s="261">
        <v>6.1893191337585449</v>
      </c>
      <c r="D2484" s="130">
        <f t="shared" si="42"/>
        <v>-8.5629828789227057E-3</v>
      </c>
      <c r="E2484" s="130">
        <v>6.8321384712094384E-3</v>
      </c>
    </row>
    <row r="2485" spans="2:5" x14ac:dyDescent="0.25">
      <c r="B2485" s="136">
        <v>42410</v>
      </c>
      <c r="C2485" s="261">
        <v>6.2427759170532227</v>
      </c>
      <c r="D2485" s="130">
        <f t="shared" si="42"/>
        <v>6.1211975719122254E-4</v>
      </c>
      <c r="E2485" s="130">
        <v>8.6369408555954374E-3</v>
      </c>
    </row>
    <row r="2486" spans="2:5" x14ac:dyDescent="0.25">
      <c r="B2486" s="136">
        <v>42409</v>
      </c>
      <c r="C2486" s="261">
        <v>6.2389569282531738</v>
      </c>
      <c r="D2486" s="130">
        <f t="shared" si="42"/>
        <v>-1.2688616895331965E-2</v>
      </c>
      <c r="E2486" s="130">
        <v>-6.1174529580928887E-4</v>
      </c>
    </row>
    <row r="2487" spans="2:5" x14ac:dyDescent="0.25">
      <c r="B2487" s="136">
        <v>42408</v>
      </c>
      <c r="C2487" s="261">
        <v>6.3191380500793457</v>
      </c>
      <c r="D2487" s="130">
        <f t="shared" si="42"/>
        <v>-4.6109620649108202E-2</v>
      </c>
      <c r="E2487" s="130">
        <v>1.2851687028495248E-2</v>
      </c>
    </row>
    <row r="2488" spans="2:5" x14ac:dyDescent="0.25">
      <c r="B2488" s="136">
        <v>42405</v>
      </c>
      <c r="C2488" s="261">
        <v>6.6245956420898438</v>
      </c>
      <c r="D2488" s="130">
        <f t="shared" si="42"/>
        <v>-2.7466432614689413E-2</v>
      </c>
      <c r="E2488" s="130">
        <v>4.8338490089904367E-2</v>
      </c>
    </row>
    <row r="2489" spans="2:5" x14ac:dyDescent="0.25">
      <c r="B2489" s="136">
        <v>42404</v>
      </c>
      <c r="C2489" s="261">
        <v>6.8116884231567383</v>
      </c>
      <c r="D2489" s="130">
        <f t="shared" si="42"/>
        <v>1.0764800441972469E-2</v>
      </c>
      <c r="E2489" s="130">
        <v>2.8242143547326438E-2</v>
      </c>
    </row>
    <row r="2490" spans="2:5" x14ac:dyDescent="0.25">
      <c r="B2490" s="136">
        <v>42403</v>
      </c>
      <c r="C2490" s="261">
        <v>6.739142894744873</v>
      </c>
      <c r="D2490" s="130">
        <f t="shared" si="42"/>
        <v>5.1254044982344356E-3</v>
      </c>
      <c r="E2490" s="130">
        <v>-1.0650153663112718E-2</v>
      </c>
    </row>
    <row r="2491" spans="2:5" x14ac:dyDescent="0.25">
      <c r="B2491" s="136">
        <v>42402</v>
      </c>
      <c r="C2491" s="261">
        <v>6.7047781944274902</v>
      </c>
      <c r="D2491" s="130">
        <f t="shared" si="42"/>
        <v>-1.1817688462807259E-2</v>
      </c>
      <c r="E2491" s="130">
        <v>-5.0992686835858777E-3</v>
      </c>
    </row>
    <row r="2492" spans="2:5" x14ac:dyDescent="0.25">
      <c r="B2492" s="136">
        <v>42401</v>
      </c>
      <c r="C2492" s="261">
        <v>6.7849607467651367</v>
      </c>
      <c r="D2492" s="130">
        <f t="shared" si="42"/>
        <v>-7.8168509922846748E-3</v>
      </c>
      <c r="E2492" s="130">
        <v>1.195901639285968E-2</v>
      </c>
    </row>
    <row r="2493" spans="2:5" x14ac:dyDescent="0.25">
      <c r="B2493" s="136">
        <v>42398</v>
      </c>
      <c r="C2493" s="261">
        <v>6.8384156227111816</v>
      </c>
      <c r="D2493" s="130">
        <f t="shared" si="42"/>
        <v>3.5260304004729751E-2</v>
      </c>
      <c r="E2493" s="130">
        <v>7.8784355490237115E-3</v>
      </c>
    </row>
    <row r="2494" spans="2:5" x14ac:dyDescent="0.25">
      <c r="B2494" s="136">
        <v>42397</v>
      </c>
      <c r="C2494" s="261">
        <v>6.6055035591125488</v>
      </c>
      <c r="D2494" s="130">
        <f t="shared" si="42"/>
        <v>-6.8887473398316062E-3</v>
      </c>
      <c r="E2494" s="130">
        <v>-3.4059360595911206E-2</v>
      </c>
    </row>
    <row r="2495" spans="2:5" x14ac:dyDescent="0.25">
      <c r="B2495" s="136">
        <v>42396</v>
      </c>
      <c r="C2495" s="261">
        <v>6.6513228416442871</v>
      </c>
      <c r="D2495" s="130">
        <f t="shared" si="42"/>
        <v>-5.7077852597090762E-3</v>
      </c>
      <c r="E2495" s="130">
        <v>6.9365313517284841E-3</v>
      </c>
    </row>
    <row r="2496" spans="2:5" x14ac:dyDescent="0.25">
      <c r="B2496" s="136">
        <v>42395</v>
      </c>
      <c r="C2496" s="261">
        <v>6.6895051002502441</v>
      </c>
      <c r="D2496" s="130">
        <f t="shared" si="42"/>
        <v>-1.6283147367406148E-2</v>
      </c>
      <c r="E2496" s="130">
        <v>5.7405510926181293E-3</v>
      </c>
    </row>
    <row r="2497" spans="2:5" x14ac:dyDescent="0.25">
      <c r="B2497" s="136">
        <v>42394</v>
      </c>
      <c r="C2497" s="261">
        <v>6.800234317779541</v>
      </c>
      <c r="D2497" s="130">
        <f t="shared" si="42"/>
        <v>-5.0278409760841792E-3</v>
      </c>
      <c r="E2497" s="130">
        <v>1.655267704708898E-2</v>
      </c>
    </row>
    <row r="2498" spans="2:5" x14ac:dyDescent="0.25">
      <c r="B2498" s="136">
        <v>42391</v>
      </c>
      <c r="C2498" s="261">
        <v>6.8345975875854492</v>
      </c>
      <c r="D2498" s="130">
        <f t="shared" si="42"/>
        <v>1.6787138372605704E-3</v>
      </c>
      <c r="E2498" s="130">
        <v>5.0532479029529575E-3</v>
      </c>
    </row>
    <row r="2499" spans="2:5" x14ac:dyDescent="0.25">
      <c r="B2499" s="136">
        <v>42390</v>
      </c>
      <c r="C2499" s="261">
        <v>6.823143482208252</v>
      </c>
      <c r="D2499" s="130">
        <f t="shared" ref="D2499:D2562" si="43">(C2499-C2500)/C2500</f>
        <v>2.5832551607356456E-2</v>
      </c>
      <c r="E2499" s="130">
        <v>-1.675900479935032E-3</v>
      </c>
    </row>
    <row r="2500" spans="2:5" x14ac:dyDescent="0.25">
      <c r="B2500" s="136">
        <v>42389</v>
      </c>
      <c r="C2500" s="261">
        <v>6.6513228416442871</v>
      </c>
      <c r="D2500" s="130">
        <f t="shared" si="43"/>
        <v>-3.4324794834619918E-3</v>
      </c>
      <c r="E2500" s="130">
        <v>-2.5182035378853936E-2</v>
      </c>
    </row>
    <row r="2501" spans="2:5" x14ac:dyDescent="0.25">
      <c r="B2501" s="136">
        <v>42388</v>
      </c>
      <c r="C2501" s="261">
        <v>6.674232006072998</v>
      </c>
      <c r="D2501" s="130">
        <f t="shared" si="43"/>
        <v>9.2379563854302765E-3</v>
      </c>
      <c r="E2501" s="130">
        <v>3.4443019793409272E-3</v>
      </c>
    </row>
    <row r="2502" spans="2:5" x14ac:dyDescent="0.25">
      <c r="B2502" s="136">
        <v>42384</v>
      </c>
      <c r="C2502" s="261">
        <v>6.6131401062011719</v>
      </c>
      <c r="D2502" s="130">
        <f t="shared" si="43"/>
        <v>-2.9692184825533621E-2</v>
      </c>
      <c r="E2502" s="130">
        <v>-9.1533976967293918E-3</v>
      </c>
    </row>
    <row r="2503" spans="2:5" x14ac:dyDescent="0.25">
      <c r="B2503" s="136">
        <v>42383</v>
      </c>
      <c r="C2503" s="261">
        <v>6.8155074119567871</v>
      </c>
      <c r="D2503" s="130">
        <f t="shared" si="43"/>
        <v>8.4447358933084568E-2</v>
      </c>
      <c r="E2503" s="130">
        <v>3.0600789111643722E-2</v>
      </c>
    </row>
    <row r="2504" spans="2:5" x14ac:dyDescent="0.25">
      <c r="B2504" s="136">
        <v>42382</v>
      </c>
      <c r="C2504" s="261">
        <v>6.2847747802734384</v>
      </c>
      <c r="D2504" s="130">
        <f t="shared" si="43"/>
        <v>-6.6384995895073812E-3</v>
      </c>
      <c r="E2504" s="130">
        <v>-7.7871330717395715E-2</v>
      </c>
    </row>
    <row r="2505" spans="2:5" x14ac:dyDescent="0.25">
      <c r="B2505" s="136">
        <v>42381</v>
      </c>
      <c r="C2505" s="261">
        <v>6.326775074005127</v>
      </c>
      <c r="D2505" s="130">
        <f t="shared" si="43"/>
        <v>1.969240327292435E-2</v>
      </c>
      <c r="E2505" s="130">
        <v>6.682863777954063E-3</v>
      </c>
    </row>
    <row r="2506" spans="2:5" x14ac:dyDescent="0.25">
      <c r="B2506" s="136">
        <v>42380</v>
      </c>
      <c r="C2506" s="261">
        <v>6.2045917510986328</v>
      </c>
      <c r="D2506" s="130">
        <f t="shared" si="43"/>
        <v>4.9472830181538884E-3</v>
      </c>
      <c r="E2506" s="130">
        <v>-1.9312101580552431E-2</v>
      </c>
    </row>
    <row r="2507" spans="2:5" x14ac:dyDescent="0.25">
      <c r="B2507" s="136">
        <v>42377</v>
      </c>
      <c r="C2507" s="261">
        <v>6.1740469932556152</v>
      </c>
      <c r="D2507" s="130">
        <f t="shared" si="43"/>
        <v>6.8493891017091749E-3</v>
      </c>
      <c r="E2507" s="130">
        <v>-4.9229279005518914E-3</v>
      </c>
    </row>
    <row r="2508" spans="2:5" x14ac:dyDescent="0.25">
      <c r="B2508" s="136">
        <v>42376</v>
      </c>
      <c r="C2508" s="261">
        <v>6.1320462226867676</v>
      </c>
      <c r="D2508" s="130">
        <f t="shared" si="43"/>
        <v>-6.2240428503862574E-4</v>
      </c>
      <c r="E2508" s="130">
        <v>-6.8027941178174242E-3</v>
      </c>
    </row>
    <row r="2509" spans="2:5" x14ac:dyDescent="0.25">
      <c r="B2509" s="136">
        <v>42375</v>
      </c>
      <c r="C2509" s="261">
        <v>6.1358652114868164</v>
      </c>
      <c r="D2509" s="130">
        <f t="shared" si="43"/>
        <v>-8.0247833419506524E-3</v>
      </c>
      <c r="E2509" s="130">
        <v>6.2279191339420969E-4</v>
      </c>
    </row>
    <row r="2510" spans="2:5" x14ac:dyDescent="0.25">
      <c r="B2510" s="136">
        <v>42374</v>
      </c>
      <c r="C2510" s="261">
        <v>6.1855025291442871</v>
      </c>
      <c r="D2510" s="130">
        <f t="shared" si="43"/>
        <v>-2.4628640216377063E-3</v>
      </c>
      <c r="E2510" s="130">
        <v>8.0897014433344763E-3</v>
      </c>
    </row>
    <row r="2511" spans="2:5" x14ac:dyDescent="0.25">
      <c r="B2511" s="136">
        <v>42373</v>
      </c>
      <c r="C2511" s="261">
        <v>6.2007741928100586</v>
      </c>
      <c r="D2511" s="130">
        <f t="shared" si="43"/>
        <v>-3.0447993993593214E-2</v>
      </c>
      <c r="E2511" s="130">
        <v>2.4689446967026286E-3</v>
      </c>
    </row>
    <row r="2512" spans="2:5" x14ac:dyDescent="0.25">
      <c r="B2512" s="136">
        <v>42369</v>
      </c>
      <c r="C2512" s="261">
        <v>6.3955044746398926</v>
      </c>
      <c r="D2512" s="130">
        <f t="shared" si="43"/>
        <v>-4.161298851510919E-3</v>
      </c>
      <c r="E2512" s="130">
        <v>3.1404188537558463E-2</v>
      </c>
    </row>
    <row r="2513" spans="2:5" x14ac:dyDescent="0.25">
      <c r="B2513" s="136">
        <v>42368</v>
      </c>
      <c r="C2513" s="261">
        <v>6.4222292900085449</v>
      </c>
      <c r="D2513" s="130">
        <f t="shared" si="43"/>
        <v>-7.6697065416451281E-3</v>
      </c>
      <c r="E2513" s="130">
        <v>4.1786876195027793E-3</v>
      </c>
    </row>
    <row r="2514" spans="2:5" x14ac:dyDescent="0.25">
      <c r="B2514" s="136">
        <v>42367</v>
      </c>
      <c r="C2514" s="261">
        <v>6.4718666076660156</v>
      </c>
      <c r="D2514" s="130">
        <f t="shared" si="43"/>
        <v>6.5319140052782438E-3</v>
      </c>
      <c r="E2514" s="130">
        <v>7.7289855930081034E-3</v>
      </c>
    </row>
    <row r="2515" spans="2:5" x14ac:dyDescent="0.25">
      <c r="B2515" s="136">
        <v>42366</v>
      </c>
      <c r="C2515" s="261">
        <v>6.4298672676086426</v>
      </c>
      <c r="D2515" s="130">
        <f t="shared" si="43"/>
        <v>-5.9351856676235256E-4</v>
      </c>
      <c r="E2515" s="130">
        <v>-6.4895249861337137E-3</v>
      </c>
    </row>
    <row r="2516" spans="2:5" x14ac:dyDescent="0.25">
      <c r="B2516" s="136">
        <v>42362</v>
      </c>
      <c r="C2516" s="261">
        <v>6.4336857795715332</v>
      </c>
      <c r="D2516" s="130">
        <f t="shared" si="43"/>
        <v>-5.9301845579208892E-4</v>
      </c>
      <c r="E2516" s="130">
        <v>5.9387104025100397E-4</v>
      </c>
    </row>
    <row r="2517" spans="2:5" x14ac:dyDescent="0.25">
      <c r="B2517" s="136">
        <v>42361</v>
      </c>
      <c r="C2517" s="261">
        <v>6.4375033378601074</v>
      </c>
      <c r="D2517" s="130">
        <f t="shared" si="43"/>
        <v>4.1688810376086655E-3</v>
      </c>
      <c r="E2517" s="130">
        <v>5.9337033535207225E-4</v>
      </c>
    </row>
    <row r="2518" spans="2:5" x14ac:dyDescent="0.25">
      <c r="B2518" s="136">
        <v>42360</v>
      </c>
      <c r="C2518" s="261">
        <v>6.4107775688171387</v>
      </c>
      <c r="D2518" s="130">
        <f t="shared" si="43"/>
        <v>1.3889307853576869E-2</v>
      </c>
      <c r="E2518" s="130">
        <v>-4.1515736210635769E-3</v>
      </c>
    </row>
    <row r="2519" spans="2:5" x14ac:dyDescent="0.25">
      <c r="B2519" s="136">
        <v>42359</v>
      </c>
      <c r="C2519" s="261">
        <v>6.3229560852050781</v>
      </c>
      <c r="D2519" s="130">
        <f t="shared" si="43"/>
        <v>1.2843672304948423E-2</v>
      </c>
      <c r="E2519" s="130">
        <v>-1.369903770164102E-2</v>
      </c>
    </row>
    <row r="2520" spans="2:5" x14ac:dyDescent="0.25">
      <c r="B2520" s="136">
        <v>42356</v>
      </c>
      <c r="C2520" s="261">
        <v>6.2427759170532227</v>
      </c>
      <c r="D2520" s="130">
        <f t="shared" si="43"/>
        <v>-1.6836867185020653E-2</v>
      </c>
      <c r="E2520" s="130">
        <v>-1.2680804211097872E-2</v>
      </c>
    </row>
    <row r="2521" spans="2:5" x14ac:dyDescent="0.25">
      <c r="B2521" s="136">
        <v>42355</v>
      </c>
      <c r="C2521" s="261">
        <v>6.3496847152709961</v>
      </c>
      <c r="D2521" s="130">
        <f t="shared" si="43"/>
        <v>-1.7139574958617097E-2</v>
      </c>
      <c r="E2521" s="130">
        <v>1.7125201935525757E-2</v>
      </c>
    </row>
    <row r="2522" spans="2:5" x14ac:dyDescent="0.25">
      <c r="B2522" s="136">
        <v>42354</v>
      </c>
      <c r="C2522" s="261">
        <v>6.4604134559631348</v>
      </c>
      <c r="D2522" s="130">
        <f t="shared" si="43"/>
        <v>7.7425689182278835E-3</v>
      </c>
      <c r="E2522" s="130">
        <v>1.7438462798922281E-2</v>
      </c>
    </row>
    <row r="2523" spans="2:5" x14ac:dyDescent="0.25">
      <c r="B2523" s="136">
        <v>42353</v>
      </c>
      <c r="C2523" s="261">
        <v>6.4107775688171387</v>
      </c>
      <c r="D2523" s="130">
        <f t="shared" si="43"/>
        <v>1.634405597810068E-2</v>
      </c>
      <c r="E2523" s="130">
        <v>-7.6830821253678185E-3</v>
      </c>
    </row>
    <row r="2524" spans="2:5" x14ac:dyDescent="0.25">
      <c r="B2524" s="136">
        <v>42352</v>
      </c>
      <c r="C2524" s="261">
        <v>6.3076844215393066</v>
      </c>
      <c r="D2524" s="130">
        <f t="shared" si="43"/>
        <v>1.7868326280242385E-2</v>
      </c>
      <c r="E2524" s="130">
        <v>-1.6081223560039049E-2</v>
      </c>
    </row>
    <row r="2525" spans="2:5" x14ac:dyDescent="0.25">
      <c r="B2525" s="136">
        <v>42349</v>
      </c>
      <c r="C2525" s="261">
        <v>6.1969552040100098</v>
      </c>
      <c r="D2525" s="130">
        <f t="shared" si="43"/>
        <v>-1.2173053928491157E-2</v>
      </c>
      <c r="E2525" s="130">
        <v>-1.7554653994924316E-2</v>
      </c>
    </row>
    <row r="2526" spans="2:5" x14ac:dyDescent="0.25">
      <c r="B2526" s="136">
        <v>42348</v>
      </c>
      <c r="C2526" s="261">
        <v>6.2733206748962402</v>
      </c>
      <c r="D2526" s="130">
        <f t="shared" si="43"/>
        <v>1.9230656002379942E-2</v>
      </c>
      <c r="E2526" s="130">
        <v>1.2323063241899E-2</v>
      </c>
    </row>
    <row r="2527" spans="2:5" x14ac:dyDescent="0.25">
      <c r="B2527" s="136">
        <v>42347</v>
      </c>
      <c r="C2527" s="261">
        <v>6.1549568176269531</v>
      </c>
      <c r="D2527" s="130">
        <f t="shared" si="43"/>
        <v>1.2562941593292172E-2</v>
      </c>
      <c r="E2527" s="130">
        <v>-1.8867815532360752E-2</v>
      </c>
    </row>
    <row r="2528" spans="2:5" x14ac:dyDescent="0.25">
      <c r="B2528" s="136">
        <v>42346</v>
      </c>
      <c r="C2528" s="261">
        <v>6.0785918235778809</v>
      </c>
      <c r="D2528" s="130">
        <f t="shared" si="43"/>
        <v>-2.391153272706557E-2</v>
      </c>
      <c r="E2528" s="130">
        <v>-1.240707226903256E-2</v>
      </c>
    </row>
    <row r="2529" spans="2:5" x14ac:dyDescent="0.25">
      <c r="B2529" s="136">
        <v>42345</v>
      </c>
      <c r="C2529" s="261">
        <v>6.2275009155273438</v>
      </c>
      <c r="D2529" s="130">
        <f t="shared" si="43"/>
        <v>-3.6654538508092307E-3</v>
      </c>
      <c r="E2529" s="130">
        <v>2.4497300735323014E-2</v>
      </c>
    </row>
    <row r="2530" spans="2:5" x14ac:dyDescent="0.25">
      <c r="B2530" s="136">
        <v>42342</v>
      </c>
      <c r="C2530" s="261">
        <v>6.2504115104675293</v>
      </c>
      <c r="D2530" s="130">
        <f t="shared" si="43"/>
        <v>1.487919720561154E-2</v>
      </c>
      <c r="E2530" s="130">
        <v>3.6789388313153673E-3</v>
      </c>
    </row>
    <row r="2531" spans="2:5" x14ac:dyDescent="0.25">
      <c r="B2531" s="136">
        <v>42341</v>
      </c>
      <c r="C2531" s="261">
        <v>6.1587738990783691</v>
      </c>
      <c r="D2531" s="130">
        <f t="shared" si="43"/>
        <v>-7.9949437706466342E-3</v>
      </c>
      <c r="E2531" s="130">
        <v>-1.4661052514013702E-2</v>
      </c>
    </row>
    <row r="2532" spans="2:5" x14ac:dyDescent="0.25">
      <c r="B2532" s="136">
        <v>42340</v>
      </c>
      <c r="C2532" s="261">
        <v>6.2084097862243652</v>
      </c>
      <c r="D2532" s="130">
        <f t="shared" si="43"/>
        <v>-1.8115940936034147E-2</v>
      </c>
      <c r="E2532" s="130">
        <v>8.0593780449423318E-3</v>
      </c>
    </row>
    <row r="2533" spans="2:5" x14ac:dyDescent="0.25">
      <c r="B2533" s="136">
        <v>42339</v>
      </c>
      <c r="C2533" s="261">
        <v>6.3229560852050781</v>
      </c>
      <c r="D2533" s="130">
        <f t="shared" si="43"/>
        <v>-7.1945117701829224E-3</v>
      </c>
      <c r="E2533" s="130">
        <v>1.8450183368191299E-2</v>
      </c>
    </row>
    <row r="2534" spans="2:5" x14ac:dyDescent="0.25">
      <c r="B2534" s="136">
        <v>42338</v>
      </c>
      <c r="C2534" s="261">
        <v>6.3687763214111328</v>
      </c>
      <c r="D2534" s="130">
        <f t="shared" si="43"/>
        <v>1.2750627742285015E-2</v>
      </c>
      <c r="E2534" s="130">
        <v>7.2466478635314704E-3</v>
      </c>
    </row>
    <row r="2535" spans="2:5" x14ac:dyDescent="0.25">
      <c r="B2535" s="136">
        <v>42335</v>
      </c>
      <c r="C2535" s="261">
        <v>6.2885928153991699</v>
      </c>
      <c r="D2535" s="130">
        <f t="shared" si="43"/>
        <v>1.8552794021276783E-2</v>
      </c>
      <c r="E2535" s="130">
        <v>-1.2590096113502161E-2</v>
      </c>
    </row>
    <row r="2536" spans="2:5" x14ac:dyDescent="0.25">
      <c r="B2536" s="136">
        <v>42333</v>
      </c>
      <c r="C2536" s="261">
        <v>6.1740469932556152</v>
      </c>
      <c r="D2536" s="130">
        <f t="shared" si="43"/>
        <v>-4.3103004114283285E-3</v>
      </c>
      <c r="E2536" s="130">
        <v>-1.8214857521552517E-2</v>
      </c>
    </row>
    <row r="2537" spans="2:5" x14ac:dyDescent="0.25">
      <c r="B2537" s="136">
        <v>42332</v>
      </c>
      <c r="C2537" s="261">
        <v>6.2007741928100586</v>
      </c>
      <c r="D2537" s="130">
        <f t="shared" si="43"/>
        <v>0</v>
      </c>
      <c r="E2537" s="130">
        <v>4.3289595274605989E-3</v>
      </c>
    </row>
    <row r="2538" spans="2:5" x14ac:dyDescent="0.25">
      <c r="B2538" s="136">
        <v>42331</v>
      </c>
      <c r="C2538" s="261">
        <v>6.2007741928100586</v>
      </c>
      <c r="D2538" s="130">
        <f t="shared" si="43"/>
        <v>1.8507785434805069E-3</v>
      </c>
      <c r="E2538" s="130">
        <v>0</v>
      </c>
    </row>
    <row r="2539" spans="2:5" x14ac:dyDescent="0.25">
      <c r="B2539" s="136">
        <v>42328</v>
      </c>
      <c r="C2539" s="261">
        <v>6.1893191337585449</v>
      </c>
      <c r="D2539" s="130">
        <f t="shared" si="43"/>
        <v>-4.9112216684984288E-3</v>
      </c>
      <c r="E2539" s="130">
        <v>-1.8473594901739978E-3</v>
      </c>
    </row>
    <row r="2540" spans="2:5" x14ac:dyDescent="0.25">
      <c r="B2540" s="136">
        <v>42327</v>
      </c>
      <c r="C2540" s="261">
        <v>6.2198662757873544</v>
      </c>
      <c r="D2540" s="130">
        <f t="shared" si="43"/>
        <v>1.1173211641170064E-2</v>
      </c>
      <c r="E2540" s="130">
        <v>4.9354608105753517E-3</v>
      </c>
    </row>
    <row r="2541" spans="2:5" x14ac:dyDescent="0.25">
      <c r="B2541" s="136">
        <v>42326</v>
      </c>
      <c r="C2541" s="261">
        <v>6.1511383056640616</v>
      </c>
      <c r="D2541" s="130">
        <f t="shared" si="43"/>
        <v>0</v>
      </c>
      <c r="E2541" s="130">
        <v>-1.1049750440911645E-2</v>
      </c>
    </row>
    <row r="2542" spans="2:5" x14ac:dyDescent="0.25">
      <c r="B2542" s="136">
        <v>42325</v>
      </c>
      <c r="C2542" s="261">
        <v>6.1511383056640616</v>
      </c>
      <c r="D2542" s="130">
        <f t="shared" si="43"/>
        <v>-4.7309105252635958E-2</v>
      </c>
      <c r="E2542" s="130">
        <v>0</v>
      </c>
    </row>
    <row r="2543" spans="2:5" x14ac:dyDescent="0.25">
      <c r="B2543" s="136">
        <v>42324</v>
      </c>
      <c r="C2543" s="261">
        <v>6.4565939903259277</v>
      </c>
      <c r="D2543" s="130">
        <f t="shared" si="43"/>
        <v>-6.4632000647464665E-3</v>
      </c>
      <c r="E2543" s="130">
        <v>4.9658399711253097E-2</v>
      </c>
    </row>
    <row r="2544" spans="2:5" x14ac:dyDescent="0.25">
      <c r="B2544" s="136">
        <v>42321</v>
      </c>
      <c r="C2544" s="261">
        <v>6.4985957145690918</v>
      </c>
      <c r="D2544" s="130">
        <f t="shared" si="43"/>
        <v>-1.9585213591771348E-2</v>
      </c>
      <c r="E2544" s="130">
        <v>6.505244763120659E-3</v>
      </c>
    </row>
    <row r="2545" spans="2:5" x14ac:dyDescent="0.25">
      <c r="B2545" s="136">
        <v>42320</v>
      </c>
      <c r="C2545" s="261">
        <v>6.6284146308898926</v>
      </c>
      <c r="D2545" s="130">
        <f t="shared" si="43"/>
        <v>-6.2963618510484621E-3</v>
      </c>
      <c r="E2545" s="130">
        <v>1.9976456764307086E-2</v>
      </c>
    </row>
    <row r="2546" spans="2:5" x14ac:dyDescent="0.25">
      <c r="B2546" s="136">
        <v>42319</v>
      </c>
      <c r="C2546" s="261">
        <v>6.6704139709472656</v>
      </c>
      <c r="D2546" s="130">
        <f t="shared" si="43"/>
        <v>5.7278291241514114E-4</v>
      </c>
      <c r="E2546" s="130">
        <v>6.3362572192823818E-3</v>
      </c>
    </row>
    <row r="2547" spans="2:5" x14ac:dyDescent="0.25">
      <c r="B2547" s="136">
        <v>42318</v>
      </c>
      <c r="C2547" s="261">
        <v>6.666595458984375</v>
      </c>
      <c r="D2547" s="130">
        <f t="shared" si="43"/>
        <v>-1.1325003565869513E-2</v>
      </c>
      <c r="E2547" s="130">
        <v>-5.7245501996158092E-4</v>
      </c>
    </row>
    <row r="2548" spans="2:5" x14ac:dyDescent="0.25">
      <c r="B2548" s="136">
        <v>42317</v>
      </c>
      <c r="C2548" s="261">
        <v>6.7429594993591309</v>
      </c>
      <c r="D2548" s="130">
        <f t="shared" si="43"/>
        <v>-1.3407971289015216E-2</v>
      </c>
      <c r="E2548" s="130">
        <v>1.1454728405912539E-2</v>
      </c>
    </row>
    <row r="2549" spans="2:5" x14ac:dyDescent="0.25">
      <c r="B2549" s="136">
        <v>42314</v>
      </c>
      <c r="C2549" s="261">
        <v>6.8345975875854492</v>
      </c>
      <c r="D2549" s="130">
        <f t="shared" si="43"/>
        <v>-1.0502903351584445E-2</v>
      </c>
      <c r="E2549" s="130">
        <v>1.3590188141427794E-2</v>
      </c>
    </row>
    <row r="2550" spans="2:5" x14ac:dyDescent="0.25">
      <c r="B2550" s="136">
        <v>42313</v>
      </c>
      <c r="C2550" s="261">
        <v>6.9071426391601563</v>
      </c>
      <c r="D2550" s="130">
        <f t="shared" si="43"/>
        <v>-3.305908180715641E-3</v>
      </c>
      <c r="E2550" s="130">
        <v>1.0614385213619577E-2</v>
      </c>
    </row>
    <row r="2551" spans="2:5" x14ac:dyDescent="0.25">
      <c r="B2551" s="136">
        <v>42312</v>
      </c>
      <c r="C2551" s="261">
        <v>6.9300527572631836</v>
      </c>
      <c r="D2551" s="130">
        <f t="shared" si="43"/>
        <v>-1.0898888264804131E-2</v>
      </c>
      <c r="E2551" s="130">
        <v>3.3168734598208616E-3</v>
      </c>
    </row>
    <row r="2552" spans="2:5" x14ac:dyDescent="0.25">
      <c r="B2552" s="136">
        <v>42311</v>
      </c>
      <c r="C2552" s="261">
        <v>7.0064148902893066</v>
      </c>
      <c r="D2552" s="130">
        <f t="shared" si="43"/>
        <v>4.9283734172320768E-3</v>
      </c>
      <c r="E2552" s="130">
        <v>1.1018982928534007E-2</v>
      </c>
    </row>
    <row r="2553" spans="2:5" x14ac:dyDescent="0.25">
      <c r="B2553" s="136">
        <v>42310</v>
      </c>
      <c r="C2553" s="261">
        <v>6.9720540046691886</v>
      </c>
      <c r="D2553" s="130">
        <f t="shared" si="43"/>
        <v>5.5069055005029536E-3</v>
      </c>
      <c r="E2553" s="130">
        <v>-4.9042036702310185E-3</v>
      </c>
    </row>
    <row r="2554" spans="2:5" x14ac:dyDescent="0.25">
      <c r="B2554" s="136">
        <v>42307</v>
      </c>
      <c r="C2554" s="261">
        <v>6.9338698387145996</v>
      </c>
      <c r="D2554" s="130">
        <f t="shared" si="43"/>
        <v>-7.1078599898113147E-3</v>
      </c>
      <c r="E2554" s="130">
        <v>-5.4767455801428095E-3</v>
      </c>
    </row>
    <row r="2555" spans="2:5" x14ac:dyDescent="0.25">
      <c r="B2555" s="136">
        <v>42306</v>
      </c>
      <c r="C2555" s="261">
        <v>6.9835076332092294</v>
      </c>
      <c r="D2555" s="130">
        <f t="shared" si="43"/>
        <v>-1.6666836760865604E-2</v>
      </c>
      <c r="E2555" s="130">
        <v>7.1587433351404887E-3</v>
      </c>
    </row>
    <row r="2556" spans="2:5" x14ac:dyDescent="0.25">
      <c r="B2556" s="136">
        <v>42305</v>
      </c>
      <c r="C2556" s="261">
        <v>7.1018733978271484</v>
      </c>
      <c r="D2556" s="130">
        <f t="shared" si="43"/>
        <v>5.4054258394665346E-3</v>
      </c>
      <c r="E2556" s="130">
        <v>1.6949328451370899E-2</v>
      </c>
    </row>
    <row r="2557" spans="2:5" x14ac:dyDescent="0.25">
      <c r="B2557" s="136">
        <v>42304</v>
      </c>
      <c r="C2557" s="261">
        <v>7.0636911392211914</v>
      </c>
      <c r="D2557" s="130">
        <f t="shared" si="43"/>
        <v>0</v>
      </c>
      <c r="E2557" s="130">
        <v>-5.3763643009517841E-3</v>
      </c>
    </row>
    <row r="2558" spans="2:5" x14ac:dyDescent="0.25">
      <c r="B2558" s="136">
        <v>42303</v>
      </c>
      <c r="C2558" s="261">
        <v>7.0636911392211914</v>
      </c>
      <c r="D2558" s="130">
        <f t="shared" si="43"/>
        <v>-6.4443208412339418E-3</v>
      </c>
      <c r="E2558" s="130">
        <v>0</v>
      </c>
    </row>
    <row r="2559" spans="2:5" x14ac:dyDescent="0.25">
      <c r="B2559" s="136">
        <v>42300</v>
      </c>
      <c r="C2559" s="261">
        <v>7.1095070838928223</v>
      </c>
      <c r="D2559" s="130">
        <f t="shared" si="43"/>
        <v>2.5330334901524813E-2</v>
      </c>
      <c r="E2559" s="130">
        <v>6.4861194761528466E-3</v>
      </c>
    </row>
    <row r="2560" spans="2:5" x14ac:dyDescent="0.25">
      <c r="B2560" s="136">
        <v>42299</v>
      </c>
      <c r="C2560" s="261">
        <v>6.9338698387145996</v>
      </c>
      <c r="D2560" s="130">
        <f t="shared" si="43"/>
        <v>2.8894912455643729E-2</v>
      </c>
      <c r="E2560" s="130">
        <v>-2.4704560120088127E-2</v>
      </c>
    </row>
    <row r="2561" spans="2:5" x14ac:dyDescent="0.25">
      <c r="B2561" s="136">
        <v>42298</v>
      </c>
      <c r="C2561" s="261">
        <v>6.739142894744873</v>
      </c>
      <c r="D2561" s="130">
        <f t="shared" si="43"/>
        <v>-2.2160409340484088E-2</v>
      </c>
      <c r="E2561" s="130">
        <v>-2.8083443805432758E-2</v>
      </c>
    </row>
    <row r="2562" spans="2:5" x14ac:dyDescent="0.25">
      <c r="B2562" s="136">
        <v>42297</v>
      </c>
      <c r="C2562" s="261">
        <v>6.8918695449829102</v>
      </c>
      <c r="D2562" s="130">
        <f t="shared" si="43"/>
        <v>7.2542694874036572E-3</v>
      </c>
      <c r="E2562" s="130">
        <v>2.2662622328001394E-2</v>
      </c>
    </row>
    <row r="2563" spans="2:5" x14ac:dyDescent="0.25">
      <c r="B2563" s="136">
        <v>42296</v>
      </c>
      <c r="C2563" s="261">
        <v>6.8422341346740723</v>
      </c>
      <c r="D2563" s="130">
        <f t="shared" ref="D2563:D2626" si="44">(C2563-C2564)/C2564</f>
        <v>-6.6521304477159589E-3</v>
      </c>
      <c r="E2563" s="130">
        <v>-7.2020240639887175E-3</v>
      </c>
    </row>
    <row r="2564" spans="2:5" x14ac:dyDescent="0.25">
      <c r="B2564" s="136">
        <v>42293</v>
      </c>
      <c r="C2564" s="261">
        <v>6.888054370880127</v>
      </c>
      <c r="D2564" s="130">
        <f t="shared" si="44"/>
        <v>3.3811119113132108E-2</v>
      </c>
      <c r="E2564" s="130">
        <v>6.6966776208159271E-3</v>
      </c>
    </row>
    <row r="2565" spans="2:5" x14ac:dyDescent="0.25">
      <c r="B2565" s="136">
        <v>42292</v>
      </c>
      <c r="C2565" s="261">
        <v>6.662778377532959</v>
      </c>
      <c r="D2565" s="130">
        <f t="shared" si="44"/>
        <v>1.1887645373867762E-2</v>
      </c>
      <c r="E2565" s="130">
        <v>-3.2705315785476752E-2</v>
      </c>
    </row>
    <row r="2566" spans="2:5" x14ac:dyDescent="0.25">
      <c r="B2566" s="136">
        <v>42291</v>
      </c>
      <c r="C2566" s="261">
        <v>6.5845041275024414</v>
      </c>
      <c r="D2566" s="130">
        <f t="shared" si="44"/>
        <v>-7.4159660422505203E-3</v>
      </c>
      <c r="E2566" s="130">
        <v>-1.1747989441530899E-2</v>
      </c>
    </row>
    <row r="2567" spans="2:5" x14ac:dyDescent="0.25">
      <c r="B2567" s="136">
        <v>42290</v>
      </c>
      <c r="C2567" s="261">
        <v>6.6336994171142578</v>
      </c>
      <c r="D2567" s="130">
        <f t="shared" si="44"/>
        <v>-1.9575126641690699E-2</v>
      </c>
      <c r="E2567" s="130">
        <v>7.4713734943737667E-3</v>
      </c>
    </row>
    <row r="2568" spans="2:5" x14ac:dyDescent="0.25">
      <c r="B2568" s="136">
        <v>42289</v>
      </c>
      <c r="C2568" s="261">
        <v>6.7661476135253906</v>
      </c>
      <c r="D2568" s="130">
        <f t="shared" si="44"/>
        <v>-6.6318346540098591E-2</v>
      </c>
      <c r="E2568" s="130">
        <v>1.9965962893861332E-2</v>
      </c>
    </row>
    <row r="2569" spans="2:5" x14ac:dyDescent="0.25">
      <c r="B2569" s="136">
        <v>42286</v>
      </c>
      <c r="C2569" s="261">
        <v>7.246739387512207</v>
      </c>
      <c r="D2569" s="130">
        <f t="shared" si="44"/>
        <v>-5.2211532270692626E-4</v>
      </c>
      <c r="E2569" s="130">
        <v>7.1028863311542789E-2</v>
      </c>
    </row>
    <row r="2570" spans="2:5" x14ac:dyDescent="0.25">
      <c r="B2570" s="136">
        <v>42285</v>
      </c>
      <c r="C2570" s="261">
        <v>7.2505249977111816</v>
      </c>
      <c r="D2570" s="130">
        <f t="shared" si="44"/>
        <v>7.8909444773695957E-3</v>
      </c>
      <c r="E2570" s="130">
        <v>5.2238806952242323E-4</v>
      </c>
    </row>
    <row r="2571" spans="2:5" x14ac:dyDescent="0.25">
      <c r="B2571" s="136">
        <v>42284</v>
      </c>
      <c r="C2571" s="261">
        <v>7.1937594413757324</v>
      </c>
      <c r="D2571" s="130">
        <f t="shared" si="44"/>
        <v>5.2631331121040059E-4</v>
      </c>
      <c r="E2571" s="130">
        <v>-7.8291649712770809E-3</v>
      </c>
    </row>
    <row r="2572" spans="2:5" x14ac:dyDescent="0.25">
      <c r="B2572" s="136">
        <v>42283</v>
      </c>
      <c r="C2572" s="261">
        <v>7.1899752616882324</v>
      </c>
      <c r="D2572" s="130">
        <f t="shared" si="44"/>
        <v>-2.2633894098903793E-2</v>
      </c>
      <c r="E2572" s="130">
        <v>-5.2603645122393952E-4</v>
      </c>
    </row>
    <row r="2573" spans="2:5" x14ac:dyDescent="0.25">
      <c r="B2573" s="136">
        <v>42282</v>
      </c>
      <c r="C2573" s="261">
        <v>7.3564810752868652</v>
      </c>
      <c r="D2573" s="130">
        <f t="shared" si="44"/>
        <v>2.9115788691469829E-2</v>
      </c>
      <c r="E2573" s="130">
        <v>2.3158050972144323E-2</v>
      </c>
    </row>
    <row r="2574" spans="2:5" x14ac:dyDescent="0.25">
      <c r="B2574" s="136">
        <v>42279</v>
      </c>
      <c r="C2574" s="261">
        <v>7.1483511924743652</v>
      </c>
      <c r="D2574" s="130">
        <f t="shared" si="44"/>
        <v>0</v>
      </c>
      <c r="E2574" s="130">
        <v>-2.8292043530389152E-2</v>
      </c>
    </row>
    <row r="2575" spans="2:5" x14ac:dyDescent="0.25">
      <c r="B2575" s="136">
        <v>42278</v>
      </c>
      <c r="C2575" s="261">
        <v>7.1483511924743652</v>
      </c>
      <c r="D2575" s="130">
        <f t="shared" si="44"/>
        <v>-1.0476441554450275E-2</v>
      </c>
      <c r="E2575" s="130">
        <v>0</v>
      </c>
    </row>
    <row r="2576" spans="2:5" x14ac:dyDescent="0.25">
      <c r="B2576" s="136">
        <v>42277</v>
      </c>
      <c r="C2576" s="261">
        <v>7.2240333557128906</v>
      </c>
      <c r="D2576" s="130">
        <f t="shared" si="44"/>
        <v>5.7617734255908111E-2</v>
      </c>
      <c r="E2576" s="130">
        <v>1.0587359406488309E-2</v>
      </c>
    </row>
    <row r="2577" spans="2:5" x14ac:dyDescent="0.25">
      <c r="B2577" s="136">
        <v>42276</v>
      </c>
      <c r="C2577" s="261">
        <v>6.8304767608642578</v>
      </c>
      <c r="D2577" s="130">
        <f t="shared" si="44"/>
        <v>1.177117244776465E-2</v>
      </c>
      <c r="E2577" s="130">
        <v>-5.4478789821395472E-2</v>
      </c>
    </row>
    <row r="2578" spans="2:5" x14ac:dyDescent="0.25">
      <c r="B2578" s="136">
        <v>42275</v>
      </c>
      <c r="C2578" s="261">
        <v>6.751009464263916</v>
      </c>
      <c r="D2578" s="130">
        <f t="shared" si="44"/>
        <v>1.6843678466368465E-3</v>
      </c>
      <c r="E2578" s="130">
        <v>-1.1634223990872173E-2</v>
      </c>
    </row>
    <row r="2579" spans="2:5" x14ac:dyDescent="0.25">
      <c r="B2579" s="136">
        <v>42272</v>
      </c>
      <c r="C2579" s="261">
        <v>6.7396574020385742</v>
      </c>
      <c r="D2579" s="130">
        <f t="shared" si="44"/>
        <v>7.3531198784968768E-3</v>
      </c>
      <c r="E2579" s="130">
        <v>-1.6815355222701571E-3</v>
      </c>
    </row>
    <row r="2580" spans="2:5" x14ac:dyDescent="0.25">
      <c r="B2580" s="136">
        <v>42271</v>
      </c>
      <c r="C2580" s="261">
        <v>6.6904616355895996</v>
      </c>
      <c r="D2580" s="130">
        <f t="shared" si="44"/>
        <v>1.6994940426683306E-3</v>
      </c>
      <c r="E2580" s="130">
        <v>-7.2994461757201704E-3</v>
      </c>
    </row>
    <row r="2581" spans="2:5" x14ac:dyDescent="0.25">
      <c r="B2581" s="136">
        <v>42270</v>
      </c>
      <c r="C2581" s="261">
        <v>6.6791105270385742</v>
      </c>
      <c r="D2581" s="130">
        <f t="shared" si="44"/>
        <v>-5.6334924600676987E-3</v>
      </c>
      <c r="E2581" s="130">
        <v>-1.6966106629539128E-3</v>
      </c>
    </row>
    <row r="2582" spans="2:5" x14ac:dyDescent="0.25">
      <c r="B2582" s="136">
        <v>42269</v>
      </c>
      <c r="C2582" s="261">
        <v>6.7169504165649414</v>
      </c>
      <c r="D2582" s="130">
        <f t="shared" si="44"/>
        <v>-6.1591962333226212E-3</v>
      </c>
      <c r="E2582" s="130">
        <v>5.6654084961137597E-3</v>
      </c>
    </row>
    <row r="2583" spans="2:5" x14ac:dyDescent="0.25">
      <c r="B2583" s="136">
        <v>42268</v>
      </c>
      <c r="C2583" s="261">
        <v>6.758577823638916</v>
      </c>
      <c r="D2583" s="130">
        <f t="shared" si="44"/>
        <v>2.5258346022689008E-2</v>
      </c>
      <c r="E2583" s="130">
        <v>6.197367033008847E-3</v>
      </c>
    </row>
    <row r="2584" spans="2:5" x14ac:dyDescent="0.25">
      <c r="B2584" s="136">
        <v>42265</v>
      </c>
      <c r="C2584" s="261">
        <v>6.5920729637145996</v>
      </c>
      <c r="D2584" s="130">
        <f t="shared" si="44"/>
        <v>-1.8591391197763867E-2</v>
      </c>
      <c r="E2584" s="130">
        <v>-2.4636079404448993E-2</v>
      </c>
    </row>
    <row r="2585" spans="2:5" x14ac:dyDescent="0.25">
      <c r="B2585" s="136">
        <v>42264</v>
      </c>
      <c r="C2585" s="261">
        <v>6.7169504165649414</v>
      </c>
      <c r="D2585" s="130">
        <f t="shared" si="44"/>
        <v>-6.7154840289632353E-3</v>
      </c>
      <c r="E2585" s="130">
        <v>1.8943578679683482E-2</v>
      </c>
    </row>
    <row r="2586" spans="2:5" x14ac:dyDescent="0.25">
      <c r="B2586" s="136">
        <v>42263</v>
      </c>
      <c r="C2586" s="261">
        <v>6.7623629570007324</v>
      </c>
      <c r="D2586" s="130">
        <f t="shared" si="44"/>
        <v>6.1936624932145074E-3</v>
      </c>
      <c r="E2586" s="130">
        <v>6.7608866553186585E-3</v>
      </c>
    </row>
    <row r="2587" spans="2:5" x14ac:dyDescent="0.25">
      <c r="B2587" s="136">
        <v>42262</v>
      </c>
      <c r="C2587" s="261">
        <v>6.7207369804382324</v>
      </c>
      <c r="D2587" s="130">
        <f t="shared" si="44"/>
        <v>4.5251503554828744E-3</v>
      </c>
      <c r="E2587" s="130">
        <v>-6.1555371734974282E-3</v>
      </c>
    </row>
    <row r="2588" spans="2:5" x14ac:dyDescent="0.25">
      <c r="B2588" s="136">
        <v>42261</v>
      </c>
      <c r="C2588" s="261">
        <v>6.6904616355895996</v>
      </c>
      <c r="D2588" s="130">
        <f t="shared" si="44"/>
        <v>-5.6550199895233615E-4</v>
      </c>
      <c r="E2588" s="130">
        <v>-4.5047656137643822E-3</v>
      </c>
    </row>
    <row r="2589" spans="2:5" x14ac:dyDescent="0.25">
      <c r="B2589" s="136">
        <v>42258</v>
      </c>
      <c r="C2589" s="261">
        <v>6.6942472457885742</v>
      </c>
      <c r="D2589" s="130">
        <f t="shared" si="44"/>
        <v>5.1137546583379561E-3</v>
      </c>
      <c r="E2589" s="130">
        <v>5.6582197240878445E-4</v>
      </c>
    </row>
    <row r="2590" spans="2:5" x14ac:dyDescent="0.25">
      <c r="B2590" s="136">
        <v>42257</v>
      </c>
      <c r="C2590" s="261">
        <v>6.6601886749267578</v>
      </c>
      <c r="D2590" s="130">
        <f t="shared" si="44"/>
        <v>1.9108408521315144E-2</v>
      </c>
      <c r="E2590" s="130">
        <v>-5.0877372184367758E-3</v>
      </c>
    </row>
    <row r="2591" spans="2:5" x14ac:dyDescent="0.25">
      <c r="B2591" s="136">
        <v>42256</v>
      </c>
      <c r="C2591" s="261">
        <v>6.5353093147277832</v>
      </c>
      <c r="D2591" s="130">
        <f t="shared" si="44"/>
        <v>-9.7479468338211184E-3</v>
      </c>
      <c r="E2591" s="130">
        <v>-1.8750123501621058E-2</v>
      </c>
    </row>
    <row r="2592" spans="2:5" x14ac:dyDescent="0.25">
      <c r="B2592" s="136">
        <v>42255</v>
      </c>
      <c r="C2592" s="261">
        <v>6.599642276763916</v>
      </c>
      <c r="D2592" s="130">
        <f t="shared" si="44"/>
        <v>3.0732856118647768E-2</v>
      </c>
      <c r="E2592" s="130">
        <v>9.8439046934096774E-3</v>
      </c>
    </row>
    <row r="2593" spans="2:5" x14ac:dyDescent="0.25">
      <c r="B2593" s="136">
        <v>42251</v>
      </c>
      <c r="C2593" s="261">
        <v>6.4028639793395996</v>
      </c>
      <c r="D2593" s="130">
        <f t="shared" si="44"/>
        <v>-3.5897263211343518E-2</v>
      </c>
      <c r="E2593" s="130">
        <v>-2.9816509618579682E-2</v>
      </c>
    </row>
    <row r="2594" spans="2:5" x14ac:dyDescent="0.25">
      <c r="B2594" s="136">
        <v>42250</v>
      </c>
      <c r="C2594" s="261">
        <v>6.6412672996520996</v>
      </c>
      <c r="D2594" s="130">
        <f t="shared" si="44"/>
        <v>5.730558675854547E-3</v>
      </c>
      <c r="E2594" s="130">
        <v>3.7233856768122263E-2</v>
      </c>
    </row>
    <row r="2595" spans="2:5" x14ac:dyDescent="0.25">
      <c r="B2595" s="136">
        <v>42249</v>
      </c>
      <c r="C2595" s="261">
        <v>6.6034259796142578</v>
      </c>
      <c r="D2595" s="130">
        <f t="shared" si="44"/>
        <v>3.5608282420593253E-2</v>
      </c>
      <c r="E2595" s="130">
        <v>-5.6979064883932772E-3</v>
      </c>
    </row>
    <row r="2596" spans="2:5" x14ac:dyDescent="0.25">
      <c r="B2596" s="136">
        <v>42248</v>
      </c>
      <c r="C2596" s="261">
        <v>6.3763742446899414</v>
      </c>
      <c r="D2596" s="130">
        <f t="shared" si="44"/>
        <v>-1.7492482166452709E-2</v>
      </c>
      <c r="E2596" s="130">
        <v>-3.4383929739692447E-2</v>
      </c>
    </row>
    <row r="2597" spans="2:5" x14ac:dyDescent="0.25">
      <c r="B2597" s="136">
        <v>42247</v>
      </c>
      <c r="C2597" s="261">
        <v>6.489898681640625</v>
      </c>
      <c r="D2597" s="130">
        <f t="shared" si="44"/>
        <v>-2.0559867426635743E-2</v>
      </c>
      <c r="E2597" s="130">
        <v>1.7803916864701508E-2</v>
      </c>
    </row>
    <row r="2598" spans="2:5" x14ac:dyDescent="0.25">
      <c r="B2598" s="136">
        <v>42244</v>
      </c>
      <c r="C2598" s="261">
        <v>6.6261310577392578</v>
      </c>
      <c r="D2598" s="130">
        <f t="shared" si="44"/>
        <v>1.389708407631164E-2</v>
      </c>
      <c r="E2598" s="130">
        <v>2.099144883170868E-2</v>
      </c>
    </row>
    <row r="2599" spans="2:5" x14ac:dyDescent="0.25">
      <c r="B2599" s="136">
        <v>42243</v>
      </c>
      <c r="C2599" s="261">
        <v>6.5353093147277832</v>
      </c>
      <c r="D2599" s="130">
        <f t="shared" si="44"/>
        <v>1.8879040565036802E-2</v>
      </c>
      <c r="E2599" s="130">
        <v>-1.3706602272135212E-2</v>
      </c>
    </row>
    <row r="2600" spans="2:5" x14ac:dyDescent="0.25">
      <c r="B2600" s="136">
        <v>42242</v>
      </c>
      <c r="C2600" s="261">
        <v>6.414215087890625</v>
      </c>
      <c r="D2600" s="130">
        <f t="shared" si="44"/>
        <v>2.7272515524689248E-2</v>
      </c>
      <c r="E2600" s="130">
        <v>-1.8529226545446559E-2</v>
      </c>
    </row>
    <row r="2601" spans="2:5" x14ac:dyDescent="0.25">
      <c r="B2601" s="136">
        <v>42241</v>
      </c>
      <c r="C2601" s="261">
        <v>6.2439274787902832</v>
      </c>
      <c r="D2601" s="130">
        <f t="shared" si="44"/>
        <v>-2.4183677099762772E-3</v>
      </c>
      <c r="E2601" s="130">
        <v>-2.6548471912304156E-2</v>
      </c>
    </row>
    <row r="2602" spans="2:5" x14ac:dyDescent="0.25">
      <c r="B2602" s="136">
        <v>42240</v>
      </c>
      <c r="C2602" s="261">
        <v>6.2590641975402832</v>
      </c>
      <c r="D2602" s="130">
        <f t="shared" si="44"/>
        <v>-2.9911951462964971E-2</v>
      </c>
      <c r="E2602" s="130">
        <v>2.4242303904741429E-3</v>
      </c>
    </row>
    <row r="2603" spans="2:5" x14ac:dyDescent="0.25">
      <c r="B2603" s="136">
        <v>42237</v>
      </c>
      <c r="C2603" s="261">
        <v>6.4520578384399414</v>
      </c>
      <c r="D2603" s="130">
        <f t="shared" si="44"/>
        <v>-1.5020003960027022E-2</v>
      </c>
      <c r="E2603" s="130">
        <v>3.083426448565614E-2</v>
      </c>
    </row>
    <row r="2604" spans="2:5" x14ac:dyDescent="0.25">
      <c r="B2604" s="136">
        <v>42236</v>
      </c>
      <c r="C2604" s="261">
        <v>6.550445556640625</v>
      </c>
      <c r="D2604" s="130">
        <f t="shared" si="44"/>
        <v>-4.6806157963280616E-2</v>
      </c>
      <c r="E2604" s="130">
        <v>1.5249044671377745E-2</v>
      </c>
    </row>
    <row r="2605" spans="2:5" x14ac:dyDescent="0.25">
      <c r="B2605" s="136">
        <v>42235</v>
      </c>
      <c r="C2605" s="261">
        <v>6.8721022605895996</v>
      </c>
      <c r="D2605" s="130">
        <f t="shared" si="44"/>
        <v>8.8887059447307504E-3</v>
      </c>
      <c r="E2605" s="130">
        <v>4.9104553448717649E-2</v>
      </c>
    </row>
    <row r="2606" spans="2:5" x14ac:dyDescent="0.25">
      <c r="B2606" s="136">
        <v>42234</v>
      </c>
      <c r="C2606" s="261">
        <v>6.811556339263916</v>
      </c>
      <c r="D2606" s="130">
        <f t="shared" si="44"/>
        <v>5.586565043181487E-3</v>
      </c>
      <c r="E2606" s="130">
        <v>-8.8103929525182867E-3</v>
      </c>
    </row>
    <row r="2607" spans="2:5" x14ac:dyDescent="0.25">
      <c r="B2607" s="136">
        <v>42233</v>
      </c>
      <c r="C2607" s="261">
        <v>6.773714542388916</v>
      </c>
      <c r="D2607" s="130">
        <f t="shared" si="44"/>
        <v>-3.8953623436573199E-3</v>
      </c>
      <c r="E2607" s="130">
        <v>-5.5555287206343999E-3</v>
      </c>
    </row>
    <row r="2608" spans="2:5" x14ac:dyDescent="0.25">
      <c r="B2608" s="136">
        <v>42230</v>
      </c>
      <c r="C2608" s="261">
        <v>6.800203800201416</v>
      </c>
      <c r="D2608" s="130">
        <f t="shared" si="44"/>
        <v>-3.3278406293020223E-3</v>
      </c>
      <c r="E2608" s="130">
        <v>3.9105955302270404E-3</v>
      </c>
    </row>
    <row r="2609" spans="2:5" x14ac:dyDescent="0.25">
      <c r="B2609" s="136">
        <v>42229</v>
      </c>
      <c r="C2609" s="261">
        <v>6.8229093551635742</v>
      </c>
      <c r="D2609" s="130">
        <f t="shared" si="44"/>
        <v>1.0083912479260836E-2</v>
      </c>
      <c r="E2609" s="130">
        <v>3.3389521298590615E-3</v>
      </c>
    </row>
    <row r="2610" spans="2:5" x14ac:dyDescent="0.25">
      <c r="B2610" s="136">
        <v>42228</v>
      </c>
      <c r="C2610" s="261">
        <v>6.7547945976257324</v>
      </c>
      <c r="D2610" s="130">
        <f t="shared" si="44"/>
        <v>2.2337024211764131E-2</v>
      </c>
      <c r="E2610" s="130">
        <v>-9.9832423372725274E-3</v>
      </c>
    </row>
    <row r="2611" spans="2:5" x14ac:dyDescent="0.25">
      <c r="B2611" s="136">
        <v>42227</v>
      </c>
      <c r="C2611" s="261">
        <v>6.6072092056274414</v>
      </c>
      <c r="D2611" s="130">
        <f t="shared" si="44"/>
        <v>-1.3001915968354682E-2</v>
      </c>
      <c r="E2611" s="130">
        <v>-2.1848982950594287E-2</v>
      </c>
    </row>
    <row r="2612" spans="2:5" x14ac:dyDescent="0.25">
      <c r="B2612" s="136">
        <v>42226</v>
      </c>
      <c r="C2612" s="261">
        <v>6.6942472457885742</v>
      </c>
      <c r="D2612" s="130">
        <f t="shared" si="44"/>
        <v>9.1273096453706164E-3</v>
      </c>
      <c r="E2612" s="130">
        <v>1.3173192713044631E-2</v>
      </c>
    </row>
    <row r="2613" spans="2:5" x14ac:dyDescent="0.25">
      <c r="B2613" s="136">
        <v>42223</v>
      </c>
      <c r="C2613" s="261">
        <v>6.6336994171142578</v>
      </c>
      <c r="D2613" s="130">
        <f t="shared" si="44"/>
        <v>1.2709648489366163E-2</v>
      </c>
      <c r="E2613" s="130">
        <v>-9.0447553625103583E-3</v>
      </c>
    </row>
    <row r="2614" spans="2:5" x14ac:dyDescent="0.25">
      <c r="B2614" s="136">
        <v>42222</v>
      </c>
      <c r="C2614" s="261">
        <v>6.550445556640625</v>
      </c>
      <c r="D2614" s="130">
        <f t="shared" si="44"/>
        <v>-4.600395818522866E-3</v>
      </c>
      <c r="E2614" s="130">
        <v>-1.2550140613674245E-2</v>
      </c>
    </row>
    <row r="2615" spans="2:5" x14ac:dyDescent="0.25">
      <c r="B2615" s="136">
        <v>42221</v>
      </c>
      <c r="C2615" s="261">
        <v>6.5807194709777832</v>
      </c>
      <c r="D2615" s="130">
        <f t="shared" si="44"/>
        <v>2.656421630764088E-2</v>
      </c>
      <c r="E2615" s="130">
        <v>4.6216572713084396E-3</v>
      </c>
    </row>
    <row r="2616" spans="2:5" x14ac:dyDescent="0.25">
      <c r="B2616" s="136">
        <v>42220</v>
      </c>
      <c r="C2616" s="261">
        <v>6.4104313850402832</v>
      </c>
      <c r="D2616" s="130">
        <f t="shared" si="44"/>
        <v>-1.179239588095297E-3</v>
      </c>
      <c r="E2616" s="130">
        <v>-2.5876818893208052E-2</v>
      </c>
    </row>
    <row r="2617" spans="2:5" x14ac:dyDescent="0.25">
      <c r="B2617" s="136">
        <v>42219</v>
      </c>
      <c r="C2617" s="261">
        <v>6.4179997444152832</v>
      </c>
      <c r="D2617" s="130">
        <f t="shared" si="44"/>
        <v>2.9568906931826313E-3</v>
      </c>
      <c r="E2617" s="130">
        <v>1.1806318358951501E-3</v>
      </c>
    </row>
    <row r="2618" spans="2:5" x14ac:dyDescent="0.25">
      <c r="B2618" s="136">
        <v>42216</v>
      </c>
      <c r="C2618" s="261">
        <v>6.399078369140625</v>
      </c>
      <c r="D2618" s="130">
        <f t="shared" si="44"/>
        <v>-2.3598707780436864E-3</v>
      </c>
      <c r="E2618" s="130">
        <v>-2.9481732670872908E-3</v>
      </c>
    </row>
    <row r="2619" spans="2:5" x14ac:dyDescent="0.25">
      <c r="B2619" s="136">
        <v>42215</v>
      </c>
      <c r="C2619" s="261">
        <v>6.414215087890625</v>
      </c>
      <c r="D2619" s="130">
        <f t="shared" si="44"/>
        <v>-2.9412364222332005E-3</v>
      </c>
      <c r="E2619" s="130">
        <v>2.3654529413167369E-3</v>
      </c>
    </row>
    <row r="2620" spans="2:5" x14ac:dyDescent="0.25">
      <c r="B2620" s="136">
        <v>42214</v>
      </c>
      <c r="C2620" s="261">
        <v>6.4331364631652832</v>
      </c>
      <c r="D2620" s="130">
        <f t="shared" si="44"/>
        <v>4.1345774403950541E-3</v>
      </c>
      <c r="E2620" s="130">
        <v>2.9499128132419203E-3</v>
      </c>
    </row>
    <row r="2621" spans="2:5" x14ac:dyDescent="0.25">
      <c r="B2621" s="136">
        <v>42213</v>
      </c>
      <c r="C2621" s="261">
        <v>6.4066476821899414</v>
      </c>
      <c r="D2621" s="130">
        <f t="shared" si="44"/>
        <v>1.1350079477278351E-2</v>
      </c>
      <c r="E2621" s="130">
        <v>-4.11755309824542E-3</v>
      </c>
    </row>
    <row r="2622" spans="2:5" x14ac:dyDescent="0.25">
      <c r="B2622" s="136">
        <v>42212</v>
      </c>
      <c r="C2622" s="261">
        <v>6.3347477912902832</v>
      </c>
      <c r="D2622" s="130">
        <f t="shared" si="44"/>
        <v>-2.843870545365829E-2</v>
      </c>
      <c r="E2622" s="130">
        <v>-1.1222700929775672E-2</v>
      </c>
    </row>
    <row r="2623" spans="2:5" x14ac:dyDescent="0.25">
      <c r="B2623" s="136">
        <v>42209</v>
      </c>
      <c r="C2623" s="261">
        <v>6.5201730728149414</v>
      </c>
      <c r="D2623" s="130">
        <f t="shared" si="44"/>
        <v>-5.19620752440649E-3</v>
      </c>
      <c r="E2623" s="130">
        <v>2.9271138746770869E-2</v>
      </c>
    </row>
    <row r="2624" spans="2:5" x14ac:dyDescent="0.25">
      <c r="B2624" s="136">
        <v>42208</v>
      </c>
      <c r="C2624" s="261">
        <v>6.5542302131652832</v>
      </c>
      <c r="D2624" s="130">
        <f t="shared" si="44"/>
        <v>3.4761558994048738E-3</v>
      </c>
      <c r="E2624" s="130">
        <v>5.2233491304607927E-3</v>
      </c>
    </row>
    <row r="2625" spans="2:5" x14ac:dyDescent="0.25">
      <c r="B2625" s="136">
        <v>42207</v>
      </c>
      <c r="C2625" s="261">
        <v>6.5315256118774414</v>
      </c>
      <c r="D2625" s="130">
        <f t="shared" si="44"/>
        <v>1.1723347003345402E-2</v>
      </c>
      <c r="E2625" s="130">
        <v>-3.4641140987443121E-3</v>
      </c>
    </row>
    <row r="2626" spans="2:5" x14ac:dyDescent="0.25">
      <c r="B2626" s="136">
        <v>42206</v>
      </c>
      <c r="C2626" s="261">
        <v>6.4558415412902832</v>
      </c>
      <c r="D2626" s="130">
        <f t="shared" si="44"/>
        <v>8.1800808668992975E-2</v>
      </c>
      <c r="E2626" s="130">
        <v>-1.1587502688426777E-2</v>
      </c>
    </row>
    <row r="2627" spans="2:5" x14ac:dyDescent="0.25">
      <c r="B2627" s="136">
        <v>42205</v>
      </c>
      <c r="C2627" s="261">
        <v>5.9676804542541504</v>
      </c>
      <c r="D2627" s="130">
        <f t="shared" ref="D2627:D2690" si="45">(C2627-C2628)/C2628</f>
        <v>-4.4190120775458265E-3</v>
      </c>
      <c r="E2627" s="130">
        <v>-7.5615407211275437E-2</v>
      </c>
    </row>
    <row r="2628" spans="2:5" x14ac:dyDescent="0.25">
      <c r="B2628" s="136">
        <v>42202</v>
      </c>
      <c r="C2628" s="261">
        <v>5.994168758392334</v>
      </c>
      <c r="D2628" s="130">
        <f t="shared" si="45"/>
        <v>-5.6499271086867617E-3</v>
      </c>
      <c r="E2628" s="130">
        <v>4.4386264213093062E-3</v>
      </c>
    </row>
    <row r="2629" spans="2:5" x14ac:dyDescent="0.25">
      <c r="B2629" s="136">
        <v>42201</v>
      </c>
      <c r="C2629" s="261">
        <v>6.0282278060913086</v>
      </c>
      <c r="D2629" s="130">
        <f t="shared" si="45"/>
        <v>9.5057369723028761E-3</v>
      </c>
      <c r="E2629" s="130">
        <v>5.682030164948078E-3</v>
      </c>
    </row>
    <row r="2630" spans="2:5" x14ac:dyDescent="0.25">
      <c r="B2630" s="136">
        <v>42200</v>
      </c>
      <c r="C2630" s="261">
        <v>5.9714646339416504</v>
      </c>
      <c r="D2630" s="130">
        <f t="shared" si="45"/>
        <v>1.283682522736739E-2</v>
      </c>
      <c r="E2630" s="130">
        <v>-9.4162287782656538E-3</v>
      </c>
    </row>
    <row r="2631" spans="2:5" x14ac:dyDescent="0.25">
      <c r="B2631" s="136">
        <v>42199</v>
      </c>
      <c r="C2631" s="261">
        <v>5.8957815170288086</v>
      </c>
      <c r="D2631" s="130">
        <f t="shared" si="45"/>
        <v>2.5742335174496413E-3</v>
      </c>
      <c r="E2631" s="130">
        <v>-1.2674129640266296E-2</v>
      </c>
    </row>
    <row r="2632" spans="2:5" x14ac:dyDescent="0.25">
      <c r="B2632" s="136">
        <v>42198</v>
      </c>
      <c r="C2632" s="261">
        <v>5.880643367767334</v>
      </c>
      <c r="D2632" s="130">
        <f t="shared" si="45"/>
        <v>3.8759503774810668E-3</v>
      </c>
      <c r="E2632" s="130">
        <v>-2.567623854064306E-3</v>
      </c>
    </row>
    <row r="2633" spans="2:5" x14ac:dyDescent="0.25">
      <c r="B2633" s="136">
        <v>42195</v>
      </c>
      <c r="C2633" s="261">
        <v>5.857938289642334</v>
      </c>
      <c r="D2633" s="130">
        <f t="shared" si="45"/>
        <v>4.5424829519924671E-3</v>
      </c>
      <c r="E2633" s="130">
        <v>-3.8609853897024009E-3</v>
      </c>
    </row>
    <row r="2634" spans="2:5" x14ac:dyDescent="0.25">
      <c r="B2634" s="136">
        <v>42194</v>
      </c>
      <c r="C2634" s="261">
        <v>5.831449031829834</v>
      </c>
      <c r="D2634" s="130">
        <f t="shared" si="45"/>
        <v>-2.5889843056691366E-3</v>
      </c>
      <c r="E2634" s="130">
        <v>-4.5219421070612446E-3</v>
      </c>
    </row>
    <row r="2635" spans="2:5" x14ac:dyDescent="0.25">
      <c r="B2635" s="136">
        <v>42193</v>
      </c>
      <c r="C2635" s="261">
        <v>5.846585750579834</v>
      </c>
      <c r="D2635" s="130">
        <f t="shared" si="45"/>
        <v>-2.5851231595741393E-2</v>
      </c>
      <c r="E2635" s="130">
        <v>2.5957045439956956E-3</v>
      </c>
    </row>
    <row r="2636" spans="2:5" x14ac:dyDescent="0.25">
      <c r="B2636" s="136">
        <v>42192</v>
      </c>
      <c r="C2636" s="261">
        <v>6.0017380714416504</v>
      </c>
      <c r="D2636" s="130">
        <f t="shared" si="45"/>
        <v>-1.2594397476867357E-3</v>
      </c>
      <c r="E2636" s="130">
        <v>2.653725224955936E-2</v>
      </c>
    </row>
    <row r="2637" spans="2:5" x14ac:dyDescent="0.25">
      <c r="B2637" s="136">
        <v>42191</v>
      </c>
      <c r="C2637" s="261">
        <v>6.0093064308166504</v>
      </c>
      <c r="D2637" s="130">
        <f t="shared" si="45"/>
        <v>-5.0125857438837046E-3</v>
      </c>
      <c r="E2637" s="130">
        <v>1.261027936392772E-3</v>
      </c>
    </row>
    <row r="2638" spans="2:5" x14ac:dyDescent="0.25">
      <c r="B2638" s="136">
        <v>42187</v>
      </c>
      <c r="C2638" s="261">
        <v>6.0395803451538086</v>
      </c>
      <c r="D2638" s="130">
        <f t="shared" si="45"/>
        <v>3.1425826804007116E-3</v>
      </c>
      <c r="E2638" s="130">
        <v>5.037838340529433E-3</v>
      </c>
    </row>
    <row r="2639" spans="2:5" x14ac:dyDescent="0.25">
      <c r="B2639" s="136">
        <v>42186</v>
      </c>
      <c r="C2639" s="261">
        <v>6.0206599235534668</v>
      </c>
      <c r="D2639" s="130">
        <f t="shared" si="45"/>
        <v>3.7857892030913726E-3</v>
      </c>
      <c r="E2639" s="130">
        <v>-3.1327377928705995E-3</v>
      </c>
    </row>
    <row r="2640" spans="2:5" x14ac:dyDescent="0.25">
      <c r="B2640" s="136">
        <v>42185</v>
      </c>
      <c r="C2640" s="261">
        <v>5.997952938079834</v>
      </c>
      <c r="D2640" s="130">
        <f t="shared" si="45"/>
        <v>-6.3067286788595167E-4</v>
      </c>
      <c r="E2640" s="130">
        <v>-3.7715110572514904E-3</v>
      </c>
    </row>
    <row r="2641" spans="2:5" x14ac:dyDescent="0.25">
      <c r="B2641" s="136">
        <v>42184</v>
      </c>
      <c r="C2641" s="261">
        <v>6.0017380714416504</v>
      </c>
      <c r="D2641" s="130">
        <f t="shared" si="45"/>
        <v>-1.9171290186988207E-2</v>
      </c>
      <c r="E2641" s="130">
        <v>6.3107086715958249E-4</v>
      </c>
    </row>
    <row r="2642" spans="2:5" x14ac:dyDescent="0.25">
      <c r="B2642" s="136">
        <v>42181</v>
      </c>
      <c r="C2642" s="261">
        <v>6.1190481185913086</v>
      </c>
      <c r="D2642" s="130">
        <f t="shared" si="45"/>
        <v>2.4798391979270096E-3</v>
      </c>
      <c r="E2642" s="130">
        <v>1.9546012463932751E-2</v>
      </c>
    </row>
    <row r="2643" spans="2:5" x14ac:dyDescent="0.25">
      <c r="B2643" s="136">
        <v>42180</v>
      </c>
      <c r="C2643" s="261">
        <v>6.1039113998413086</v>
      </c>
      <c r="D2643" s="130">
        <f t="shared" si="45"/>
        <v>2.3477204642831213E-2</v>
      </c>
      <c r="E2643" s="130">
        <v>-2.4737048077805748E-3</v>
      </c>
    </row>
    <row r="2644" spans="2:5" x14ac:dyDescent="0.25">
      <c r="B2644" s="136">
        <v>42179</v>
      </c>
      <c r="C2644" s="261">
        <v>5.9638957977294922</v>
      </c>
      <c r="D2644" s="130">
        <f t="shared" si="45"/>
        <v>-2.1725763844842989E-2</v>
      </c>
      <c r="E2644" s="130">
        <v>-2.2938668820693658E-2</v>
      </c>
    </row>
    <row r="2645" spans="2:5" x14ac:dyDescent="0.25">
      <c r="B2645" s="136">
        <v>42178</v>
      </c>
      <c r="C2645" s="261">
        <v>6.0963435173034668</v>
      </c>
      <c r="D2645" s="130">
        <f t="shared" si="45"/>
        <v>-9.5296951464397799E-3</v>
      </c>
      <c r="E2645" s="130">
        <v>2.2208255151674284E-2</v>
      </c>
    </row>
    <row r="2646" spans="2:5" x14ac:dyDescent="0.25">
      <c r="B2646" s="136">
        <v>42177</v>
      </c>
      <c r="C2646" s="261">
        <v>6.154998779296875</v>
      </c>
      <c r="D2646" s="130">
        <f t="shared" si="45"/>
        <v>1.9749277570468973E-2</v>
      </c>
      <c r="E2646" s="130">
        <v>9.6213840028740016E-3</v>
      </c>
    </row>
    <row r="2647" spans="2:5" x14ac:dyDescent="0.25">
      <c r="B2647" s="136">
        <v>42174</v>
      </c>
      <c r="C2647" s="261">
        <v>6.0357961654663086</v>
      </c>
      <c r="D2647" s="130">
        <f t="shared" si="45"/>
        <v>-8.3928718872790676E-3</v>
      </c>
      <c r="E2647" s="130">
        <v>-1.9366797314650918E-2</v>
      </c>
    </row>
    <row r="2648" spans="2:5" x14ac:dyDescent="0.25">
      <c r="B2648" s="136">
        <v>42173</v>
      </c>
      <c r="C2648" s="261">
        <v>6.0868825912475586</v>
      </c>
      <c r="D2648" s="130">
        <f t="shared" si="45"/>
        <v>7.8320418622637531E-3</v>
      </c>
      <c r="E2648" s="130">
        <v>8.4639083860286735E-3</v>
      </c>
    </row>
    <row r="2649" spans="2:5" x14ac:dyDescent="0.25">
      <c r="B2649" s="136">
        <v>42172</v>
      </c>
      <c r="C2649" s="261">
        <v>6.0395803451538086</v>
      </c>
      <c r="D2649" s="130">
        <f t="shared" si="45"/>
        <v>2.5125504841076274E-3</v>
      </c>
      <c r="E2649" s="130">
        <v>-7.7711776734065447E-3</v>
      </c>
    </row>
    <row r="2650" spans="2:5" x14ac:dyDescent="0.25">
      <c r="B2650" s="136">
        <v>42171</v>
      </c>
      <c r="C2650" s="261">
        <v>6.0244436264038086</v>
      </c>
      <c r="D2650" s="130">
        <f t="shared" si="45"/>
        <v>1.8880152102502094E-2</v>
      </c>
      <c r="E2650" s="130">
        <v>-2.5062533959244013E-3</v>
      </c>
    </row>
    <row r="2651" spans="2:5" x14ac:dyDescent="0.25">
      <c r="B2651" s="136">
        <v>42170</v>
      </c>
      <c r="C2651" s="261">
        <v>5.912808895111084</v>
      </c>
      <c r="D2651" s="130">
        <f t="shared" si="45"/>
        <v>7.4145357039417745E-3</v>
      </c>
      <c r="E2651" s="130">
        <v>-1.8530297271511377E-2</v>
      </c>
    </row>
    <row r="2652" spans="2:5" x14ac:dyDescent="0.25">
      <c r="B2652" s="136">
        <v>42167</v>
      </c>
      <c r="C2652" s="261">
        <v>5.869290828704834</v>
      </c>
      <c r="D2652" s="130">
        <f t="shared" si="45"/>
        <v>-7.3599649808117852E-3</v>
      </c>
      <c r="E2652" s="130">
        <v>-7.3599649808117852E-3</v>
      </c>
    </row>
    <row r="2653" spans="2:5" x14ac:dyDescent="0.25">
      <c r="B2653" s="136">
        <v>42166</v>
      </c>
      <c r="C2653" s="261">
        <v>5.912808895111084</v>
      </c>
      <c r="D2653" s="130">
        <f t="shared" si="45"/>
        <v>-2.8814138567305242E-4</v>
      </c>
      <c r="E2653" s="130">
        <v>7.4145357039417745E-3</v>
      </c>
    </row>
    <row r="2654" spans="2:5" x14ac:dyDescent="0.25">
      <c r="B2654" s="136">
        <v>42165</v>
      </c>
      <c r="C2654" s="261">
        <v>5.914513111114502</v>
      </c>
      <c r="D2654" s="130">
        <f t="shared" si="45"/>
        <v>1.9607893103394704E-2</v>
      </c>
      <c r="E2654" s="130">
        <v>2.8822443506115573E-4</v>
      </c>
    </row>
    <row r="2655" spans="2:5" x14ac:dyDescent="0.25">
      <c r="B2655" s="136">
        <v>42164</v>
      </c>
      <c r="C2655" s="261">
        <v>5.8007721900939941</v>
      </c>
      <c r="D2655" s="130">
        <f t="shared" si="45"/>
        <v>-1.3007503839218837E-2</v>
      </c>
      <c r="E2655" s="130">
        <v>-1.9230817293610671E-2</v>
      </c>
    </row>
    <row r="2656" spans="2:5" x14ac:dyDescent="0.25">
      <c r="B2656" s="136">
        <v>42163</v>
      </c>
      <c r="C2656" s="261">
        <v>5.8772201538085938</v>
      </c>
      <c r="D2656" s="130">
        <f t="shared" si="45"/>
        <v>-9.1166971156841584E-3</v>
      </c>
      <c r="E2656" s="130">
        <v>1.3178928806263096E-2</v>
      </c>
    </row>
    <row r="2657" spans="2:5" x14ac:dyDescent="0.25">
      <c r="B2657" s="136">
        <v>42160</v>
      </c>
      <c r="C2657" s="261">
        <v>5.9312939643859863</v>
      </c>
      <c r="D2657" s="130">
        <f t="shared" si="45"/>
        <v>5.0554864851303592E-3</v>
      </c>
      <c r="E2657" s="130">
        <v>9.2005759801853468E-3</v>
      </c>
    </row>
    <row r="2658" spans="2:5" x14ac:dyDescent="0.25">
      <c r="B2658" s="136">
        <v>42159</v>
      </c>
      <c r="C2658" s="261">
        <v>5.9014592170715332</v>
      </c>
      <c r="D2658" s="130">
        <f t="shared" si="45"/>
        <v>-1.4018712063990578E-2</v>
      </c>
      <c r="E2658" s="130">
        <v>-5.0300570994446826E-3</v>
      </c>
    </row>
    <row r="2659" spans="2:5" x14ac:dyDescent="0.25">
      <c r="B2659" s="136">
        <v>42158</v>
      </c>
      <c r="C2659" s="261">
        <v>5.9853663444519043</v>
      </c>
      <c r="D2659" s="130">
        <f t="shared" si="45"/>
        <v>8.7995137402691187E-3</v>
      </c>
      <c r="E2659" s="130">
        <v>1.4218030540251387E-2</v>
      </c>
    </row>
    <row r="2660" spans="2:5" x14ac:dyDescent="0.25">
      <c r="B2660" s="136">
        <v>42157</v>
      </c>
      <c r="C2660" s="261">
        <v>5.9331574440002441</v>
      </c>
      <c r="D2660" s="130">
        <f t="shared" si="45"/>
        <v>-1.2108069105805776E-2</v>
      </c>
      <c r="E2660" s="130">
        <v>-8.7227577139125084E-3</v>
      </c>
    </row>
    <row r="2661" spans="2:5" x14ac:dyDescent="0.25">
      <c r="B2661" s="136">
        <v>42156</v>
      </c>
      <c r="C2661" s="261">
        <v>6.0058770179748544</v>
      </c>
      <c r="D2661" s="130">
        <f t="shared" si="45"/>
        <v>1.0668267443067979E-2</v>
      </c>
      <c r="E2661" s="130">
        <v>1.2256471307388968E-2</v>
      </c>
    </row>
    <row r="2662" spans="2:5" x14ac:dyDescent="0.25">
      <c r="B2662" s="136">
        <v>42153</v>
      </c>
      <c r="C2662" s="261">
        <v>5.9424810409545898</v>
      </c>
      <c r="D2662" s="130">
        <f t="shared" si="45"/>
        <v>1.0462776790473489E-2</v>
      </c>
      <c r="E2662" s="130">
        <v>-1.0555656872514732E-2</v>
      </c>
    </row>
    <row r="2663" spans="2:5" x14ac:dyDescent="0.25">
      <c r="B2663" s="136">
        <v>42152</v>
      </c>
      <c r="C2663" s="261">
        <v>5.8809499740600586</v>
      </c>
      <c r="D2663" s="130">
        <f t="shared" si="45"/>
        <v>8.9571486865411901E-3</v>
      </c>
      <c r="E2663" s="130">
        <v>-1.0354440589792274E-2</v>
      </c>
    </row>
    <row r="2664" spans="2:5" x14ac:dyDescent="0.25">
      <c r="B2664" s="136">
        <v>42151</v>
      </c>
      <c r="C2664" s="261">
        <v>5.8287410736083984</v>
      </c>
      <c r="D2664" s="130">
        <f t="shared" si="45"/>
        <v>-1.9157003655850659E-3</v>
      </c>
      <c r="E2664" s="130">
        <v>-8.8776304307884562E-3</v>
      </c>
    </row>
    <row r="2665" spans="2:5" x14ac:dyDescent="0.25">
      <c r="B2665" s="136">
        <v>42150</v>
      </c>
      <c r="C2665" s="261">
        <v>5.8399286270141602</v>
      </c>
      <c r="D2665" s="130">
        <f t="shared" si="45"/>
        <v>-1.6022629710847405E-2</v>
      </c>
      <c r="E2665" s="130">
        <v>1.919377317413731E-3</v>
      </c>
    </row>
    <row r="2666" spans="2:5" x14ac:dyDescent="0.25">
      <c r="B2666" s="136">
        <v>42146</v>
      </c>
      <c r="C2666" s="261">
        <v>5.935023307800293</v>
      </c>
      <c r="D2666" s="130">
        <f t="shared" si="45"/>
        <v>-3.1412249267241617E-4</v>
      </c>
      <c r="E2666" s="130">
        <v>1.6283534758669276E-2</v>
      </c>
    </row>
    <row r="2667" spans="2:5" x14ac:dyDescent="0.25">
      <c r="B2667" s="136">
        <v>42145</v>
      </c>
      <c r="C2667" s="261">
        <v>5.9368882179260254</v>
      </c>
      <c r="D2667" s="130">
        <f t="shared" si="45"/>
        <v>-5.6213821611824418E-3</v>
      </c>
      <c r="E2667" s="130">
        <v>3.1422119661794832E-4</v>
      </c>
    </row>
    <row r="2668" spans="2:5" x14ac:dyDescent="0.25">
      <c r="B2668" s="136">
        <v>42144</v>
      </c>
      <c r="C2668" s="261">
        <v>5.9704504013061523</v>
      </c>
      <c r="D2668" s="130">
        <f t="shared" si="45"/>
        <v>1.0094782841523292E-2</v>
      </c>
      <c r="E2668" s="130">
        <v>5.6531607381099499E-3</v>
      </c>
    </row>
    <row r="2669" spans="2:5" x14ac:dyDescent="0.25">
      <c r="B2669" s="136">
        <v>42143</v>
      </c>
      <c r="C2669" s="261">
        <v>5.9107823371887207</v>
      </c>
      <c r="D2669" s="130">
        <f t="shared" si="45"/>
        <v>9.2326343119956203E-3</v>
      </c>
      <c r="E2669" s="130">
        <v>-9.9938966253497533E-3</v>
      </c>
    </row>
    <row r="2670" spans="2:5" x14ac:dyDescent="0.25">
      <c r="B2670" s="136">
        <v>42142</v>
      </c>
      <c r="C2670" s="261">
        <v>5.8567094802856454</v>
      </c>
      <c r="D2670" s="130">
        <f t="shared" si="45"/>
        <v>1.0942956390074806E-2</v>
      </c>
      <c r="E2670" s="130">
        <v>-9.1481725799419898E-3</v>
      </c>
    </row>
    <row r="2671" spans="2:5" x14ac:dyDescent="0.25">
      <c r="B2671" s="136">
        <v>42139</v>
      </c>
      <c r="C2671" s="261">
        <v>5.7933135032653809</v>
      </c>
      <c r="D2671" s="130">
        <f t="shared" si="45"/>
        <v>1.2052119922937338E-2</v>
      </c>
      <c r="E2671" s="130">
        <v>-1.0824504311450427E-2</v>
      </c>
    </row>
    <row r="2672" spans="2:5" x14ac:dyDescent="0.25">
      <c r="B2672" s="136">
        <v>42138</v>
      </c>
      <c r="C2672" s="261">
        <v>5.7243232727050781</v>
      </c>
      <c r="D2672" s="130">
        <f t="shared" si="45"/>
        <v>-1.6259537851889755E-3</v>
      </c>
      <c r="E2672" s="130">
        <v>-1.1908596094690306E-2</v>
      </c>
    </row>
    <row r="2673" spans="2:5" x14ac:dyDescent="0.25">
      <c r="B2673" s="136">
        <v>42137</v>
      </c>
      <c r="C2673" s="261">
        <v>5.7336459159851074</v>
      </c>
      <c r="D2673" s="130">
        <f t="shared" si="45"/>
        <v>2.2815789506588852E-3</v>
      </c>
      <c r="E2673" s="130">
        <v>1.6286018164770421E-3</v>
      </c>
    </row>
    <row r="2674" spans="2:5" x14ac:dyDescent="0.25">
      <c r="B2674" s="136">
        <v>42136</v>
      </c>
      <c r="C2674" s="261">
        <v>5.7205939292907706</v>
      </c>
      <c r="D2674" s="130">
        <f t="shared" si="45"/>
        <v>-1.9808328792668764E-2</v>
      </c>
      <c r="E2674" s="130">
        <v>-2.2763851981072924E-3</v>
      </c>
    </row>
    <row r="2675" spans="2:5" x14ac:dyDescent="0.25">
      <c r="B2675" s="136">
        <v>42135</v>
      </c>
      <c r="C2675" s="261">
        <v>5.8361992835998544</v>
      </c>
      <c r="D2675" s="130">
        <f t="shared" si="45"/>
        <v>2.5622297034015862E-3</v>
      </c>
      <c r="E2675" s="130">
        <v>2.0208627939339922E-2</v>
      </c>
    </row>
    <row r="2676" spans="2:5" x14ac:dyDescent="0.25">
      <c r="B2676" s="136">
        <v>42132</v>
      </c>
      <c r="C2676" s="261">
        <v>5.8212838172912598</v>
      </c>
      <c r="D2676" s="130">
        <f t="shared" si="45"/>
        <v>1.2978832861753943E-2</v>
      </c>
      <c r="E2676" s="130">
        <v>-2.5556814604511856E-3</v>
      </c>
    </row>
    <row r="2677" spans="2:5" x14ac:dyDescent="0.25">
      <c r="B2677" s="136">
        <v>42131</v>
      </c>
      <c r="C2677" s="261">
        <v>5.7466983795166016</v>
      </c>
      <c r="D2677" s="130">
        <f t="shared" si="45"/>
        <v>6.5315938689241423E-3</v>
      </c>
      <c r="E2677" s="130">
        <v>-1.2812541033150321E-2</v>
      </c>
    </row>
    <row r="2678" spans="2:5" x14ac:dyDescent="0.25">
      <c r="B2678" s="136">
        <v>42130</v>
      </c>
      <c r="C2678" s="261">
        <v>5.709406852722168</v>
      </c>
      <c r="D2678" s="130">
        <f t="shared" si="45"/>
        <v>-1.9218606767939725E-2</v>
      </c>
      <c r="E2678" s="130">
        <v>-6.4892089912626438E-3</v>
      </c>
    </row>
    <row r="2679" spans="2:5" x14ac:dyDescent="0.25">
      <c r="B2679" s="136">
        <v>42129</v>
      </c>
      <c r="C2679" s="261">
        <v>5.8212838172912598</v>
      </c>
      <c r="D2679" s="130">
        <f t="shared" si="45"/>
        <v>-1.0145666436881256E-2</v>
      </c>
      <c r="E2679" s="130">
        <v>1.9595199195823709E-2</v>
      </c>
    </row>
    <row r="2680" spans="2:5" x14ac:dyDescent="0.25">
      <c r="B2680" s="136">
        <v>42128</v>
      </c>
      <c r="C2680" s="261">
        <v>5.8809499740600586</v>
      </c>
      <c r="D2680" s="130">
        <f t="shared" si="45"/>
        <v>1.1221522707058246E-2</v>
      </c>
      <c r="E2680" s="130">
        <v>1.0249656028034463E-2</v>
      </c>
    </row>
    <row r="2681" spans="2:5" x14ac:dyDescent="0.25">
      <c r="B2681" s="136">
        <v>42125</v>
      </c>
      <c r="C2681" s="261">
        <v>5.8156890869140616</v>
      </c>
      <c r="D2681" s="130">
        <f t="shared" si="45"/>
        <v>6.7785364149560191E-3</v>
      </c>
      <c r="E2681" s="130">
        <v>-1.1096997497658108E-2</v>
      </c>
    </row>
    <row r="2682" spans="2:5" x14ac:dyDescent="0.25">
      <c r="B2682" s="136">
        <v>42124</v>
      </c>
      <c r="C2682" s="261">
        <v>5.7765326499938956</v>
      </c>
      <c r="D2682" s="130">
        <f t="shared" si="45"/>
        <v>-5.4573851083950277E-3</v>
      </c>
      <c r="E2682" s="130">
        <v>-6.7328972259318842E-3</v>
      </c>
    </row>
    <row r="2683" spans="2:5" x14ac:dyDescent="0.25">
      <c r="B2683" s="136">
        <v>42123</v>
      </c>
      <c r="C2683" s="261">
        <v>5.8082304000854492</v>
      </c>
      <c r="D2683" s="130">
        <f t="shared" si="45"/>
        <v>-4.155964856859002E-3</v>
      </c>
      <c r="E2683" s="130">
        <v>5.4873315900996625E-3</v>
      </c>
    </row>
    <row r="2684" spans="2:5" x14ac:dyDescent="0.25">
      <c r="B2684" s="136">
        <v>42122</v>
      </c>
      <c r="C2684" s="261">
        <v>5.8324699401855469</v>
      </c>
      <c r="D2684" s="130">
        <f t="shared" si="45"/>
        <v>-9.5807455927360318E-4</v>
      </c>
      <c r="E2684" s="130">
        <v>4.1733089823263641E-3</v>
      </c>
    </row>
    <row r="2685" spans="2:5" x14ac:dyDescent="0.25">
      <c r="B2685" s="136">
        <v>42121</v>
      </c>
      <c r="C2685" s="261">
        <v>5.8380632400512704</v>
      </c>
      <c r="D2685" s="130">
        <f t="shared" si="45"/>
        <v>-1.5718446075091347E-2</v>
      </c>
      <c r="E2685" s="130">
        <v>9.5899334640130293E-4</v>
      </c>
    </row>
    <row r="2686" spans="2:5" x14ac:dyDescent="0.25">
      <c r="B2686" s="136">
        <v>42118</v>
      </c>
      <c r="C2686" s="261">
        <v>5.9312939643859863</v>
      </c>
      <c r="D2686" s="130">
        <f t="shared" si="45"/>
        <v>-9.0103013872265603E-2</v>
      </c>
      <c r="E2686" s="130">
        <v>1.5969461189649113E-2</v>
      </c>
    </row>
    <row r="2687" spans="2:5" x14ac:dyDescent="0.25">
      <c r="B2687" s="136">
        <v>42117</v>
      </c>
      <c r="C2687" s="261">
        <v>6.5186433792114258</v>
      </c>
      <c r="D2687" s="130">
        <f t="shared" si="45"/>
        <v>1.1574072018618677E-2</v>
      </c>
      <c r="E2687" s="130">
        <v>9.902551085010039E-2</v>
      </c>
    </row>
    <row r="2688" spans="2:5" x14ac:dyDescent="0.25">
      <c r="B2688" s="136">
        <v>42116</v>
      </c>
      <c r="C2688" s="261">
        <v>6.4440593719482422</v>
      </c>
      <c r="D2688" s="130">
        <f t="shared" si="45"/>
        <v>2.8926155699104028E-4</v>
      </c>
      <c r="E2688" s="130">
        <v>-1.1441645588565114E-2</v>
      </c>
    </row>
    <row r="2689" spans="2:5" x14ac:dyDescent="0.25">
      <c r="B2689" s="136">
        <v>42115</v>
      </c>
      <c r="C2689" s="261">
        <v>6.4421958923339844</v>
      </c>
      <c r="D2689" s="130">
        <f t="shared" si="45"/>
        <v>8.6920569356769271E-4</v>
      </c>
      <c r="E2689" s="130">
        <v>-2.8917790893885322E-4</v>
      </c>
    </row>
    <row r="2690" spans="2:5" x14ac:dyDescent="0.25">
      <c r="B2690" s="136">
        <v>42114</v>
      </c>
      <c r="C2690" s="261">
        <v>6.4366011619567871</v>
      </c>
      <c r="D2690" s="130">
        <f t="shared" si="45"/>
        <v>-1.6524048348859118E-2</v>
      </c>
      <c r="E2690" s="130">
        <v>-8.6845083116066427E-4</v>
      </c>
    </row>
    <row r="2691" spans="2:5" x14ac:dyDescent="0.25">
      <c r="B2691" s="136">
        <v>42111</v>
      </c>
      <c r="C2691" s="261">
        <v>6.5447468757629386</v>
      </c>
      <c r="D2691" s="130">
        <f t="shared" ref="D2691:D2754" si="46">(C2691-C2692)/C2692</f>
        <v>-5.9472982910814941E-3</v>
      </c>
      <c r="E2691" s="130">
        <v>1.6801680123562937E-2</v>
      </c>
    </row>
    <row r="2692" spans="2:5" x14ac:dyDescent="0.25">
      <c r="B2692" s="136">
        <v>42110</v>
      </c>
      <c r="C2692" s="261">
        <v>6.5839033126831046</v>
      </c>
      <c r="D2692" s="130">
        <f t="shared" si="46"/>
        <v>-2.3236832126950484E-2</v>
      </c>
      <c r="E2692" s="130">
        <v>5.9828802646552234E-3</v>
      </c>
    </row>
    <row r="2693" spans="2:5" x14ac:dyDescent="0.25">
      <c r="B2693" s="136">
        <v>42109</v>
      </c>
      <c r="C2693" s="261">
        <v>6.7405319213867188</v>
      </c>
      <c r="D2693" s="130">
        <f t="shared" si="46"/>
        <v>8.3084439916356241E-4</v>
      </c>
      <c r="E2693" s="130">
        <v>2.3789627712467745E-2</v>
      </c>
    </row>
    <row r="2694" spans="2:5" x14ac:dyDescent="0.25">
      <c r="B2694" s="136">
        <v>42108</v>
      </c>
      <c r="C2694" s="261">
        <v>6.7349362373352051</v>
      </c>
      <c r="D2694" s="130">
        <f t="shared" si="46"/>
        <v>-2.7612222666014183E-3</v>
      </c>
      <c r="E2694" s="130">
        <v>-8.3015466980571485E-4</v>
      </c>
    </row>
    <row r="2695" spans="2:5" x14ac:dyDescent="0.25">
      <c r="B2695" s="136">
        <v>42107</v>
      </c>
      <c r="C2695" s="261">
        <v>6.7535843849182129</v>
      </c>
      <c r="D2695" s="130">
        <f t="shared" si="46"/>
        <v>-2.4783635321015303E-3</v>
      </c>
      <c r="E2695" s="130">
        <v>2.7688677258192241E-3</v>
      </c>
    </row>
    <row r="2696" spans="2:5" x14ac:dyDescent="0.25">
      <c r="B2696" s="136">
        <v>42104</v>
      </c>
      <c r="C2696" s="261">
        <v>6.7703638076782227</v>
      </c>
      <c r="D2696" s="130">
        <f t="shared" si="46"/>
        <v>8.0511429078753607E-3</v>
      </c>
      <c r="E2696" s="130">
        <v>2.4845210785373146E-3</v>
      </c>
    </row>
    <row r="2697" spans="2:5" x14ac:dyDescent="0.25">
      <c r="B2697" s="136">
        <v>42103</v>
      </c>
      <c r="C2697" s="261">
        <v>6.7162899971008301</v>
      </c>
      <c r="D2697" s="130">
        <f t="shared" si="46"/>
        <v>6.7074850790512777E-3</v>
      </c>
      <c r="E2697" s="130">
        <v>-7.9868397199080853E-3</v>
      </c>
    </row>
    <row r="2698" spans="2:5" x14ac:dyDescent="0.25">
      <c r="B2698" s="136">
        <v>42102</v>
      </c>
      <c r="C2698" s="261">
        <v>6.6715407371520996</v>
      </c>
      <c r="D2698" s="130">
        <f t="shared" si="46"/>
        <v>2.0245231011550579E-2</v>
      </c>
      <c r="E2698" s="130">
        <v>-6.6627944844619633E-3</v>
      </c>
    </row>
    <row r="2699" spans="2:5" x14ac:dyDescent="0.25">
      <c r="B2699" s="136">
        <v>42101</v>
      </c>
      <c r="C2699" s="261">
        <v>6.539154052734375</v>
      </c>
      <c r="D2699" s="130">
        <f t="shared" si="46"/>
        <v>1.5050483099368007E-2</v>
      </c>
      <c r="E2699" s="130">
        <v>-1.9843494873754891E-2</v>
      </c>
    </row>
    <row r="2700" spans="2:5" x14ac:dyDescent="0.25">
      <c r="B2700" s="136">
        <v>42100</v>
      </c>
      <c r="C2700" s="261">
        <v>6.4421958923339844</v>
      </c>
      <c r="D2700" s="130">
        <f t="shared" si="46"/>
        <v>-2.5978459339824219E-3</v>
      </c>
      <c r="E2700" s="130">
        <v>-1.4827324699568312E-2</v>
      </c>
    </row>
    <row r="2701" spans="2:5" x14ac:dyDescent="0.25">
      <c r="B2701" s="136">
        <v>42096</v>
      </c>
      <c r="C2701" s="261">
        <v>6.4589753150939941</v>
      </c>
      <c r="D2701" s="130">
        <f t="shared" si="46"/>
        <v>0</v>
      </c>
      <c r="E2701" s="130">
        <v>2.6046123154958335E-3</v>
      </c>
    </row>
    <row r="2702" spans="2:5" x14ac:dyDescent="0.25">
      <c r="B2702" s="136">
        <v>42095</v>
      </c>
      <c r="C2702" s="261">
        <v>6.4589753150939941</v>
      </c>
      <c r="D2702" s="130">
        <f t="shared" si="46"/>
        <v>-1.254301800501432E-2</v>
      </c>
      <c r="E2702" s="130">
        <v>0</v>
      </c>
    </row>
    <row r="2703" spans="2:5" x14ac:dyDescent="0.25">
      <c r="B2703" s="136">
        <v>42094</v>
      </c>
      <c r="C2703" s="261">
        <v>6.5410194396972656</v>
      </c>
      <c r="D2703" s="130">
        <f t="shared" si="46"/>
        <v>-1.9563891250486465E-2</v>
      </c>
      <c r="E2703" s="130">
        <v>1.270234373113989E-2</v>
      </c>
    </row>
    <row r="2704" spans="2:5" x14ac:dyDescent="0.25">
      <c r="B2704" s="136">
        <v>42093</v>
      </c>
      <c r="C2704" s="261">
        <v>6.6715407371520996</v>
      </c>
      <c r="D2704" s="130">
        <f t="shared" si="46"/>
        <v>7.8876999569218263E-3</v>
      </c>
      <c r="E2704" s="130">
        <v>1.9954274506922248E-2</v>
      </c>
    </row>
    <row r="2705" spans="2:5" x14ac:dyDescent="0.25">
      <c r="B2705" s="136">
        <v>42090</v>
      </c>
      <c r="C2705" s="261">
        <v>6.6193294525146484</v>
      </c>
      <c r="D2705" s="130">
        <f t="shared" si="46"/>
        <v>1.5736528141375144E-2</v>
      </c>
      <c r="E2705" s="130">
        <v>-7.8259710454438077E-3</v>
      </c>
    </row>
    <row r="2706" spans="2:5" x14ac:dyDescent="0.25">
      <c r="B2706" s="136">
        <v>42089</v>
      </c>
      <c r="C2706" s="261">
        <v>6.5167779922485352</v>
      </c>
      <c r="D2706" s="130">
        <f t="shared" si="46"/>
        <v>-1.9988248907590934E-3</v>
      </c>
      <c r="E2706" s="130">
        <v>-1.5492726416140915E-2</v>
      </c>
    </row>
    <row r="2707" spans="2:5" x14ac:dyDescent="0.25">
      <c r="B2707" s="136">
        <v>42088</v>
      </c>
      <c r="C2707" s="261">
        <v>6.5298299789428711</v>
      </c>
      <c r="D2707" s="130">
        <f t="shared" si="46"/>
        <v>-1.9596899175967172E-2</v>
      </c>
      <c r="E2707" s="130">
        <v>2.0028281936043837E-3</v>
      </c>
    </row>
    <row r="2708" spans="2:5" x14ac:dyDescent="0.25">
      <c r="B2708" s="136">
        <v>42087</v>
      </c>
      <c r="C2708" s="261">
        <v>6.6603522300720206</v>
      </c>
      <c r="D2708" s="130">
        <f t="shared" si="46"/>
        <v>-7.5020517502941281E-3</v>
      </c>
      <c r="E2708" s="130">
        <v>1.9988614029776017E-2</v>
      </c>
    </row>
    <row r="2709" spans="2:5" x14ac:dyDescent="0.25">
      <c r="B2709" s="136">
        <v>42086</v>
      </c>
      <c r="C2709" s="261">
        <v>6.7106962203979492</v>
      </c>
      <c r="D2709" s="130">
        <f t="shared" si="46"/>
        <v>-3.323164975410534E-3</v>
      </c>
      <c r="E2709" s="130">
        <v>7.5587579435546217E-3</v>
      </c>
    </row>
    <row r="2710" spans="2:5" x14ac:dyDescent="0.25">
      <c r="B2710" s="136">
        <v>42083</v>
      </c>
      <c r="C2710" s="261">
        <v>6.7330713272094727</v>
      </c>
      <c r="D2710" s="130">
        <f t="shared" si="46"/>
        <v>3.6131504603701681E-3</v>
      </c>
      <c r="E2710" s="130">
        <v>3.334245222352887E-3</v>
      </c>
    </row>
    <row r="2711" spans="2:5" x14ac:dyDescent="0.25">
      <c r="B2711" s="136">
        <v>42082</v>
      </c>
      <c r="C2711" s="261">
        <v>6.7088313102722168</v>
      </c>
      <c r="D2711" s="130">
        <f t="shared" si="46"/>
        <v>-6.0775799037403912E-3</v>
      </c>
      <c r="E2711" s="130">
        <v>-3.6001426034650602E-3</v>
      </c>
    </row>
    <row r="2712" spans="2:5" x14ac:dyDescent="0.25">
      <c r="B2712" s="136">
        <v>42081</v>
      </c>
      <c r="C2712" s="261">
        <v>6.7498540878295898</v>
      </c>
      <c r="D2712" s="130">
        <f t="shared" si="46"/>
        <v>1.4289797514925616E-2</v>
      </c>
      <c r="E2712" s="130">
        <v>6.1147427413417122E-3</v>
      </c>
    </row>
    <row r="2713" spans="2:5" x14ac:dyDescent="0.25">
      <c r="B2713" s="136">
        <v>42080</v>
      </c>
      <c r="C2713" s="261">
        <v>6.6547589302062988</v>
      </c>
      <c r="D2713" s="130">
        <f t="shared" si="46"/>
        <v>-1.1904686889898425E-2</v>
      </c>
      <c r="E2713" s="130">
        <v>-1.4088476044949408E-2</v>
      </c>
    </row>
    <row r="2714" spans="2:5" x14ac:dyDescent="0.25">
      <c r="B2714" s="136">
        <v>42079</v>
      </c>
      <c r="C2714" s="261">
        <v>6.7349362373352051</v>
      </c>
      <c r="D2714" s="130">
        <f t="shared" si="46"/>
        <v>2.5845089106959217E-2</v>
      </c>
      <c r="E2714" s="130">
        <v>1.204811593775054E-2</v>
      </c>
    </row>
    <row r="2715" spans="2:5" x14ac:dyDescent="0.25">
      <c r="B2715" s="136">
        <v>42076</v>
      </c>
      <c r="C2715" s="261">
        <v>6.5652565956115723</v>
      </c>
      <c r="D2715" s="130">
        <f t="shared" si="46"/>
        <v>-5.6800999639522345E-4</v>
      </c>
      <c r="E2715" s="130">
        <v>-2.5193949243797076E-2</v>
      </c>
    </row>
    <row r="2716" spans="2:5" x14ac:dyDescent="0.25">
      <c r="B2716" s="136">
        <v>42075</v>
      </c>
      <c r="C2716" s="261">
        <v>6.5689878463745117</v>
      </c>
      <c r="D2716" s="130">
        <f t="shared" si="46"/>
        <v>1.7325939002828635E-2</v>
      </c>
      <c r="E2716" s="130">
        <v>5.6833281511548851E-4</v>
      </c>
    </row>
    <row r="2717" spans="2:5" x14ac:dyDescent="0.25">
      <c r="B2717" s="136">
        <v>42074</v>
      </c>
      <c r="C2717" s="261">
        <v>6.4571123123168954</v>
      </c>
      <c r="D2717" s="130">
        <f t="shared" si="46"/>
        <v>-1.7291556610163521E-3</v>
      </c>
      <c r="E2717" s="130">
        <v>-1.703086330405703E-2</v>
      </c>
    </row>
    <row r="2718" spans="2:5" x14ac:dyDescent="0.25">
      <c r="B2718" s="136">
        <v>42073</v>
      </c>
      <c r="C2718" s="261">
        <v>6.468297004699707</v>
      </c>
      <c r="D2718" s="130">
        <f t="shared" si="46"/>
        <v>-4.0197507296389438E-3</v>
      </c>
      <c r="E2718" s="130">
        <v>1.7321508194114714E-3</v>
      </c>
    </row>
    <row r="2719" spans="2:5" x14ac:dyDescent="0.25">
      <c r="B2719" s="136">
        <v>42072</v>
      </c>
      <c r="C2719" s="261">
        <v>6.4944028854370117</v>
      </c>
      <c r="D2719" s="130">
        <f t="shared" si="46"/>
        <v>-1.1634623785819469E-2</v>
      </c>
      <c r="E2719" s="130">
        <v>4.0359743404387262E-3</v>
      </c>
    </row>
    <row r="2720" spans="2:5" x14ac:dyDescent="0.25">
      <c r="B2720" s="136">
        <v>42069</v>
      </c>
      <c r="C2720" s="261">
        <v>6.5708522796630859</v>
      </c>
      <c r="D2720" s="130">
        <f t="shared" si="46"/>
        <v>-7.0441828314130291E-3</v>
      </c>
      <c r="E2720" s="130">
        <v>1.1771581710383817E-2</v>
      </c>
    </row>
    <row r="2721" spans="2:5" x14ac:dyDescent="0.25">
      <c r="B2721" s="136">
        <v>42068</v>
      </c>
      <c r="C2721" s="261">
        <v>6.617466926574707</v>
      </c>
      <c r="D2721" s="130">
        <f t="shared" si="46"/>
        <v>-1.7441785136629123E-2</v>
      </c>
      <c r="E2721" s="130">
        <v>7.0941553587948285E-3</v>
      </c>
    </row>
    <row r="2722" spans="2:5" x14ac:dyDescent="0.25">
      <c r="B2722" s="136">
        <v>42067</v>
      </c>
      <c r="C2722" s="261">
        <v>6.7349362373352051</v>
      </c>
      <c r="D2722" s="130">
        <f t="shared" si="46"/>
        <v>-2.0607537118169185E-2</v>
      </c>
      <c r="E2722" s="130">
        <v>1.7751401263338358E-2</v>
      </c>
    </row>
    <row r="2723" spans="2:5" x14ac:dyDescent="0.25">
      <c r="B2723" s="136">
        <v>42066</v>
      </c>
      <c r="C2723" s="261">
        <v>6.8766469955444336</v>
      </c>
      <c r="D2723" s="130">
        <f t="shared" si="46"/>
        <v>7.6502855948245531E-3</v>
      </c>
      <c r="E2723" s="130">
        <v>2.104114325888538E-2</v>
      </c>
    </row>
    <row r="2724" spans="2:5" x14ac:dyDescent="0.25">
      <c r="B2724" s="136">
        <v>42065</v>
      </c>
      <c r="C2724" s="261">
        <v>6.8244380950927734</v>
      </c>
      <c r="D2724" s="130">
        <f t="shared" si="46"/>
        <v>-2.9961212528717561E-3</v>
      </c>
      <c r="E2724" s="130">
        <v>-7.5922030730220299E-3</v>
      </c>
    </row>
    <row r="2725" spans="2:5" x14ac:dyDescent="0.25">
      <c r="B2725" s="136">
        <v>42062</v>
      </c>
      <c r="C2725" s="261">
        <v>6.8449463844299316</v>
      </c>
      <c r="D2725" s="130">
        <f t="shared" si="46"/>
        <v>3.553465644449018E-3</v>
      </c>
      <c r="E2725" s="130">
        <v>3.0051249716669028E-3</v>
      </c>
    </row>
    <row r="2726" spans="2:5" x14ac:dyDescent="0.25">
      <c r="B2726" s="136">
        <v>42061</v>
      </c>
      <c r="C2726" s="261">
        <v>6.820709228515625</v>
      </c>
      <c r="D2726" s="130">
        <f t="shared" si="46"/>
        <v>-5.1671404226309829E-3</v>
      </c>
      <c r="E2726" s="130">
        <v>-3.5408832375135083E-3</v>
      </c>
    </row>
    <row r="2727" spans="2:5" x14ac:dyDescent="0.25">
      <c r="B2727" s="136">
        <v>42060</v>
      </c>
      <c r="C2727" s="261">
        <v>6.8561358451843262</v>
      </c>
      <c r="D2727" s="130">
        <f t="shared" si="46"/>
        <v>5.4444737095730956E-4</v>
      </c>
      <c r="E2727" s="130">
        <v>5.1939784385752188E-3</v>
      </c>
    </row>
    <row r="2728" spans="2:5" x14ac:dyDescent="0.25">
      <c r="B2728" s="136">
        <v>42059</v>
      </c>
      <c r="C2728" s="261">
        <v>6.8524050712585449</v>
      </c>
      <c r="D2728" s="130">
        <f t="shared" si="46"/>
        <v>1.5473846126885269E-2</v>
      </c>
      <c r="E2728" s="130">
        <v>-5.441511093164387E-4</v>
      </c>
    </row>
    <row r="2729" spans="2:5" x14ac:dyDescent="0.25">
      <c r="B2729" s="136">
        <v>42058</v>
      </c>
      <c r="C2729" s="261">
        <v>6.7479877471923828</v>
      </c>
      <c r="D2729" s="130">
        <f t="shared" si="46"/>
        <v>-1.977258038072003E-2</v>
      </c>
      <c r="E2729" s="130">
        <v>-1.5238054811459699E-2</v>
      </c>
    </row>
    <row r="2730" spans="2:5" x14ac:dyDescent="0.25">
      <c r="B2730" s="136">
        <v>42055</v>
      </c>
      <c r="C2730" s="261">
        <v>6.8841042518615723</v>
      </c>
      <c r="D2730" s="130">
        <f t="shared" si="46"/>
        <v>-7.5271678623603589E-3</v>
      </c>
      <c r="E2730" s="130">
        <v>2.0171421432385244E-2</v>
      </c>
    </row>
    <row r="2731" spans="2:5" x14ac:dyDescent="0.25">
      <c r="B2731" s="136">
        <v>42054</v>
      </c>
      <c r="C2731" s="261">
        <v>6.9363150596618652</v>
      </c>
      <c r="D2731" s="130">
        <f t="shared" si="46"/>
        <v>1.9178325398298397E-2</v>
      </c>
      <c r="E2731" s="130">
        <v>7.5842558290970573E-3</v>
      </c>
    </row>
    <row r="2732" spans="2:5" x14ac:dyDescent="0.25">
      <c r="B2732" s="136">
        <v>42053</v>
      </c>
      <c r="C2732" s="261">
        <v>6.8057913780212402</v>
      </c>
      <c r="D2732" s="130">
        <f t="shared" si="46"/>
        <v>9.1236855665292396E-3</v>
      </c>
      <c r="E2732" s="130">
        <v>-1.8817438440719824E-2</v>
      </c>
    </row>
    <row r="2733" spans="2:5" x14ac:dyDescent="0.25">
      <c r="B2733" s="136">
        <v>42052</v>
      </c>
      <c r="C2733" s="261">
        <v>6.7442588806152344</v>
      </c>
      <c r="D2733" s="130">
        <f t="shared" si="46"/>
        <v>-1.1748837539488162E-2</v>
      </c>
      <c r="E2733" s="130">
        <v>-9.0411965322240335E-3</v>
      </c>
    </row>
    <row r="2734" spans="2:5" x14ac:dyDescent="0.25">
      <c r="B2734" s="136">
        <v>42048</v>
      </c>
      <c r="C2734" s="261">
        <v>6.8244380950927734</v>
      </c>
      <c r="D2734" s="130">
        <f t="shared" si="46"/>
        <v>-3.5390247274992735E-3</v>
      </c>
      <c r="E2734" s="130">
        <v>1.1888513756195675E-2</v>
      </c>
    </row>
    <row r="2735" spans="2:5" x14ac:dyDescent="0.25">
      <c r="B2735" s="136">
        <v>42047</v>
      </c>
      <c r="C2735" s="261">
        <v>6.8486757278442383</v>
      </c>
      <c r="D2735" s="130">
        <f t="shared" si="46"/>
        <v>1.1009900956645594E-2</v>
      </c>
      <c r="E2735" s="130">
        <v>3.5515939061551926E-3</v>
      </c>
    </row>
    <row r="2736" spans="2:5" x14ac:dyDescent="0.25">
      <c r="B2736" s="136">
        <v>42046</v>
      </c>
      <c r="C2736" s="261">
        <v>6.7740936279296884</v>
      </c>
      <c r="D2736" s="130">
        <f t="shared" si="46"/>
        <v>-4.3847203306721884E-3</v>
      </c>
      <c r="E2736" s="130">
        <v>-1.0890003101085084E-2</v>
      </c>
    </row>
    <row r="2737" spans="2:5" x14ac:dyDescent="0.25">
      <c r="B2737" s="136">
        <v>42045</v>
      </c>
      <c r="C2737" s="261">
        <v>6.803926944732666</v>
      </c>
      <c r="D2737" s="130">
        <f t="shared" si="46"/>
        <v>8.0109667852780592E-3</v>
      </c>
      <c r="E2737" s="130">
        <v>4.4040307739436051E-3</v>
      </c>
    </row>
    <row r="2738" spans="2:5" x14ac:dyDescent="0.25">
      <c r="B2738" s="136">
        <v>42044</v>
      </c>
      <c r="C2738" s="261">
        <v>6.7498540878295898</v>
      </c>
      <c r="D2738" s="130">
        <f t="shared" si="46"/>
        <v>1.2021240658953731E-2</v>
      </c>
      <c r="E2738" s="130">
        <v>-7.9473012191786183E-3</v>
      </c>
    </row>
    <row r="2739" spans="2:5" x14ac:dyDescent="0.25">
      <c r="B2739" s="136">
        <v>42041</v>
      </c>
      <c r="C2739" s="261">
        <v>6.6696763038635254</v>
      </c>
      <c r="D2739" s="130">
        <f t="shared" si="46"/>
        <v>5.5960505603132359E-4</v>
      </c>
      <c r="E2739" s="130">
        <v>-1.1878446989043811E-2</v>
      </c>
    </row>
    <row r="2740" spans="2:5" x14ac:dyDescent="0.25">
      <c r="B2740" s="136">
        <v>42040</v>
      </c>
      <c r="C2740" s="261">
        <v>6.6659460067749023</v>
      </c>
      <c r="D2740" s="130">
        <f t="shared" si="46"/>
        <v>2.7889593960323224E-2</v>
      </c>
      <c r="E2740" s="130">
        <v>-5.5929207335927349E-4</v>
      </c>
    </row>
    <row r="2741" spans="2:5" x14ac:dyDescent="0.25">
      <c r="B2741" s="136">
        <v>42039</v>
      </c>
      <c r="C2741" s="261">
        <v>6.4850797653198242</v>
      </c>
      <c r="D2741" s="130">
        <f t="shared" si="46"/>
        <v>7.5317084503491527E-3</v>
      </c>
      <c r="E2741" s="130">
        <v>-2.7132869253854681E-2</v>
      </c>
    </row>
    <row r="2742" spans="2:5" x14ac:dyDescent="0.25">
      <c r="B2742" s="136">
        <v>42038</v>
      </c>
      <c r="C2742" s="261">
        <v>6.4366011619567871</v>
      </c>
      <c r="D2742" s="130">
        <f t="shared" si="46"/>
        <v>4.9492810182688394E-3</v>
      </c>
      <c r="E2742" s="130">
        <v>-7.4754058727674409E-3</v>
      </c>
    </row>
    <row r="2743" spans="2:5" x14ac:dyDescent="0.25">
      <c r="B2743" s="136">
        <v>42037</v>
      </c>
      <c r="C2743" s="261">
        <v>6.4049015045166016</v>
      </c>
      <c r="D2743" s="130">
        <f t="shared" si="46"/>
        <v>7.9224256918971961E-3</v>
      </c>
      <c r="E2743" s="130">
        <v>-4.9249062731344618E-3</v>
      </c>
    </row>
    <row r="2744" spans="2:5" x14ac:dyDescent="0.25">
      <c r="B2744" s="136">
        <v>42034</v>
      </c>
      <c r="C2744" s="261">
        <v>6.354557991027832</v>
      </c>
      <c r="D2744" s="130">
        <f t="shared" si="46"/>
        <v>-1.5597853450293362E-2</v>
      </c>
      <c r="E2744" s="130">
        <v>-7.8601542042868802E-3</v>
      </c>
    </row>
    <row r="2745" spans="2:5" x14ac:dyDescent="0.25">
      <c r="B2745" s="136">
        <v>42033</v>
      </c>
      <c r="C2745" s="261">
        <v>6.4552459716796884</v>
      </c>
      <c r="D2745" s="130">
        <f t="shared" si="46"/>
        <v>-1.4797936390225724E-2</v>
      </c>
      <c r="E2745" s="130">
        <v>1.5845001461001752E-2</v>
      </c>
    </row>
    <row r="2746" spans="2:5" x14ac:dyDescent="0.25">
      <c r="B2746" s="136">
        <v>42032</v>
      </c>
      <c r="C2746" s="261">
        <v>6.5522050857543954</v>
      </c>
      <c r="D2746" s="130">
        <f t="shared" si="46"/>
        <v>0</v>
      </c>
      <c r="E2746" s="130">
        <v>1.5020204419798084E-2</v>
      </c>
    </row>
    <row r="2747" spans="2:5" x14ac:dyDescent="0.25">
      <c r="B2747" s="136">
        <v>42031</v>
      </c>
      <c r="C2747" s="261">
        <v>6.5522050857543954</v>
      </c>
      <c r="D2747" s="130">
        <f t="shared" si="46"/>
        <v>-1.5410602476733776E-2</v>
      </c>
      <c r="E2747" s="130">
        <v>0</v>
      </c>
    </row>
    <row r="2748" spans="2:5" x14ac:dyDescent="0.25">
      <c r="B2748" s="136">
        <v>42030</v>
      </c>
      <c r="C2748" s="261">
        <v>6.6547589302062988</v>
      </c>
      <c r="D2748" s="130">
        <f t="shared" si="46"/>
        <v>5.3524270012260712E-3</v>
      </c>
      <c r="E2748" s="130">
        <v>1.565180624075288E-2</v>
      </c>
    </row>
    <row r="2749" spans="2:5" x14ac:dyDescent="0.25">
      <c r="B2749" s="136">
        <v>42027</v>
      </c>
      <c r="C2749" s="261">
        <v>6.6193294525146484</v>
      </c>
      <c r="D2749" s="130">
        <f t="shared" si="46"/>
        <v>-8.3801376864465274E-3</v>
      </c>
      <c r="E2749" s="130">
        <v>-5.3239310489271276E-3</v>
      </c>
    </row>
    <row r="2750" spans="2:5" x14ac:dyDescent="0.25">
      <c r="B2750" s="136">
        <v>42026</v>
      </c>
      <c r="C2750" s="261">
        <v>6.6752691268920898</v>
      </c>
      <c r="D2750" s="130">
        <f t="shared" si="46"/>
        <v>1.7334221090094956E-2</v>
      </c>
      <c r="E2750" s="130">
        <v>8.4509578770384699E-3</v>
      </c>
    </row>
    <row r="2751" spans="2:5" x14ac:dyDescent="0.25">
      <c r="B2751" s="136">
        <v>42025</v>
      </c>
      <c r="C2751" s="261">
        <v>6.5615301132202148</v>
      </c>
      <c r="D2751" s="130">
        <f t="shared" si="46"/>
        <v>1.7052119120041259E-2</v>
      </c>
      <c r="E2751" s="130">
        <v>-1.7038865626205886E-2</v>
      </c>
    </row>
    <row r="2752" spans="2:5" x14ac:dyDescent="0.25">
      <c r="B2752" s="136">
        <v>42024</v>
      </c>
      <c r="C2752" s="261">
        <v>6.4515180587768546</v>
      </c>
      <c r="D2752" s="130">
        <f t="shared" si="46"/>
        <v>8.6787459936980241E-4</v>
      </c>
      <c r="E2752" s="130">
        <v>-1.6766219547130819E-2</v>
      </c>
    </row>
    <row r="2753" spans="2:5" x14ac:dyDescent="0.25">
      <c r="B2753" s="136">
        <v>42020</v>
      </c>
      <c r="C2753" s="261">
        <v>6.4459238052368164</v>
      </c>
      <c r="D2753" s="130">
        <f t="shared" si="46"/>
        <v>1.170609749425764E-2</v>
      </c>
      <c r="E2753" s="130">
        <v>-8.6712204617137674E-4</v>
      </c>
    </row>
    <row r="2754" spans="2:5" x14ac:dyDescent="0.25">
      <c r="B2754" s="136">
        <v>42019</v>
      </c>
      <c r="C2754" s="261">
        <v>6.371340274810791</v>
      </c>
      <c r="D2754" s="130">
        <f t="shared" si="46"/>
        <v>8.2622657592232394E-3</v>
      </c>
      <c r="E2754" s="130">
        <v>-1.1570650333383094E-2</v>
      </c>
    </row>
    <row r="2755" spans="2:5" x14ac:dyDescent="0.25">
      <c r="B2755" s="136">
        <v>42018</v>
      </c>
      <c r="C2755" s="261">
        <v>6.3191299438476563</v>
      </c>
      <c r="D2755" s="130">
        <f t="shared" ref="D2755:D2818" si="47">(C2755-C2756)/C2756</f>
        <v>8.8592181864568609E-4</v>
      </c>
      <c r="E2755" s="130">
        <v>-8.1945601256848983E-3</v>
      </c>
    </row>
    <row r="2756" spans="2:5" x14ac:dyDescent="0.25">
      <c r="B2756" s="136">
        <v>42017</v>
      </c>
      <c r="C2756" s="261">
        <v>6.3135366439819336</v>
      </c>
      <c r="D2756" s="130">
        <f t="shared" si="47"/>
        <v>1.0143282166925293E-2</v>
      </c>
      <c r="E2756" s="130">
        <v>-8.8513765588383371E-4</v>
      </c>
    </row>
    <row r="2757" spans="2:5" x14ac:dyDescent="0.25">
      <c r="B2757" s="136">
        <v>42016</v>
      </c>
      <c r="C2757" s="261">
        <v>6.2501397132873544</v>
      </c>
      <c r="D2757" s="130">
        <f t="shared" si="47"/>
        <v>-1.1921691290603007E-3</v>
      </c>
      <c r="E2757" s="130">
        <v>-1.0041429118022017E-2</v>
      </c>
    </row>
    <row r="2758" spans="2:5" x14ac:dyDescent="0.25">
      <c r="B2758" s="136">
        <v>42013</v>
      </c>
      <c r="C2758" s="261">
        <v>6.2575998306274414</v>
      </c>
      <c r="D2758" s="130">
        <f t="shared" si="47"/>
        <v>4.5157197220992477E-2</v>
      </c>
      <c r="E2758" s="130">
        <v>1.1935920927059153E-3</v>
      </c>
    </row>
    <row r="2759" spans="2:5" x14ac:dyDescent="0.25">
      <c r="B2759" s="136">
        <v>42012</v>
      </c>
      <c r="C2759" s="261">
        <v>5.9872331619262704</v>
      </c>
      <c r="D2759" s="130">
        <f t="shared" si="47"/>
        <v>5.3226428901989213E-3</v>
      </c>
      <c r="E2759" s="130">
        <v>-4.3206129509572949E-2</v>
      </c>
    </row>
    <row r="2760" spans="2:5" x14ac:dyDescent="0.25">
      <c r="B2760" s="136">
        <v>42011</v>
      </c>
      <c r="C2760" s="261">
        <v>5.9555339813232422</v>
      </c>
      <c r="D2760" s="130">
        <f t="shared" si="47"/>
        <v>2.1099815755549409E-2</v>
      </c>
      <c r="E2760" s="130">
        <v>-5.2944623577728962E-3</v>
      </c>
    </row>
    <row r="2761" spans="2:5" x14ac:dyDescent="0.25">
      <c r="B2761" s="136">
        <v>42010</v>
      </c>
      <c r="C2761" s="261">
        <v>5.8324699401855469</v>
      </c>
      <c r="D2761" s="130">
        <f t="shared" si="47"/>
        <v>-6.9842311066154374E-3</v>
      </c>
      <c r="E2761" s="130">
        <v>-2.066381310620145E-2</v>
      </c>
    </row>
    <row r="2762" spans="2:5" x14ac:dyDescent="0.25">
      <c r="B2762" s="136">
        <v>42009</v>
      </c>
      <c r="C2762" s="261">
        <v>5.8734917640686044</v>
      </c>
      <c r="D2762" s="130">
        <f t="shared" si="47"/>
        <v>-1.25390241170906E-2</v>
      </c>
      <c r="E2762" s="130">
        <v>7.033353674130125E-3</v>
      </c>
    </row>
    <row r="2763" spans="2:5" x14ac:dyDescent="0.25">
      <c r="B2763" s="136">
        <v>42006</v>
      </c>
      <c r="C2763" s="261">
        <v>5.9480748176574707</v>
      </c>
      <c r="D2763" s="130">
        <f t="shared" si="47"/>
        <v>1.3986062872415219E-2</v>
      </c>
      <c r="E2763" s="130">
        <v>1.2698247751896421E-2</v>
      </c>
    </row>
    <row r="2764" spans="2:5" x14ac:dyDescent="0.25">
      <c r="B2764" s="136">
        <v>42004</v>
      </c>
      <c r="C2764" s="261">
        <v>5.8660321235656738</v>
      </c>
      <c r="D2764" s="130">
        <f t="shared" si="47"/>
        <v>-3.1789699113570716E-4</v>
      </c>
      <c r="E2764" s="130">
        <v>-1.3793150995385048E-2</v>
      </c>
    </row>
    <row r="2765" spans="2:5" x14ac:dyDescent="0.25">
      <c r="B2765" s="136">
        <v>42003</v>
      </c>
      <c r="C2765" s="261">
        <v>5.8678975105285636</v>
      </c>
      <c r="D2765" s="130">
        <f t="shared" si="47"/>
        <v>-1.0065882058421507E-2</v>
      </c>
      <c r="E2765" s="130">
        <v>3.1799808176908846E-4</v>
      </c>
    </row>
    <row r="2766" spans="2:5" x14ac:dyDescent="0.25">
      <c r="B2766" s="136">
        <v>42002</v>
      </c>
      <c r="C2766" s="261">
        <v>5.9275636672973633</v>
      </c>
      <c r="D2766" s="130">
        <f t="shared" si="47"/>
        <v>-3.1467846784638255E-4</v>
      </c>
      <c r="E2766" s="130">
        <v>1.0168234305684927E-2</v>
      </c>
    </row>
    <row r="2767" spans="2:5" x14ac:dyDescent="0.25">
      <c r="B2767" s="136">
        <v>41999</v>
      </c>
      <c r="C2767" s="261">
        <v>5.9294295310974121</v>
      </c>
      <c r="D2767" s="130">
        <f t="shared" si="47"/>
        <v>1.8903507913215318E-3</v>
      </c>
      <c r="E2767" s="130">
        <v>3.1477752155457782E-4</v>
      </c>
    </row>
    <row r="2768" spans="2:5" x14ac:dyDescent="0.25">
      <c r="B2768" s="136">
        <v>41997</v>
      </c>
      <c r="C2768" s="261">
        <v>5.9182419776916504</v>
      </c>
      <c r="D2768" s="130">
        <f t="shared" si="47"/>
        <v>-9.672160068671715E-3</v>
      </c>
      <c r="E2768" s="130">
        <v>-1.8867841074908835E-3</v>
      </c>
    </row>
    <row r="2769" spans="2:5" x14ac:dyDescent="0.25">
      <c r="B2769" s="136">
        <v>41996</v>
      </c>
      <c r="C2769" s="261">
        <v>5.9760432243347168</v>
      </c>
      <c r="D2769" s="130">
        <f t="shared" si="47"/>
        <v>-1.5576523775908059E-3</v>
      </c>
      <c r="E2769" s="130">
        <v>9.7666244234256867E-3</v>
      </c>
    </row>
    <row r="2770" spans="2:5" x14ac:dyDescent="0.25">
      <c r="B2770" s="136">
        <v>41995</v>
      </c>
      <c r="C2770" s="261">
        <v>5.9853663444519043</v>
      </c>
      <c r="D2770" s="130">
        <f t="shared" si="47"/>
        <v>-9.3362335882663677E-4</v>
      </c>
      <c r="E2770" s="130">
        <v>1.5600824437185018E-3</v>
      </c>
    </row>
    <row r="2771" spans="2:5" x14ac:dyDescent="0.25">
      <c r="B2771" s="136">
        <v>41992</v>
      </c>
      <c r="C2771" s="261">
        <v>5.990959644317627</v>
      </c>
      <c r="D2771" s="130">
        <f t="shared" si="47"/>
        <v>-1.2903328195393705E-2</v>
      </c>
      <c r="E2771" s="130">
        <v>9.3449582595847764E-4</v>
      </c>
    </row>
    <row r="2772" spans="2:5" x14ac:dyDescent="0.25">
      <c r="B2772" s="136">
        <v>41991</v>
      </c>
      <c r="C2772" s="261">
        <v>6.0692734718322754</v>
      </c>
      <c r="D2772" s="130">
        <f t="shared" si="47"/>
        <v>3.8277258655920778E-2</v>
      </c>
      <c r="E2772" s="130">
        <v>1.3072000508120334E-2</v>
      </c>
    </row>
    <row r="2773" spans="2:5" x14ac:dyDescent="0.25">
      <c r="B2773" s="136">
        <v>41990</v>
      </c>
      <c r="C2773" s="261">
        <v>5.8455228805541992</v>
      </c>
      <c r="D2773" s="130">
        <f t="shared" si="47"/>
        <v>1.1290299162982484E-2</v>
      </c>
      <c r="E2773" s="130">
        <v>-3.6866124473795919E-2</v>
      </c>
    </row>
    <row r="2774" spans="2:5" x14ac:dyDescent="0.25">
      <c r="B2774" s="136">
        <v>41989</v>
      </c>
      <c r="C2774" s="261">
        <v>5.7802619934082031</v>
      </c>
      <c r="D2774" s="130">
        <f t="shared" si="47"/>
        <v>3.8859927699532695E-3</v>
      </c>
      <c r="E2774" s="130">
        <v>-1.116425142446947E-2</v>
      </c>
    </row>
    <row r="2775" spans="2:5" x14ac:dyDescent="0.25">
      <c r="B2775" s="136">
        <v>41988</v>
      </c>
      <c r="C2775" s="261">
        <v>5.7578868865966797</v>
      </c>
      <c r="D2775" s="130">
        <f t="shared" si="47"/>
        <v>-1.2471719864072157E-2</v>
      </c>
      <c r="E2775" s="130">
        <v>-3.8709502851323962E-3</v>
      </c>
    </row>
    <row r="2776" spans="2:5" x14ac:dyDescent="0.25">
      <c r="B2776" s="136">
        <v>41985</v>
      </c>
      <c r="C2776" s="261">
        <v>5.8306045532226563</v>
      </c>
      <c r="D2776" s="130">
        <f t="shared" si="47"/>
        <v>-1.2006295602943603E-2</v>
      </c>
      <c r="E2776" s="130">
        <v>1.2629228058517466E-2</v>
      </c>
    </row>
    <row r="2777" spans="2:5" x14ac:dyDescent="0.25">
      <c r="B2777" s="136">
        <v>41984</v>
      </c>
      <c r="C2777" s="261">
        <v>5.9014592170715332</v>
      </c>
      <c r="D2777" s="130">
        <f t="shared" si="47"/>
        <v>7.9616402655047439E-3</v>
      </c>
      <c r="E2777" s="130">
        <v>1.2152198490243108E-2</v>
      </c>
    </row>
    <row r="2778" spans="2:5" x14ac:dyDescent="0.25">
      <c r="B2778" s="136">
        <v>41983</v>
      </c>
      <c r="C2778" s="261">
        <v>5.8548450469970703</v>
      </c>
      <c r="D2778" s="130">
        <f t="shared" si="47"/>
        <v>-2.3935267873467479E-2</v>
      </c>
      <c r="E2778" s="130">
        <v>-7.8987532337119366E-3</v>
      </c>
    </row>
    <row r="2779" spans="2:5" x14ac:dyDescent="0.25">
      <c r="B2779" s="136">
        <v>41982</v>
      </c>
      <c r="C2779" s="261">
        <v>5.9984188079833984</v>
      </c>
      <c r="D2779" s="130">
        <f t="shared" si="47"/>
        <v>-4.3331893079046535E-3</v>
      </c>
      <c r="E2779" s="130">
        <v>2.4522213625442848E-2</v>
      </c>
    </row>
    <row r="2780" spans="2:5" x14ac:dyDescent="0.25">
      <c r="B2780" s="136">
        <v>41981</v>
      </c>
      <c r="C2780" s="261">
        <v>6.0245242118835449</v>
      </c>
      <c r="D2780" s="130">
        <f t="shared" si="47"/>
        <v>-4.024969846245096E-2</v>
      </c>
      <c r="E2780" s="130">
        <v>4.3520475538324126E-3</v>
      </c>
    </row>
    <row r="2781" spans="2:5" x14ac:dyDescent="0.25">
      <c r="B2781" s="136">
        <v>41978</v>
      </c>
      <c r="C2781" s="261">
        <v>6.2771787643432617</v>
      </c>
      <c r="D2781" s="130">
        <f t="shared" si="47"/>
        <v>-1.564328956835366E-2</v>
      </c>
      <c r="E2781" s="130">
        <v>4.1937677329165438E-2</v>
      </c>
    </row>
    <row r="2782" spans="2:5" x14ac:dyDescent="0.25">
      <c r="B2782" s="136">
        <v>41977</v>
      </c>
      <c r="C2782" s="261">
        <v>6.3769350051879883</v>
      </c>
      <c r="D2782" s="130">
        <f t="shared" si="47"/>
        <v>-1.9213969059342043E-2</v>
      </c>
      <c r="E2782" s="130">
        <v>1.5891891021389985E-2</v>
      </c>
    </row>
    <row r="2783" spans="2:5" x14ac:dyDescent="0.25">
      <c r="B2783" s="136">
        <v>41976</v>
      </c>
      <c r="C2783" s="261">
        <v>6.501861572265625</v>
      </c>
      <c r="D2783" s="130">
        <f t="shared" si="47"/>
        <v>9.1159739539372342E-3</v>
      </c>
      <c r="E2783" s="130">
        <v>1.9590377975626547E-2</v>
      </c>
    </row>
    <row r="2784" spans="2:5" x14ac:dyDescent="0.25">
      <c r="B2784" s="136">
        <v>41975</v>
      </c>
      <c r="C2784" s="261">
        <v>6.4431262016296387</v>
      </c>
      <c r="D2784" s="130">
        <f t="shared" si="47"/>
        <v>-1.0452478637223166E-2</v>
      </c>
      <c r="E2784" s="130">
        <v>-9.0336236757989803E-3</v>
      </c>
    </row>
    <row r="2785" spans="2:5" x14ac:dyDescent="0.25">
      <c r="B2785" s="136">
        <v>41974</v>
      </c>
      <c r="C2785" s="261">
        <v>6.5111842155456543</v>
      </c>
      <c r="D2785" s="130">
        <f t="shared" si="47"/>
        <v>0</v>
      </c>
      <c r="E2785" s="130">
        <v>1.0562886987810658E-2</v>
      </c>
    </row>
    <row r="2786" spans="2:5" x14ac:dyDescent="0.25">
      <c r="B2786" s="136">
        <v>41971</v>
      </c>
      <c r="C2786" s="261">
        <v>6.5111842155456543</v>
      </c>
      <c r="D2786" s="130">
        <f t="shared" si="47"/>
        <v>-4.2933038807074954E-4</v>
      </c>
      <c r="E2786" s="130">
        <v>0</v>
      </c>
    </row>
    <row r="2787" spans="2:5" x14ac:dyDescent="0.25">
      <c r="B2787" s="136">
        <v>41969</v>
      </c>
      <c r="C2787" s="261">
        <v>6.5139808654785156</v>
      </c>
      <c r="D2787" s="130">
        <f t="shared" si="47"/>
        <v>1.4814524271798501E-2</v>
      </c>
      <c r="E2787" s="130">
        <v>4.2951479182300504E-4</v>
      </c>
    </row>
    <row r="2788" spans="2:5" x14ac:dyDescent="0.25">
      <c r="B2788" s="136">
        <v>41968</v>
      </c>
      <c r="C2788" s="261">
        <v>6.4188880920410156</v>
      </c>
      <c r="D2788" s="130">
        <f t="shared" si="47"/>
        <v>-1.1627673048330549E-2</v>
      </c>
      <c r="E2788" s="130">
        <v>-1.4598258023976327E-2</v>
      </c>
    </row>
    <row r="2789" spans="2:5" x14ac:dyDescent="0.25">
      <c r="B2789" s="136">
        <v>41967</v>
      </c>
      <c r="C2789" s="261">
        <v>6.4944028854370117</v>
      </c>
      <c r="D2789" s="130">
        <f t="shared" si="47"/>
        <v>2.6676128542813784E-2</v>
      </c>
      <c r="E2789" s="130">
        <v>1.1764466417420379E-2</v>
      </c>
    </row>
    <row r="2790" spans="2:5" x14ac:dyDescent="0.25">
      <c r="B2790" s="136">
        <v>41964</v>
      </c>
      <c r="C2790" s="261">
        <v>6.3256587982177734</v>
      </c>
      <c r="D2790" s="130">
        <f t="shared" si="47"/>
        <v>2.4151328240833134E-2</v>
      </c>
      <c r="E2790" s="130">
        <v>-2.5983002624864627E-2</v>
      </c>
    </row>
    <row r="2791" spans="2:5" x14ac:dyDescent="0.25">
      <c r="B2791" s="136">
        <v>41963</v>
      </c>
      <c r="C2791" s="261">
        <v>6.1764883995056152</v>
      </c>
      <c r="D2791" s="130">
        <f t="shared" si="47"/>
        <v>-1.4430380266930155E-2</v>
      </c>
      <c r="E2791" s="130">
        <v>-2.3581796532273651E-2</v>
      </c>
    </row>
    <row r="2792" spans="2:5" x14ac:dyDescent="0.25">
      <c r="B2792" s="136">
        <v>41962</v>
      </c>
      <c r="C2792" s="261">
        <v>6.2669224739074707</v>
      </c>
      <c r="D2792" s="130">
        <f t="shared" si="47"/>
        <v>-1.6339012828582493E-3</v>
      </c>
      <c r="E2792" s="130">
        <v>1.4641665061508751E-2</v>
      </c>
    </row>
    <row r="2793" spans="2:5" x14ac:dyDescent="0.25">
      <c r="B2793" s="136">
        <v>41961</v>
      </c>
      <c r="C2793" s="261">
        <v>6.2771787643432617</v>
      </c>
      <c r="D2793" s="130">
        <f t="shared" si="47"/>
        <v>-9.7071909793535627E-3</v>
      </c>
      <c r="E2793" s="130">
        <v>1.6365752853164219E-3</v>
      </c>
    </row>
    <row r="2794" spans="2:5" x14ac:dyDescent="0.25">
      <c r="B2794" s="136">
        <v>41960</v>
      </c>
      <c r="C2794" s="261">
        <v>6.338709831237793</v>
      </c>
      <c r="D2794" s="130">
        <f t="shared" si="47"/>
        <v>2.2113393889145938E-3</v>
      </c>
      <c r="E2794" s="130">
        <v>9.8023442066125111E-3</v>
      </c>
    </row>
    <row r="2795" spans="2:5" x14ac:dyDescent="0.25">
      <c r="B2795" s="136">
        <v>41957</v>
      </c>
      <c r="C2795" s="261">
        <v>6.3247237205505371</v>
      </c>
      <c r="D2795" s="130">
        <f t="shared" si="47"/>
        <v>-1.7655868164099028E-3</v>
      </c>
      <c r="E2795" s="130">
        <v>-2.2064601566601006E-3</v>
      </c>
    </row>
    <row r="2796" spans="2:5" x14ac:dyDescent="0.25">
      <c r="B2796" s="136">
        <v>41956</v>
      </c>
      <c r="C2796" s="261">
        <v>6.3359103202819824</v>
      </c>
      <c r="D2796" s="130">
        <f t="shared" si="47"/>
        <v>1.206230390263509E-2</v>
      </c>
      <c r="E2796" s="130">
        <v>1.7687096268090541E-3</v>
      </c>
    </row>
    <row r="2797" spans="2:5" x14ac:dyDescent="0.25">
      <c r="B2797" s="136">
        <v>41955</v>
      </c>
      <c r="C2797" s="261">
        <v>6.2603955268859863</v>
      </c>
      <c r="D2797" s="130">
        <f t="shared" si="47"/>
        <v>-5.9565377512041341E-4</v>
      </c>
      <c r="E2797" s="130">
        <v>-1.1918538864772833E-2</v>
      </c>
    </row>
    <row r="2798" spans="2:5" x14ac:dyDescent="0.25">
      <c r="B2798" s="136">
        <v>41954</v>
      </c>
      <c r="C2798" s="261">
        <v>6.2641267776489258</v>
      </c>
      <c r="D2798" s="130">
        <f t="shared" si="47"/>
        <v>-8.41174170176371E-3</v>
      </c>
      <c r="E2798" s="130">
        <v>5.9600879000618555E-4</v>
      </c>
    </row>
    <row r="2799" spans="2:5" x14ac:dyDescent="0.25">
      <c r="B2799" s="136">
        <v>41953</v>
      </c>
      <c r="C2799" s="261">
        <v>6.3172659873962402</v>
      </c>
      <c r="D2799" s="130">
        <f t="shared" si="47"/>
        <v>-3.5295463555888207E-3</v>
      </c>
      <c r="E2799" s="130">
        <v>8.4830993422612133E-3</v>
      </c>
    </row>
    <row r="2800" spans="2:5" x14ac:dyDescent="0.25">
      <c r="B2800" s="136">
        <v>41950</v>
      </c>
      <c r="C2800" s="261">
        <v>6.3396420478820801</v>
      </c>
      <c r="D2800" s="130">
        <f t="shared" si="47"/>
        <v>6.214904554768667E-3</v>
      </c>
      <c r="E2800" s="130">
        <v>3.5420481788297291E-3</v>
      </c>
    </row>
    <row r="2801" spans="2:5" x14ac:dyDescent="0.25">
      <c r="B2801" s="136">
        <v>41949</v>
      </c>
      <c r="C2801" s="261">
        <v>6.3004851341247559</v>
      </c>
      <c r="D2801" s="130">
        <f t="shared" si="47"/>
        <v>1.3337146761511294E-3</v>
      </c>
      <c r="E2801" s="130">
        <v>-6.1765180843933593E-3</v>
      </c>
    </row>
    <row r="2802" spans="2:5" x14ac:dyDescent="0.25">
      <c r="B2802" s="136">
        <v>41948</v>
      </c>
      <c r="C2802" s="261">
        <v>6.2920932769775391</v>
      </c>
      <c r="D2802" s="130">
        <f t="shared" si="47"/>
        <v>6.862671861519295E-3</v>
      </c>
      <c r="E2802" s="130">
        <v>-1.3319382505586322E-3</v>
      </c>
    </row>
    <row r="2803" spans="2:5" x14ac:dyDescent="0.25">
      <c r="B2803" s="136">
        <v>41947</v>
      </c>
      <c r="C2803" s="261">
        <v>6.2492070198059082</v>
      </c>
      <c r="D2803" s="130">
        <f t="shared" si="47"/>
        <v>4.476447618196271E-4</v>
      </c>
      <c r="E2803" s="130">
        <v>-6.8158965997134171E-3</v>
      </c>
    </row>
    <row r="2804" spans="2:5" x14ac:dyDescent="0.25">
      <c r="B2804" s="136">
        <v>41946</v>
      </c>
      <c r="C2804" s="261">
        <v>6.2464108467102051</v>
      </c>
      <c r="D2804" s="130">
        <f t="shared" si="47"/>
        <v>2.0937397182423123E-3</v>
      </c>
      <c r="E2804" s="130">
        <v>-4.4744446564837443E-4</v>
      </c>
    </row>
    <row r="2805" spans="2:5" x14ac:dyDescent="0.25">
      <c r="B2805" s="136">
        <v>41943</v>
      </c>
      <c r="C2805" s="261">
        <v>6.2333598136901864</v>
      </c>
      <c r="D2805" s="130">
        <f t="shared" si="47"/>
        <v>2.483151860878284E-2</v>
      </c>
      <c r="E2805" s="130">
        <v>-2.0893651314806208E-3</v>
      </c>
    </row>
    <row r="2806" spans="2:5" x14ac:dyDescent="0.25">
      <c r="B2806" s="136">
        <v>41942</v>
      </c>
      <c r="C2806" s="261">
        <v>6.0823264122009277</v>
      </c>
      <c r="D2806" s="130">
        <f t="shared" si="47"/>
        <v>1.9375022426459394E-2</v>
      </c>
      <c r="E2806" s="130">
        <v>-2.422985452525097E-2</v>
      </c>
    </row>
    <row r="2807" spans="2:5" x14ac:dyDescent="0.25">
      <c r="B2807" s="136">
        <v>41941</v>
      </c>
      <c r="C2807" s="261">
        <v>5.9667210578918457</v>
      </c>
      <c r="D2807" s="130">
        <f t="shared" si="47"/>
        <v>2.0245393020603908E-2</v>
      </c>
      <c r="E2807" s="130">
        <v>-1.90067659106854E-2</v>
      </c>
    </row>
    <row r="2808" spans="2:5" x14ac:dyDescent="0.25">
      <c r="B2808" s="136">
        <v>41940</v>
      </c>
      <c r="C2808" s="261">
        <v>5.8483195304870614</v>
      </c>
      <c r="D2808" s="130">
        <f t="shared" si="47"/>
        <v>1.2590658778385421E-2</v>
      </c>
      <c r="E2808" s="130">
        <v>-1.9843650516925247E-2</v>
      </c>
    </row>
    <row r="2809" spans="2:5" x14ac:dyDescent="0.25">
      <c r="B2809" s="136">
        <v>41939</v>
      </c>
      <c r="C2809" s="261">
        <v>5.7756009101867676</v>
      </c>
      <c r="D2809" s="130">
        <f t="shared" si="47"/>
        <v>-3.6987714357160366E-3</v>
      </c>
      <c r="E2809" s="130">
        <v>-1.2434105202565373E-2</v>
      </c>
    </row>
    <row r="2810" spans="2:5" x14ac:dyDescent="0.25">
      <c r="B2810" s="136">
        <v>41936</v>
      </c>
      <c r="C2810" s="261">
        <v>5.7970428466796884</v>
      </c>
      <c r="D2810" s="130">
        <f t="shared" si="47"/>
        <v>1.1221328767623495E-2</v>
      </c>
      <c r="E2810" s="130">
        <v>3.7125031362714835E-3</v>
      </c>
    </row>
    <row r="2811" spans="2:5" x14ac:dyDescent="0.25">
      <c r="B2811" s="136">
        <v>41935</v>
      </c>
      <c r="C2811" s="261">
        <v>5.7327141761779794</v>
      </c>
      <c r="D2811" s="130">
        <f t="shared" si="47"/>
        <v>-3.7265041464804873E-3</v>
      </c>
      <c r="E2811" s="130">
        <v>-1.1096807838595473E-2</v>
      </c>
    </row>
    <row r="2812" spans="2:5" x14ac:dyDescent="0.25">
      <c r="B2812" s="136">
        <v>41934</v>
      </c>
      <c r="C2812" s="261">
        <v>5.7541570663452148</v>
      </c>
      <c r="D2812" s="130">
        <f t="shared" si="47"/>
        <v>-1.0262971261039495E-2</v>
      </c>
      <c r="E2812" s="130">
        <v>3.7404429225410102E-3</v>
      </c>
    </row>
    <row r="2813" spans="2:5" x14ac:dyDescent="0.25">
      <c r="B2813" s="136">
        <v>41933</v>
      </c>
      <c r="C2813" s="261">
        <v>5.8138241767883301</v>
      </c>
      <c r="D2813" s="130">
        <f t="shared" si="47"/>
        <v>1.9282590659813849E-3</v>
      </c>
      <c r="E2813" s="130">
        <v>1.0369392033473486E-2</v>
      </c>
    </row>
    <row r="2814" spans="2:5" x14ac:dyDescent="0.25">
      <c r="B2814" s="136">
        <v>41932</v>
      </c>
      <c r="C2814" s="261">
        <v>5.8026351928710938</v>
      </c>
      <c r="D2814" s="130">
        <f t="shared" si="47"/>
        <v>3.385237672444614E-3</v>
      </c>
      <c r="E2814" s="130">
        <v>-1.9245480387776951E-3</v>
      </c>
    </row>
    <row r="2815" spans="2:5" x14ac:dyDescent="0.25">
      <c r="B2815" s="136">
        <v>41929</v>
      </c>
      <c r="C2815" s="261">
        <v>5.7830581665039063</v>
      </c>
      <c r="D2815" s="130">
        <f t="shared" si="47"/>
        <v>-1.3831458835919705E-2</v>
      </c>
      <c r="E2815" s="130">
        <v>-3.3738165017230658E-3</v>
      </c>
    </row>
    <row r="2816" spans="2:5" x14ac:dyDescent="0.25">
      <c r="B2816" s="136">
        <v>41928</v>
      </c>
      <c r="C2816" s="261">
        <v>5.8641681671142578</v>
      </c>
      <c r="D2816" s="130">
        <f t="shared" si="47"/>
        <v>-1.9638319974254654E-2</v>
      </c>
      <c r="E2816" s="130">
        <v>1.4025451288065784E-2</v>
      </c>
    </row>
    <row r="2817" spans="2:5" x14ac:dyDescent="0.25">
      <c r="B2817" s="136">
        <v>41927</v>
      </c>
      <c r="C2817" s="261">
        <v>5.9816374778747559</v>
      </c>
      <c r="D2817" s="130">
        <f t="shared" si="47"/>
        <v>-4.9630474312150454E-3</v>
      </c>
      <c r="E2817" s="130">
        <v>2.0031709086935068E-2</v>
      </c>
    </row>
    <row r="2818" spans="2:5" x14ac:dyDescent="0.25">
      <c r="B2818" s="136">
        <v>41926</v>
      </c>
      <c r="C2818" s="261">
        <v>6.0114727020263672</v>
      </c>
      <c r="D2818" s="130">
        <f t="shared" si="47"/>
        <v>1.7708999321902549E-2</v>
      </c>
      <c r="E2818" s="130">
        <v>4.9878021297625726E-3</v>
      </c>
    </row>
    <row r="2819" spans="2:5" x14ac:dyDescent="0.25">
      <c r="B2819" s="136">
        <v>41925</v>
      </c>
      <c r="C2819" s="261">
        <v>5.9068679809570313</v>
      </c>
      <c r="D2819" s="130">
        <f t="shared" ref="D2819:D2882" si="48">(C2819-C2820)/C2820</f>
        <v>1.639627803815728E-2</v>
      </c>
      <c r="E2819" s="130">
        <v>-1.740084772140368E-2</v>
      </c>
    </row>
    <row r="2820" spans="2:5" x14ac:dyDescent="0.25">
      <c r="B2820" s="136">
        <v>41922</v>
      </c>
      <c r="C2820" s="261">
        <v>5.811579704284668</v>
      </c>
      <c r="D2820" s="130">
        <f t="shared" si="48"/>
        <v>5.739753922176008E-2</v>
      </c>
      <c r="E2820" s="130">
        <v>-1.6131776938228551E-2</v>
      </c>
    </row>
    <row r="2821" spans="2:5" x14ac:dyDescent="0.25">
      <c r="B2821" s="136">
        <v>41921</v>
      </c>
      <c r="C2821" s="261">
        <v>5.4961161613464364</v>
      </c>
      <c r="D2821" s="130">
        <f t="shared" si="48"/>
        <v>-1.590197842601894E-2</v>
      </c>
      <c r="E2821" s="130">
        <v>-5.4281892185983727E-2</v>
      </c>
    </row>
    <row r="2822" spans="2:5" x14ac:dyDescent="0.25">
      <c r="B2822" s="136">
        <v>41920</v>
      </c>
      <c r="C2822" s="261">
        <v>5.5849275588989258</v>
      </c>
      <c r="D2822" s="130">
        <f t="shared" si="48"/>
        <v>1.9918456066856478E-3</v>
      </c>
      <c r="E2822" s="130">
        <v>1.6158937501556073E-2</v>
      </c>
    </row>
    <row r="2823" spans="2:5" x14ac:dyDescent="0.25">
      <c r="B2823" s="136">
        <v>41919</v>
      </c>
      <c r="C2823" s="261">
        <v>5.5738253593444824</v>
      </c>
      <c r="D2823" s="130">
        <f t="shared" si="48"/>
        <v>-1.2133295708876625E-2</v>
      </c>
      <c r="E2823" s="130">
        <v>-1.9878860446011174E-3</v>
      </c>
    </row>
    <row r="2824" spans="2:5" x14ac:dyDescent="0.25">
      <c r="B2824" s="136">
        <v>41918</v>
      </c>
      <c r="C2824" s="261">
        <v>5.6422848701477051</v>
      </c>
      <c r="D2824" s="130">
        <f t="shared" si="48"/>
        <v>1.5484410803017431E-2</v>
      </c>
      <c r="E2824" s="130">
        <v>1.228232073838674E-2</v>
      </c>
    </row>
    <row r="2825" spans="2:5" x14ac:dyDescent="0.25">
      <c r="B2825" s="136">
        <v>41915</v>
      </c>
      <c r="C2825" s="261">
        <v>5.5562496185302734</v>
      </c>
      <c r="D2825" s="130">
        <f t="shared" si="48"/>
        <v>7.3801752478229645E-3</v>
      </c>
      <c r="E2825" s="130">
        <v>-1.5248299863877554E-2</v>
      </c>
    </row>
    <row r="2826" spans="2:5" x14ac:dyDescent="0.25">
      <c r="B2826" s="136">
        <v>41914</v>
      </c>
      <c r="C2826" s="261">
        <v>5.5155439376831046</v>
      </c>
      <c r="D2826" s="130">
        <f t="shared" si="48"/>
        <v>-9.305320104467784E-3</v>
      </c>
      <c r="E2826" s="130">
        <v>-7.3261072921227454E-3</v>
      </c>
    </row>
    <row r="2827" spans="2:5" x14ac:dyDescent="0.25">
      <c r="B2827" s="136">
        <v>41913</v>
      </c>
      <c r="C2827" s="261">
        <v>5.567349910736084</v>
      </c>
      <c r="D2827" s="130">
        <f t="shared" si="48"/>
        <v>-5.1246957898879843E-3</v>
      </c>
      <c r="E2827" s="130">
        <v>9.3927223929869304E-3</v>
      </c>
    </row>
    <row r="2828" spans="2:5" x14ac:dyDescent="0.25">
      <c r="B2828" s="136">
        <v>41912</v>
      </c>
      <c r="C2828" s="261">
        <v>5.5960278511047363</v>
      </c>
      <c r="D2828" s="130">
        <f t="shared" si="48"/>
        <v>-4.9576111893991439E-4</v>
      </c>
      <c r="E2828" s="130">
        <v>5.1510935774577004E-3</v>
      </c>
    </row>
    <row r="2829" spans="2:5" x14ac:dyDescent="0.25">
      <c r="B2829" s="136">
        <v>41911</v>
      </c>
      <c r="C2829" s="261">
        <v>5.5988035202026367</v>
      </c>
      <c r="D2829" s="130">
        <f t="shared" si="48"/>
        <v>7.3236711593922402E-3</v>
      </c>
      <c r="E2829" s="130">
        <v>4.9600701993511944E-4</v>
      </c>
    </row>
    <row r="2830" spans="2:5" x14ac:dyDescent="0.25">
      <c r="B2830" s="136">
        <v>41908</v>
      </c>
      <c r="C2830" s="261">
        <v>5.5580978393554688</v>
      </c>
      <c r="D2830" s="130">
        <f t="shared" si="48"/>
        <v>1.8650299993052379E-2</v>
      </c>
      <c r="E2830" s="130">
        <v>-7.2704249578121848E-3</v>
      </c>
    </row>
    <row r="2831" spans="2:5" x14ac:dyDescent="0.25">
      <c r="B2831" s="136">
        <v>41907</v>
      </c>
      <c r="C2831" s="261">
        <v>5.4563355445861816</v>
      </c>
      <c r="D2831" s="130">
        <f t="shared" si="48"/>
        <v>-1.1397884280635718E-2</v>
      </c>
      <c r="E2831" s="130">
        <v>-1.8308834732763127E-2</v>
      </c>
    </row>
    <row r="2832" spans="2:5" x14ac:dyDescent="0.25">
      <c r="B2832" s="136">
        <v>41906</v>
      </c>
      <c r="C2832" s="261">
        <v>5.5192432403564453</v>
      </c>
      <c r="D2832" s="130">
        <f t="shared" si="48"/>
        <v>1.3419431186464078E-2</v>
      </c>
      <c r="E2832" s="130">
        <v>1.1529293837634522E-2</v>
      </c>
    </row>
    <row r="2833" spans="2:5" x14ac:dyDescent="0.25">
      <c r="B2833" s="136">
        <v>41905</v>
      </c>
      <c r="C2833" s="261">
        <v>5.4461588859558114</v>
      </c>
      <c r="D2833" s="130">
        <f t="shared" si="48"/>
        <v>-5.094841320019075E-4</v>
      </c>
      <c r="E2833" s="130">
        <v>-1.3241734639677509E-2</v>
      </c>
    </row>
    <row r="2834" spans="2:5" x14ac:dyDescent="0.25">
      <c r="B2834" s="136">
        <v>41904</v>
      </c>
      <c r="C2834" s="261">
        <v>5.4489350318908691</v>
      </c>
      <c r="D2834" s="130">
        <f t="shared" si="48"/>
        <v>-1.0416770404553076E-2</v>
      </c>
      <c r="E2834" s="130">
        <v>5.0974383839895747E-4</v>
      </c>
    </row>
    <row r="2835" spans="2:5" x14ac:dyDescent="0.25">
      <c r="B2835" s="136">
        <v>41901</v>
      </c>
      <c r="C2835" s="261">
        <v>5.5062928199768066</v>
      </c>
      <c r="D2835" s="130">
        <f t="shared" si="48"/>
        <v>1.0092849359693964E-3</v>
      </c>
      <c r="E2835" s="130">
        <v>1.0526421722821205E-2</v>
      </c>
    </row>
    <row r="2836" spans="2:5" x14ac:dyDescent="0.25">
      <c r="B2836" s="136">
        <v>41900</v>
      </c>
      <c r="C2836" s="261">
        <v>5.5007410049438477</v>
      </c>
      <c r="D2836" s="130">
        <f t="shared" si="48"/>
        <v>4.0525430162196589E-3</v>
      </c>
      <c r="E2836" s="130">
        <v>-1.008267306965046E-3</v>
      </c>
    </row>
    <row r="2837" spans="2:5" x14ac:dyDescent="0.25">
      <c r="B2837" s="136">
        <v>41899</v>
      </c>
      <c r="C2837" s="261">
        <v>5.478538990020752</v>
      </c>
      <c r="D2837" s="130">
        <f t="shared" si="48"/>
        <v>-8.3721923383517759E-3</v>
      </c>
      <c r="E2837" s="130">
        <v>-4.036186198030668E-3</v>
      </c>
    </row>
    <row r="2838" spans="2:5" x14ac:dyDescent="0.25">
      <c r="B2838" s="136">
        <v>41898</v>
      </c>
      <c r="C2838" s="261">
        <v>5.5247936248779297</v>
      </c>
      <c r="D2838" s="130">
        <f t="shared" si="48"/>
        <v>1.1346200612306926E-2</v>
      </c>
      <c r="E2838" s="130">
        <v>8.4428777346353297E-3</v>
      </c>
    </row>
    <row r="2839" spans="2:5" x14ac:dyDescent="0.25">
      <c r="B2839" s="136">
        <v>41897</v>
      </c>
      <c r="C2839" s="261">
        <v>5.4628114700317383</v>
      </c>
      <c r="D2839" s="130">
        <f t="shared" si="48"/>
        <v>-9.7267037160836661E-3</v>
      </c>
      <c r="E2839" s="130">
        <v>-1.1218908624403305E-2</v>
      </c>
    </row>
    <row r="2840" spans="2:5" x14ac:dyDescent="0.25">
      <c r="B2840" s="136">
        <v>41894</v>
      </c>
      <c r="C2840" s="261">
        <v>5.5164685249328613</v>
      </c>
      <c r="D2840" s="130">
        <f t="shared" si="48"/>
        <v>-7.9853383614025657E-3</v>
      </c>
      <c r="E2840" s="130">
        <v>9.8222417514275493E-3</v>
      </c>
    </row>
    <row r="2841" spans="2:5" x14ac:dyDescent="0.25">
      <c r="B2841" s="136">
        <v>41893</v>
      </c>
      <c r="C2841" s="261">
        <v>5.5608739852905273</v>
      </c>
      <c r="D2841" s="130">
        <f t="shared" si="48"/>
        <v>-5.6245066278352539E-3</v>
      </c>
      <c r="E2841" s="130">
        <v>8.0496172790556174E-3</v>
      </c>
    </row>
    <row r="2842" spans="2:5" x14ac:dyDescent="0.25">
      <c r="B2842" s="136">
        <v>41892</v>
      </c>
      <c r="C2842" s="261">
        <v>5.5923280715942383</v>
      </c>
      <c r="D2842" s="130">
        <f t="shared" si="48"/>
        <v>2.6537752969349798E-3</v>
      </c>
      <c r="E2842" s="130">
        <v>5.6563206407684169E-3</v>
      </c>
    </row>
    <row r="2843" spans="2:5" x14ac:dyDescent="0.25">
      <c r="B2843" s="136">
        <v>41891</v>
      </c>
      <c r="C2843" s="261">
        <v>5.5775265693664551</v>
      </c>
      <c r="D2843" s="130">
        <f t="shared" si="48"/>
        <v>-2.364364263095968E-2</v>
      </c>
      <c r="E2843" s="130">
        <v>-2.6467514134169263E-3</v>
      </c>
    </row>
    <row r="2844" spans="2:5" x14ac:dyDescent="0.25">
      <c r="B2844" s="136">
        <v>41890</v>
      </c>
      <c r="C2844" s="261">
        <v>5.7125930786132813</v>
      </c>
      <c r="D2844" s="130">
        <f t="shared" si="48"/>
        <v>2.27222987068703E-3</v>
      </c>
      <c r="E2844" s="130">
        <v>2.421620185346212E-2</v>
      </c>
    </row>
    <row r="2845" spans="2:5" x14ac:dyDescent="0.25">
      <c r="B2845" s="136">
        <v>41887</v>
      </c>
      <c r="C2845" s="261">
        <v>5.6996421813964844</v>
      </c>
      <c r="D2845" s="130">
        <f t="shared" si="48"/>
        <v>8.1820106427035744E-3</v>
      </c>
      <c r="E2845" s="130">
        <v>-2.2670785470931313E-3</v>
      </c>
    </row>
    <row r="2846" spans="2:5" x14ac:dyDescent="0.25">
      <c r="B2846" s="136">
        <v>41886</v>
      </c>
      <c r="C2846" s="261">
        <v>5.653386116027832</v>
      </c>
      <c r="D2846" s="130">
        <f t="shared" si="48"/>
        <v>-1.7967811172710144E-3</v>
      </c>
      <c r="E2846" s="130">
        <v>-8.1156086463868207E-3</v>
      </c>
    </row>
    <row r="2847" spans="2:5" x14ac:dyDescent="0.25">
      <c r="B2847" s="136">
        <v>41885</v>
      </c>
      <c r="C2847" s="261">
        <v>5.6635622978210449</v>
      </c>
      <c r="D2847" s="130">
        <f t="shared" si="48"/>
        <v>2.9772971985055251E-2</v>
      </c>
      <c r="E2847" s="130">
        <v>1.8000153508642453E-3</v>
      </c>
    </row>
    <row r="2848" spans="2:5" x14ac:dyDescent="0.25">
      <c r="B2848" s="136">
        <v>41884</v>
      </c>
      <c r="C2848" s="261">
        <v>5.4998164176940918</v>
      </c>
      <c r="D2848" s="130">
        <f t="shared" si="48"/>
        <v>-8.4028874400308875E-4</v>
      </c>
      <c r="E2848" s="130">
        <v>-2.8912170735713713E-2</v>
      </c>
    </row>
    <row r="2849" spans="2:5" x14ac:dyDescent="0.25">
      <c r="B2849" s="136">
        <v>41880</v>
      </c>
      <c r="C2849" s="261">
        <v>5.5044417381286621</v>
      </c>
      <c r="D2849" s="130">
        <f t="shared" si="48"/>
        <v>4.0497200552731122E-3</v>
      </c>
      <c r="E2849" s="130">
        <v>8.4099542299078604E-4</v>
      </c>
    </row>
    <row r="2850" spans="2:5" x14ac:dyDescent="0.25">
      <c r="B2850" s="136">
        <v>41879</v>
      </c>
      <c r="C2850" s="261">
        <v>5.4822402000427246</v>
      </c>
      <c r="D2850" s="130">
        <f t="shared" si="48"/>
        <v>-5.0367398764133353E-3</v>
      </c>
      <c r="E2850" s="130">
        <v>-4.033385971214826E-3</v>
      </c>
    </row>
    <row r="2851" spans="2:5" x14ac:dyDescent="0.25">
      <c r="B2851" s="136">
        <v>41878</v>
      </c>
      <c r="C2851" s="261">
        <v>5.5099925994873047</v>
      </c>
      <c r="D2851" s="130">
        <f t="shared" si="48"/>
        <v>2.018815278618794E-3</v>
      </c>
      <c r="E2851" s="130">
        <v>5.0622370476149144E-3</v>
      </c>
    </row>
    <row r="2852" spans="2:5" x14ac:dyDescent="0.25">
      <c r="B2852" s="136">
        <v>41877</v>
      </c>
      <c r="C2852" s="261">
        <v>5.4988913536071777</v>
      </c>
      <c r="D2852" s="130">
        <f t="shared" si="48"/>
        <v>2.3606561822785725E-3</v>
      </c>
      <c r="E2852" s="130">
        <v>-2.0147478748265297E-3</v>
      </c>
    </row>
    <row r="2853" spans="2:5" x14ac:dyDescent="0.25">
      <c r="B2853" s="136">
        <v>41876</v>
      </c>
      <c r="C2853" s="261">
        <v>5.4859409332275391</v>
      </c>
      <c r="D2853" s="130">
        <f t="shared" si="48"/>
        <v>5.2553556203191239E-3</v>
      </c>
      <c r="E2853" s="130">
        <v>-2.3550966089088887E-3</v>
      </c>
    </row>
    <row r="2854" spans="2:5" x14ac:dyDescent="0.25">
      <c r="B2854" s="136">
        <v>41873</v>
      </c>
      <c r="C2854" s="261">
        <v>5.4572610855102539</v>
      </c>
      <c r="D2854" s="130">
        <f t="shared" si="48"/>
        <v>1.0621913583381187E-2</v>
      </c>
      <c r="E2854" s="130">
        <v>-5.2278812452346193E-3</v>
      </c>
    </row>
    <row r="2855" spans="2:5" x14ac:dyDescent="0.25">
      <c r="B2855" s="136">
        <v>41872</v>
      </c>
      <c r="C2855" s="261">
        <v>5.3999037742614746</v>
      </c>
      <c r="D2855" s="130">
        <f t="shared" si="48"/>
        <v>-1.8808790139117179E-3</v>
      </c>
      <c r="E2855" s="130">
        <v>-1.0510274357419054E-2</v>
      </c>
    </row>
    <row r="2856" spans="2:5" x14ac:dyDescent="0.25">
      <c r="B2856" s="136">
        <v>41871</v>
      </c>
      <c r="C2856" s="261">
        <v>5.4100794792175293</v>
      </c>
      <c r="D2856" s="130">
        <f t="shared" si="48"/>
        <v>6.3672307238573792E-3</v>
      </c>
      <c r="E2856" s="130">
        <v>1.8844233863123574E-3</v>
      </c>
    </row>
    <row r="2857" spans="2:5" x14ac:dyDescent="0.25">
      <c r="B2857" s="136">
        <v>41870</v>
      </c>
      <c r="C2857" s="261">
        <v>5.3758502006530762</v>
      </c>
      <c r="D2857" s="130">
        <f t="shared" si="48"/>
        <v>-4.9657385837790875E-3</v>
      </c>
      <c r="E2857" s="130">
        <v>-6.3269456014357437E-3</v>
      </c>
    </row>
    <row r="2858" spans="2:5" x14ac:dyDescent="0.25">
      <c r="B2858" s="136">
        <v>41869</v>
      </c>
      <c r="C2858" s="261">
        <v>5.4026784896850586</v>
      </c>
      <c r="D2858" s="130">
        <f t="shared" si="48"/>
        <v>4.4716222336940578E-3</v>
      </c>
      <c r="E2858" s="130">
        <v>4.9905202025017793E-3</v>
      </c>
    </row>
    <row r="2859" spans="2:5" x14ac:dyDescent="0.25">
      <c r="B2859" s="136">
        <v>41866</v>
      </c>
      <c r="C2859" s="261">
        <v>5.3786273002624512</v>
      </c>
      <c r="D2859" s="130">
        <f t="shared" si="48"/>
        <v>1.721958347228556E-4</v>
      </c>
      <c r="E2859" s="130">
        <v>-4.4517158421561844E-3</v>
      </c>
    </row>
    <row r="2860" spans="2:5" x14ac:dyDescent="0.25">
      <c r="B2860" s="136">
        <v>41865</v>
      </c>
      <c r="C2860" s="261">
        <v>5.3777012825012207</v>
      </c>
      <c r="D2860" s="130">
        <f t="shared" si="48"/>
        <v>-3.0869514908759377E-3</v>
      </c>
      <c r="E2860" s="130">
        <v>-1.7216618842232916E-4</v>
      </c>
    </row>
    <row r="2861" spans="2:5" x14ac:dyDescent="0.25">
      <c r="B2861" s="136">
        <v>41864</v>
      </c>
      <c r="C2861" s="261">
        <v>5.3943533897399902</v>
      </c>
      <c r="D2861" s="130">
        <f t="shared" si="48"/>
        <v>8.6489795532613267E-3</v>
      </c>
      <c r="E2861" s="130">
        <v>3.0965102678638325E-3</v>
      </c>
    </row>
    <row r="2862" spans="2:5" x14ac:dyDescent="0.25">
      <c r="B2862" s="136">
        <v>41863</v>
      </c>
      <c r="C2862" s="261">
        <v>5.3480978012084961</v>
      </c>
      <c r="D2862" s="130">
        <f t="shared" si="48"/>
        <v>-1.1287731998568383E-2</v>
      </c>
      <c r="E2862" s="130">
        <v>-8.5748161437609622E-3</v>
      </c>
    </row>
    <row r="2863" spans="2:5" x14ac:dyDescent="0.25">
      <c r="B2863" s="136">
        <v>41862</v>
      </c>
      <c r="C2863" s="261">
        <v>5.4091548919677734</v>
      </c>
      <c r="D2863" s="130">
        <f t="shared" si="48"/>
        <v>1.0368195270646521E-2</v>
      </c>
      <c r="E2863" s="130">
        <v>1.1416599514219883E-2</v>
      </c>
    </row>
    <row r="2864" spans="2:5" x14ac:dyDescent="0.25">
      <c r="B2864" s="136">
        <v>41859</v>
      </c>
      <c r="C2864" s="261">
        <v>5.3536472320556641</v>
      </c>
      <c r="D2864" s="130">
        <f t="shared" si="48"/>
        <v>1.2598255043459768E-2</v>
      </c>
      <c r="E2864" s="130">
        <v>-1.0261798935455604E-2</v>
      </c>
    </row>
    <row r="2865" spans="2:5" x14ac:dyDescent="0.25">
      <c r="B2865" s="136">
        <v>41858</v>
      </c>
      <c r="C2865" s="261">
        <v>5.2870397567749023</v>
      </c>
      <c r="D2865" s="130">
        <f t="shared" si="48"/>
        <v>1.5638917519068433E-2</v>
      </c>
      <c r="E2865" s="130">
        <v>-1.2441513680980086E-2</v>
      </c>
    </row>
    <row r="2866" spans="2:5" x14ac:dyDescent="0.25">
      <c r="B2866" s="136">
        <v>41857</v>
      </c>
      <c r="C2866" s="261">
        <v>5.2056293487548828</v>
      </c>
      <c r="D2866" s="130">
        <f t="shared" si="48"/>
        <v>-2.478339231503662E-2</v>
      </c>
      <c r="E2866" s="130">
        <v>-1.5398107781523462E-2</v>
      </c>
    </row>
    <row r="2867" spans="2:5" x14ac:dyDescent="0.25">
      <c r="B2867" s="136">
        <v>41856</v>
      </c>
      <c r="C2867" s="261">
        <v>5.337921142578125</v>
      </c>
      <c r="D2867" s="130">
        <f t="shared" si="48"/>
        <v>7.6843543822676004E-3</v>
      </c>
      <c r="E2867" s="130">
        <v>2.5413218068413693E-2</v>
      </c>
    </row>
    <row r="2868" spans="2:5" x14ac:dyDescent="0.25">
      <c r="B2868" s="136">
        <v>41855</v>
      </c>
      <c r="C2868" s="261">
        <v>5.297215461730957</v>
      </c>
      <c r="D2868" s="130">
        <f t="shared" si="48"/>
        <v>3.7882631110732423E-2</v>
      </c>
      <c r="E2868" s="130">
        <v>-7.625755375529549E-3</v>
      </c>
    </row>
    <row r="2869" spans="2:5" x14ac:dyDescent="0.25">
      <c r="B2869" s="136">
        <v>41852</v>
      </c>
      <c r="C2869" s="261">
        <v>5.1038675308227539</v>
      </c>
      <c r="D2869" s="130">
        <f t="shared" si="48"/>
        <v>6.3846405321859503E-3</v>
      </c>
      <c r="E2869" s="130">
        <v>-3.6499918174939278E-2</v>
      </c>
    </row>
    <row r="2870" spans="2:5" x14ac:dyDescent="0.25">
      <c r="B2870" s="136">
        <v>41851</v>
      </c>
      <c r="C2870" s="261">
        <v>5.0714879035949707</v>
      </c>
      <c r="D2870" s="130">
        <f t="shared" si="48"/>
        <v>-1.4737417237684033E-2</v>
      </c>
      <c r="E2870" s="130">
        <v>-6.3441355074831934E-3</v>
      </c>
    </row>
    <row r="2871" spans="2:5" x14ac:dyDescent="0.25">
      <c r="B2871" s="136">
        <v>41850</v>
      </c>
      <c r="C2871" s="261">
        <v>5.1473464965820313</v>
      </c>
      <c r="D2871" s="130">
        <f t="shared" si="48"/>
        <v>4.5133816713638017E-3</v>
      </c>
      <c r="E2871" s="130">
        <v>1.495785742351618E-2</v>
      </c>
    </row>
    <row r="2872" spans="2:5" x14ac:dyDescent="0.25">
      <c r="B2872" s="136">
        <v>41849</v>
      </c>
      <c r="C2872" s="261">
        <v>5.1242189407348633</v>
      </c>
      <c r="D2872" s="130">
        <f t="shared" si="48"/>
        <v>-8.7689401294102857E-3</v>
      </c>
      <c r="E2872" s="130">
        <v>-4.4931025845113114E-3</v>
      </c>
    </row>
    <row r="2873" spans="2:5" x14ac:dyDescent="0.25">
      <c r="B2873" s="136">
        <v>41848</v>
      </c>
      <c r="C2873" s="261">
        <v>5.1695504188537598</v>
      </c>
      <c r="D2873" s="130">
        <f t="shared" si="48"/>
        <v>1.2318986191948683E-2</v>
      </c>
      <c r="E2873" s="130">
        <v>8.8465146870550203E-3</v>
      </c>
    </row>
    <row r="2874" spans="2:5" x14ac:dyDescent="0.25">
      <c r="B2874" s="136">
        <v>41845</v>
      </c>
      <c r="C2874" s="261">
        <v>5.1066417694091797</v>
      </c>
      <c r="D2874" s="130">
        <f t="shared" si="48"/>
        <v>-1.022070995985949E-2</v>
      </c>
      <c r="E2874" s="130">
        <v>-1.2169075518665463E-2</v>
      </c>
    </row>
    <row r="2875" spans="2:5" x14ac:dyDescent="0.25">
      <c r="B2875" s="136">
        <v>41844</v>
      </c>
      <c r="C2875" s="261">
        <v>5.1593742370605469</v>
      </c>
      <c r="D2875" s="130">
        <f t="shared" si="48"/>
        <v>5.0461341596391568E-3</v>
      </c>
      <c r="E2875" s="130">
        <v>1.032625158225425E-2</v>
      </c>
    </row>
    <row r="2876" spans="2:5" x14ac:dyDescent="0.25">
      <c r="B2876" s="136">
        <v>41843</v>
      </c>
      <c r="C2876" s="261">
        <v>5.1334700584411621</v>
      </c>
      <c r="D2876" s="130">
        <f t="shared" si="48"/>
        <v>2.1727227974743215E-2</v>
      </c>
      <c r="E2876" s="130">
        <v>-5.0207985366347773E-3</v>
      </c>
    </row>
    <row r="2877" spans="2:5" x14ac:dyDescent="0.25">
      <c r="B2877" s="136">
        <v>41842</v>
      </c>
      <c r="C2877" s="261">
        <v>5.0243058204650879</v>
      </c>
      <c r="D2877" s="130">
        <f t="shared" si="48"/>
        <v>1.5329874937907396E-2</v>
      </c>
      <c r="E2877" s="130">
        <v>-2.1265194251317638E-2</v>
      </c>
    </row>
    <row r="2878" spans="2:5" x14ac:dyDescent="0.25">
      <c r="B2878" s="136">
        <v>41841</v>
      </c>
      <c r="C2878" s="261">
        <v>4.9484467506408691</v>
      </c>
      <c r="D2878" s="130">
        <f t="shared" si="48"/>
        <v>-1.3645574897114999E-2</v>
      </c>
      <c r="E2878" s="130">
        <v>-1.5098418077026343E-2</v>
      </c>
    </row>
    <row r="2879" spans="2:5" x14ac:dyDescent="0.25">
      <c r="B2879" s="136">
        <v>41838</v>
      </c>
      <c r="C2879" s="261">
        <v>5.0169053077697754</v>
      </c>
      <c r="D2879" s="130">
        <f t="shared" si="48"/>
        <v>1.9169313908836711E-2</v>
      </c>
      <c r="E2879" s="130">
        <v>1.3834352591556177E-2</v>
      </c>
    </row>
    <row r="2880" spans="2:5" x14ac:dyDescent="0.25">
      <c r="B2880" s="136">
        <v>41837</v>
      </c>
      <c r="C2880" s="261">
        <v>4.9225435256958008</v>
      </c>
      <c r="D2880" s="130">
        <f t="shared" si="48"/>
        <v>-2.9368970355541878E-2</v>
      </c>
      <c r="E2880" s="130">
        <v>-1.8808762829913242E-2</v>
      </c>
    </row>
    <row r="2881" spans="2:5" x14ac:dyDescent="0.25">
      <c r="B2881" s="136">
        <v>41836</v>
      </c>
      <c r="C2881" s="261">
        <v>5.0714879035949707</v>
      </c>
      <c r="D2881" s="130">
        <f t="shared" si="48"/>
        <v>2.716893089715602E-2</v>
      </c>
      <c r="E2881" s="130">
        <v>3.0257605061626482E-2</v>
      </c>
    </row>
    <row r="2882" spans="2:5" x14ac:dyDescent="0.25">
      <c r="B2882" s="136">
        <v>41835</v>
      </c>
      <c r="C2882" s="261">
        <v>4.9373455047607422</v>
      </c>
      <c r="D2882" s="130">
        <f t="shared" si="48"/>
        <v>-5.5898789242116911E-3</v>
      </c>
      <c r="E2882" s="130">
        <v>-2.6450304404579263E-2</v>
      </c>
    </row>
    <row r="2883" spans="2:5" x14ac:dyDescent="0.25">
      <c r="B2883" s="136">
        <v>41834</v>
      </c>
      <c r="C2883" s="261">
        <v>4.9650998115539551</v>
      </c>
      <c r="D2883" s="130">
        <f t="shared" ref="D2883:D2946" si="49">(C2883-C2884)/C2884</f>
        <v>-1.0143666772409082E-2</v>
      </c>
      <c r="E2883" s="130">
        <v>5.6213013179756861E-3</v>
      </c>
    </row>
    <row r="2884" spans="2:5" x14ac:dyDescent="0.25">
      <c r="B2884" s="136">
        <v>41831</v>
      </c>
      <c r="C2884" s="261">
        <v>5.0159802436828613</v>
      </c>
      <c r="D2884" s="130">
        <f t="shared" si="49"/>
        <v>-2.5696529248583202E-2</v>
      </c>
      <c r="E2884" s="130">
        <v>1.0247615165863486E-2</v>
      </c>
    </row>
    <row r="2885" spans="2:5" x14ac:dyDescent="0.25">
      <c r="B2885" s="136">
        <v>41830</v>
      </c>
      <c r="C2885" s="261">
        <v>5.1482729911804199</v>
      </c>
      <c r="D2885" s="130">
        <f t="shared" si="49"/>
        <v>1.1266694847141219E-2</v>
      </c>
      <c r="E2885" s="130">
        <v>2.6374256091651962E-2</v>
      </c>
    </row>
    <row r="2886" spans="2:5" x14ac:dyDescent="0.25">
      <c r="B2886" s="136">
        <v>41829</v>
      </c>
      <c r="C2886" s="261">
        <v>5.0909152030944824</v>
      </c>
      <c r="D2886" s="130">
        <f t="shared" si="49"/>
        <v>-9.3608719357375705E-3</v>
      </c>
      <c r="E2886" s="130">
        <v>-1.114117067688484E-2</v>
      </c>
    </row>
    <row r="2887" spans="2:5" x14ac:dyDescent="0.25">
      <c r="B2887" s="136">
        <v>41828</v>
      </c>
      <c r="C2887" s="261">
        <v>5.1390209197998047</v>
      </c>
      <c r="D2887" s="130">
        <f t="shared" si="49"/>
        <v>-5.3982475773033968E-4</v>
      </c>
      <c r="E2887" s="130">
        <v>9.4493258650392552E-3</v>
      </c>
    </row>
    <row r="2888" spans="2:5" x14ac:dyDescent="0.25">
      <c r="B2888" s="136">
        <v>41827</v>
      </c>
      <c r="C2888" s="261">
        <v>5.1417965888977051</v>
      </c>
      <c r="D2888" s="130">
        <f t="shared" si="49"/>
        <v>3.4431488703985956E-2</v>
      </c>
      <c r="E2888" s="130">
        <v>5.4011632589511221E-4</v>
      </c>
    </row>
    <row r="2889" spans="2:5" x14ac:dyDescent="0.25">
      <c r="B2889" s="136">
        <v>41823</v>
      </c>
      <c r="C2889" s="261">
        <v>4.9706497192382813</v>
      </c>
      <c r="D2889" s="130">
        <f t="shared" si="49"/>
        <v>1.4911582988323248E-3</v>
      </c>
      <c r="E2889" s="130">
        <v>-3.3285422069976166E-2</v>
      </c>
    </row>
    <row r="2890" spans="2:5" x14ac:dyDescent="0.25">
      <c r="B2890" s="136">
        <v>41822</v>
      </c>
      <c r="C2890" s="261">
        <v>4.9632487297058114</v>
      </c>
      <c r="D2890" s="130">
        <f t="shared" si="49"/>
        <v>-1.8601689571957015E-3</v>
      </c>
      <c r="E2890" s="130">
        <v>-1.4889380564929381E-3</v>
      </c>
    </row>
    <row r="2891" spans="2:5" x14ac:dyDescent="0.25">
      <c r="B2891" s="136">
        <v>41821</v>
      </c>
      <c r="C2891" s="261">
        <v>4.9724984169006348</v>
      </c>
      <c r="D2891" s="130">
        <f t="shared" si="49"/>
        <v>-3.7241288078857589E-4</v>
      </c>
      <c r="E2891" s="130">
        <v>1.8636356343502435E-3</v>
      </c>
    </row>
    <row r="2892" spans="2:5" x14ac:dyDescent="0.25">
      <c r="B2892" s="136">
        <v>41820</v>
      </c>
      <c r="C2892" s="261">
        <v>4.9743509292602539</v>
      </c>
      <c r="D2892" s="130">
        <f t="shared" si="49"/>
        <v>1.1170471568556981E-3</v>
      </c>
      <c r="E2892" s="130">
        <v>3.7255162381204221E-4</v>
      </c>
    </row>
    <row r="2893" spans="2:5" x14ac:dyDescent="0.25">
      <c r="B2893" s="136">
        <v>41817</v>
      </c>
      <c r="C2893" s="261">
        <v>4.9688005447387704</v>
      </c>
      <c r="D2893" s="130">
        <f t="shared" si="49"/>
        <v>2.0133288626412671E-2</v>
      </c>
      <c r="E2893" s="130">
        <v>-1.1158007547949367E-3</v>
      </c>
    </row>
    <row r="2894" spans="2:5" x14ac:dyDescent="0.25">
      <c r="B2894" s="136">
        <v>41816</v>
      </c>
      <c r="C2894" s="261">
        <v>4.8707365989685059</v>
      </c>
      <c r="D2894" s="130">
        <f t="shared" si="49"/>
        <v>-1.2751137909378206E-2</v>
      </c>
      <c r="E2894" s="130">
        <v>-1.9735939264879501E-2</v>
      </c>
    </row>
    <row r="2895" spans="2:5" x14ac:dyDescent="0.25">
      <c r="B2895" s="136">
        <v>41815</v>
      </c>
      <c r="C2895" s="261">
        <v>4.9336462020874023</v>
      </c>
      <c r="D2895" s="130">
        <f t="shared" si="49"/>
        <v>7.5575046367717669E-3</v>
      </c>
      <c r="E2895" s="130">
        <v>1.2915829431675506E-2</v>
      </c>
    </row>
    <row r="2896" spans="2:5" x14ac:dyDescent="0.25">
      <c r="B2896" s="136">
        <v>41814</v>
      </c>
      <c r="C2896" s="261">
        <v>4.8966398239135742</v>
      </c>
      <c r="D2896" s="130">
        <f t="shared" si="49"/>
        <v>-1.0099321692816283E-2</v>
      </c>
      <c r="E2896" s="130">
        <v>-7.5008171761831851E-3</v>
      </c>
    </row>
    <row r="2897" spans="2:5" x14ac:dyDescent="0.25">
      <c r="B2897" s="136">
        <v>41813</v>
      </c>
      <c r="C2897" s="261">
        <v>4.9465970993041992</v>
      </c>
      <c r="D2897" s="130">
        <f t="shared" si="49"/>
        <v>-2.0875067107531373E-2</v>
      </c>
      <c r="E2897" s="130">
        <v>1.020235859428544E-2</v>
      </c>
    </row>
    <row r="2898" spans="2:5" x14ac:dyDescent="0.25">
      <c r="B2898" s="136">
        <v>41810</v>
      </c>
      <c r="C2898" s="261">
        <v>5.0520591735839844</v>
      </c>
      <c r="D2898" s="130">
        <f t="shared" si="49"/>
        <v>-5.4911172853033038E-4</v>
      </c>
      <c r="E2898" s="130">
        <v>2.1320126172115313E-2</v>
      </c>
    </row>
    <row r="2899" spans="2:5" x14ac:dyDescent="0.25">
      <c r="B2899" s="136">
        <v>41809</v>
      </c>
      <c r="C2899" s="261">
        <v>5.0548348426818848</v>
      </c>
      <c r="D2899" s="130">
        <f t="shared" si="49"/>
        <v>8.1180037683803163E-3</v>
      </c>
      <c r="E2899" s="130">
        <v>5.4941341788190129E-4</v>
      </c>
    </row>
    <row r="2900" spans="2:5" x14ac:dyDescent="0.25">
      <c r="B2900" s="136">
        <v>41808</v>
      </c>
      <c r="C2900" s="261">
        <v>5.0141301155090332</v>
      </c>
      <c r="D2900" s="130">
        <f t="shared" si="49"/>
        <v>6.8734859759686526E-3</v>
      </c>
      <c r="E2900" s="130">
        <v>-8.052632467662451E-3</v>
      </c>
    </row>
    <row r="2901" spans="2:5" x14ac:dyDescent="0.25">
      <c r="B2901" s="136">
        <v>41807</v>
      </c>
      <c r="C2901" s="261">
        <v>4.9799008369445801</v>
      </c>
      <c r="D2901" s="130">
        <f t="shared" si="49"/>
        <v>4.4595480224467222E-3</v>
      </c>
      <c r="E2901" s="130">
        <v>-6.8265636862074484E-3</v>
      </c>
    </row>
    <row r="2902" spans="2:5" x14ac:dyDescent="0.25">
      <c r="B2902" s="136">
        <v>41806</v>
      </c>
      <c r="C2902" s="261">
        <v>4.9577913284301758</v>
      </c>
      <c r="D2902" s="130">
        <f t="shared" si="49"/>
        <v>5.9282304279577999E-3</v>
      </c>
      <c r="E2902" s="130">
        <v>-4.4397487496898825E-3</v>
      </c>
    </row>
    <row r="2903" spans="2:5" x14ac:dyDescent="0.25">
      <c r="B2903" s="136">
        <v>41803</v>
      </c>
      <c r="C2903" s="261">
        <v>4.9285736083984384</v>
      </c>
      <c r="D2903" s="130">
        <f t="shared" si="49"/>
        <v>5.4015208301438E-3</v>
      </c>
      <c r="E2903" s="130">
        <v>-5.8932936253670099E-3</v>
      </c>
    </row>
    <row r="2904" spans="2:5" x14ac:dyDescent="0.25">
      <c r="B2904" s="136">
        <v>41802</v>
      </c>
      <c r="C2904" s="261">
        <v>4.902094841003418</v>
      </c>
      <c r="D2904" s="130">
        <f t="shared" si="49"/>
        <v>-1.9539983563688704E-2</v>
      </c>
      <c r="E2904" s="130">
        <v>-5.3725011532545237E-3</v>
      </c>
    </row>
    <row r="2905" spans="2:5" x14ac:dyDescent="0.25">
      <c r="B2905" s="136">
        <v>41801</v>
      </c>
      <c r="C2905" s="261">
        <v>4.9997906684875488</v>
      </c>
      <c r="D2905" s="130">
        <f t="shared" si="49"/>
        <v>4.703640849047136E-2</v>
      </c>
      <c r="E2905" s="130">
        <v>1.9929403786103278E-2</v>
      </c>
    </row>
    <row r="2906" spans="2:5" x14ac:dyDescent="0.25">
      <c r="B2906" s="136">
        <v>41800</v>
      </c>
      <c r="C2906" s="261">
        <v>4.7751832008361816</v>
      </c>
      <c r="D2906" s="130">
        <f t="shared" si="49"/>
        <v>6.7372267440668132E-3</v>
      </c>
      <c r="E2906" s="130">
        <v>-4.4923374305851006E-2</v>
      </c>
    </row>
    <row r="2907" spans="2:5" x14ac:dyDescent="0.25">
      <c r="B2907" s="136">
        <v>41799</v>
      </c>
      <c r="C2907" s="261">
        <v>4.7432270050048828</v>
      </c>
      <c r="D2907" s="130">
        <f t="shared" si="49"/>
        <v>-1.1535577335161139E-3</v>
      </c>
      <c r="E2907" s="130">
        <v>-6.6921402776134288E-3</v>
      </c>
    </row>
    <row r="2908" spans="2:5" x14ac:dyDescent="0.25">
      <c r="B2908" s="136">
        <v>41796</v>
      </c>
      <c r="C2908" s="261">
        <v>4.7487049102783203</v>
      </c>
      <c r="D2908" s="130">
        <f t="shared" si="49"/>
        <v>7.1650133511542355E-3</v>
      </c>
      <c r="E2908" s="130">
        <v>1.1548899657674852E-3</v>
      </c>
    </row>
    <row r="2909" spans="2:5" x14ac:dyDescent="0.25">
      <c r="B2909" s="136">
        <v>41795</v>
      </c>
      <c r="C2909" s="261">
        <v>4.7149224281311044</v>
      </c>
      <c r="D2909" s="130">
        <f t="shared" si="49"/>
        <v>6.4312239203871647E-3</v>
      </c>
      <c r="E2909" s="130">
        <v>-7.1140411513243356E-3</v>
      </c>
    </row>
    <row r="2910" spans="2:5" x14ac:dyDescent="0.25">
      <c r="B2910" s="136">
        <v>41794</v>
      </c>
      <c r="C2910" s="261">
        <v>4.6847934722900391</v>
      </c>
      <c r="D2910" s="130">
        <f t="shared" si="49"/>
        <v>-1.2699503110109055E-2</v>
      </c>
      <c r="E2910" s="130">
        <v>-6.3901275790464746E-3</v>
      </c>
    </row>
    <row r="2911" spans="2:5" x14ac:dyDescent="0.25">
      <c r="B2911" s="136">
        <v>41793</v>
      </c>
      <c r="C2911" s="261">
        <v>4.7450532913208008</v>
      </c>
      <c r="D2911" s="130">
        <f t="shared" si="49"/>
        <v>-5.7390999564571766E-3</v>
      </c>
      <c r="E2911" s="130">
        <v>1.286285497689299E-2</v>
      </c>
    </row>
    <row r="2912" spans="2:5" x14ac:dyDescent="0.25">
      <c r="B2912" s="136">
        <v>41792</v>
      </c>
      <c r="C2912" s="261">
        <v>4.7724428176879883</v>
      </c>
      <c r="D2912" s="130">
        <f t="shared" si="49"/>
        <v>1.6332751065274341E-2</v>
      </c>
      <c r="E2912" s="130">
        <v>5.7722273461682317E-3</v>
      </c>
    </row>
    <row r="2913" spans="2:5" x14ac:dyDescent="0.25">
      <c r="B2913" s="136">
        <v>41789</v>
      </c>
      <c r="C2913" s="261">
        <v>4.6957483291625977</v>
      </c>
      <c r="D2913" s="130">
        <f t="shared" si="49"/>
        <v>1.3398927748244558E-2</v>
      </c>
      <c r="E2913" s="130">
        <v>-1.6070279195622778E-2</v>
      </c>
    </row>
    <row r="2914" spans="2:5" x14ac:dyDescent="0.25">
      <c r="B2914" s="136">
        <v>41788</v>
      </c>
      <c r="C2914" s="261">
        <v>4.633662223815918</v>
      </c>
      <c r="D2914" s="130">
        <f t="shared" si="49"/>
        <v>-8.0139861182100987E-3</v>
      </c>
      <c r="E2914" s="130">
        <v>-1.3221770204569636E-2</v>
      </c>
    </row>
    <row r="2915" spans="2:5" x14ac:dyDescent="0.25">
      <c r="B2915" s="136">
        <v>41787</v>
      </c>
      <c r="C2915" s="261">
        <v>4.6710963249206543</v>
      </c>
      <c r="D2915" s="130">
        <f t="shared" si="49"/>
        <v>-3.3257962447851092E-2</v>
      </c>
      <c r="E2915" s="130">
        <v>8.0787289397863272E-3</v>
      </c>
    </row>
    <row r="2916" spans="2:5" x14ac:dyDescent="0.25">
      <c r="B2916" s="136">
        <v>41786</v>
      </c>
      <c r="C2916" s="261">
        <v>4.831791877746582</v>
      </c>
      <c r="D2916" s="130">
        <f t="shared" si="49"/>
        <v>5.1282061455746345E-3</v>
      </c>
      <c r="E2916" s="130">
        <v>3.4402106410994941E-2</v>
      </c>
    </row>
    <row r="2917" spans="2:5" x14ac:dyDescent="0.25">
      <c r="B2917" s="136">
        <v>41782</v>
      </c>
      <c r="C2917" s="261">
        <v>4.8071398735046387</v>
      </c>
      <c r="D2917" s="130">
        <f t="shared" si="49"/>
        <v>7.6040018491820688E-4</v>
      </c>
      <c r="E2917" s="130">
        <v>-5.1020418233411972E-3</v>
      </c>
    </row>
    <row r="2918" spans="2:5" x14ac:dyDescent="0.25">
      <c r="B2918" s="136">
        <v>41781</v>
      </c>
      <c r="C2918" s="261">
        <v>4.8034873008728027</v>
      </c>
      <c r="D2918" s="130">
        <f t="shared" si="49"/>
        <v>-1.3130608769322224E-2</v>
      </c>
      <c r="E2918" s="130">
        <v>-7.5982241581271787E-4</v>
      </c>
    </row>
    <row r="2919" spans="2:5" x14ac:dyDescent="0.25">
      <c r="B2919" s="136">
        <v>41780</v>
      </c>
      <c r="C2919" s="261">
        <v>4.8673992156982422</v>
      </c>
      <c r="D2919" s="130">
        <f t="shared" si="49"/>
        <v>9.0856176219146195E-3</v>
      </c>
      <c r="E2919" s="130">
        <v>1.330531566385666E-2</v>
      </c>
    </row>
    <row r="2920" spans="2:5" x14ac:dyDescent="0.25">
      <c r="B2920" s="136">
        <v>41779</v>
      </c>
      <c r="C2920" s="261">
        <v>4.8235740661621094</v>
      </c>
      <c r="D2920" s="130">
        <f t="shared" si="49"/>
        <v>1.4011644761401076E-2</v>
      </c>
      <c r="E2920" s="130">
        <v>-9.0038124250808906E-3</v>
      </c>
    </row>
    <row r="2921" spans="2:5" x14ac:dyDescent="0.25">
      <c r="B2921" s="136">
        <v>41778</v>
      </c>
      <c r="C2921" s="261">
        <v>4.7569217681884766</v>
      </c>
      <c r="D2921" s="130">
        <f t="shared" si="49"/>
        <v>-2.067674302766356E-2</v>
      </c>
      <c r="E2921" s="130">
        <v>-1.3818031413927246E-2</v>
      </c>
    </row>
    <row r="2922" spans="2:5" x14ac:dyDescent="0.25">
      <c r="B2922" s="136">
        <v>41775</v>
      </c>
      <c r="C2922" s="261">
        <v>4.857356071472168</v>
      </c>
      <c r="D2922" s="130">
        <f t="shared" si="49"/>
        <v>-1.0416520948450725E-2</v>
      </c>
      <c r="E2922" s="130">
        <v>2.1113297249355151E-2</v>
      </c>
    </row>
    <row r="2923" spans="2:5" x14ac:dyDescent="0.25">
      <c r="B2923" s="136">
        <v>41774</v>
      </c>
      <c r="C2923" s="261">
        <v>4.9084854125976563</v>
      </c>
      <c r="D2923" s="130">
        <f t="shared" si="49"/>
        <v>-1.2128058369609769E-2</v>
      </c>
      <c r="E2923" s="130">
        <v>1.0526166987381676E-2</v>
      </c>
    </row>
    <row r="2924" spans="2:5" x14ac:dyDescent="0.25">
      <c r="B2924" s="136">
        <v>41773</v>
      </c>
      <c r="C2924" s="261">
        <v>4.9687466621398926</v>
      </c>
      <c r="D2924" s="130">
        <f t="shared" si="49"/>
        <v>2.2097206162942059E-3</v>
      </c>
      <c r="E2924" s="130">
        <v>1.2276953984130316E-2</v>
      </c>
    </row>
    <row r="2925" spans="2:5" x14ac:dyDescent="0.25">
      <c r="B2925" s="136">
        <v>41772</v>
      </c>
      <c r="C2925" s="261">
        <v>4.9577913284301758</v>
      </c>
      <c r="D2925" s="130">
        <f t="shared" si="49"/>
        <v>6.3010185983754189E-3</v>
      </c>
      <c r="E2925" s="130">
        <v>-2.2048485170702301E-3</v>
      </c>
    </row>
    <row r="2926" spans="2:5" x14ac:dyDescent="0.25">
      <c r="B2926" s="136">
        <v>41771</v>
      </c>
      <c r="C2926" s="261">
        <v>4.9267477989196777</v>
      </c>
      <c r="D2926" s="130">
        <f t="shared" si="49"/>
        <v>2.8201520408162251E-2</v>
      </c>
      <c r="E2926" s="130">
        <v>-6.2615643648575268E-3</v>
      </c>
    </row>
    <row r="2927" spans="2:5" x14ac:dyDescent="0.25">
      <c r="B2927" s="136">
        <v>41768</v>
      </c>
      <c r="C2927" s="261">
        <v>4.7916169166564941</v>
      </c>
      <c r="D2927" s="130">
        <f t="shared" si="49"/>
        <v>2.0812851043339662E-2</v>
      </c>
      <c r="E2927" s="130">
        <v>-2.7428008856636561E-2</v>
      </c>
    </row>
    <row r="2928" spans="2:5" x14ac:dyDescent="0.25">
      <c r="B2928" s="136">
        <v>41767</v>
      </c>
      <c r="C2928" s="261">
        <v>4.6939229965209961</v>
      </c>
      <c r="D2928" s="130">
        <f t="shared" si="49"/>
        <v>2.1443974359263399E-3</v>
      </c>
      <c r="E2928" s="130">
        <v>-2.0388508062048321E-2</v>
      </c>
    </row>
    <row r="2929" spans="2:5" x14ac:dyDescent="0.25">
      <c r="B2929" s="136">
        <v>41766</v>
      </c>
      <c r="C2929" s="261">
        <v>4.6838788986206046</v>
      </c>
      <c r="D2929" s="130">
        <f t="shared" si="49"/>
        <v>-3.7342971004664306E-2</v>
      </c>
      <c r="E2929" s="130">
        <v>-2.1398088353464504E-3</v>
      </c>
    </row>
    <row r="2930" spans="2:5" x14ac:dyDescent="0.25">
      <c r="B2930" s="136">
        <v>41765</v>
      </c>
      <c r="C2930" s="261">
        <v>4.8655738830566406</v>
      </c>
      <c r="D2930" s="130">
        <f t="shared" si="49"/>
        <v>1.3153499494232047E-3</v>
      </c>
      <c r="E2930" s="130">
        <v>3.8791563225416638E-2</v>
      </c>
    </row>
    <row r="2931" spans="2:5" x14ac:dyDescent="0.25">
      <c r="B2931" s="136">
        <v>41764</v>
      </c>
      <c r="C2931" s="261">
        <v>4.8591823577880859</v>
      </c>
      <c r="D2931" s="130">
        <f t="shared" si="49"/>
        <v>-4.6756717291859063E-3</v>
      </c>
      <c r="E2931" s="130">
        <v>-1.313622076691068E-3</v>
      </c>
    </row>
    <row r="2932" spans="2:5" x14ac:dyDescent="0.25">
      <c r="B2932" s="136">
        <v>41761</v>
      </c>
      <c r="C2932" s="261">
        <v>4.8820090293884277</v>
      </c>
      <c r="D2932" s="130">
        <f t="shared" si="49"/>
        <v>2.8133347542193656E-3</v>
      </c>
      <c r="E2932" s="130">
        <v>4.6976363345895425E-3</v>
      </c>
    </row>
    <row r="2933" spans="2:5" x14ac:dyDescent="0.25">
      <c r="B2933" s="136">
        <v>41760</v>
      </c>
      <c r="C2933" s="261">
        <v>4.8683128356933594</v>
      </c>
      <c r="D2933" s="130">
        <f t="shared" si="49"/>
        <v>-7.2613807299886134E-3</v>
      </c>
      <c r="E2933" s="130">
        <v>-2.8054421064403665E-3</v>
      </c>
    </row>
    <row r="2934" spans="2:5" x14ac:dyDescent="0.25">
      <c r="B2934" s="136">
        <v>41759</v>
      </c>
      <c r="C2934" s="261">
        <v>4.9039220809936523</v>
      </c>
      <c r="D2934" s="130">
        <f t="shared" si="49"/>
        <v>8.2600842724087492E-3</v>
      </c>
      <c r="E2934" s="130">
        <v>7.314494056177759E-3</v>
      </c>
    </row>
    <row r="2935" spans="2:5" x14ac:dyDescent="0.25">
      <c r="B2935" s="136">
        <v>41758</v>
      </c>
      <c r="C2935" s="261">
        <v>4.8637471199035636</v>
      </c>
      <c r="D2935" s="130">
        <f t="shared" si="49"/>
        <v>6.6135386137294886E-3</v>
      </c>
      <c r="E2935" s="130">
        <v>-8.1924142403886572E-3</v>
      </c>
    </row>
    <row r="2936" spans="2:5" x14ac:dyDescent="0.25">
      <c r="B2936" s="136">
        <v>41757</v>
      </c>
      <c r="C2936" s="261">
        <v>4.831791877746582</v>
      </c>
      <c r="D2936" s="130">
        <f t="shared" si="49"/>
        <v>8.0001352886522655E-3</v>
      </c>
      <c r="E2936" s="130">
        <v>-6.5700870890703566E-3</v>
      </c>
    </row>
    <row r="2937" spans="2:5" x14ac:dyDescent="0.25">
      <c r="B2937" s="136">
        <v>41754</v>
      </c>
      <c r="C2937" s="261">
        <v>4.7934436798095703</v>
      </c>
      <c r="D2937" s="130">
        <f t="shared" si="49"/>
        <v>-9.5148613308840236E-4</v>
      </c>
      <c r="E2937" s="130">
        <v>-7.9366410862249902E-3</v>
      </c>
    </row>
    <row r="2938" spans="2:5" x14ac:dyDescent="0.25">
      <c r="B2938" s="136">
        <v>41753</v>
      </c>
      <c r="C2938" s="261">
        <v>4.798008918762207</v>
      </c>
      <c r="D2938" s="130">
        <f t="shared" si="49"/>
        <v>4.7800716676228011E-3</v>
      </c>
      <c r="E2938" s="130">
        <v>9.5239232117526047E-4</v>
      </c>
    </row>
    <row r="2939" spans="2:5" x14ac:dyDescent="0.25">
      <c r="B2939" s="136">
        <v>41752</v>
      </c>
      <c r="C2939" s="261">
        <v>4.7751832008361816</v>
      </c>
      <c r="D2939" s="130">
        <f t="shared" si="49"/>
        <v>-2.8599997132333259E-3</v>
      </c>
      <c r="E2939" s="130">
        <v>-4.7573312831427541E-3</v>
      </c>
    </row>
    <row r="2940" spans="2:5" x14ac:dyDescent="0.25">
      <c r="B2940" s="136">
        <v>41751</v>
      </c>
      <c r="C2940" s="261">
        <v>4.78887939453125</v>
      </c>
      <c r="D2940" s="130">
        <f t="shared" si="49"/>
        <v>-9.5219336727486877E-4</v>
      </c>
      <c r="E2940" s="130">
        <v>2.8682027723397128E-3</v>
      </c>
    </row>
    <row r="2941" spans="2:5" x14ac:dyDescent="0.25">
      <c r="B2941" s="136">
        <v>41750</v>
      </c>
      <c r="C2941" s="261">
        <v>4.7934436798095703</v>
      </c>
      <c r="D2941" s="130">
        <f t="shared" si="49"/>
        <v>-7.1862256913173212E-3</v>
      </c>
      <c r="E2941" s="130">
        <v>9.5310090363365241E-4</v>
      </c>
    </row>
    <row r="2942" spans="2:5" x14ac:dyDescent="0.25">
      <c r="B2942" s="136">
        <v>41746</v>
      </c>
      <c r="C2942" s="261">
        <v>4.8281397819519043</v>
      </c>
      <c r="D2942" s="130">
        <f t="shared" si="49"/>
        <v>5.7056591449715574E-3</v>
      </c>
      <c r="E2942" s="130">
        <v>7.2382413271020974E-3</v>
      </c>
    </row>
    <row r="2943" spans="2:5" x14ac:dyDescent="0.25">
      <c r="B2943" s="136">
        <v>41745</v>
      </c>
      <c r="C2943" s="261">
        <v>4.800748348236084</v>
      </c>
      <c r="D2943" s="130">
        <f t="shared" si="49"/>
        <v>-7.5501077382788351E-3</v>
      </c>
      <c r="E2943" s="130">
        <v>-5.6732892900517046E-3</v>
      </c>
    </row>
    <row r="2944" spans="2:5" x14ac:dyDescent="0.25">
      <c r="B2944" s="136">
        <v>41744</v>
      </c>
      <c r="C2944" s="261">
        <v>4.8372702598571777</v>
      </c>
      <c r="D2944" s="130">
        <f t="shared" si="49"/>
        <v>-4.6779225340763994E-2</v>
      </c>
      <c r="E2944" s="130">
        <v>7.6075455266287435E-3</v>
      </c>
    </row>
    <row r="2945" spans="2:5" x14ac:dyDescent="0.25">
      <c r="B2945" s="136">
        <v>41743</v>
      </c>
      <c r="C2945" s="261">
        <v>5.0746588706970206</v>
      </c>
      <c r="D2945" s="130">
        <f t="shared" si="49"/>
        <v>4.5719576053589651E-2</v>
      </c>
      <c r="E2945" s="130">
        <v>4.9074911693449984E-2</v>
      </c>
    </row>
    <row r="2946" spans="2:5" x14ac:dyDescent="0.25">
      <c r="B2946" s="136">
        <v>41740</v>
      </c>
      <c r="C2946" s="261">
        <v>4.8527913093566886</v>
      </c>
      <c r="D2946" s="130">
        <f t="shared" si="49"/>
        <v>7.5829294734391182E-3</v>
      </c>
      <c r="E2946" s="130">
        <v>-4.3720684876273827E-2</v>
      </c>
    </row>
    <row r="2947" spans="2:5" x14ac:dyDescent="0.25">
      <c r="B2947" s="136">
        <v>41739</v>
      </c>
      <c r="C2947" s="261">
        <v>4.8162698745727539</v>
      </c>
      <c r="D2947" s="130">
        <f t="shared" ref="D2947:D3010" si="50">(C2947-C2948)/C2948</f>
        <v>-2.4773511325157888E-2</v>
      </c>
      <c r="E2947" s="130">
        <v>-7.5258613972369916E-3</v>
      </c>
    </row>
    <row r="2948" spans="2:5" x14ac:dyDescent="0.25">
      <c r="B2948" s="136">
        <v>41738</v>
      </c>
      <c r="C2948" s="261">
        <v>4.9386167526245117</v>
      </c>
      <c r="D2948" s="130">
        <f t="shared" si="50"/>
        <v>-1.5650606304056906E-2</v>
      </c>
      <c r="E2948" s="130">
        <v>2.5402828586845141E-2</v>
      </c>
    </row>
    <row r="2949" spans="2:5" x14ac:dyDescent="0.25">
      <c r="B2949" s="136">
        <v>41737</v>
      </c>
      <c r="C2949" s="261">
        <v>5.0171380043029794</v>
      </c>
      <c r="D2949" s="130">
        <f t="shared" si="50"/>
        <v>5.4893518977313024E-3</v>
      </c>
      <c r="E2949" s="130">
        <v>1.5899442214611897E-2</v>
      </c>
    </row>
    <row r="2950" spans="2:5" x14ac:dyDescent="0.25">
      <c r="B2950" s="136">
        <v>41736</v>
      </c>
      <c r="C2950" s="261">
        <v>4.9897475242614746</v>
      </c>
      <c r="D2950" s="130">
        <f t="shared" si="50"/>
        <v>-2.3728333321257362E-3</v>
      </c>
      <c r="E2950" s="130">
        <v>-5.4593834209888548E-3</v>
      </c>
    </row>
    <row r="2951" spans="2:5" x14ac:dyDescent="0.25">
      <c r="B2951" s="136">
        <v>41733</v>
      </c>
      <c r="C2951" s="261">
        <v>5.0016155242919922</v>
      </c>
      <c r="D2951" s="130">
        <f t="shared" si="50"/>
        <v>-7.0694070369188141E-3</v>
      </c>
      <c r="E2951" s="130">
        <v>2.3784770617776185E-3</v>
      </c>
    </row>
    <row r="2952" spans="2:5" x14ac:dyDescent="0.25">
      <c r="B2952" s="136">
        <v>41732</v>
      </c>
      <c r="C2952" s="261">
        <v>5.0372257232666016</v>
      </c>
      <c r="D2952" s="130">
        <f t="shared" si="50"/>
        <v>-8.9813233466844097E-3</v>
      </c>
      <c r="E2952" s="130">
        <v>7.1197393725400768E-3</v>
      </c>
    </row>
    <row r="2953" spans="2:5" x14ac:dyDescent="0.25">
      <c r="B2953" s="136">
        <v>41731</v>
      </c>
      <c r="C2953" s="261">
        <v>5.0828766822814941</v>
      </c>
      <c r="D2953" s="130">
        <f t="shared" si="50"/>
        <v>8.5143466547179022E-3</v>
      </c>
      <c r="E2953" s="130">
        <v>9.0627185524035422E-3</v>
      </c>
    </row>
    <row r="2954" spans="2:5" x14ac:dyDescent="0.25">
      <c r="B2954" s="136">
        <v>41730</v>
      </c>
      <c r="C2954" s="261">
        <v>5.0399646759033203</v>
      </c>
      <c r="D2954" s="130">
        <f t="shared" si="50"/>
        <v>1.882610478911036E-2</v>
      </c>
      <c r="E2954" s="130">
        <v>-8.4424645846242312E-3</v>
      </c>
    </row>
    <row r="2955" spans="2:5" x14ac:dyDescent="0.25">
      <c r="B2955" s="136">
        <v>41729</v>
      </c>
      <c r="C2955" s="261">
        <v>4.9468350410461426</v>
      </c>
      <c r="D2955" s="130">
        <f t="shared" si="50"/>
        <v>4.6356932888970449E-3</v>
      </c>
      <c r="E2955" s="130">
        <v>-1.847823166349593E-2</v>
      </c>
    </row>
    <row r="2956" spans="2:5" x14ac:dyDescent="0.25">
      <c r="B2956" s="136">
        <v>41726</v>
      </c>
      <c r="C2956" s="261">
        <v>4.924008846282959</v>
      </c>
      <c r="D2956" s="130">
        <f t="shared" si="50"/>
        <v>6.1567500294985771E-3</v>
      </c>
      <c r="E2956" s="130">
        <v>-4.6143027963908767E-3</v>
      </c>
    </row>
    <row r="2957" spans="2:5" x14ac:dyDescent="0.25">
      <c r="B2957" s="136">
        <v>41725</v>
      </c>
      <c r="C2957" s="261">
        <v>4.8938784599304199</v>
      </c>
      <c r="D2957" s="130">
        <f t="shared" si="50"/>
        <v>0</v>
      </c>
      <c r="E2957" s="130">
        <v>-6.1190764056575407E-3</v>
      </c>
    </row>
    <row r="2958" spans="2:5" x14ac:dyDescent="0.25">
      <c r="B2958" s="136">
        <v>41724</v>
      </c>
      <c r="C2958" s="261">
        <v>4.8938784599304199</v>
      </c>
      <c r="D2958" s="130">
        <f t="shared" si="50"/>
        <v>4.1214818667418837E-3</v>
      </c>
      <c r="E2958" s="130">
        <v>0</v>
      </c>
    </row>
    <row r="2959" spans="2:5" x14ac:dyDescent="0.25">
      <c r="B2959" s="136">
        <v>41723</v>
      </c>
      <c r="C2959" s="261">
        <v>4.8737912178039551</v>
      </c>
      <c r="D2959" s="130">
        <f t="shared" si="50"/>
        <v>1.1253143122663472E-3</v>
      </c>
      <c r="E2959" s="130">
        <v>-4.1045649766198811E-3</v>
      </c>
    </row>
    <row r="2960" spans="2:5" x14ac:dyDescent="0.25">
      <c r="B2960" s="136">
        <v>41722</v>
      </c>
      <c r="C2960" s="261">
        <v>4.8683128356933594</v>
      </c>
      <c r="D2960" s="130">
        <f t="shared" si="50"/>
        <v>-1.0026092333446233E-2</v>
      </c>
      <c r="E2960" s="130">
        <v>-1.1240494033850235E-3</v>
      </c>
    </row>
    <row r="2961" spans="2:5" x14ac:dyDescent="0.25">
      <c r="B2961" s="136">
        <v>41719</v>
      </c>
      <c r="C2961" s="261">
        <v>4.9176173210144043</v>
      </c>
      <c r="D2961" s="130">
        <f t="shared" si="50"/>
        <v>-1.3914309432487254E-2</v>
      </c>
      <c r="E2961" s="130">
        <v>1.0127632916183134E-2</v>
      </c>
    </row>
    <row r="2962" spans="2:5" x14ac:dyDescent="0.25">
      <c r="B2962" s="136">
        <v>41718</v>
      </c>
      <c r="C2962" s="261">
        <v>4.9870080947875977</v>
      </c>
      <c r="D2962" s="130">
        <f t="shared" si="50"/>
        <v>1.4487504316549554E-2</v>
      </c>
      <c r="E2962" s="130">
        <v>1.4110649374172828E-2</v>
      </c>
    </row>
    <row r="2963" spans="2:5" x14ac:dyDescent="0.25">
      <c r="B2963" s="136">
        <v>41717</v>
      </c>
      <c r="C2963" s="261">
        <v>4.9157905578613281</v>
      </c>
      <c r="D2963" s="130">
        <f t="shared" si="50"/>
        <v>-1.9486511467235911E-2</v>
      </c>
      <c r="E2963" s="130">
        <v>-1.4280613861586838E-2</v>
      </c>
    </row>
    <row r="2964" spans="2:5" x14ac:dyDescent="0.25">
      <c r="B2964" s="136">
        <v>41716</v>
      </c>
      <c r="C2964" s="261">
        <v>5.0134859085083008</v>
      </c>
      <c r="D2964" s="130">
        <f t="shared" si="50"/>
        <v>-2.1805977572973913E-3</v>
      </c>
      <c r="E2964" s="130">
        <v>1.9873782151019093E-2</v>
      </c>
    </row>
    <row r="2965" spans="2:5" x14ac:dyDescent="0.25">
      <c r="B2965" s="136">
        <v>41715</v>
      </c>
      <c r="C2965" s="261">
        <v>5.024442195892334</v>
      </c>
      <c r="D2965" s="130">
        <f t="shared" si="50"/>
        <v>1.4558482511523693E-3</v>
      </c>
      <c r="E2965" s="130">
        <v>2.1853631552927028E-3</v>
      </c>
    </row>
    <row r="2966" spans="2:5" x14ac:dyDescent="0.25">
      <c r="B2966" s="136">
        <v>41712</v>
      </c>
      <c r="C2966" s="261">
        <v>5.0171380043029794</v>
      </c>
      <c r="D2966" s="130">
        <f t="shared" si="50"/>
        <v>8.2567864020800987E-3</v>
      </c>
      <c r="E2966" s="130">
        <v>-1.4537318381980841E-3</v>
      </c>
    </row>
    <row r="2967" spans="2:5" x14ac:dyDescent="0.25">
      <c r="B2967" s="136">
        <v>41711</v>
      </c>
      <c r="C2967" s="261">
        <v>4.9760518074035636</v>
      </c>
      <c r="D2967" s="130">
        <f t="shared" si="50"/>
        <v>-2.6959435947108281E-2</v>
      </c>
      <c r="E2967" s="130">
        <v>-8.1891701731501131E-3</v>
      </c>
    </row>
    <row r="2968" spans="2:5" x14ac:dyDescent="0.25">
      <c r="B2968" s="136">
        <v>41710</v>
      </c>
      <c r="C2968" s="261">
        <v>5.1139202117919922</v>
      </c>
      <c r="D2968" s="130">
        <f t="shared" si="50"/>
        <v>-6.0707746436315588E-2</v>
      </c>
      <c r="E2968" s="130">
        <v>2.770638444384816E-2</v>
      </c>
    </row>
    <row r="2969" spans="2:5" x14ac:dyDescent="0.25">
      <c r="B2969" s="136">
        <v>41709</v>
      </c>
      <c r="C2969" s="261">
        <v>5.4444398880004883</v>
      </c>
      <c r="D2969" s="130">
        <f t="shared" si="50"/>
        <v>-3.3515309439637682E-4</v>
      </c>
      <c r="E2969" s="130">
        <v>6.4631371339420485E-2</v>
      </c>
    </row>
    <row r="2970" spans="2:5" x14ac:dyDescent="0.25">
      <c r="B2970" s="136">
        <v>41708</v>
      </c>
      <c r="C2970" s="261">
        <v>5.4462652206420898</v>
      </c>
      <c r="D2970" s="130">
        <f t="shared" si="50"/>
        <v>-1.1926457090309033E-2</v>
      </c>
      <c r="E2970" s="130">
        <v>3.3526545965262364E-4</v>
      </c>
    </row>
    <row r="2971" spans="2:5" x14ac:dyDescent="0.25">
      <c r="B2971" s="136">
        <v>41705</v>
      </c>
      <c r="C2971" s="261">
        <v>5.5120038986206046</v>
      </c>
      <c r="D2971" s="130">
        <f t="shared" si="50"/>
        <v>-4.189825572504579E-2</v>
      </c>
      <c r="E2971" s="130">
        <v>1.2070414369347303E-2</v>
      </c>
    </row>
    <row r="2972" spans="2:5" x14ac:dyDescent="0.25">
      <c r="B2972" s="136">
        <v>41704</v>
      </c>
      <c r="C2972" s="261">
        <v>5.7530465126037598</v>
      </c>
      <c r="D2972" s="130">
        <f t="shared" si="50"/>
        <v>7.8377363779996399E-3</v>
      </c>
      <c r="E2972" s="130">
        <v>4.3730486845895887E-2</v>
      </c>
    </row>
    <row r="2973" spans="2:5" x14ac:dyDescent="0.25">
      <c r="B2973" s="136">
        <v>41703</v>
      </c>
      <c r="C2973" s="261">
        <v>5.7083063125610352</v>
      </c>
      <c r="D2973" s="130">
        <f t="shared" si="50"/>
        <v>1.0505941515482127E-2</v>
      </c>
      <c r="E2973" s="130">
        <v>-7.7767839951767975E-3</v>
      </c>
    </row>
    <row r="2974" spans="2:5" x14ac:dyDescent="0.25">
      <c r="B2974" s="136">
        <v>41702</v>
      </c>
      <c r="C2974" s="261">
        <v>5.648958683013916</v>
      </c>
      <c r="D2974" s="130">
        <f t="shared" si="50"/>
        <v>3.2370674205898377E-2</v>
      </c>
      <c r="E2974" s="130">
        <v>-1.0396714243684794E-2</v>
      </c>
    </row>
    <row r="2975" spans="2:5" x14ac:dyDescent="0.25">
      <c r="B2975" s="136">
        <v>41701</v>
      </c>
      <c r="C2975" s="261">
        <v>5.4718317985534668</v>
      </c>
      <c r="D2975" s="130">
        <f t="shared" si="50"/>
        <v>-2.8214335013206665E-2</v>
      </c>
      <c r="E2975" s="130">
        <v>-3.1355670026948376E-2</v>
      </c>
    </row>
    <row r="2976" spans="2:5" x14ac:dyDescent="0.25">
      <c r="B2976" s="136">
        <v>41698</v>
      </c>
      <c r="C2976" s="261">
        <v>5.6306982040405273</v>
      </c>
      <c r="D2976" s="130">
        <f t="shared" si="50"/>
        <v>0</v>
      </c>
      <c r="E2976" s="130">
        <v>2.903349579003113E-2</v>
      </c>
    </row>
    <row r="2977" spans="2:5" x14ac:dyDescent="0.25">
      <c r="B2977" s="136">
        <v>41697</v>
      </c>
      <c r="C2977" s="261">
        <v>5.6306982040405273</v>
      </c>
      <c r="D2977" s="130">
        <f t="shared" si="50"/>
        <v>7.6796077838706756E-3</v>
      </c>
      <c r="E2977" s="130">
        <v>0</v>
      </c>
    </row>
    <row r="2978" spans="2:5" x14ac:dyDescent="0.25">
      <c r="B2978" s="136">
        <v>41696</v>
      </c>
      <c r="C2978" s="261">
        <v>5.5877861976623544</v>
      </c>
      <c r="D2978" s="130">
        <f t="shared" si="50"/>
        <v>7.2415889481578614E-3</v>
      </c>
      <c r="E2978" s="130">
        <v>-7.6210808718854359E-3</v>
      </c>
    </row>
    <row r="2979" spans="2:5" x14ac:dyDescent="0.25">
      <c r="B2979" s="136">
        <v>41695</v>
      </c>
      <c r="C2979" s="261">
        <v>5.5476126670837402</v>
      </c>
      <c r="D2979" s="130">
        <f t="shared" si="50"/>
        <v>-4.7500734406333636E-3</v>
      </c>
      <c r="E2979" s="130">
        <v>-7.1895253607628601E-3</v>
      </c>
    </row>
    <row r="2980" spans="2:5" x14ac:dyDescent="0.25">
      <c r="B2980" s="136">
        <v>41694</v>
      </c>
      <c r="C2980" s="261">
        <v>5.5740900039672852</v>
      </c>
      <c r="D2980" s="130">
        <f t="shared" si="50"/>
        <v>3.9465770553002589E-3</v>
      </c>
      <c r="E2980" s="130">
        <v>4.7727443266985482E-3</v>
      </c>
    </row>
    <row r="2981" spans="2:5" x14ac:dyDescent="0.25">
      <c r="B2981" s="136">
        <v>41691</v>
      </c>
      <c r="C2981" s="261">
        <v>5.552177906036377</v>
      </c>
      <c r="D2981" s="130">
        <f t="shared" si="50"/>
        <v>-4.9298236216768212E-4</v>
      </c>
      <c r="E2981" s="130">
        <v>-3.9310628129995313E-3</v>
      </c>
    </row>
    <row r="2982" spans="2:5" x14ac:dyDescent="0.25">
      <c r="B2982" s="136">
        <v>41690</v>
      </c>
      <c r="C2982" s="261">
        <v>5.5549163818359384</v>
      </c>
      <c r="D2982" s="130">
        <f t="shared" si="50"/>
        <v>1.5353761261428281E-2</v>
      </c>
      <c r="E2982" s="130">
        <v>4.9322551364648095E-4</v>
      </c>
    </row>
    <row r="2983" spans="2:5" x14ac:dyDescent="0.25">
      <c r="B2983" s="136">
        <v>41689</v>
      </c>
      <c r="C2983" s="261">
        <v>5.4709172248840332</v>
      </c>
      <c r="D2983" s="130">
        <f t="shared" si="50"/>
        <v>8.3524006500479333E-4</v>
      </c>
      <c r="E2983" s="130">
        <v>-1.5121588009240723E-2</v>
      </c>
    </row>
    <row r="2984" spans="2:5" x14ac:dyDescent="0.25">
      <c r="B2984" s="136">
        <v>41688</v>
      </c>
      <c r="C2984" s="261">
        <v>5.4663515090942383</v>
      </c>
      <c r="D2984" s="130">
        <f t="shared" si="50"/>
        <v>9.6119380376110883E-3</v>
      </c>
      <c r="E2984" s="130">
        <v>-8.3454302123748571E-4</v>
      </c>
    </row>
    <row r="2985" spans="2:5" x14ac:dyDescent="0.25">
      <c r="B2985" s="136">
        <v>41684</v>
      </c>
      <c r="C2985" s="261">
        <v>5.4143095016479492</v>
      </c>
      <c r="D2985" s="130">
        <f t="shared" si="50"/>
        <v>1.5758955899953572E-2</v>
      </c>
      <c r="E2985" s="130">
        <v>-9.520428270978919E-3</v>
      </c>
    </row>
    <row r="2986" spans="2:5" x14ac:dyDescent="0.25">
      <c r="B2986" s="136">
        <v>41683</v>
      </c>
      <c r="C2986" s="261">
        <v>5.3303093910217294</v>
      </c>
      <c r="D2986" s="130">
        <f t="shared" si="50"/>
        <v>-1.0266348655314885E-3</v>
      </c>
      <c r="E2986" s="130">
        <v>-1.5514464143701568E-2</v>
      </c>
    </row>
    <row r="2987" spans="2:5" x14ac:dyDescent="0.25">
      <c r="B2987" s="136">
        <v>41682</v>
      </c>
      <c r="C2987" s="261">
        <v>5.335787296295166</v>
      </c>
      <c r="D2987" s="130">
        <f t="shared" si="50"/>
        <v>-2.049418452988722E-3</v>
      </c>
      <c r="E2987" s="130">
        <v>1.027689927842367E-3</v>
      </c>
    </row>
    <row r="2988" spans="2:5" x14ac:dyDescent="0.25">
      <c r="B2988" s="136">
        <v>41681</v>
      </c>
      <c r="C2988" s="261">
        <v>5.3467450141906738</v>
      </c>
      <c r="D2988" s="130">
        <f t="shared" si="50"/>
        <v>1.8080865474380408E-2</v>
      </c>
      <c r="E2988" s="130">
        <v>2.0536271944566007E-3</v>
      </c>
    </row>
    <row r="2989" spans="2:5" x14ac:dyDescent="0.25">
      <c r="B2989" s="136">
        <v>41680</v>
      </c>
      <c r="C2989" s="261">
        <v>5.2517881393432617</v>
      </c>
      <c r="D2989" s="130">
        <f t="shared" si="50"/>
        <v>-2.6009463963793042E-3</v>
      </c>
      <c r="E2989" s="130">
        <v>-1.7759753755862535E-2</v>
      </c>
    </row>
    <row r="2990" spans="2:5" x14ac:dyDescent="0.25">
      <c r="B2990" s="136">
        <v>41677</v>
      </c>
      <c r="C2990" s="261">
        <v>5.2654833793640137</v>
      </c>
      <c r="D2990" s="130">
        <f t="shared" si="50"/>
        <v>2.607728959619561E-3</v>
      </c>
      <c r="E2990" s="130">
        <v>2.607728959619561E-3</v>
      </c>
    </row>
    <row r="2991" spans="2:5" x14ac:dyDescent="0.25">
      <c r="B2991" s="136">
        <v>41676</v>
      </c>
      <c r="C2991" s="261">
        <v>5.2517881393432617</v>
      </c>
      <c r="D2991" s="130">
        <f t="shared" si="50"/>
        <v>1.7513019167270327E-2</v>
      </c>
      <c r="E2991" s="130">
        <v>-2.6009463963793042E-3</v>
      </c>
    </row>
    <row r="2992" spans="2:5" x14ac:dyDescent="0.25">
      <c r="B2992" s="136">
        <v>41675</v>
      </c>
      <c r="C2992" s="261">
        <v>5.1613965034484863</v>
      </c>
      <c r="D2992" s="130">
        <f t="shared" si="50"/>
        <v>-9.6359868430081746E-3</v>
      </c>
      <c r="E2992" s="130">
        <v>-1.7211592222773651E-2</v>
      </c>
    </row>
    <row r="2993" spans="2:5" x14ac:dyDescent="0.25">
      <c r="B2993" s="136">
        <v>41674</v>
      </c>
      <c r="C2993" s="261">
        <v>5.2116155624389648</v>
      </c>
      <c r="D2993" s="130">
        <f t="shared" si="50"/>
        <v>9.5506686447161798E-3</v>
      </c>
      <c r="E2993" s="130">
        <v>9.7297425138575637E-3</v>
      </c>
    </row>
    <row r="2994" spans="2:5" x14ac:dyDescent="0.25">
      <c r="B2994" s="136">
        <v>41673</v>
      </c>
      <c r="C2994" s="261">
        <v>5.1623120307922363</v>
      </c>
      <c r="D2994" s="130">
        <f t="shared" si="50"/>
        <v>-3.4823944336892142E-2</v>
      </c>
      <c r="E2994" s="130">
        <v>-9.460316298475234E-3</v>
      </c>
    </row>
    <row r="2995" spans="2:5" x14ac:dyDescent="0.25">
      <c r="B2995" s="136">
        <v>41670</v>
      </c>
      <c r="C2995" s="261">
        <v>5.3485703468322754</v>
      </c>
      <c r="D2995" s="130">
        <f t="shared" si="50"/>
        <v>-1.1474869502607303E-2</v>
      </c>
      <c r="E2995" s="130">
        <v>3.6080406401054928E-2</v>
      </c>
    </row>
    <row r="2996" spans="2:5" x14ac:dyDescent="0.25">
      <c r="B2996" s="136">
        <v>41669</v>
      </c>
      <c r="C2996" s="261">
        <v>5.4106569290161133</v>
      </c>
      <c r="D2996" s="130">
        <f t="shared" si="50"/>
        <v>1.5595659572365701E-2</v>
      </c>
      <c r="E2996" s="130">
        <v>1.1608070597895204E-2</v>
      </c>
    </row>
    <row r="2997" spans="2:5" x14ac:dyDescent="0.25">
      <c r="B2997" s="136">
        <v>41668</v>
      </c>
      <c r="C2997" s="261">
        <v>5.3275699615478516</v>
      </c>
      <c r="D2997" s="130">
        <f t="shared" si="50"/>
        <v>5.1679305273525586E-3</v>
      </c>
      <c r="E2997" s="130">
        <v>-1.5356169973129391E-2</v>
      </c>
    </row>
    <row r="2998" spans="2:5" x14ac:dyDescent="0.25">
      <c r="B2998" s="136">
        <v>41667</v>
      </c>
      <c r="C2998" s="261">
        <v>5.3001790046691886</v>
      </c>
      <c r="D2998" s="130">
        <f t="shared" si="50"/>
        <v>-2.5775293532264085E-3</v>
      </c>
      <c r="E2998" s="130">
        <v>-5.1413603343286613E-3</v>
      </c>
    </row>
    <row r="2999" spans="2:5" x14ac:dyDescent="0.25">
      <c r="B2999" s="136">
        <v>41666</v>
      </c>
      <c r="C2999" s="261">
        <v>5.313875675201416</v>
      </c>
      <c r="D2999" s="130">
        <f t="shared" si="50"/>
        <v>-2.2341470073520872E-2</v>
      </c>
      <c r="E2999" s="130">
        <v>2.5841901792677908E-3</v>
      </c>
    </row>
    <row r="3000" spans="2:5" x14ac:dyDescent="0.25">
      <c r="B3000" s="136">
        <v>41663</v>
      </c>
      <c r="C3000" s="261">
        <v>5.4353084564208984</v>
      </c>
      <c r="D3000" s="130">
        <f t="shared" si="50"/>
        <v>-2.7287683502501384E-2</v>
      </c>
      <c r="E3000" s="130">
        <v>2.2852017744069569E-2</v>
      </c>
    </row>
    <row r="3001" spans="2:5" x14ac:dyDescent="0.25">
      <c r="B3001" s="136">
        <v>41662</v>
      </c>
      <c r="C3001" s="261">
        <v>5.5877861976623544</v>
      </c>
      <c r="D3001" s="130">
        <f t="shared" si="50"/>
        <v>-4.7161682576768432E-3</v>
      </c>
      <c r="E3001" s="130">
        <v>2.8053190074489569E-2</v>
      </c>
    </row>
    <row r="3002" spans="2:5" x14ac:dyDescent="0.25">
      <c r="B3002" s="136">
        <v>41661</v>
      </c>
      <c r="C3002" s="261">
        <v>5.6142640113830566</v>
      </c>
      <c r="D3002" s="130">
        <f t="shared" si="50"/>
        <v>1.586011355855458E-2</v>
      </c>
      <c r="E3002" s="130">
        <v>4.7385158959337434E-3</v>
      </c>
    </row>
    <row r="3003" spans="2:5" x14ac:dyDescent="0.25">
      <c r="B3003" s="136">
        <v>41660</v>
      </c>
      <c r="C3003" s="261">
        <v>5.526611328125</v>
      </c>
      <c r="D3003" s="130">
        <f t="shared" si="50"/>
        <v>4.1469280026934022E-3</v>
      </c>
      <c r="E3003" s="130">
        <v>-1.5612497574096747E-2</v>
      </c>
    </row>
    <row r="3004" spans="2:5" x14ac:dyDescent="0.25">
      <c r="B3004" s="136">
        <v>41656</v>
      </c>
      <c r="C3004" s="261">
        <v>5.5037875175476074</v>
      </c>
      <c r="D3004" s="130">
        <f t="shared" si="50"/>
        <v>-6.9192190213305874E-3</v>
      </c>
      <c r="E3004" s="130">
        <v>-4.1298020110880421E-3</v>
      </c>
    </row>
    <row r="3005" spans="2:5" x14ac:dyDescent="0.25">
      <c r="B3005" s="136">
        <v>41655</v>
      </c>
      <c r="C3005" s="261">
        <v>5.5421347618103027</v>
      </c>
      <c r="D3005" s="130">
        <f t="shared" si="50"/>
        <v>1.1835376571734961E-2</v>
      </c>
      <c r="E3005" s="130">
        <v>6.9674281829437672E-3</v>
      </c>
    </row>
    <row r="3006" spans="2:5" x14ac:dyDescent="0.25">
      <c r="B3006" s="136">
        <v>41654</v>
      </c>
      <c r="C3006" s="261">
        <v>5.4773087501525879</v>
      </c>
      <c r="D3006" s="130">
        <f t="shared" si="50"/>
        <v>-8.9209417933029996E-3</v>
      </c>
      <c r="E3006" s="130">
        <v>-1.1696938895174003E-2</v>
      </c>
    </row>
    <row r="3007" spans="2:5" x14ac:dyDescent="0.25">
      <c r="B3007" s="136">
        <v>41653</v>
      </c>
      <c r="C3007" s="261">
        <v>5.526611328125</v>
      </c>
      <c r="D3007" s="130">
        <f t="shared" si="50"/>
        <v>1.8851776226008931E-2</v>
      </c>
      <c r="E3007" s="130">
        <v>9.0012413433948977E-3</v>
      </c>
    </row>
    <row r="3008" spans="2:5" x14ac:dyDescent="0.25">
      <c r="B3008" s="136">
        <v>41652</v>
      </c>
      <c r="C3008" s="261">
        <v>5.4243526458740234</v>
      </c>
      <c r="D3008" s="130">
        <f t="shared" si="50"/>
        <v>-1.5126054108141676E-3</v>
      </c>
      <c r="E3008" s="130">
        <v>-1.8502962517117992E-2</v>
      </c>
    </row>
    <row r="3009" spans="2:5" x14ac:dyDescent="0.25">
      <c r="B3009" s="136">
        <v>41649</v>
      </c>
      <c r="C3009" s="261">
        <v>5.4325699806213379</v>
      </c>
      <c r="D3009" s="130">
        <f t="shared" si="50"/>
        <v>5.9661482758274306E-2</v>
      </c>
      <c r="E3009" s="130">
        <v>1.514896851989312E-3</v>
      </c>
    </row>
    <row r="3010" spans="2:5" x14ac:dyDescent="0.25">
      <c r="B3010" s="136">
        <v>41648</v>
      </c>
      <c r="C3010" s="261">
        <v>5.1267032623291016</v>
      </c>
      <c r="D3010" s="130">
        <f t="shared" si="50"/>
        <v>6.9945134294489252E-3</v>
      </c>
      <c r="E3010" s="130">
        <v>-5.6302398198882199E-2</v>
      </c>
    </row>
    <row r="3011" spans="2:5" x14ac:dyDescent="0.25">
      <c r="B3011" s="136">
        <v>41647</v>
      </c>
      <c r="C3011" s="261">
        <v>5.0910935401916504</v>
      </c>
      <c r="D3011" s="130">
        <f t="shared" ref="D3011:D3074" si="51">(C3011-C3012)/C3012</f>
        <v>-5.8836197846421972E-3</v>
      </c>
      <c r="E3011" s="130">
        <v>-6.9459300285839827E-3</v>
      </c>
    </row>
    <row r="3012" spans="2:5" x14ac:dyDescent="0.25">
      <c r="B3012" s="136">
        <v>41646</v>
      </c>
      <c r="C3012" s="261">
        <v>5.1212248802185059</v>
      </c>
      <c r="D3012" s="130">
        <f t="shared" si="51"/>
        <v>-3.9067492355392402E-3</v>
      </c>
      <c r="E3012" s="130">
        <v>5.9184416449989639E-3</v>
      </c>
    </row>
    <row r="3013" spans="2:5" x14ac:dyDescent="0.25">
      <c r="B3013" s="136">
        <v>41645</v>
      </c>
      <c r="C3013" s="261">
        <v>5.1413106918334961</v>
      </c>
      <c r="D3013" s="130">
        <f t="shared" si="51"/>
        <v>-1.4698227681159526E-2</v>
      </c>
      <c r="E3013" s="130">
        <v>3.9220717864928518E-3</v>
      </c>
    </row>
    <row r="3014" spans="2:5" x14ac:dyDescent="0.25">
      <c r="B3014" s="136">
        <v>41642</v>
      </c>
      <c r="C3014" s="261">
        <v>5.2180061340332031</v>
      </c>
      <c r="D3014" s="130">
        <f t="shared" si="51"/>
        <v>2.9173234418909108E-2</v>
      </c>
      <c r="E3014" s="130">
        <v>1.4917488320931618E-2</v>
      </c>
    </row>
    <row r="3015" spans="2:5" x14ac:dyDescent="0.25">
      <c r="B3015" s="136">
        <v>41641</v>
      </c>
      <c r="C3015" s="261">
        <v>5.0700950622558594</v>
      </c>
      <c r="D3015" s="130">
        <f t="shared" si="51"/>
        <v>-1.8904484740220197E-2</v>
      </c>
      <c r="E3015" s="130">
        <v>-2.8346281698028102E-2</v>
      </c>
    </row>
    <row r="3016" spans="2:5" x14ac:dyDescent="0.25">
      <c r="B3016" s="136">
        <v>41639</v>
      </c>
      <c r="C3016" s="261">
        <v>5.1677894592285156</v>
      </c>
      <c r="D3016" s="130">
        <f t="shared" si="51"/>
        <v>1.0610417199904713E-3</v>
      </c>
      <c r="E3016" s="130">
        <v>1.9268750540781508E-2</v>
      </c>
    </row>
    <row r="3017" spans="2:5" x14ac:dyDescent="0.25">
      <c r="B3017" s="136">
        <v>41638</v>
      </c>
      <c r="C3017" s="261">
        <v>5.1623120307922363</v>
      </c>
      <c r="D3017" s="130">
        <f t="shared" si="51"/>
        <v>-2.9356050587533596E-2</v>
      </c>
      <c r="E3017" s="130">
        <v>-1.059917103723689E-3</v>
      </c>
    </row>
    <row r="3018" spans="2:5" x14ac:dyDescent="0.25">
      <c r="B3018" s="136">
        <v>41635</v>
      </c>
      <c r="C3018" s="261">
        <v>5.3184404373168954</v>
      </c>
      <c r="D3018" s="130">
        <f t="shared" si="51"/>
        <v>1.3219683222876508E-2</v>
      </c>
      <c r="E3018" s="130">
        <v>3.0243891805334901E-2</v>
      </c>
    </row>
    <row r="3019" spans="2:5" x14ac:dyDescent="0.25">
      <c r="B3019" s="136">
        <v>41634</v>
      </c>
      <c r="C3019" s="261">
        <v>5.2490496635437012</v>
      </c>
      <c r="D3019" s="130">
        <f t="shared" si="51"/>
        <v>5.949308742284532E-3</v>
      </c>
      <c r="E3019" s="130">
        <v>-1.3047203327936725E-2</v>
      </c>
    </row>
    <row r="3020" spans="2:5" x14ac:dyDescent="0.25">
      <c r="B3020" s="136">
        <v>41632</v>
      </c>
      <c r="C3020" s="261">
        <v>5.2180061340332031</v>
      </c>
      <c r="D3020" s="130">
        <f t="shared" si="51"/>
        <v>4.7469290032036721E-3</v>
      </c>
      <c r="E3020" s="130">
        <v>-5.9141237938945615E-3</v>
      </c>
    </row>
    <row r="3021" spans="2:5" x14ac:dyDescent="0.25">
      <c r="B3021" s="136">
        <v>41631</v>
      </c>
      <c r="C3021" s="261">
        <v>5.1933536529541016</v>
      </c>
      <c r="D3021" s="130">
        <f t="shared" si="51"/>
        <v>-2.1051420219551946E-3</v>
      </c>
      <c r="E3021" s="130">
        <v>-4.7245021270311705E-3</v>
      </c>
    </row>
    <row r="3022" spans="2:5" x14ac:dyDescent="0.25">
      <c r="B3022" s="136">
        <v>41628</v>
      </c>
      <c r="C3022" s="261">
        <v>5.2043094635009766</v>
      </c>
      <c r="D3022" s="130">
        <f t="shared" si="51"/>
        <v>7.9570981637721513E-3</v>
      </c>
      <c r="E3022" s="130">
        <v>2.1095829937641695E-3</v>
      </c>
    </row>
    <row r="3023" spans="2:5" x14ac:dyDescent="0.25">
      <c r="B3023" s="136">
        <v>41627</v>
      </c>
      <c r="C3023" s="261">
        <v>5.1632251739501953</v>
      </c>
      <c r="D3023" s="130">
        <f t="shared" si="51"/>
        <v>6.2280179402600935E-3</v>
      </c>
      <c r="E3023" s="130">
        <v>-7.8942825823319802E-3</v>
      </c>
    </row>
    <row r="3024" spans="2:5" x14ac:dyDescent="0.25">
      <c r="B3024" s="136">
        <v>41626</v>
      </c>
      <c r="C3024" s="261">
        <v>5.1312675476074219</v>
      </c>
      <c r="D3024" s="130">
        <f t="shared" si="51"/>
        <v>5.9066018811238883E-3</v>
      </c>
      <c r="E3024" s="130">
        <v>-6.189469811235024E-3</v>
      </c>
    </row>
    <row r="3025" spans="2:5" x14ac:dyDescent="0.25">
      <c r="B3025" s="136">
        <v>41625</v>
      </c>
      <c r="C3025" s="261">
        <v>5.1011371612548828</v>
      </c>
      <c r="D3025" s="130">
        <f t="shared" si="51"/>
        <v>3.7729709432164638E-3</v>
      </c>
      <c r="E3025" s="130">
        <v>-5.8719187945263322E-3</v>
      </c>
    </row>
    <row r="3026" spans="2:5" x14ac:dyDescent="0.25">
      <c r="B3026" s="136">
        <v>41624</v>
      </c>
      <c r="C3026" s="261">
        <v>5.081963062286377</v>
      </c>
      <c r="D3026" s="130">
        <f t="shared" si="51"/>
        <v>2.3726197918207556E-2</v>
      </c>
      <c r="E3026" s="130">
        <v>-3.7587891410057711E-3</v>
      </c>
    </row>
    <row r="3027" spans="2:5" x14ac:dyDescent="0.25">
      <c r="B3027" s="136">
        <v>41621</v>
      </c>
      <c r="C3027" s="261">
        <v>4.9641819000244141</v>
      </c>
      <c r="D3027" s="130">
        <f t="shared" si="51"/>
        <v>9.094275173939256E-3</v>
      </c>
      <c r="E3027" s="130">
        <v>-2.3176312149142838E-2</v>
      </c>
    </row>
    <row r="3028" spans="2:5" x14ac:dyDescent="0.25">
      <c r="B3028" s="136">
        <v>41620</v>
      </c>
      <c r="C3028" s="261">
        <v>4.9194431304931641</v>
      </c>
      <c r="D3028" s="130">
        <f t="shared" si="51"/>
        <v>-7.5521433813481769E-3</v>
      </c>
      <c r="E3028" s="130">
        <v>-9.0123147040663387E-3</v>
      </c>
    </row>
    <row r="3029" spans="2:5" x14ac:dyDescent="0.25">
      <c r="B3029" s="136">
        <v>41619</v>
      </c>
      <c r="C3029" s="261">
        <v>4.9568781852722168</v>
      </c>
      <c r="D3029" s="130">
        <f t="shared" si="51"/>
        <v>-1.4163637808570351E-2</v>
      </c>
      <c r="E3029" s="130">
        <v>7.609612264244215E-3</v>
      </c>
    </row>
    <row r="3030" spans="2:5" x14ac:dyDescent="0.25">
      <c r="B3030" s="136">
        <v>41618</v>
      </c>
      <c r="C3030" s="261">
        <v>5.0280942916870117</v>
      </c>
      <c r="D3030" s="130">
        <f t="shared" si="51"/>
        <v>-2.1743705510474604E-3</v>
      </c>
      <c r="E3030" s="130">
        <v>1.4367128614616934E-2</v>
      </c>
    </row>
    <row r="3031" spans="2:5" x14ac:dyDescent="0.25">
      <c r="B3031" s="136">
        <v>41617</v>
      </c>
      <c r="C3031" s="261">
        <v>5.0390510559082031</v>
      </c>
      <c r="D3031" s="130">
        <f t="shared" si="51"/>
        <v>-5.2271517440389253E-3</v>
      </c>
      <c r="E3031" s="130">
        <v>2.1791087409212496E-3</v>
      </c>
    </row>
    <row r="3032" spans="2:5" x14ac:dyDescent="0.25">
      <c r="B3032" s="136">
        <v>41614</v>
      </c>
      <c r="C3032" s="261">
        <v>5.0655293464660636</v>
      </c>
      <c r="D3032" s="130">
        <f t="shared" si="51"/>
        <v>2.9886848206551405E-2</v>
      </c>
      <c r="E3032" s="130">
        <v>5.2546184319396975E-3</v>
      </c>
    </row>
    <row r="3033" spans="2:5" x14ac:dyDescent="0.25">
      <c r="B3033" s="136">
        <v>41613</v>
      </c>
      <c r="C3033" s="261">
        <v>4.9185299873352051</v>
      </c>
      <c r="D3033" s="130">
        <f t="shared" si="51"/>
        <v>-9.1962610574331423E-3</v>
      </c>
      <c r="E3033" s="130">
        <v>-2.9019545456470747E-2</v>
      </c>
    </row>
    <row r="3034" spans="2:5" x14ac:dyDescent="0.25">
      <c r="B3034" s="136">
        <v>41612</v>
      </c>
      <c r="C3034" s="261">
        <v>4.9641819000244141</v>
      </c>
      <c r="D3034" s="130">
        <f t="shared" si="51"/>
        <v>2.180039711322438E-2</v>
      </c>
      <c r="E3034" s="130">
        <v>9.281617232538739E-3</v>
      </c>
    </row>
    <row r="3035" spans="2:5" x14ac:dyDescent="0.25">
      <c r="B3035" s="136">
        <v>41611</v>
      </c>
      <c r="C3035" s="261">
        <v>4.8582696914672852</v>
      </c>
      <c r="D3035" s="130">
        <f t="shared" si="51"/>
        <v>-6.534901251995383E-3</v>
      </c>
      <c r="E3035" s="130">
        <v>-2.1335279546587128E-2</v>
      </c>
    </row>
    <row r="3036" spans="2:5" x14ac:dyDescent="0.25">
      <c r="B3036" s="136">
        <v>41610</v>
      </c>
      <c r="C3036" s="261">
        <v>4.8902268409729004</v>
      </c>
      <c r="D3036" s="130">
        <f t="shared" si="51"/>
        <v>-8.5152907664506113E-3</v>
      </c>
      <c r="E3036" s="130">
        <v>6.5778870946054044E-3</v>
      </c>
    </row>
    <row r="3037" spans="2:5" x14ac:dyDescent="0.25">
      <c r="B3037" s="136">
        <v>41607</v>
      </c>
      <c r="C3037" s="261">
        <v>4.9322261810302734</v>
      </c>
      <c r="D3037" s="130">
        <f t="shared" si="51"/>
        <v>1.5604583345606646E-2</v>
      </c>
      <c r="E3037" s="130">
        <v>8.5884236914084266E-3</v>
      </c>
    </row>
    <row r="3038" spans="2:5" x14ac:dyDescent="0.25">
      <c r="B3038" s="136">
        <v>41605</v>
      </c>
      <c r="C3038" s="261">
        <v>4.8564434051513672</v>
      </c>
      <c r="D3038" s="130">
        <f t="shared" si="51"/>
        <v>-7.4640705540852514E-3</v>
      </c>
      <c r="E3038" s="130">
        <v>-1.536482170472488E-2</v>
      </c>
    </row>
    <row r="3039" spans="2:5" x14ac:dyDescent="0.25">
      <c r="B3039" s="136">
        <v>41604</v>
      </c>
      <c r="C3039" s="261">
        <v>4.8929648399353027</v>
      </c>
      <c r="D3039" s="130">
        <f t="shared" si="51"/>
        <v>6.7628092487294041E-3</v>
      </c>
      <c r="E3039" s="130">
        <v>7.5202018714346031E-3</v>
      </c>
    </row>
    <row r="3040" spans="2:5" x14ac:dyDescent="0.25">
      <c r="B3040" s="136">
        <v>41603</v>
      </c>
      <c r="C3040" s="261">
        <v>4.8600969314575204</v>
      </c>
      <c r="D3040" s="130">
        <f t="shared" si="51"/>
        <v>-1.2796481062143488E-2</v>
      </c>
      <c r="E3040" s="130">
        <v>-6.7173808831654941E-3</v>
      </c>
    </row>
    <row r="3041" spans="2:5" x14ac:dyDescent="0.25">
      <c r="B3041" s="136">
        <v>41600</v>
      </c>
      <c r="C3041" s="261">
        <v>4.9230952262878418</v>
      </c>
      <c r="D3041" s="130">
        <f t="shared" si="51"/>
        <v>7.473930967427724E-3</v>
      </c>
      <c r="E3041" s="130">
        <v>1.2962353574176242E-2</v>
      </c>
    </row>
    <row r="3042" spans="2:5" x14ac:dyDescent="0.25">
      <c r="B3042" s="136">
        <v>41599</v>
      </c>
      <c r="C3042" s="261">
        <v>4.886573314666748</v>
      </c>
      <c r="D3042" s="130">
        <f t="shared" si="51"/>
        <v>-1.635736645401847E-2</v>
      </c>
      <c r="E3042" s="130">
        <v>-7.4184857172938214E-3</v>
      </c>
    </row>
    <row r="3043" spans="2:5" x14ac:dyDescent="0.25">
      <c r="B3043" s="136">
        <v>41598</v>
      </c>
      <c r="C3043" s="261">
        <v>4.9678339958190918</v>
      </c>
      <c r="D3043" s="130">
        <f t="shared" si="51"/>
        <v>-9.6468692423973112E-3</v>
      </c>
      <c r="E3043" s="130">
        <v>1.6629379305216772E-2</v>
      </c>
    </row>
    <row r="3044" spans="2:5" x14ac:dyDescent="0.25">
      <c r="B3044" s="136">
        <v>41597</v>
      </c>
      <c r="C3044" s="261">
        <v>5.0162248611450204</v>
      </c>
      <c r="D3044" s="130">
        <f t="shared" si="51"/>
        <v>-7.7658989177729759E-3</v>
      </c>
      <c r="E3044" s="130">
        <v>9.7408378312669412E-3</v>
      </c>
    </row>
    <row r="3045" spans="2:5" x14ac:dyDescent="0.25">
      <c r="B3045" s="136">
        <v>41596</v>
      </c>
      <c r="C3045" s="261">
        <v>5.0554852485656738</v>
      </c>
      <c r="D3045" s="130">
        <f t="shared" si="51"/>
        <v>1.37311094099984E-2</v>
      </c>
      <c r="E3045" s="130">
        <v>7.8266801244814416E-3</v>
      </c>
    </row>
    <row r="3046" spans="2:5" x14ac:dyDescent="0.25">
      <c r="B3046" s="136">
        <v>41593</v>
      </c>
      <c r="C3046" s="261">
        <v>4.9870080947875977</v>
      </c>
      <c r="D3046" s="130">
        <f t="shared" si="51"/>
        <v>1.2043872045544187E-2</v>
      </c>
      <c r="E3046" s="130">
        <v>-1.3545119886860375E-2</v>
      </c>
    </row>
    <row r="3047" spans="2:5" x14ac:dyDescent="0.25">
      <c r="B3047" s="136">
        <v>41592</v>
      </c>
      <c r="C3047" s="261">
        <v>4.9276599884033203</v>
      </c>
      <c r="D3047" s="130">
        <f t="shared" si="51"/>
        <v>8.9736103079209109E-3</v>
      </c>
      <c r="E3047" s="130">
        <v>-1.1900543423281739E-2</v>
      </c>
    </row>
    <row r="3048" spans="2:5" x14ac:dyDescent="0.25">
      <c r="B3048" s="136">
        <v>41591</v>
      </c>
      <c r="C3048" s="261">
        <v>4.8838343620300293</v>
      </c>
      <c r="D3048" s="130">
        <f t="shared" si="51"/>
        <v>1.4028384873941259E-2</v>
      </c>
      <c r="E3048" s="130">
        <v>-8.8938008053375383E-3</v>
      </c>
    </row>
    <row r="3049" spans="2:5" x14ac:dyDescent="0.25">
      <c r="B3049" s="136">
        <v>41590</v>
      </c>
      <c r="C3049" s="261">
        <v>4.8162698745727539</v>
      </c>
      <c r="D3049" s="130">
        <f t="shared" si="51"/>
        <v>-9.0177330828714528E-3</v>
      </c>
      <c r="E3049" s="130">
        <v>-1.3834311823219028E-2</v>
      </c>
    </row>
    <row r="3050" spans="2:5" x14ac:dyDescent="0.25">
      <c r="B3050" s="136">
        <v>41589</v>
      </c>
      <c r="C3050" s="261">
        <v>4.8600969314575204</v>
      </c>
      <c r="D3050" s="130">
        <f t="shared" si="51"/>
        <v>-8.3828175735329857E-3</v>
      </c>
      <c r="E3050" s="130">
        <v>9.099792583498939E-3</v>
      </c>
    </row>
    <row r="3051" spans="2:5" x14ac:dyDescent="0.25">
      <c r="B3051" s="136">
        <v>41586</v>
      </c>
      <c r="C3051" s="261">
        <v>4.9011826515197754</v>
      </c>
      <c r="D3051" s="130">
        <f t="shared" si="51"/>
        <v>1.8624817072476519E-4</v>
      </c>
      <c r="E3051" s="130">
        <v>8.4536832581101531E-3</v>
      </c>
    </row>
    <row r="3052" spans="2:5" x14ac:dyDescent="0.25">
      <c r="B3052" s="136">
        <v>41585</v>
      </c>
      <c r="C3052" s="261">
        <v>4.9002699851989746</v>
      </c>
      <c r="D3052" s="130">
        <f t="shared" si="51"/>
        <v>1.6800243679559559E-3</v>
      </c>
      <c r="E3052" s="130">
        <v>-1.8621348880311134E-4</v>
      </c>
    </row>
    <row r="3053" spans="2:5" x14ac:dyDescent="0.25">
      <c r="B3053" s="136">
        <v>41584</v>
      </c>
      <c r="C3053" s="261">
        <v>4.8920512199401864</v>
      </c>
      <c r="D3053" s="130">
        <f t="shared" si="51"/>
        <v>1.2471427519702637E-2</v>
      </c>
      <c r="E3053" s="130">
        <v>-1.6772066199643187E-3</v>
      </c>
    </row>
    <row r="3054" spans="2:5" x14ac:dyDescent="0.25">
      <c r="B3054" s="136">
        <v>41583</v>
      </c>
      <c r="C3054" s="261">
        <v>4.831791877746582</v>
      </c>
      <c r="D3054" s="130">
        <f t="shared" si="51"/>
        <v>9.7310028511218543E-3</v>
      </c>
      <c r="E3054" s="130">
        <v>-1.2317806883947789E-2</v>
      </c>
    </row>
    <row r="3055" spans="2:5" x14ac:dyDescent="0.25">
      <c r="B3055" s="136">
        <v>41582</v>
      </c>
      <c r="C3055" s="261">
        <v>4.7852268218994141</v>
      </c>
      <c r="D3055" s="130">
        <f t="shared" si="51"/>
        <v>-3.0438147794150739E-3</v>
      </c>
      <c r="E3055" s="130">
        <v>-9.6372230065680433E-3</v>
      </c>
    </row>
    <row r="3056" spans="2:5" x14ac:dyDescent="0.25">
      <c r="B3056" s="136">
        <v>41579</v>
      </c>
      <c r="C3056" s="261">
        <v>4.7998366355895996</v>
      </c>
      <c r="D3056" s="130">
        <f t="shared" si="51"/>
        <v>-9.2344273862682621E-3</v>
      </c>
      <c r="E3056" s="130">
        <v>3.0531078742859741E-3</v>
      </c>
    </row>
    <row r="3057" spans="2:5" x14ac:dyDescent="0.25">
      <c r="B3057" s="136">
        <v>41578</v>
      </c>
      <c r="C3057" s="261">
        <v>4.8445734977722168</v>
      </c>
      <c r="D3057" s="130">
        <f t="shared" si="51"/>
        <v>-1.2286091712922888E-2</v>
      </c>
      <c r="E3057" s="130">
        <v>9.3204968375182676E-3</v>
      </c>
    </row>
    <row r="3058" spans="2:5" x14ac:dyDescent="0.25">
      <c r="B3058" s="136">
        <v>41577</v>
      </c>
      <c r="C3058" s="261">
        <v>4.9048347473144531</v>
      </c>
      <c r="D3058" s="130">
        <f t="shared" si="51"/>
        <v>-7.2074139798638465E-3</v>
      </c>
      <c r="E3058" s="130">
        <v>1.2438917392820553E-2</v>
      </c>
    </row>
    <row r="3059" spans="2:5" x14ac:dyDescent="0.25">
      <c r="B3059" s="136">
        <v>41576</v>
      </c>
      <c r="C3059" s="261">
        <v>4.9404425621032706</v>
      </c>
      <c r="D3059" s="130">
        <f t="shared" si="51"/>
        <v>3.5236644870891925E-3</v>
      </c>
      <c r="E3059" s="130">
        <v>7.2597379164127474E-3</v>
      </c>
    </row>
    <row r="3060" spans="2:5" x14ac:dyDescent="0.25">
      <c r="B3060" s="136">
        <v>41575</v>
      </c>
      <c r="C3060" s="261">
        <v>4.9230952262878418</v>
      </c>
      <c r="D3060" s="130">
        <f t="shared" si="51"/>
        <v>-2.5896301763500859E-3</v>
      </c>
      <c r="E3060" s="130">
        <v>-3.5112918726138581E-3</v>
      </c>
    </row>
    <row r="3061" spans="2:5" x14ac:dyDescent="0.25">
      <c r="B3061" s="136">
        <v>41572</v>
      </c>
      <c r="C3061" s="261">
        <v>4.9358773231506348</v>
      </c>
      <c r="D3061" s="130">
        <f t="shared" si="51"/>
        <v>-2.9508989713946002E-3</v>
      </c>
      <c r="E3061" s="130">
        <v>2.5963537724276449E-3</v>
      </c>
    </row>
    <row r="3062" spans="2:5" x14ac:dyDescent="0.25">
      <c r="B3062" s="136">
        <v>41571</v>
      </c>
      <c r="C3062" s="261">
        <v>4.9504857063293457</v>
      </c>
      <c r="D3062" s="130">
        <f t="shared" si="51"/>
        <v>9.2283821147938624E-4</v>
      </c>
      <c r="E3062" s="130">
        <v>2.9596325480363067E-3</v>
      </c>
    </row>
    <row r="3063" spans="2:5" x14ac:dyDescent="0.25">
      <c r="B3063" s="136">
        <v>41570</v>
      </c>
      <c r="C3063" s="261">
        <v>4.9459214210510254</v>
      </c>
      <c r="D3063" s="130">
        <f t="shared" si="51"/>
        <v>-1.023199793579435E-2</v>
      </c>
      <c r="E3063" s="130">
        <v>-9.2198736630725664E-4</v>
      </c>
    </row>
    <row r="3064" spans="2:5" x14ac:dyDescent="0.25">
      <c r="B3064" s="136">
        <v>41569</v>
      </c>
      <c r="C3064" s="261">
        <v>4.9970512390136719</v>
      </c>
      <c r="D3064" s="130">
        <f t="shared" si="51"/>
        <v>3.851958797489962E-3</v>
      </c>
      <c r="E3064" s="130">
        <v>1.0337774018209376E-2</v>
      </c>
    </row>
    <row r="3065" spans="2:5" x14ac:dyDescent="0.25">
      <c r="B3065" s="136">
        <v>41568</v>
      </c>
      <c r="C3065" s="261">
        <v>4.9778766632080078</v>
      </c>
      <c r="D3065" s="130">
        <f t="shared" si="51"/>
        <v>7.2046534918072799E-3</v>
      </c>
      <c r="E3065" s="130">
        <v>-3.8371781453753473E-3</v>
      </c>
    </row>
    <row r="3066" spans="2:5" x14ac:dyDescent="0.25">
      <c r="B3066" s="136">
        <v>41565</v>
      </c>
      <c r="C3066" s="261">
        <v>4.9422693252563477</v>
      </c>
      <c r="D3066" s="130">
        <f t="shared" si="51"/>
        <v>-2.579705310986473E-3</v>
      </c>
      <c r="E3066" s="130">
        <v>-7.1531177569821303E-3</v>
      </c>
    </row>
    <row r="3067" spans="2:5" x14ac:dyDescent="0.25">
      <c r="B3067" s="136">
        <v>41564</v>
      </c>
      <c r="C3067" s="261">
        <v>4.9550518989562988</v>
      </c>
      <c r="D3067" s="130">
        <f t="shared" si="51"/>
        <v>-3.8544034747915131E-3</v>
      </c>
      <c r="E3067" s="130">
        <v>2.586377402507938E-3</v>
      </c>
    </row>
    <row r="3068" spans="2:5" x14ac:dyDescent="0.25">
      <c r="B3068" s="136">
        <v>41563</v>
      </c>
      <c r="C3068" s="261">
        <v>4.9742245674133301</v>
      </c>
      <c r="D3068" s="130">
        <f t="shared" si="51"/>
        <v>-5.1134342954307268E-3</v>
      </c>
      <c r="E3068" s="130">
        <v>3.8693173851659679E-3</v>
      </c>
    </row>
    <row r="3069" spans="2:5" x14ac:dyDescent="0.25">
      <c r="B3069" s="136">
        <v>41562</v>
      </c>
      <c r="C3069" s="261">
        <v>4.9997906684875488</v>
      </c>
      <c r="D3069" s="130">
        <f t="shared" si="51"/>
        <v>9.9596211529638882E-3</v>
      </c>
      <c r="E3069" s="130">
        <v>5.1397158949567688E-3</v>
      </c>
    </row>
    <row r="3070" spans="2:5" x14ac:dyDescent="0.25">
      <c r="B3070" s="136">
        <v>41561</v>
      </c>
      <c r="C3070" s="261">
        <v>4.9504857063293457</v>
      </c>
      <c r="D3070" s="130">
        <f t="shared" si="51"/>
        <v>2.1348229272484049E-2</v>
      </c>
      <c r="E3070" s="130">
        <v>-9.861405292217568E-3</v>
      </c>
    </row>
    <row r="3071" spans="2:5" x14ac:dyDescent="0.25">
      <c r="B3071" s="136">
        <v>41558</v>
      </c>
      <c r="C3071" s="261">
        <v>4.847010612487793</v>
      </c>
      <c r="D3071" s="130">
        <f t="shared" si="51"/>
        <v>6.2052470308001879E-2</v>
      </c>
      <c r="E3071" s="130">
        <v>-2.0902008404802927E-2</v>
      </c>
    </row>
    <row r="3072" spans="2:5" x14ac:dyDescent="0.25">
      <c r="B3072" s="136">
        <v>41557</v>
      </c>
      <c r="C3072" s="261">
        <v>4.563814640045166</v>
      </c>
      <c r="D3072" s="130">
        <f t="shared" si="51"/>
        <v>1.2077448193622388E-2</v>
      </c>
      <c r="E3072" s="130">
        <v>-5.8426934678666373E-2</v>
      </c>
    </row>
    <row r="3073" spans="2:5" x14ac:dyDescent="0.25">
      <c r="B3073" s="136">
        <v>41556</v>
      </c>
      <c r="C3073" s="261">
        <v>4.5093531608581543</v>
      </c>
      <c r="D3073" s="130">
        <f t="shared" si="51"/>
        <v>2.7720348925918663E-2</v>
      </c>
      <c r="E3073" s="130">
        <v>-1.1933324090145943E-2</v>
      </c>
    </row>
    <row r="3074" spans="2:5" x14ac:dyDescent="0.25">
      <c r="B3074" s="136">
        <v>41555</v>
      </c>
      <c r="C3074" s="261">
        <v>4.3877239227294922</v>
      </c>
      <c r="D3074" s="130">
        <f t="shared" si="51"/>
        <v>-2.1853856203314231E-2</v>
      </c>
      <c r="E3074" s="130">
        <v>-2.6972657449946858E-2</v>
      </c>
    </row>
    <row r="3075" spans="2:5" x14ac:dyDescent="0.25">
      <c r="B3075" s="136">
        <v>41554</v>
      </c>
      <c r="C3075" s="261">
        <v>4.4857549667358398</v>
      </c>
      <c r="D3075" s="130">
        <f t="shared" ref="D3075:D3138" si="52">(C3075-C3076)/C3076</f>
        <v>4.0506190194481822E-4</v>
      </c>
      <c r="E3075" s="130">
        <v>2.2342117629261648E-2</v>
      </c>
    </row>
    <row r="3076" spans="2:5" x14ac:dyDescent="0.25">
      <c r="B3076" s="136">
        <v>41551</v>
      </c>
      <c r="C3076" s="261">
        <v>4.4839386940002441</v>
      </c>
      <c r="D3076" s="130">
        <f t="shared" si="52"/>
        <v>5.0863015628403599E-3</v>
      </c>
      <c r="E3076" s="130">
        <v>-4.0489789323409138E-4</v>
      </c>
    </row>
    <row r="3077" spans="2:5" x14ac:dyDescent="0.25">
      <c r="B3077" s="136">
        <v>41550</v>
      </c>
      <c r="C3077" s="261">
        <v>4.461247444152832</v>
      </c>
      <c r="D3077" s="130">
        <f t="shared" si="52"/>
        <v>5.1126282239423552E-3</v>
      </c>
      <c r="E3077" s="130">
        <v>-5.0605620183376381E-3</v>
      </c>
    </row>
    <row r="3078" spans="2:5" x14ac:dyDescent="0.25">
      <c r="B3078" s="136">
        <v>41549</v>
      </c>
      <c r="C3078" s="261">
        <v>4.4385547637939453</v>
      </c>
      <c r="D3078" s="130">
        <f t="shared" si="52"/>
        <v>4.3129575382889083E-3</v>
      </c>
      <c r="E3078" s="130">
        <v>-5.0866222156381513E-3</v>
      </c>
    </row>
    <row r="3079" spans="2:5" x14ac:dyDescent="0.25">
      <c r="B3079" s="136">
        <v>41548</v>
      </c>
      <c r="C3079" s="261">
        <v>4.4194936752319336</v>
      </c>
      <c r="D3079" s="130">
        <f t="shared" si="52"/>
        <v>1.2055762734517705E-2</v>
      </c>
      <c r="E3079" s="130">
        <v>-4.2944358189508655E-3</v>
      </c>
    </row>
    <row r="3080" spans="2:5" x14ac:dyDescent="0.25">
      <c r="B3080" s="136">
        <v>41547</v>
      </c>
      <c r="C3080" s="261">
        <v>4.3668479919433594</v>
      </c>
      <c r="D3080" s="130">
        <f t="shared" si="52"/>
        <v>-1.0489544868868534E-2</v>
      </c>
      <c r="E3080" s="130">
        <v>-1.1912152648529673E-2</v>
      </c>
    </row>
    <row r="3081" spans="2:5" x14ac:dyDescent="0.25">
      <c r="B3081" s="136">
        <v>41544</v>
      </c>
      <c r="C3081" s="261">
        <v>4.413139820098877</v>
      </c>
      <c r="D3081" s="130">
        <f t="shared" si="52"/>
        <v>-2.0524991212047365E-3</v>
      </c>
      <c r="E3081" s="130">
        <v>1.0600741825894546E-2</v>
      </c>
    </row>
    <row r="3082" spans="2:5" x14ac:dyDescent="0.25">
      <c r="B3082" s="136">
        <v>41543</v>
      </c>
      <c r="C3082" s="261">
        <v>4.4222164154052734</v>
      </c>
      <c r="D3082" s="130">
        <f t="shared" si="52"/>
        <v>-3.069352664676043E-3</v>
      </c>
      <c r="E3082" s="130">
        <v>2.0567205383021656E-3</v>
      </c>
    </row>
    <row r="3083" spans="2:5" x14ac:dyDescent="0.25">
      <c r="B3083" s="136">
        <v>41542</v>
      </c>
      <c r="C3083" s="261">
        <v>4.4358315467834473</v>
      </c>
      <c r="D3083" s="130">
        <f t="shared" si="52"/>
        <v>5.3485731626579658E-3</v>
      </c>
      <c r="E3083" s="130">
        <v>3.0788025956269421E-3</v>
      </c>
    </row>
    <row r="3084" spans="2:5" x14ac:dyDescent="0.25">
      <c r="B3084" s="136">
        <v>41541</v>
      </c>
      <c r="C3084" s="261">
        <v>4.4122323989868164</v>
      </c>
      <c r="D3084" s="130">
        <f t="shared" si="52"/>
        <v>3.0952120261432238E-3</v>
      </c>
      <c r="E3084" s="130">
        <v>-5.3201181216503361E-3</v>
      </c>
    </row>
    <row r="3085" spans="2:5" x14ac:dyDescent="0.25">
      <c r="B3085" s="136">
        <v>41540</v>
      </c>
      <c r="C3085" s="261">
        <v>4.3986177444458008</v>
      </c>
      <c r="D3085" s="130">
        <f t="shared" si="52"/>
        <v>1.2113672740582679E-2</v>
      </c>
      <c r="E3085" s="130">
        <v>-3.0856612503325906E-3</v>
      </c>
    </row>
    <row r="3086" spans="2:5" x14ac:dyDescent="0.25">
      <c r="B3086" s="136">
        <v>41537</v>
      </c>
      <c r="C3086" s="261">
        <v>4.3459720611572266</v>
      </c>
      <c r="D3086" s="130">
        <f t="shared" si="52"/>
        <v>-1.29866698202009E-2</v>
      </c>
      <c r="E3086" s="130">
        <v>-1.1968687971363435E-2</v>
      </c>
    </row>
    <row r="3087" spans="2:5" x14ac:dyDescent="0.25">
      <c r="B3087" s="136">
        <v>41536</v>
      </c>
      <c r="C3087" s="261">
        <v>4.4031543731689453</v>
      </c>
      <c r="D3087" s="130">
        <f t="shared" si="52"/>
        <v>-1.0807637044049297E-2</v>
      </c>
      <c r="E3087" s="130">
        <v>1.3157542480034373E-2</v>
      </c>
    </row>
    <row r="3088" spans="2:5" x14ac:dyDescent="0.25">
      <c r="B3088" s="136">
        <v>41535</v>
      </c>
      <c r="C3088" s="261">
        <v>4.4512619972229004</v>
      </c>
      <c r="D3088" s="130">
        <f t="shared" si="52"/>
        <v>1.7216230175940234E-2</v>
      </c>
      <c r="E3088" s="130">
        <v>1.0925718241246236E-2</v>
      </c>
    </row>
    <row r="3089" spans="2:5" x14ac:dyDescent="0.25">
      <c r="B3089" s="136">
        <v>41534</v>
      </c>
      <c r="C3089" s="261">
        <v>4.3759250640869141</v>
      </c>
      <c r="D3089" s="130">
        <f t="shared" si="52"/>
        <v>2.4952649828962597E-3</v>
      </c>
      <c r="E3089" s="130">
        <v>-1.6924848095436377E-2</v>
      </c>
    </row>
    <row r="3090" spans="2:5" x14ac:dyDescent="0.25">
      <c r="B3090" s="136">
        <v>41533</v>
      </c>
      <c r="C3090" s="261">
        <v>4.3650331497192383</v>
      </c>
      <c r="D3090" s="130">
        <f t="shared" si="52"/>
        <v>2.5017264803871169E-3</v>
      </c>
      <c r="E3090" s="130">
        <v>-2.4890541332769603E-3</v>
      </c>
    </row>
    <row r="3091" spans="2:5" x14ac:dyDescent="0.25">
      <c r="B3091" s="136">
        <v>41530</v>
      </c>
      <c r="C3091" s="261">
        <v>4.3541402816772461</v>
      </c>
      <c r="D3091" s="130">
        <f t="shared" si="52"/>
        <v>-7.0381557580852664E-3</v>
      </c>
      <c r="E3091" s="130">
        <v>-2.4954834633255474E-3</v>
      </c>
    </row>
    <row r="3092" spans="2:5" x14ac:dyDescent="0.25">
      <c r="B3092" s="136">
        <v>41529</v>
      </c>
      <c r="C3092" s="261">
        <v>4.385002613067627</v>
      </c>
      <c r="D3092" s="130">
        <f t="shared" si="52"/>
        <v>-1.1256558772764791E-2</v>
      </c>
      <c r="E3092" s="130">
        <v>7.0880425052571956E-3</v>
      </c>
    </row>
    <row r="3093" spans="2:5" x14ac:dyDescent="0.25">
      <c r="B3093" s="136">
        <v>41528</v>
      </c>
      <c r="C3093" s="261">
        <v>4.4349246025085449</v>
      </c>
      <c r="D3093" s="130">
        <f t="shared" si="52"/>
        <v>-1.0931035153821964E-2</v>
      </c>
      <c r="E3093" s="130">
        <v>1.1384711446270707E-2</v>
      </c>
    </row>
    <row r="3094" spans="2:5" x14ac:dyDescent="0.25">
      <c r="B3094" s="136">
        <v>41527</v>
      </c>
      <c r="C3094" s="261">
        <v>4.4839386940002441</v>
      </c>
      <c r="D3094" s="130">
        <f t="shared" si="52"/>
        <v>3.8906368179936993E-2</v>
      </c>
      <c r="E3094" s="130">
        <v>1.1051843240801698E-2</v>
      </c>
    </row>
    <row r="3095" spans="2:5" x14ac:dyDescent="0.25">
      <c r="B3095" s="136">
        <v>41526</v>
      </c>
      <c r="C3095" s="261">
        <v>4.3160181045532227</v>
      </c>
      <c r="D3095" s="130">
        <f t="shared" si="52"/>
        <v>1.9948579698987504E-2</v>
      </c>
      <c r="E3095" s="130">
        <v>-3.7449349981459032E-2</v>
      </c>
    </row>
    <row r="3096" spans="2:5" x14ac:dyDescent="0.25">
      <c r="B3096" s="136">
        <v>41523</v>
      </c>
      <c r="C3096" s="261">
        <v>4.2316036224365234</v>
      </c>
      <c r="D3096" s="130">
        <f t="shared" si="52"/>
        <v>1.0403115310056558E-2</v>
      </c>
      <c r="E3096" s="130">
        <v>-1.9558417057529344E-2</v>
      </c>
    </row>
    <row r="3097" spans="2:5" x14ac:dyDescent="0.25">
      <c r="B3097" s="136">
        <v>41522</v>
      </c>
      <c r="C3097" s="261">
        <v>4.1880350112915039</v>
      </c>
      <c r="D3097" s="130">
        <f t="shared" si="52"/>
        <v>-1.1991613519970537E-2</v>
      </c>
      <c r="E3097" s="130">
        <v>-1.0296004785044843E-2</v>
      </c>
    </row>
    <row r="3098" spans="2:5" x14ac:dyDescent="0.25">
      <c r="B3098" s="136">
        <v>41521</v>
      </c>
      <c r="C3098" s="261">
        <v>4.238865852355957</v>
      </c>
      <c r="D3098" s="130">
        <f t="shared" si="52"/>
        <v>2.7502883281038587E-2</v>
      </c>
      <c r="E3098" s="130">
        <v>1.2137157623421572E-2</v>
      </c>
    </row>
    <row r="3099" spans="2:5" x14ac:dyDescent="0.25">
      <c r="B3099" s="136">
        <v>41520</v>
      </c>
      <c r="C3099" s="261">
        <v>4.1254053115844727</v>
      </c>
      <c r="D3099" s="130">
        <f t="shared" si="52"/>
        <v>-1.9840643137379509E-2</v>
      </c>
      <c r="E3099" s="130">
        <v>-2.6766721270130106E-2</v>
      </c>
    </row>
    <row r="3100" spans="2:5" x14ac:dyDescent="0.25">
      <c r="B3100" s="136">
        <v>41516</v>
      </c>
      <c r="C3100" s="261">
        <v>4.2089128494262704</v>
      </c>
      <c r="D3100" s="130">
        <f t="shared" si="52"/>
        <v>3.4624891701294245E-3</v>
      </c>
      <c r="E3100" s="130">
        <v>2.0242262646848742E-2</v>
      </c>
    </row>
    <row r="3101" spans="2:5" x14ac:dyDescent="0.25">
      <c r="B3101" s="136">
        <v>41515</v>
      </c>
      <c r="C3101" s="261">
        <v>4.194389820098877</v>
      </c>
      <c r="D3101" s="130">
        <f t="shared" si="52"/>
        <v>-5.3809077279708493E-3</v>
      </c>
      <c r="E3101" s="130">
        <v>-3.4505417068384165E-3</v>
      </c>
    </row>
    <row r="3102" spans="2:5" x14ac:dyDescent="0.25">
      <c r="B3102" s="136">
        <v>41514</v>
      </c>
      <c r="C3102" s="261">
        <v>4.2170815467834473</v>
      </c>
      <c r="D3102" s="130">
        <f t="shared" si="52"/>
        <v>8.6179130820960214E-4</v>
      </c>
      <c r="E3102" s="130">
        <v>5.4100185385333082E-3</v>
      </c>
    </row>
    <row r="3103" spans="2:5" x14ac:dyDescent="0.25">
      <c r="B3103" s="136">
        <v>41513</v>
      </c>
      <c r="C3103" s="261">
        <v>4.2134504318237296</v>
      </c>
      <c r="D3103" s="130">
        <f t="shared" si="52"/>
        <v>-2.3764421335788277E-2</v>
      </c>
      <c r="E3103" s="130">
        <v>-8.6104926343843059E-4</v>
      </c>
    </row>
    <row r="3104" spans="2:5" x14ac:dyDescent="0.25">
      <c r="B3104" s="136">
        <v>41512</v>
      </c>
      <c r="C3104" s="261">
        <v>4.3160181045532227</v>
      </c>
      <c r="D3104" s="130">
        <f t="shared" si="52"/>
        <v>-1.2603213499451822E-3</v>
      </c>
      <c r="E3104" s="130">
        <v>2.4342916663931936E-2</v>
      </c>
    </row>
    <row r="3105" spans="2:5" x14ac:dyDescent="0.25">
      <c r="B3105" s="136">
        <v>41509</v>
      </c>
      <c r="C3105" s="261">
        <v>4.3214645385742188</v>
      </c>
      <c r="D3105" s="130">
        <f t="shared" si="52"/>
        <v>1.5571713827581922E-2</v>
      </c>
      <c r="E3105" s="130">
        <v>1.2619117642834556E-3</v>
      </c>
    </row>
    <row r="3106" spans="2:5" x14ac:dyDescent="0.25">
      <c r="B3106" s="136">
        <v>41508</v>
      </c>
      <c r="C3106" s="261">
        <v>4.2552037239074707</v>
      </c>
      <c r="D3106" s="130">
        <f t="shared" si="52"/>
        <v>1.0126840190189539E-2</v>
      </c>
      <c r="E3106" s="130">
        <v>-1.5332953464107213E-2</v>
      </c>
    </row>
    <row r="3107" spans="2:5" x14ac:dyDescent="0.25">
      <c r="B3107" s="136">
        <v>41507</v>
      </c>
      <c r="C3107" s="261">
        <v>4.2125439643859863</v>
      </c>
      <c r="D3107" s="130">
        <f t="shared" si="52"/>
        <v>-2.2329827403797204E-2</v>
      </c>
      <c r="E3107" s="130">
        <v>-1.0025315423044129E-2</v>
      </c>
    </row>
    <row r="3108" spans="2:5" x14ac:dyDescent="0.25">
      <c r="B3108" s="136">
        <v>41506</v>
      </c>
      <c r="C3108" s="261">
        <v>4.3087577819824219</v>
      </c>
      <c r="D3108" s="130">
        <f t="shared" si="52"/>
        <v>-5.4469656354351149E-3</v>
      </c>
      <c r="E3108" s="130">
        <v>2.2839837022439129E-2</v>
      </c>
    </row>
    <row r="3109" spans="2:5" x14ac:dyDescent="0.25">
      <c r="B3109" s="136">
        <v>41505</v>
      </c>
      <c r="C3109" s="261">
        <v>4.3323559761047363</v>
      </c>
      <c r="D3109" s="130">
        <f t="shared" si="52"/>
        <v>-1.4046695351625872E-2</v>
      </c>
      <c r="E3109" s="130">
        <v>5.4767975635560398E-3</v>
      </c>
    </row>
    <row r="3110" spans="2:5" x14ac:dyDescent="0.25">
      <c r="B3110" s="136">
        <v>41502</v>
      </c>
      <c r="C3110" s="261">
        <v>4.394078254699707</v>
      </c>
      <c r="D3110" s="130">
        <f t="shared" si="52"/>
        <v>-1.0020493485185947E-2</v>
      </c>
      <c r="E3110" s="130">
        <v>1.4246816036217275E-2</v>
      </c>
    </row>
    <row r="3111" spans="2:5" x14ac:dyDescent="0.25">
      <c r="B3111" s="136">
        <v>41501</v>
      </c>
      <c r="C3111" s="261">
        <v>4.4385547637939453</v>
      </c>
      <c r="D3111" s="130">
        <f t="shared" si="52"/>
        <v>-2.297718550601208E-2</v>
      </c>
      <c r="E3111" s="130">
        <v>1.0121920119804017E-2</v>
      </c>
    </row>
    <row r="3112" spans="2:5" x14ac:dyDescent="0.25">
      <c r="B3112" s="136">
        <v>41500</v>
      </c>
      <c r="C3112" s="261">
        <v>4.5429387092590332</v>
      </c>
      <c r="D3112" s="130">
        <f t="shared" si="52"/>
        <v>-6.9443402110684173E-3</v>
      </c>
      <c r="E3112" s="130">
        <v>2.3517552676507607E-2</v>
      </c>
    </row>
    <row r="3113" spans="2:5" x14ac:dyDescent="0.25">
      <c r="B3113" s="136">
        <v>41499</v>
      </c>
      <c r="C3113" s="261">
        <v>4.57470703125</v>
      </c>
      <c r="D3113" s="130">
        <f t="shared" si="52"/>
        <v>1.7359635348401594E-2</v>
      </c>
      <c r="E3113" s="130">
        <v>6.9929012967353691E-3</v>
      </c>
    </row>
    <row r="3114" spans="2:5" x14ac:dyDescent="0.25">
      <c r="B3114" s="136">
        <v>41498</v>
      </c>
      <c r="C3114" s="261">
        <v>4.4966468811035156</v>
      </c>
      <c r="D3114" s="130">
        <f t="shared" si="52"/>
        <v>0</v>
      </c>
      <c r="E3114" s="130">
        <v>-1.7063420589177074E-2</v>
      </c>
    </row>
    <row r="3115" spans="2:5" x14ac:dyDescent="0.25">
      <c r="B3115" s="136">
        <v>41495</v>
      </c>
      <c r="C3115" s="261">
        <v>4.4966468811035156</v>
      </c>
      <c r="D3115" s="130">
        <f t="shared" si="52"/>
        <v>-2.8177610627020833E-3</v>
      </c>
      <c r="E3115" s="130">
        <v>0</v>
      </c>
    </row>
    <row r="3116" spans="2:5" x14ac:dyDescent="0.25">
      <c r="B3116" s="136">
        <v>41494</v>
      </c>
      <c r="C3116" s="261">
        <v>4.5093531608581543</v>
      </c>
      <c r="D3116" s="130">
        <f t="shared" si="52"/>
        <v>2.496371310724186E-2</v>
      </c>
      <c r="E3116" s="130">
        <v>2.8257232757223851E-3</v>
      </c>
    </row>
    <row r="3117" spans="2:5" x14ac:dyDescent="0.25">
      <c r="B3117" s="136">
        <v>41493</v>
      </c>
      <c r="C3117" s="261">
        <v>4.3995246887207031</v>
      </c>
      <c r="D3117" s="130">
        <f t="shared" si="52"/>
        <v>-1.2227370072684185E-2</v>
      </c>
      <c r="E3117" s="130">
        <v>-2.4355704292752758E-2</v>
      </c>
    </row>
    <row r="3118" spans="2:5" x14ac:dyDescent="0.25">
      <c r="B3118" s="136">
        <v>41492</v>
      </c>
      <c r="C3118" s="261">
        <v>4.4539852142333984</v>
      </c>
      <c r="D3118" s="130">
        <f t="shared" si="52"/>
        <v>-1.3073285564929264E-2</v>
      </c>
      <c r="E3118" s="130">
        <v>1.2378729377816353E-2</v>
      </c>
    </row>
    <row r="3119" spans="2:5" x14ac:dyDescent="0.25">
      <c r="B3119" s="136">
        <v>41491</v>
      </c>
      <c r="C3119" s="261">
        <v>4.5129847526550293</v>
      </c>
      <c r="D3119" s="130">
        <f t="shared" si="52"/>
        <v>4.0240542679709381E-4</v>
      </c>
      <c r="E3119" s="130">
        <v>1.3246460323462394E-2</v>
      </c>
    </row>
    <row r="3120" spans="2:5" x14ac:dyDescent="0.25">
      <c r="B3120" s="136">
        <v>41488</v>
      </c>
      <c r="C3120" s="261">
        <v>4.51116943359375</v>
      </c>
      <c r="D3120" s="130">
        <f t="shared" si="52"/>
        <v>-2.408617117188365E-3</v>
      </c>
      <c r="E3120" s="130">
        <v>-4.0224356180492928E-4</v>
      </c>
    </row>
    <row r="3121" spans="2:5" x14ac:dyDescent="0.25">
      <c r="B3121" s="136">
        <v>41487</v>
      </c>
      <c r="C3121" s="261">
        <v>4.5220613479614258</v>
      </c>
      <c r="D3121" s="130">
        <f t="shared" si="52"/>
        <v>2.8181840388063657E-3</v>
      </c>
      <c r="E3121" s="130">
        <v>2.414432560782563E-3</v>
      </c>
    </row>
    <row r="3122" spans="2:5" x14ac:dyDescent="0.25">
      <c r="B3122" s="136">
        <v>41486</v>
      </c>
      <c r="C3122" s="261">
        <v>4.5093531608581543</v>
      </c>
      <c r="D3122" s="130">
        <f t="shared" si="52"/>
        <v>-4.0261682970058586E-4</v>
      </c>
      <c r="E3122" s="130">
        <v>-2.8102641971012657E-3</v>
      </c>
    </row>
    <row r="3123" spans="2:5" x14ac:dyDescent="0.25">
      <c r="B3123" s="136">
        <v>41485</v>
      </c>
      <c r="C3123" s="261">
        <v>4.51116943359375</v>
      </c>
      <c r="D3123" s="130">
        <f t="shared" si="52"/>
        <v>-1.8077092421073756E-3</v>
      </c>
      <c r="E3123" s="130">
        <v>4.0277899530274464E-4</v>
      </c>
    </row>
    <row r="3124" spans="2:5" x14ac:dyDescent="0.25">
      <c r="B3124" s="136">
        <v>41484</v>
      </c>
      <c r="C3124" s="261">
        <v>4.5193390846252441</v>
      </c>
      <c r="D3124" s="130">
        <f t="shared" si="52"/>
        <v>-1.2035836251926145E-3</v>
      </c>
      <c r="E3124" s="130">
        <v>1.8109829727645411E-3</v>
      </c>
    </row>
    <row r="3125" spans="2:5" x14ac:dyDescent="0.25">
      <c r="B3125" s="136">
        <v>41481</v>
      </c>
      <c r="C3125" s="261">
        <v>4.524785041809082</v>
      </c>
      <c r="D3125" s="130">
        <f t="shared" si="52"/>
        <v>-2.0019568378738745E-3</v>
      </c>
      <c r="E3125" s="130">
        <v>1.2050339843639956E-3</v>
      </c>
    </row>
    <row r="3126" spans="2:5" x14ac:dyDescent="0.25">
      <c r="B3126" s="136">
        <v>41480</v>
      </c>
      <c r="C3126" s="261">
        <v>4.5338616371154794</v>
      </c>
      <c r="D3126" s="130">
        <f t="shared" si="52"/>
        <v>7.8695512253822118E-3</v>
      </c>
      <c r="E3126" s="130">
        <v>2.0059727086545538E-3</v>
      </c>
    </row>
    <row r="3127" spans="2:5" x14ac:dyDescent="0.25">
      <c r="B3127" s="136">
        <v>41479</v>
      </c>
      <c r="C3127" s="261">
        <v>4.4984607696533203</v>
      </c>
      <c r="D3127" s="130">
        <f t="shared" si="52"/>
        <v>1.7449984938779618E-2</v>
      </c>
      <c r="E3127" s="130">
        <v>-7.8081049435557394E-3</v>
      </c>
    </row>
    <row r="3128" spans="2:5" x14ac:dyDescent="0.25">
      <c r="B3128" s="136">
        <v>41478</v>
      </c>
      <c r="C3128" s="261">
        <v>4.4213089942932129</v>
      </c>
      <c r="D3128" s="130">
        <f t="shared" si="52"/>
        <v>-6.3240743281014608E-3</v>
      </c>
      <c r="E3128" s="130">
        <v>-1.7150705388068378E-2</v>
      </c>
    </row>
    <row r="3129" spans="2:5" x14ac:dyDescent="0.25">
      <c r="B3129" s="136">
        <v>41477</v>
      </c>
      <c r="C3129" s="261">
        <v>4.4494476318359384</v>
      </c>
      <c r="D3129" s="130">
        <f t="shared" si="52"/>
        <v>2.6812066183564399E-2</v>
      </c>
      <c r="E3129" s="130">
        <v>6.3643227784000922E-3</v>
      </c>
    </row>
    <row r="3130" spans="2:5" x14ac:dyDescent="0.25">
      <c r="B3130" s="136">
        <v>41474</v>
      </c>
      <c r="C3130" s="261">
        <v>4.3332638740539551</v>
      </c>
      <c r="D3130" s="130">
        <f t="shared" si="52"/>
        <v>2.9413316304784248E-3</v>
      </c>
      <c r="E3130" s="130">
        <v>-2.6111950829735549E-2</v>
      </c>
    </row>
    <row r="3131" spans="2:5" x14ac:dyDescent="0.25">
      <c r="B3131" s="136">
        <v>41473</v>
      </c>
      <c r="C3131" s="261">
        <v>4.3205556869506836</v>
      </c>
      <c r="D3131" s="130">
        <f t="shared" si="52"/>
        <v>1.6659397757301159E-2</v>
      </c>
      <c r="E3131" s="130">
        <v>-2.9327055708200911E-3</v>
      </c>
    </row>
    <row r="3132" spans="2:5" x14ac:dyDescent="0.25">
      <c r="B3132" s="136">
        <v>41472</v>
      </c>
      <c r="C3132" s="261">
        <v>4.2497572898864746</v>
      </c>
      <c r="D3132" s="130">
        <f t="shared" si="52"/>
        <v>8.616894550016135E-3</v>
      </c>
      <c r="E3132" s="130">
        <v>-1.6386410034718552E-2</v>
      </c>
    </row>
    <row r="3133" spans="2:5" x14ac:dyDescent="0.25">
      <c r="B3133" s="136">
        <v>41471</v>
      </c>
      <c r="C3133" s="261">
        <v>4.2134504318237296</v>
      </c>
      <c r="D3133" s="130">
        <f t="shared" si="52"/>
        <v>2.5917341358682906E-3</v>
      </c>
      <c r="E3133" s="130">
        <v>-8.5432780241703893E-3</v>
      </c>
    </row>
    <row r="3134" spans="2:5" x14ac:dyDescent="0.25">
      <c r="B3134" s="136">
        <v>41470</v>
      </c>
      <c r="C3134" s="261">
        <v>4.2025585174560547</v>
      </c>
      <c r="D3134" s="130">
        <f t="shared" si="52"/>
        <v>2.8155603716107317E-3</v>
      </c>
      <c r="E3134" s="130">
        <v>-2.5850344139353005E-3</v>
      </c>
    </row>
    <row r="3135" spans="2:5" x14ac:dyDescent="0.25">
      <c r="B3135" s="136">
        <v>41467</v>
      </c>
      <c r="C3135" s="261">
        <v>4.1907591819763184</v>
      </c>
      <c r="D3135" s="130">
        <f t="shared" si="52"/>
        <v>4.8365347252437241E-2</v>
      </c>
      <c r="E3135" s="130">
        <v>-2.8076552487551914E-3</v>
      </c>
    </row>
    <row r="3136" spans="2:5" x14ac:dyDescent="0.25">
      <c r="B3136" s="136">
        <v>41466</v>
      </c>
      <c r="C3136" s="261">
        <v>3.997422456741333</v>
      </c>
      <c r="D3136" s="130">
        <f t="shared" si="52"/>
        <v>3.4288430326632563E-2</v>
      </c>
      <c r="E3136" s="130">
        <v>-4.613405753938115E-2</v>
      </c>
    </row>
    <row r="3137" spans="2:5" x14ac:dyDescent="0.25">
      <c r="B3137" s="136">
        <v>41465</v>
      </c>
      <c r="C3137" s="261">
        <v>3.864901065826416</v>
      </c>
      <c r="D3137" s="130">
        <f t="shared" si="52"/>
        <v>1.116155859865035E-2</v>
      </c>
      <c r="E3137" s="130">
        <v>-3.3151710220527299E-2</v>
      </c>
    </row>
    <row r="3138" spans="2:5" x14ac:dyDescent="0.25">
      <c r="B3138" s="136">
        <v>41464</v>
      </c>
      <c r="C3138" s="261">
        <v>3.8222389221191411</v>
      </c>
      <c r="D3138" s="130">
        <f t="shared" si="52"/>
        <v>1.3477371126522756E-2</v>
      </c>
      <c r="E3138" s="130">
        <v>-1.1038353370670996E-2</v>
      </c>
    </row>
    <row r="3139" spans="2:5" x14ac:dyDescent="0.25">
      <c r="B3139" s="136">
        <v>41463</v>
      </c>
      <c r="C3139" s="261">
        <v>3.771410226821899</v>
      </c>
      <c r="D3139" s="130">
        <f t="shared" ref="D3139:D3202" si="53">(C3139-C3140)/C3140</f>
        <v>1.02116793639967E-2</v>
      </c>
      <c r="E3139" s="130">
        <v>-1.3298147063256174E-2</v>
      </c>
    </row>
    <row r="3140" spans="2:5" x14ac:dyDescent="0.25">
      <c r="B3140" s="136">
        <v>41460</v>
      </c>
      <c r="C3140" s="261">
        <v>3.73328709602356</v>
      </c>
      <c r="D3140" s="130">
        <f t="shared" si="53"/>
        <v>1.4553526021867665E-2</v>
      </c>
      <c r="E3140" s="130">
        <v>-1.0108455062037801E-2</v>
      </c>
    </row>
    <row r="3141" spans="2:5" x14ac:dyDescent="0.25">
      <c r="B3141" s="136">
        <v>41458</v>
      </c>
      <c r="C3141" s="261">
        <v>3.6797339916229248</v>
      </c>
      <c r="D3141" s="130">
        <f t="shared" si="53"/>
        <v>7.4028176743791603E-4</v>
      </c>
      <c r="E3141" s="130">
        <v>-1.4344759195636544E-2</v>
      </c>
    </row>
    <row r="3142" spans="2:5" x14ac:dyDescent="0.25">
      <c r="B3142" s="136">
        <v>41457</v>
      </c>
      <c r="C3142" s="261">
        <v>3.6770119667053218</v>
      </c>
      <c r="D3142" s="130">
        <f t="shared" si="53"/>
        <v>-1.2673686299552352E-2</v>
      </c>
      <c r="E3142" s="130">
        <v>-7.3973415572967821E-4</v>
      </c>
    </row>
    <row r="3143" spans="2:5" x14ac:dyDescent="0.25">
      <c r="B3143" s="136">
        <v>41456</v>
      </c>
      <c r="C3143" s="261">
        <v>3.724211454391479</v>
      </c>
      <c r="D3143" s="130">
        <f t="shared" si="53"/>
        <v>-3.8840961922810002E-3</v>
      </c>
      <c r="E3143" s="130">
        <v>1.283637043162765E-2</v>
      </c>
    </row>
    <row r="3144" spans="2:5" x14ac:dyDescent="0.25">
      <c r="B3144" s="136">
        <v>41453</v>
      </c>
      <c r="C3144" s="261">
        <v>3.738733053207397</v>
      </c>
      <c r="D3144" s="130">
        <f t="shared" si="53"/>
        <v>-4.8322303366512944E-3</v>
      </c>
      <c r="E3144" s="130">
        <v>3.8992412202573869E-3</v>
      </c>
    </row>
    <row r="3145" spans="2:5" x14ac:dyDescent="0.25">
      <c r="B3145" s="136">
        <v>41452</v>
      </c>
      <c r="C3145" s="261">
        <v>3.7568871974945068</v>
      </c>
      <c r="D3145" s="130">
        <f t="shared" si="53"/>
        <v>2.8067650421714285E-2</v>
      </c>
      <c r="E3145" s="130">
        <v>4.8556941693217916E-3</v>
      </c>
    </row>
    <row r="3146" spans="2:5" x14ac:dyDescent="0.25">
      <c r="B3146" s="136">
        <v>41451</v>
      </c>
      <c r="C3146" s="261">
        <v>3.654319047927856</v>
      </c>
      <c r="D3146" s="130">
        <f t="shared" si="53"/>
        <v>-2.4857910072678246E-4</v>
      </c>
      <c r="E3146" s="130">
        <v>-2.7301365245955275E-2</v>
      </c>
    </row>
    <row r="3147" spans="2:5" x14ac:dyDescent="0.25">
      <c r="B3147" s="136">
        <v>41450</v>
      </c>
      <c r="C3147" s="261">
        <v>3.6552276611328121</v>
      </c>
      <c r="D3147" s="130">
        <f t="shared" si="53"/>
        <v>2.7034048311772658E-2</v>
      </c>
      <c r="E3147" s="130">
        <v>2.4864090766001248E-4</v>
      </c>
    </row>
    <row r="3148" spans="2:5" x14ac:dyDescent="0.25">
      <c r="B3148" s="136">
        <v>41449</v>
      </c>
      <c r="C3148" s="261">
        <v>3.5590131282806401</v>
      </c>
      <c r="D3148" s="130">
        <f t="shared" si="53"/>
        <v>-2.3168782931674868E-2</v>
      </c>
      <c r="E3148" s="130">
        <v>-2.6322446034005329E-2</v>
      </c>
    </row>
    <row r="3149" spans="2:5" x14ac:dyDescent="0.25">
      <c r="B3149" s="136">
        <v>41446</v>
      </c>
      <c r="C3149" s="261">
        <v>3.643426895141602</v>
      </c>
      <c r="D3149" s="130">
        <f t="shared" si="53"/>
        <v>8.5426538720452302E-3</v>
      </c>
      <c r="E3149" s="130">
        <v>2.3718307243711188E-2</v>
      </c>
    </row>
    <row r="3150" spans="2:5" x14ac:dyDescent="0.25">
      <c r="B3150" s="136">
        <v>41445</v>
      </c>
      <c r="C3150" s="261">
        <v>3.6125659942626949</v>
      </c>
      <c r="D3150" s="130">
        <f t="shared" si="53"/>
        <v>-2.7845644046326088E-2</v>
      </c>
      <c r="E3150" s="130">
        <v>-8.470295073042141E-3</v>
      </c>
    </row>
    <row r="3151" spans="2:5" x14ac:dyDescent="0.25">
      <c r="B3151" s="136">
        <v>41444</v>
      </c>
      <c r="C3151" s="261">
        <v>3.7160415649414058</v>
      </c>
      <c r="D3151" s="130">
        <f t="shared" si="53"/>
        <v>-1.5391923870457595E-2</v>
      </c>
      <c r="E3151" s="130">
        <v>2.8643233325853674E-2</v>
      </c>
    </row>
    <row r="3152" spans="2:5" x14ac:dyDescent="0.25">
      <c r="B3152" s="136">
        <v>41443</v>
      </c>
      <c r="C3152" s="261">
        <v>3.7741327285766602</v>
      </c>
      <c r="D3152" s="130">
        <f t="shared" si="53"/>
        <v>-1.5858189817082407E-2</v>
      </c>
      <c r="E3152" s="130">
        <v>1.5632538716280567E-2</v>
      </c>
    </row>
    <row r="3153" spans="2:5" x14ac:dyDescent="0.25">
      <c r="B3153" s="136">
        <v>41442</v>
      </c>
      <c r="C3153" s="261">
        <v>3.834948062896729</v>
      </c>
      <c r="D3153" s="130">
        <f t="shared" si="53"/>
        <v>4.7566368226455583E-3</v>
      </c>
      <c r="E3153" s="130">
        <v>1.6113724315944794E-2</v>
      </c>
    </row>
    <row r="3154" spans="2:5" x14ac:dyDescent="0.25">
      <c r="B3154" s="136">
        <v>41439</v>
      </c>
      <c r="C3154" s="261">
        <v>3.8167929649353032</v>
      </c>
      <c r="D3154" s="130">
        <f t="shared" si="53"/>
        <v>9.1190027814330669E-3</v>
      </c>
      <c r="E3154" s="130">
        <v>-4.734118341021892E-3</v>
      </c>
    </row>
    <row r="3155" spans="2:5" x14ac:dyDescent="0.25">
      <c r="B3155" s="136">
        <v>41438</v>
      </c>
      <c r="C3155" s="261">
        <v>3.7823021411895752</v>
      </c>
      <c r="D3155" s="130">
        <f t="shared" si="53"/>
        <v>-2.6330305671959293E-3</v>
      </c>
      <c r="E3155" s="130">
        <v>-9.036598018963447E-3</v>
      </c>
    </row>
    <row r="3156" spans="2:5" x14ac:dyDescent="0.25">
      <c r="B3156" s="136">
        <v>41437</v>
      </c>
      <c r="C3156" s="261">
        <v>3.7922873497009282</v>
      </c>
      <c r="D3156" s="130">
        <f t="shared" si="53"/>
        <v>-1.9479107256591379E-2</v>
      </c>
      <c r="E3156" s="130">
        <v>2.6399817197608985E-3</v>
      </c>
    </row>
    <row r="3157" spans="2:5" x14ac:dyDescent="0.25">
      <c r="B3157" s="136">
        <v>41436</v>
      </c>
      <c r="C3157" s="261">
        <v>3.86762523651123</v>
      </c>
      <c r="D3157" s="130">
        <f t="shared" si="53"/>
        <v>-1.2285185522321081E-2</v>
      </c>
      <c r="E3157" s="130">
        <v>1.9866080774771255E-2</v>
      </c>
    </row>
    <row r="3158" spans="2:5" x14ac:dyDescent="0.25">
      <c r="B3158" s="136">
        <v>41435</v>
      </c>
      <c r="C3158" s="261">
        <v>3.9157307147979741</v>
      </c>
      <c r="D3158" s="130">
        <f t="shared" si="53"/>
        <v>1.8577700293595373E-3</v>
      </c>
      <c r="E3158" s="130">
        <v>1.2437988518799027E-2</v>
      </c>
    </row>
    <row r="3159" spans="2:5" x14ac:dyDescent="0.25">
      <c r="B3159" s="136">
        <v>41432</v>
      </c>
      <c r="C3159" s="261">
        <v>3.908469676971436</v>
      </c>
      <c r="D3159" s="130">
        <f t="shared" si="53"/>
        <v>7.9587453662629953E-3</v>
      </c>
      <c r="E3159" s="130">
        <v>-1.8543251197274192E-3</v>
      </c>
    </row>
    <row r="3160" spans="2:5" x14ac:dyDescent="0.25">
      <c r="B3160" s="136">
        <v>41431</v>
      </c>
      <c r="C3160" s="261">
        <v>3.8776087760925289</v>
      </c>
      <c r="D3160" s="130">
        <f t="shared" si="53"/>
        <v>1.6411674361536805E-3</v>
      </c>
      <c r="E3160" s="130">
        <v>-7.8959038778625978E-3</v>
      </c>
    </row>
    <row r="3161" spans="2:5" x14ac:dyDescent="0.25">
      <c r="B3161" s="136">
        <v>41430</v>
      </c>
      <c r="C3161" s="261">
        <v>3.8712553977966309</v>
      </c>
      <c r="D3161" s="130">
        <f t="shared" si="53"/>
        <v>-2.3580476687302763E-2</v>
      </c>
      <c r="E3161" s="130">
        <v>-1.6384784187280235E-3</v>
      </c>
    </row>
    <row r="3162" spans="2:5" x14ac:dyDescent="0.25">
      <c r="B3162" s="136">
        <v>41429</v>
      </c>
      <c r="C3162" s="261">
        <v>3.9647459983825679</v>
      </c>
      <c r="D3162" s="130">
        <f t="shared" si="53"/>
        <v>5.7565635287405575E-3</v>
      </c>
      <c r="E3162" s="130">
        <v>2.414994387586732E-2</v>
      </c>
    </row>
    <row r="3163" spans="2:5" x14ac:dyDescent="0.25">
      <c r="B3163" s="136">
        <v>41428</v>
      </c>
      <c r="C3163" s="261">
        <v>3.9420533180236821</v>
      </c>
      <c r="D3163" s="130">
        <f t="shared" si="53"/>
        <v>4.023904490251945E-2</v>
      </c>
      <c r="E3163" s="130">
        <v>-5.7236151743752031E-3</v>
      </c>
    </row>
    <row r="3164" spans="2:5" x14ac:dyDescent="0.25">
      <c r="B3164" s="136">
        <v>41425</v>
      </c>
      <c r="C3164" s="261">
        <v>3.789564847946167</v>
      </c>
      <c r="D3164" s="130">
        <f t="shared" si="53"/>
        <v>7.1944121950555579E-4</v>
      </c>
      <c r="E3164" s="130">
        <v>-3.8682498123582966E-2</v>
      </c>
    </row>
    <row r="3165" spans="2:5" x14ac:dyDescent="0.25">
      <c r="B3165" s="136">
        <v>41424</v>
      </c>
      <c r="C3165" s="261">
        <v>3.786840438842773</v>
      </c>
      <c r="D3165" s="130">
        <f t="shared" si="53"/>
        <v>6.5138527495774189E-3</v>
      </c>
      <c r="E3165" s="130">
        <v>-7.1892399594917838E-4</v>
      </c>
    </row>
    <row r="3166" spans="2:5" x14ac:dyDescent="0.25">
      <c r="B3166" s="136">
        <v>41423</v>
      </c>
      <c r="C3166" s="261">
        <v>3.7623331546783452</v>
      </c>
      <c r="D3166" s="130">
        <f t="shared" si="53"/>
        <v>-1.3119018815590288E-2</v>
      </c>
      <c r="E3166" s="130">
        <v>-6.4716970678376524E-3</v>
      </c>
    </row>
    <row r="3167" spans="2:5" x14ac:dyDescent="0.25">
      <c r="B3167" s="136">
        <v>41422</v>
      </c>
      <c r="C3167" s="261">
        <v>3.812347412109375</v>
      </c>
      <c r="D3167" s="130">
        <f t="shared" si="53"/>
        <v>1.6746535764643296E-2</v>
      </c>
      <c r="E3167" s="130">
        <v>1.3293415382111668E-2</v>
      </c>
    </row>
    <row r="3168" spans="2:5" x14ac:dyDescent="0.25">
      <c r="B3168" s="136">
        <v>41418</v>
      </c>
      <c r="C3168" s="261">
        <v>3.749555349349976</v>
      </c>
      <c r="D3168" s="130">
        <f t="shared" si="53"/>
        <v>-1.554401063856135E-2</v>
      </c>
      <c r="E3168" s="130">
        <v>-1.6470708456409033E-2</v>
      </c>
    </row>
    <row r="3169" spans="2:5" x14ac:dyDescent="0.25">
      <c r="B3169" s="136">
        <v>41417</v>
      </c>
      <c r="C3169" s="261">
        <v>3.8087587356567378</v>
      </c>
      <c r="D3169" s="130">
        <f t="shared" si="53"/>
        <v>-1.3933974016399517E-2</v>
      </c>
      <c r="E3169" s="130">
        <v>1.5789441891296611E-2</v>
      </c>
    </row>
    <row r="3170" spans="2:5" x14ac:dyDescent="0.25">
      <c r="B3170" s="136">
        <v>41416</v>
      </c>
      <c r="C3170" s="261">
        <v>3.8625798225402832</v>
      </c>
      <c r="D3170" s="130">
        <f t="shared" si="53"/>
        <v>-1.1024555118258282E-2</v>
      </c>
      <c r="E3170" s="130">
        <v>1.413087323691168E-2</v>
      </c>
    </row>
    <row r="3171" spans="2:5" x14ac:dyDescent="0.25">
      <c r="B3171" s="136">
        <v>41415</v>
      </c>
      <c r="C3171" s="261">
        <v>3.9056377410888672</v>
      </c>
      <c r="D3171" s="130">
        <f t="shared" si="53"/>
        <v>9.7406179688776899E-3</v>
      </c>
      <c r="E3171" s="130">
        <v>1.1147450804075889E-2</v>
      </c>
    </row>
    <row r="3172" spans="2:5" x14ac:dyDescent="0.25">
      <c r="B3172" s="136">
        <v>41414</v>
      </c>
      <c r="C3172" s="261">
        <v>3.8679614067077641</v>
      </c>
      <c r="D3172" s="130">
        <f t="shared" si="53"/>
        <v>-5.5353448768359799E-3</v>
      </c>
      <c r="E3172" s="130">
        <v>-9.6466536014676949E-3</v>
      </c>
    </row>
    <row r="3173" spans="2:5" x14ac:dyDescent="0.25">
      <c r="B3173" s="136">
        <v>41411</v>
      </c>
      <c r="C3173" s="261">
        <v>3.889491081237793</v>
      </c>
      <c r="D3173" s="130">
        <f t="shared" si="53"/>
        <v>1.498135310124859E-2</v>
      </c>
      <c r="E3173" s="130">
        <v>5.5661554669838211E-3</v>
      </c>
    </row>
    <row r="3174" spans="2:5" x14ac:dyDescent="0.25">
      <c r="B3174" s="136">
        <v>41410</v>
      </c>
      <c r="C3174" s="261">
        <v>3.8320813179016109</v>
      </c>
      <c r="D3174" s="130">
        <f t="shared" si="53"/>
        <v>5.8865927360368117E-3</v>
      </c>
      <c r="E3174" s="130">
        <v>-1.4760224959279759E-2</v>
      </c>
    </row>
    <row r="3175" spans="2:5" x14ac:dyDescent="0.25">
      <c r="B3175" s="136">
        <v>41409</v>
      </c>
      <c r="C3175" s="261">
        <v>3.8096554279327388</v>
      </c>
      <c r="D3175" s="130">
        <f t="shared" si="53"/>
        <v>-1.025408254590361E-2</v>
      </c>
      <c r="E3175" s="130">
        <v>-5.8521435503232338E-3</v>
      </c>
    </row>
    <row r="3176" spans="2:5" x14ac:dyDescent="0.25">
      <c r="B3176" s="136">
        <v>41408</v>
      </c>
      <c r="C3176" s="261">
        <v>3.849124670028687</v>
      </c>
      <c r="D3176" s="130">
        <f t="shared" si="53"/>
        <v>2.5702025540442009E-3</v>
      </c>
      <c r="E3176" s="130">
        <v>1.0360318102932904E-2</v>
      </c>
    </row>
    <row r="3177" spans="2:5" x14ac:dyDescent="0.25">
      <c r="B3177" s="136">
        <v>41407</v>
      </c>
      <c r="C3177" s="261">
        <v>3.8392570018768311</v>
      </c>
      <c r="D3177" s="130">
        <f t="shared" si="53"/>
        <v>-1.632862035092801E-3</v>
      </c>
      <c r="E3177" s="130">
        <v>-2.5636135479556628E-3</v>
      </c>
    </row>
    <row r="3178" spans="2:5" x14ac:dyDescent="0.25">
      <c r="B3178" s="136">
        <v>41404</v>
      </c>
      <c r="C3178" s="261">
        <v>3.8455362319946289</v>
      </c>
      <c r="D3178" s="130">
        <f t="shared" si="53"/>
        <v>-9.2444363417196942E-3</v>
      </c>
      <c r="E3178" s="130">
        <v>1.6355326342384043E-3</v>
      </c>
    </row>
    <row r="3179" spans="2:5" x14ac:dyDescent="0.25">
      <c r="B3179" s="136">
        <v>41403</v>
      </c>
      <c r="C3179" s="261">
        <v>3.8814177513122559</v>
      </c>
      <c r="D3179" s="130">
        <f t="shared" si="53"/>
        <v>-1.25511516079495E-2</v>
      </c>
      <c r="E3179" s="130">
        <v>9.3306933423471308E-3</v>
      </c>
    </row>
    <row r="3180" spans="2:5" x14ac:dyDescent="0.25">
      <c r="B3180" s="136">
        <v>41402</v>
      </c>
      <c r="C3180" s="261">
        <v>3.930753231048584</v>
      </c>
      <c r="D3180" s="130">
        <f t="shared" si="53"/>
        <v>-2.9577852937794067E-3</v>
      </c>
      <c r="E3180" s="130">
        <v>1.2710685346777851E-2</v>
      </c>
    </row>
    <row r="3181" spans="2:5" x14ac:dyDescent="0.25">
      <c r="B3181" s="136">
        <v>41401</v>
      </c>
      <c r="C3181" s="261">
        <v>3.9424140453338619</v>
      </c>
      <c r="D3181" s="130">
        <f t="shared" si="53"/>
        <v>1.7360804980635143E-2</v>
      </c>
      <c r="E3181" s="130">
        <v>2.9665597405531328E-3</v>
      </c>
    </row>
    <row r="3182" spans="2:5" x14ac:dyDescent="0.25">
      <c r="B3182" s="136">
        <v>41400</v>
      </c>
      <c r="C3182" s="261">
        <v>3.875138521194458</v>
      </c>
      <c r="D3182" s="130">
        <f t="shared" si="53"/>
        <v>-4.3787464030610249E-3</v>
      </c>
      <c r="E3182" s="130">
        <v>-1.7064550644808454E-2</v>
      </c>
    </row>
    <row r="3183" spans="2:5" x14ac:dyDescent="0.25">
      <c r="B3183" s="136">
        <v>41397</v>
      </c>
      <c r="C3183" s="261">
        <v>3.892181396484375</v>
      </c>
      <c r="D3183" s="130">
        <f t="shared" si="53"/>
        <v>1.9262350890273928E-2</v>
      </c>
      <c r="E3183" s="130">
        <v>4.3980041479043082E-3</v>
      </c>
    </row>
    <row r="3184" spans="2:5" x14ac:dyDescent="0.25">
      <c r="B3184" s="136">
        <v>41396</v>
      </c>
      <c r="C3184" s="261">
        <v>3.818625688552856</v>
      </c>
      <c r="D3184" s="130">
        <f t="shared" si="53"/>
        <v>2.4795066285937341E-2</v>
      </c>
      <c r="E3184" s="130">
        <v>-1.8898324728122494E-2</v>
      </c>
    </row>
    <row r="3185" spans="2:5" x14ac:dyDescent="0.25">
      <c r="B3185" s="136">
        <v>41395</v>
      </c>
      <c r="C3185" s="261">
        <v>3.7262334823608398</v>
      </c>
      <c r="D3185" s="130">
        <f t="shared" si="53"/>
        <v>-4.791456452228518E-3</v>
      </c>
      <c r="E3185" s="130">
        <v>-2.419514603617251E-2</v>
      </c>
    </row>
    <row r="3186" spans="2:5" x14ac:dyDescent="0.25">
      <c r="B3186" s="136">
        <v>41394</v>
      </c>
      <c r="C3186" s="261">
        <v>3.744173526763916</v>
      </c>
      <c r="D3186" s="130">
        <f t="shared" si="53"/>
        <v>2.2788867870520795E-2</v>
      </c>
      <c r="E3186" s="130">
        <v>4.8145250392924522E-3</v>
      </c>
    </row>
    <row r="3187" spans="2:5" x14ac:dyDescent="0.25">
      <c r="B3187" s="136">
        <v>41393</v>
      </c>
      <c r="C3187" s="261">
        <v>3.660749197006226</v>
      </c>
      <c r="D3187" s="130">
        <f t="shared" si="53"/>
        <v>1.7705980753703172E-2</v>
      </c>
      <c r="E3187" s="130">
        <v>-2.2281106674506487E-2</v>
      </c>
    </row>
    <row r="3188" spans="2:5" x14ac:dyDescent="0.25">
      <c r="B3188" s="136">
        <v>41390</v>
      </c>
      <c r="C3188" s="261">
        <v>3.5970597267150879</v>
      </c>
      <c r="D3188" s="130">
        <f t="shared" si="53"/>
        <v>-1.8600530406664505E-2</v>
      </c>
      <c r="E3188" s="130">
        <v>-1.7397933281860341E-2</v>
      </c>
    </row>
    <row r="3189" spans="2:5" x14ac:dyDescent="0.25">
      <c r="B3189" s="136">
        <v>41389</v>
      </c>
      <c r="C3189" s="261">
        <v>3.665235042572021</v>
      </c>
      <c r="D3189" s="130">
        <f t="shared" si="53"/>
        <v>1.4707632627477022E-3</v>
      </c>
      <c r="E3189" s="130">
        <v>1.8953067515282074E-2</v>
      </c>
    </row>
    <row r="3190" spans="2:5" x14ac:dyDescent="0.25">
      <c r="B3190" s="136">
        <v>41388</v>
      </c>
      <c r="C3190" s="261">
        <v>3.659852266311646</v>
      </c>
      <c r="D3190" s="130">
        <f t="shared" si="53"/>
        <v>-8.9872375545545294E-3</v>
      </c>
      <c r="E3190" s="130">
        <v>-1.4686032949739042E-3</v>
      </c>
    </row>
    <row r="3191" spans="2:5" x14ac:dyDescent="0.25">
      <c r="B3191" s="136">
        <v>41387</v>
      </c>
      <c r="C3191" s="261">
        <v>3.693042516708374</v>
      </c>
      <c r="D3191" s="130">
        <f t="shared" si="53"/>
        <v>-3.3890481769985876E-3</v>
      </c>
      <c r="E3191" s="130">
        <v>9.0687404795649837E-3</v>
      </c>
    </row>
    <row r="3192" spans="2:5" x14ac:dyDescent="0.25">
      <c r="B3192" s="136">
        <v>41386</v>
      </c>
      <c r="C3192" s="261">
        <v>3.7056009769439702</v>
      </c>
      <c r="D3192" s="130">
        <f t="shared" si="53"/>
        <v>-1.0302019803362065E-2</v>
      </c>
      <c r="E3192" s="130">
        <v>3.4005728823261858E-3</v>
      </c>
    </row>
    <row r="3193" spans="2:5" x14ac:dyDescent="0.25">
      <c r="B3193" s="136">
        <v>41383</v>
      </c>
      <c r="C3193" s="261">
        <v>3.744173526763916</v>
      </c>
      <c r="D3193" s="130">
        <f t="shared" si="53"/>
        <v>1.1388797222761055E-2</v>
      </c>
      <c r="E3193" s="130">
        <v>1.0409256166527903E-2</v>
      </c>
    </row>
    <row r="3194" spans="2:5" x14ac:dyDescent="0.25">
      <c r="B3194" s="136">
        <v>41382</v>
      </c>
      <c r="C3194" s="261">
        <v>3.7020120620727539</v>
      </c>
      <c r="D3194" s="130">
        <f t="shared" si="53"/>
        <v>-1.4800800526171609E-2</v>
      </c>
      <c r="E3194" s="130">
        <v>-1.1260553067261871E-2</v>
      </c>
    </row>
    <row r="3195" spans="2:5" x14ac:dyDescent="0.25">
      <c r="B3195" s="136">
        <v>41381</v>
      </c>
      <c r="C3195" s="261">
        <v>3.7576279640197749</v>
      </c>
      <c r="D3195" s="130">
        <f t="shared" si="53"/>
        <v>-2.0346205420785943E-2</v>
      </c>
      <c r="E3195" s="130">
        <v>1.5023155250305084E-2</v>
      </c>
    </row>
    <row r="3196" spans="2:5" x14ac:dyDescent="0.25">
      <c r="B3196" s="136">
        <v>41380</v>
      </c>
      <c r="C3196" s="261">
        <v>3.8356692790985112</v>
      </c>
      <c r="D3196" s="130">
        <f t="shared" si="53"/>
        <v>2.5173783860268886E-2</v>
      </c>
      <c r="E3196" s="130">
        <v>2.076877110400532E-2</v>
      </c>
    </row>
    <row r="3197" spans="2:5" x14ac:dyDescent="0.25">
      <c r="B3197" s="136">
        <v>41379</v>
      </c>
      <c r="C3197" s="261">
        <v>3.741482019424438</v>
      </c>
      <c r="D3197" s="130">
        <f t="shared" si="53"/>
        <v>-3.2250479360266947E-2</v>
      </c>
      <c r="E3197" s="130">
        <v>-2.4555625842749867E-2</v>
      </c>
    </row>
    <row r="3198" spans="2:5" x14ac:dyDescent="0.25">
      <c r="B3198" s="136">
        <v>41376</v>
      </c>
      <c r="C3198" s="261">
        <v>3.8661677837371831</v>
      </c>
      <c r="D3198" s="130">
        <f t="shared" si="53"/>
        <v>-0.20684583654156455</v>
      </c>
      <c r="E3198" s="130">
        <v>3.3325234135944279E-2</v>
      </c>
    </row>
    <row r="3199" spans="2:5" x14ac:dyDescent="0.25">
      <c r="B3199" s="136">
        <v>41375</v>
      </c>
      <c r="C3199" s="261">
        <v>4.8744215965270996</v>
      </c>
      <c r="D3199" s="130">
        <f t="shared" si="53"/>
        <v>2.5283032455417943E-2</v>
      </c>
      <c r="E3199" s="130">
        <v>0.26078894377814626</v>
      </c>
    </row>
    <row r="3200" spans="2:5" x14ac:dyDescent="0.25">
      <c r="B3200" s="136">
        <v>41374</v>
      </c>
      <c r="C3200" s="261">
        <v>4.7542204856872559</v>
      </c>
      <c r="D3200" s="130">
        <f t="shared" si="53"/>
        <v>2.9525780886012154E-2</v>
      </c>
      <c r="E3200" s="130">
        <v>-2.4659563900973187E-2</v>
      </c>
    </row>
    <row r="3201" spans="2:5" x14ac:dyDescent="0.25">
      <c r="B3201" s="136">
        <v>41373</v>
      </c>
      <c r="C3201" s="261">
        <v>4.6178741455078116</v>
      </c>
      <c r="D3201" s="130">
        <f t="shared" si="53"/>
        <v>-6.1772807219277366E-3</v>
      </c>
      <c r="E3201" s="130">
        <v>-2.8679010700054738E-2</v>
      </c>
    </row>
    <row r="3202" spans="2:5" x14ac:dyDescent="0.25">
      <c r="B3202" s="136">
        <v>41372</v>
      </c>
      <c r="C3202" s="261">
        <v>4.6465773582458496</v>
      </c>
      <c r="D3202" s="130">
        <f t="shared" si="53"/>
        <v>-4.4204823001914827E-3</v>
      </c>
      <c r="E3202" s="130">
        <v>6.2156767017914486E-3</v>
      </c>
    </row>
    <row r="3203" spans="2:5" x14ac:dyDescent="0.25">
      <c r="B3203" s="136">
        <v>41369</v>
      </c>
      <c r="C3203" s="261">
        <v>4.6672086715698242</v>
      </c>
      <c r="D3203" s="130">
        <f t="shared" ref="D3203:D3266" si="54">(C3203-C3204)/C3204</f>
        <v>-9.8955356591915369E-3</v>
      </c>
      <c r="E3203" s="130">
        <v>4.4401097266490424E-3</v>
      </c>
    </row>
    <row r="3204" spans="2:5" x14ac:dyDescent="0.25">
      <c r="B3204" s="136">
        <v>41368</v>
      </c>
      <c r="C3204" s="261">
        <v>4.7138547897338867</v>
      </c>
      <c r="D3204" s="130">
        <f t="shared" si="54"/>
        <v>-2.0320359792074239E-2</v>
      </c>
      <c r="E3204" s="130">
        <v>9.9944359565935139E-3</v>
      </c>
    </row>
    <row r="3205" spans="2:5" x14ac:dyDescent="0.25">
      <c r="B3205" s="136">
        <v>41367</v>
      </c>
      <c r="C3205" s="261">
        <v>4.8116288185119629</v>
      </c>
      <c r="D3205" s="130">
        <f t="shared" si="54"/>
        <v>-1.0514861471627574E-2</v>
      </c>
      <c r="E3205" s="130">
        <v>2.0741841473567293E-2</v>
      </c>
    </row>
    <row r="3206" spans="2:5" x14ac:dyDescent="0.25">
      <c r="B3206" s="136">
        <v>41366</v>
      </c>
      <c r="C3206" s="261">
        <v>4.862760066986084</v>
      </c>
      <c r="D3206" s="130">
        <f t="shared" si="54"/>
        <v>1.7263950743340715E-2</v>
      </c>
      <c r="E3206" s="130">
        <v>1.0626598684711899E-2</v>
      </c>
    </row>
    <row r="3207" spans="2:5" x14ac:dyDescent="0.25">
      <c r="B3207" s="136">
        <v>41365</v>
      </c>
      <c r="C3207" s="261">
        <v>4.7802343368530273</v>
      </c>
      <c r="D3207" s="130">
        <f t="shared" si="54"/>
        <v>-1.1500457032532631E-2</v>
      </c>
      <c r="E3207" s="130">
        <v>-1.6970964842237365E-2</v>
      </c>
    </row>
    <row r="3208" spans="2:5" x14ac:dyDescent="0.25">
      <c r="B3208" s="136">
        <v>41361</v>
      </c>
      <c r="C3208" s="261">
        <v>4.8358488082885742</v>
      </c>
      <c r="D3208" s="130">
        <f t="shared" si="54"/>
        <v>2.2377973313456048E-2</v>
      </c>
      <c r="E3208" s="130">
        <v>1.1634256297183865E-2</v>
      </c>
    </row>
    <row r="3209" spans="2:5" x14ac:dyDescent="0.25">
      <c r="B3209" s="136">
        <v>41360</v>
      </c>
      <c r="C3209" s="261">
        <v>4.7300009727478027</v>
      </c>
      <c r="D3209" s="130">
        <f t="shared" si="54"/>
        <v>1.9002664150485262E-3</v>
      </c>
      <c r="E3209" s="130">
        <v>-2.1888160638800336E-2</v>
      </c>
    </row>
    <row r="3210" spans="2:5" x14ac:dyDescent="0.25">
      <c r="B3210" s="136">
        <v>41359</v>
      </c>
      <c r="C3210" s="261">
        <v>4.7210297584533691</v>
      </c>
      <c r="D3210" s="130">
        <f t="shared" si="54"/>
        <v>6.5021429318626051E-3</v>
      </c>
      <c r="E3210" s="130">
        <v>-1.8966622514713649E-3</v>
      </c>
    </row>
    <row r="3211" spans="2:5" x14ac:dyDescent="0.25">
      <c r="B3211" s="136">
        <v>41358</v>
      </c>
      <c r="C3211" s="261">
        <v>4.6905312538146973</v>
      </c>
      <c r="D3211" s="130">
        <f t="shared" si="54"/>
        <v>-1.5276385337227982E-3</v>
      </c>
      <c r="E3211" s="130">
        <v>-6.4601381899916949E-3</v>
      </c>
    </row>
    <row r="3212" spans="2:5" x14ac:dyDescent="0.25">
      <c r="B3212" s="136">
        <v>41355</v>
      </c>
      <c r="C3212" s="261">
        <v>4.6977076530456543</v>
      </c>
      <c r="D3212" s="130">
        <f t="shared" si="54"/>
        <v>3.0645382656458529E-3</v>
      </c>
      <c r="E3212" s="130">
        <v>1.529975783685619E-3</v>
      </c>
    </row>
    <row r="3213" spans="2:5" x14ac:dyDescent="0.25">
      <c r="B3213" s="136">
        <v>41354</v>
      </c>
      <c r="C3213" s="261">
        <v>4.6833553314208984</v>
      </c>
      <c r="D3213" s="130">
        <f t="shared" si="54"/>
        <v>-2.2833659695236815E-2</v>
      </c>
      <c r="E3213" s="130">
        <v>-3.0551755632240865E-3</v>
      </c>
    </row>
    <row r="3214" spans="2:5" x14ac:dyDescent="0.25">
      <c r="B3214" s="136">
        <v>41353</v>
      </c>
      <c r="C3214" s="261">
        <v>4.7927923202514648</v>
      </c>
      <c r="D3214" s="130">
        <f t="shared" si="54"/>
        <v>1.7133029080318201E-2</v>
      </c>
      <c r="E3214" s="130">
        <v>2.3367218817745346E-2</v>
      </c>
    </row>
    <row r="3215" spans="2:5" x14ac:dyDescent="0.25">
      <c r="B3215" s="136">
        <v>41352</v>
      </c>
      <c r="C3215" s="261">
        <v>4.7120604515075684</v>
      </c>
      <c r="D3215" s="130">
        <f t="shared" si="54"/>
        <v>-1.2964920670878535E-2</v>
      </c>
      <c r="E3215" s="130">
        <v>-1.6844432921237176E-2</v>
      </c>
    </row>
    <row r="3216" spans="2:5" x14ac:dyDescent="0.25">
      <c r="B3216" s="136">
        <v>41351</v>
      </c>
      <c r="C3216" s="261">
        <v>4.7739543914794922</v>
      </c>
      <c r="D3216" s="130">
        <f t="shared" si="54"/>
        <v>-6.9044570975569253E-3</v>
      </c>
      <c r="E3216" s="130">
        <v>1.3135217726699917E-2</v>
      </c>
    </row>
    <row r="3217" spans="2:5" x14ac:dyDescent="0.25">
      <c r="B3217" s="136">
        <v>41348</v>
      </c>
      <c r="C3217" s="261">
        <v>4.8071451187133789</v>
      </c>
      <c r="D3217" s="130">
        <f t="shared" si="54"/>
        <v>6.1962833079423525E-3</v>
      </c>
      <c r="E3217" s="130">
        <v>6.952460059762031E-3</v>
      </c>
    </row>
    <row r="3218" spans="2:5" x14ac:dyDescent="0.25">
      <c r="B3218" s="136">
        <v>41347</v>
      </c>
      <c r="C3218" s="261">
        <v>4.7775421142578116</v>
      </c>
      <c r="D3218" s="130">
        <f t="shared" si="54"/>
        <v>6.0445621533170924E-3</v>
      </c>
      <c r="E3218" s="130">
        <v>-6.1581258157420611E-3</v>
      </c>
    </row>
    <row r="3219" spans="2:5" x14ac:dyDescent="0.25">
      <c r="B3219" s="136">
        <v>41346</v>
      </c>
      <c r="C3219" s="261">
        <v>4.7488374710083008</v>
      </c>
      <c r="D3219" s="130">
        <f t="shared" si="54"/>
        <v>3.4115270926232629E-3</v>
      </c>
      <c r="E3219" s="130">
        <v>-6.0082449433248126E-3</v>
      </c>
    </row>
    <row r="3220" spans="2:5" x14ac:dyDescent="0.25">
      <c r="B3220" s="136">
        <v>41345</v>
      </c>
      <c r="C3220" s="261">
        <v>4.732691764831543</v>
      </c>
      <c r="D3220" s="130">
        <f t="shared" si="54"/>
        <v>-2.9254860291439477E-2</v>
      </c>
      <c r="E3220" s="130">
        <v>-3.3999281456414347E-3</v>
      </c>
    </row>
    <row r="3221" spans="2:5" x14ac:dyDescent="0.25">
      <c r="B3221" s="136">
        <v>41344</v>
      </c>
      <c r="C3221" s="261">
        <v>4.8753185272216797</v>
      </c>
      <c r="D3221" s="130">
        <f t="shared" si="54"/>
        <v>-1.2895051858740169E-2</v>
      </c>
      <c r="E3221" s="130">
        <v>3.0136499370187364E-2</v>
      </c>
    </row>
    <row r="3222" spans="2:5" x14ac:dyDescent="0.25">
      <c r="B3222" s="136">
        <v>41341</v>
      </c>
      <c r="C3222" s="261">
        <v>4.9390072822570801</v>
      </c>
      <c r="D3222" s="130">
        <f t="shared" si="54"/>
        <v>6.7654888433827968E-3</v>
      </c>
      <c r="E3222" s="130">
        <v>1.3063506451894333E-2</v>
      </c>
    </row>
    <row r="3223" spans="2:5" x14ac:dyDescent="0.25">
      <c r="B3223" s="136">
        <v>41340</v>
      </c>
      <c r="C3223" s="261">
        <v>4.9058170318603516</v>
      </c>
      <c r="D3223" s="130">
        <f t="shared" si="54"/>
        <v>-1.2784652670012097E-3</v>
      </c>
      <c r="E3223" s="130">
        <v>-6.7200245919785085E-3</v>
      </c>
    </row>
    <row r="3224" spans="2:5" x14ac:dyDescent="0.25">
      <c r="B3224" s="136">
        <v>41339</v>
      </c>
      <c r="C3224" s="261">
        <v>4.9120969772338867</v>
      </c>
      <c r="D3224" s="130">
        <f t="shared" si="54"/>
        <v>1.1265125173511239E-2</v>
      </c>
      <c r="E3224" s="130">
        <v>1.280101832732583E-3</v>
      </c>
    </row>
    <row r="3225" spans="2:5" x14ac:dyDescent="0.25">
      <c r="B3225" s="136">
        <v>41338</v>
      </c>
      <c r="C3225" s="261">
        <v>4.8573780059814453</v>
      </c>
      <c r="D3225" s="130">
        <f t="shared" si="54"/>
        <v>1.0638197604964485E-2</v>
      </c>
      <c r="E3225" s="130">
        <v>-1.1139635782039243E-2</v>
      </c>
    </row>
    <row r="3226" spans="2:5" x14ac:dyDescent="0.25">
      <c r="B3226" s="136">
        <v>41337</v>
      </c>
      <c r="C3226" s="261">
        <v>4.8062481880187988</v>
      </c>
      <c r="D3226" s="130">
        <f t="shared" si="54"/>
        <v>-7.2259890550357697E-3</v>
      </c>
      <c r="E3226" s="130">
        <v>-1.0526217621870171E-2</v>
      </c>
    </row>
    <row r="3227" spans="2:5" x14ac:dyDescent="0.25">
      <c r="B3227" s="136">
        <v>41334</v>
      </c>
      <c r="C3227" s="261">
        <v>4.8412308692932129</v>
      </c>
      <c r="D3227" s="130">
        <f t="shared" si="54"/>
        <v>7.4162617408126915E-4</v>
      </c>
      <c r="E3227" s="130">
        <v>7.2785840235259263E-3</v>
      </c>
    </row>
    <row r="3228" spans="2:5" x14ac:dyDescent="0.25">
      <c r="B3228" s="136">
        <v>41333</v>
      </c>
      <c r="C3228" s="261">
        <v>4.8376431465148926</v>
      </c>
      <c r="D3228" s="130">
        <f t="shared" si="54"/>
        <v>-1.1365723739262108E-2</v>
      </c>
      <c r="E3228" s="130">
        <v>-7.4107657229825438E-4</v>
      </c>
    </row>
    <row r="3229" spans="2:5" x14ac:dyDescent="0.25">
      <c r="B3229" s="136">
        <v>41332</v>
      </c>
      <c r="C3229" s="261">
        <v>4.8932585716247559</v>
      </c>
      <c r="D3229" s="130">
        <f t="shared" si="54"/>
        <v>1.2848409936090674E-3</v>
      </c>
      <c r="E3229" s="130">
        <v>1.1496388515124236E-2</v>
      </c>
    </row>
    <row r="3230" spans="2:5" x14ac:dyDescent="0.25">
      <c r="B3230" s="136">
        <v>41331</v>
      </c>
      <c r="C3230" s="261">
        <v>4.8869795799255371</v>
      </c>
      <c r="D3230" s="130">
        <f t="shared" si="54"/>
        <v>-1.8322770607831487E-3</v>
      </c>
      <c r="E3230" s="130">
        <v>-1.2831922955450679E-3</v>
      </c>
    </row>
    <row r="3231" spans="2:5" x14ac:dyDescent="0.25">
      <c r="B3231" s="136">
        <v>41330</v>
      </c>
      <c r="C3231" s="261">
        <v>4.8959503173828116</v>
      </c>
      <c r="D3231" s="130">
        <f t="shared" si="54"/>
        <v>2.0568513670131478E-2</v>
      </c>
      <c r="E3231" s="130">
        <v>1.8356404626947897E-3</v>
      </c>
    </row>
    <row r="3232" spans="2:5" x14ac:dyDescent="0.25">
      <c r="B3232" s="136">
        <v>41327</v>
      </c>
      <c r="C3232" s="261">
        <v>4.7972774505615234</v>
      </c>
      <c r="D3232" s="130">
        <f t="shared" si="54"/>
        <v>4.5143684895508691E-2</v>
      </c>
      <c r="E3232" s="130">
        <v>-2.0153976332430375E-2</v>
      </c>
    </row>
    <row r="3233" spans="2:5" x14ac:dyDescent="0.25">
      <c r="B3233" s="136">
        <v>41326</v>
      </c>
      <c r="C3233" s="261">
        <v>4.5900650024414063</v>
      </c>
      <c r="D3233" s="130">
        <f t="shared" si="54"/>
        <v>-1.4065603429627736E-2</v>
      </c>
      <c r="E3233" s="130">
        <v>-4.3193759430333323E-2</v>
      </c>
    </row>
    <row r="3234" spans="2:5" x14ac:dyDescent="0.25">
      <c r="B3234" s="136">
        <v>41325</v>
      </c>
      <c r="C3234" s="261">
        <v>4.655548095703125</v>
      </c>
      <c r="D3234" s="130">
        <f t="shared" si="54"/>
        <v>-6.698690182908436E-3</v>
      </c>
      <c r="E3234" s="130">
        <v>1.4266267084864592E-2</v>
      </c>
    </row>
    <row r="3235" spans="2:5" x14ac:dyDescent="0.25">
      <c r="B3235" s="136">
        <v>41324</v>
      </c>
      <c r="C3235" s="261">
        <v>4.6869444847106934</v>
      </c>
      <c r="D3235" s="130">
        <f t="shared" si="54"/>
        <v>1.6537235099305214E-2</v>
      </c>
      <c r="E3235" s="130">
        <v>6.7438652468322481E-3</v>
      </c>
    </row>
    <row r="3236" spans="2:5" x14ac:dyDescent="0.25">
      <c r="B3236" s="136">
        <v>41320</v>
      </c>
      <c r="C3236" s="261">
        <v>4.6106963157653809</v>
      </c>
      <c r="D3236" s="130">
        <f t="shared" si="54"/>
        <v>-4.4549348269258488E-3</v>
      </c>
      <c r="E3236" s="130">
        <v>-1.6268203985355931E-2</v>
      </c>
    </row>
    <row r="3237" spans="2:5" x14ac:dyDescent="0.25">
      <c r="B3237" s="136">
        <v>41319</v>
      </c>
      <c r="C3237" s="261">
        <v>4.6313285827636719</v>
      </c>
      <c r="D3237" s="130">
        <f t="shared" si="54"/>
        <v>-1.0540475176104154E-2</v>
      </c>
      <c r="E3237" s="130">
        <v>4.4748700814978819E-3</v>
      </c>
    </row>
    <row r="3238" spans="2:5" x14ac:dyDescent="0.25">
      <c r="B3238" s="136">
        <v>41318</v>
      </c>
      <c r="C3238" s="261">
        <v>4.6806650161743164</v>
      </c>
      <c r="D3238" s="130">
        <f t="shared" si="54"/>
        <v>1.222143989387833E-2</v>
      </c>
      <c r="E3238" s="130">
        <v>1.0652760331939954E-2</v>
      </c>
    </row>
    <row r="3239" spans="2:5" x14ac:dyDescent="0.25">
      <c r="B3239" s="136">
        <v>41317</v>
      </c>
      <c r="C3239" s="261">
        <v>4.6241512298583984</v>
      </c>
      <c r="D3239" s="130">
        <f t="shared" si="54"/>
        <v>8.4115509162905437E-3</v>
      </c>
      <c r="E3239" s="130">
        <v>-1.2073879698852881E-2</v>
      </c>
    </row>
    <row r="3240" spans="2:5" x14ac:dyDescent="0.25">
      <c r="B3240" s="136">
        <v>41316</v>
      </c>
      <c r="C3240" s="261">
        <v>4.5855793952941886</v>
      </c>
      <c r="D3240" s="130">
        <f t="shared" si="54"/>
        <v>-2.4241517817689292E-2</v>
      </c>
      <c r="E3240" s="130">
        <v>-8.3413869155380162E-3</v>
      </c>
    </row>
    <row r="3241" spans="2:5" x14ac:dyDescent="0.25">
      <c r="B3241" s="136">
        <v>41313</v>
      </c>
      <c r="C3241" s="261">
        <v>4.6995024681091309</v>
      </c>
      <c r="D3241" s="130">
        <f t="shared" si="54"/>
        <v>3.6398804541179336E-3</v>
      </c>
      <c r="E3241" s="130">
        <v>2.4843768473805598E-2</v>
      </c>
    </row>
    <row r="3242" spans="2:5" x14ac:dyDescent="0.25">
      <c r="B3242" s="136">
        <v>41312</v>
      </c>
      <c r="C3242" s="261">
        <v>4.6824588775634766</v>
      </c>
      <c r="D3242" s="130">
        <f t="shared" si="54"/>
        <v>-1.3045912260053891E-2</v>
      </c>
      <c r="E3242" s="130">
        <v>-3.626679773297762E-3</v>
      </c>
    </row>
    <row r="3243" spans="2:5" x14ac:dyDescent="0.25">
      <c r="B3243" s="136">
        <v>41311</v>
      </c>
      <c r="C3243" s="261">
        <v>4.7443532943725586</v>
      </c>
      <c r="D3243" s="130">
        <f t="shared" si="54"/>
        <v>5.5132471948674266E-3</v>
      </c>
      <c r="E3243" s="130">
        <v>1.3218357796083597E-2</v>
      </c>
    </row>
    <row r="3244" spans="2:5" x14ac:dyDescent="0.25">
      <c r="B3244" s="136">
        <v>41310</v>
      </c>
      <c r="C3244" s="261">
        <v>4.7183399200439453</v>
      </c>
      <c r="D3244" s="130">
        <f t="shared" si="54"/>
        <v>1.329230631852279E-2</v>
      </c>
      <c r="E3244" s="130">
        <v>-5.4830179614719339E-3</v>
      </c>
    </row>
    <row r="3245" spans="2:5" x14ac:dyDescent="0.25">
      <c r="B3245" s="136">
        <v>41309</v>
      </c>
      <c r="C3245" s="261">
        <v>4.6564450263977051</v>
      </c>
      <c r="D3245" s="130">
        <f t="shared" si="54"/>
        <v>-1.7228365589281175E-2</v>
      </c>
      <c r="E3245" s="130">
        <v>-1.3117938659591903E-2</v>
      </c>
    </row>
    <row r="3246" spans="2:5" x14ac:dyDescent="0.25">
      <c r="B3246" s="136">
        <v>41306</v>
      </c>
      <c r="C3246" s="261">
        <v>4.7380743026733398</v>
      </c>
      <c r="D3246" s="130">
        <f t="shared" si="54"/>
        <v>1.8967192937117871E-3</v>
      </c>
      <c r="E3246" s="130">
        <v>1.7530385479238523E-2</v>
      </c>
    </row>
    <row r="3247" spans="2:5" x14ac:dyDescent="0.25">
      <c r="B3247" s="136">
        <v>41305</v>
      </c>
      <c r="C3247" s="261">
        <v>4.7291045188903809</v>
      </c>
      <c r="D3247" s="130">
        <f t="shared" si="54"/>
        <v>-2.0820372168680432E-3</v>
      </c>
      <c r="E3247" s="130">
        <v>-1.8931285602460917E-3</v>
      </c>
    </row>
    <row r="3248" spans="2:5" x14ac:dyDescent="0.25">
      <c r="B3248" s="136">
        <v>41304</v>
      </c>
      <c r="C3248" s="261">
        <v>4.7389712333679199</v>
      </c>
      <c r="D3248" s="130">
        <f t="shared" si="54"/>
        <v>7.2450629415223107E-3</v>
      </c>
      <c r="E3248" s="130">
        <v>2.0863811400501993E-3</v>
      </c>
    </row>
    <row r="3249" spans="2:5" x14ac:dyDescent="0.25">
      <c r="B3249" s="136">
        <v>41303</v>
      </c>
      <c r="C3249" s="261">
        <v>4.7048840522766113</v>
      </c>
      <c r="D3249" s="130">
        <f t="shared" si="54"/>
        <v>4.59685830611132E-3</v>
      </c>
      <c r="E3249" s="130">
        <v>-7.1929495691585611E-3</v>
      </c>
    </row>
    <row r="3250" spans="2:5" x14ac:dyDescent="0.25">
      <c r="B3250" s="136">
        <v>41302</v>
      </c>
      <c r="C3250" s="261">
        <v>4.6833553314208984</v>
      </c>
      <c r="D3250" s="130">
        <f t="shared" si="54"/>
        <v>-8.7336372351788302E-3</v>
      </c>
      <c r="E3250" s="130">
        <v>-4.5758238920458666E-3</v>
      </c>
    </row>
    <row r="3251" spans="2:5" x14ac:dyDescent="0.25">
      <c r="B3251" s="136">
        <v>41299</v>
      </c>
      <c r="C3251" s="261">
        <v>4.7246184349060059</v>
      </c>
      <c r="D3251" s="130">
        <f t="shared" si="54"/>
        <v>5.697493012189424E-4</v>
      </c>
      <c r="E3251" s="130">
        <v>8.8105856944637323E-3</v>
      </c>
    </row>
    <row r="3252" spans="2:5" x14ac:dyDescent="0.25">
      <c r="B3252" s="136">
        <v>41298</v>
      </c>
      <c r="C3252" s="261">
        <v>4.7219281196594238</v>
      </c>
      <c r="D3252" s="130">
        <f t="shared" si="54"/>
        <v>-7.1669732110765045E-3</v>
      </c>
      <c r="E3252" s="130">
        <v>-5.6942487179613985E-4</v>
      </c>
    </row>
    <row r="3253" spans="2:5" x14ac:dyDescent="0.25">
      <c r="B3253" s="136">
        <v>41297</v>
      </c>
      <c r="C3253" s="261">
        <v>4.756014347076416</v>
      </c>
      <c r="D3253" s="130">
        <f t="shared" si="54"/>
        <v>1.9419187443773685E-2</v>
      </c>
      <c r="E3253" s="130">
        <v>7.218709508744218E-3</v>
      </c>
    </row>
    <row r="3254" spans="2:5" x14ac:dyDescent="0.25">
      <c r="B3254" s="136">
        <v>41296</v>
      </c>
      <c r="C3254" s="261">
        <v>4.6654157638549796</v>
      </c>
      <c r="D3254" s="130">
        <f t="shared" si="54"/>
        <v>-3.8304946553086145E-3</v>
      </c>
      <c r="E3254" s="130">
        <v>-1.9049266173288264E-2</v>
      </c>
    </row>
    <row r="3255" spans="2:5" x14ac:dyDescent="0.25">
      <c r="B3255" s="136">
        <v>41292</v>
      </c>
      <c r="C3255" s="261">
        <v>4.6833553314208984</v>
      </c>
      <c r="D3255" s="130">
        <f t="shared" si="54"/>
        <v>1.5345695205676061E-3</v>
      </c>
      <c r="E3255" s="130">
        <v>3.8452237643865632E-3</v>
      </c>
    </row>
    <row r="3256" spans="2:5" x14ac:dyDescent="0.25">
      <c r="B3256" s="136">
        <v>41291</v>
      </c>
      <c r="C3256" s="261">
        <v>4.6761794090270996</v>
      </c>
      <c r="D3256" s="130">
        <f t="shared" si="54"/>
        <v>1.5585381524174611E-2</v>
      </c>
      <c r="E3256" s="130">
        <v>-1.5322182251803862E-3</v>
      </c>
    </row>
    <row r="3257" spans="2:5" x14ac:dyDescent="0.25">
      <c r="B3257" s="136">
        <v>41290</v>
      </c>
      <c r="C3257" s="261">
        <v>4.6044178009033203</v>
      </c>
      <c r="D3257" s="130">
        <f t="shared" si="54"/>
        <v>6.4708640180477922E-3</v>
      </c>
      <c r="E3257" s="130">
        <v>-1.5346205063314631E-2</v>
      </c>
    </row>
    <row r="3258" spans="2:5" x14ac:dyDescent="0.25">
      <c r="B3258" s="136">
        <v>41289</v>
      </c>
      <c r="C3258" s="261">
        <v>4.5748147964477539</v>
      </c>
      <c r="D3258" s="130">
        <f t="shared" si="54"/>
        <v>-1.7908833155867818E-2</v>
      </c>
      <c r="E3258" s="130">
        <v>-6.4292611434519963E-3</v>
      </c>
    </row>
    <row r="3259" spans="2:5" x14ac:dyDescent="0.25">
      <c r="B3259" s="136">
        <v>41288</v>
      </c>
      <c r="C3259" s="261">
        <v>4.658238410949707</v>
      </c>
      <c r="D3259" s="130">
        <f t="shared" si="54"/>
        <v>-5.5536717682973568E-3</v>
      </c>
      <c r="E3259" s="130">
        <v>1.8235408035912139E-2</v>
      </c>
    </row>
    <row r="3260" spans="2:5" x14ac:dyDescent="0.25">
      <c r="B3260" s="136">
        <v>41285</v>
      </c>
      <c r="C3260" s="261">
        <v>4.6842532157897949</v>
      </c>
      <c r="D3260" s="130">
        <f t="shared" si="54"/>
        <v>0.1881687620644398</v>
      </c>
      <c r="E3260" s="130">
        <v>5.5846872884258566E-3</v>
      </c>
    </row>
    <row r="3261" spans="2:5" x14ac:dyDescent="0.25">
      <c r="B3261" s="136">
        <v>41284</v>
      </c>
      <c r="C3261" s="261">
        <v>3.9424140453338619</v>
      </c>
      <c r="D3261" s="130">
        <f t="shared" si="54"/>
        <v>2.9755882272533341E-2</v>
      </c>
      <c r="E3261" s="130">
        <v>-0.15836871669433317</v>
      </c>
    </row>
    <row r="3262" spans="2:5" x14ac:dyDescent="0.25">
      <c r="B3262" s="136">
        <v>41283</v>
      </c>
      <c r="C3262" s="261">
        <v>3.8284938335418701</v>
      </c>
      <c r="D3262" s="130">
        <f t="shared" si="54"/>
        <v>3.7630486995385015E-3</v>
      </c>
      <c r="E3262" s="130">
        <v>-2.8896054671584973E-2</v>
      </c>
    </row>
    <row r="3263" spans="2:5" x14ac:dyDescent="0.25">
      <c r="B3263" s="136">
        <v>41282</v>
      </c>
      <c r="C3263" s="261">
        <v>3.8141410350799561</v>
      </c>
      <c r="D3263" s="130">
        <f t="shared" si="54"/>
        <v>-1.7787153275116752E-2</v>
      </c>
      <c r="E3263" s="130">
        <v>-3.7489412510391326E-3</v>
      </c>
    </row>
    <row r="3264" spans="2:5" x14ac:dyDescent="0.25">
      <c r="B3264" s="136">
        <v>41281</v>
      </c>
      <c r="C3264" s="261">
        <v>3.8832123279571529</v>
      </c>
      <c r="D3264" s="130">
        <f t="shared" si="54"/>
        <v>1.4292433733571098E-2</v>
      </c>
      <c r="E3264" s="130">
        <v>1.8109265557283954E-2</v>
      </c>
    </row>
    <row r="3265" spans="2:5" x14ac:dyDescent="0.25">
      <c r="B3265" s="136">
        <v>41278</v>
      </c>
      <c r="C3265" s="261">
        <v>3.8284938335418701</v>
      </c>
      <c r="D3265" s="130">
        <f t="shared" si="54"/>
        <v>-1.8173059162197271E-2</v>
      </c>
      <c r="E3265" s="130">
        <v>-1.4091038499578672E-2</v>
      </c>
    </row>
    <row r="3266" spans="2:5" x14ac:dyDescent="0.25">
      <c r="B3266" s="136">
        <v>41277</v>
      </c>
      <c r="C3266" s="261">
        <v>3.8993570804595952</v>
      </c>
      <c r="D3266" s="130">
        <f t="shared" si="54"/>
        <v>1.4232164075639656E-2</v>
      </c>
      <c r="E3266" s="130">
        <v>1.8509432168045847E-2</v>
      </c>
    </row>
    <row r="3267" spans="2:5" x14ac:dyDescent="0.25">
      <c r="B3267" s="136">
        <v>41276</v>
      </c>
      <c r="C3267" s="261">
        <v>3.8446395397186279</v>
      </c>
      <c r="D3267" s="130">
        <f t="shared" ref="D3267:D3330" si="55">(C3267-C3268)/C3268</f>
        <v>1.3238858296996298E-2</v>
      </c>
      <c r="E3267" s="130">
        <v>-1.4032451917565343E-2</v>
      </c>
    </row>
    <row r="3268" spans="2:5" x14ac:dyDescent="0.25">
      <c r="B3268" s="136">
        <v>41274</v>
      </c>
      <c r="C3268" s="261">
        <v>3.7944059371948242</v>
      </c>
      <c r="D3268" s="130">
        <f t="shared" si="55"/>
        <v>1.2203832968125628E-2</v>
      </c>
      <c r="E3268" s="130">
        <v>-1.3065880950566327E-2</v>
      </c>
    </row>
    <row r="3269" spans="2:5" x14ac:dyDescent="0.25">
      <c r="B3269" s="136">
        <v>41271</v>
      </c>
      <c r="C3269" s="261">
        <v>3.7486579418182369</v>
      </c>
      <c r="D3269" s="130">
        <f t="shared" si="55"/>
        <v>2.1583708688322741E-3</v>
      </c>
      <c r="E3269" s="130">
        <v>-1.2056695075279296E-2</v>
      </c>
    </row>
    <row r="3270" spans="2:5" x14ac:dyDescent="0.25">
      <c r="B3270" s="136">
        <v>41270</v>
      </c>
      <c r="C3270" s="261">
        <v>3.7405843734741211</v>
      </c>
      <c r="D3270" s="130">
        <f t="shared" si="55"/>
        <v>-1.0441512750639363E-2</v>
      </c>
      <c r="E3270" s="130">
        <v>-2.153722337279936E-3</v>
      </c>
    </row>
    <row r="3271" spans="2:5" x14ac:dyDescent="0.25">
      <c r="B3271" s="136">
        <v>41269</v>
      </c>
      <c r="C3271" s="261">
        <v>3.780053853988647</v>
      </c>
      <c r="D3271" s="130">
        <f t="shared" si="55"/>
        <v>4.7687349246141606E-3</v>
      </c>
      <c r="E3271" s="130">
        <v>1.0551688338971507E-2</v>
      </c>
    </row>
    <row r="3272" spans="2:5" x14ac:dyDescent="0.25">
      <c r="B3272" s="136">
        <v>41267</v>
      </c>
      <c r="C3272" s="261">
        <v>3.7621133327484131</v>
      </c>
      <c r="D3272" s="130">
        <f t="shared" si="55"/>
        <v>-1.7108027413057999E-2</v>
      </c>
      <c r="E3272" s="130">
        <v>-4.7461020221453735E-3</v>
      </c>
    </row>
    <row r="3273" spans="2:5" x14ac:dyDescent="0.25">
      <c r="B3273" s="136">
        <v>41264</v>
      </c>
      <c r="C3273" s="261">
        <v>3.8275959491729741</v>
      </c>
      <c r="D3273" s="130">
        <f t="shared" si="55"/>
        <v>5.4196752140370577E-3</v>
      </c>
      <c r="E3273" s="130">
        <v>1.7405806426549795E-2</v>
      </c>
    </row>
    <row r="3274" spans="2:5" x14ac:dyDescent="0.25">
      <c r="B3274" s="136">
        <v>41263</v>
      </c>
      <c r="C3274" s="261">
        <v>3.806963443756104</v>
      </c>
      <c r="D3274" s="130">
        <f t="shared" si="55"/>
        <v>1.1793398518369258E-3</v>
      </c>
      <c r="E3274" s="130">
        <v>-5.3904606679626588E-3</v>
      </c>
    </row>
    <row r="3275" spans="2:5" x14ac:dyDescent="0.25">
      <c r="B3275" s="136">
        <v>41262</v>
      </c>
      <c r="C3275" s="261">
        <v>3.8024790287017818</v>
      </c>
      <c r="D3275" s="130">
        <f t="shared" si="55"/>
        <v>8.3252450263866795E-3</v>
      </c>
      <c r="E3275" s="130">
        <v>-1.1779506476946025E-3</v>
      </c>
    </row>
    <row r="3276" spans="2:5" x14ac:dyDescent="0.25">
      <c r="B3276" s="136">
        <v>41261</v>
      </c>
      <c r="C3276" s="261">
        <v>3.7710838317871089</v>
      </c>
      <c r="D3276" s="130">
        <f t="shared" si="55"/>
        <v>1.3989556025632916E-2</v>
      </c>
      <c r="E3276" s="130">
        <v>-8.2565075777397776E-3</v>
      </c>
    </row>
    <row r="3277" spans="2:5" x14ac:dyDescent="0.25">
      <c r="B3277" s="136">
        <v>41260</v>
      </c>
      <c r="C3277" s="261">
        <v>3.7190558910369869</v>
      </c>
      <c r="D3277" s="130">
        <f t="shared" si="55"/>
        <v>-5.278280188217882E-3</v>
      </c>
      <c r="E3277" s="130">
        <v>-1.3796548438295029E-2</v>
      </c>
    </row>
    <row r="3278" spans="2:5" x14ac:dyDescent="0.25">
      <c r="B3278" s="136">
        <v>41257</v>
      </c>
      <c r="C3278" s="261">
        <v>3.7387902736663818</v>
      </c>
      <c r="D3278" s="130">
        <f t="shared" si="55"/>
        <v>-2.1546901034234706E-3</v>
      </c>
      <c r="E3278" s="130">
        <v>5.3062882644370323E-3</v>
      </c>
    </row>
    <row r="3279" spans="2:5" x14ac:dyDescent="0.25">
      <c r="B3279" s="136">
        <v>41256</v>
      </c>
      <c r="C3279" s="261">
        <v>3.7468636035919189</v>
      </c>
      <c r="D3279" s="130">
        <f t="shared" si="55"/>
        <v>-2.4065437203017497E-2</v>
      </c>
      <c r="E3279" s="130">
        <v>2.1593428180233642E-3</v>
      </c>
    </row>
    <row r="3280" spans="2:5" x14ac:dyDescent="0.25">
      <c r="B3280" s="136">
        <v>41255</v>
      </c>
      <c r="C3280" s="261">
        <v>3.8392570018768311</v>
      </c>
      <c r="D3280" s="130">
        <f t="shared" si="55"/>
        <v>-4.651241851719644E-3</v>
      </c>
      <c r="E3280" s="130">
        <v>2.4658863534914768E-2</v>
      </c>
    </row>
    <row r="3281" spans="2:5" x14ac:dyDescent="0.25">
      <c r="B3281" s="136">
        <v>41254</v>
      </c>
      <c r="C3281" s="261">
        <v>3.857197761535645</v>
      </c>
      <c r="D3281" s="130">
        <f t="shared" si="55"/>
        <v>-2.5515354990815146E-3</v>
      </c>
      <c r="E3281" s="130">
        <v>4.6729769979044202E-3</v>
      </c>
    </row>
    <row r="3282" spans="2:5" x14ac:dyDescent="0.25">
      <c r="B3282" s="136">
        <v>41253</v>
      </c>
      <c r="C3282" s="261">
        <v>3.8670647144317631</v>
      </c>
      <c r="D3282" s="130">
        <f t="shared" si="55"/>
        <v>6.7725245143925522E-3</v>
      </c>
      <c r="E3282" s="130">
        <v>2.5580624863242398E-3</v>
      </c>
    </row>
    <row r="3283" spans="2:5" x14ac:dyDescent="0.25">
      <c r="B3283" s="136">
        <v>41250</v>
      </c>
      <c r="C3283" s="261">
        <v>3.8410511016845699</v>
      </c>
      <c r="D3283" s="130">
        <f t="shared" si="55"/>
        <v>-3.7229591053323983E-3</v>
      </c>
      <c r="E3283" s="130">
        <v>-6.7269659724367402E-3</v>
      </c>
    </row>
    <row r="3284" spans="2:5" x14ac:dyDescent="0.25">
      <c r="B3284" s="136">
        <v>41249</v>
      </c>
      <c r="C3284" s="261">
        <v>3.8554046154022221</v>
      </c>
      <c r="D3284" s="130">
        <f t="shared" si="55"/>
        <v>-1.1726729076805876E-2</v>
      </c>
      <c r="E3284" s="130">
        <v>3.7368713244552341E-3</v>
      </c>
    </row>
    <row r="3285" spans="2:5" x14ac:dyDescent="0.25">
      <c r="B3285" s="136">
        <v>41248</v>
      </c>
      <c r="C3285" s="261">
        <v>3.901152372360229</v>
      </c>
      <c r="D3285" s="130">
        <f t="shared" si="55"/>
        <v>-1.2264313189587896E-2</v>
      </c>
      <c r="E3285" s="130">
        <v>1.1865877001663081E-2</v>
      </c>
    </row>
    <row r="3286" spans="2:5" x14ac:dyDescent="0.25">
      <c r="B3286" s="136">
        <v>41247</v>
      </c>
      <c r="C3286" s="261">
        <v>3.9495913982391362</v>
      </c>
      <c r="D3286" s="130">
        <f t="shared" si="55"/>
        <v>6.8180857168768168E-4</v>
      </c>
      <c r="E3286" s="130">
        <v>1.2416594189475643E-2</v>
      </c>
    </row>
    <row r="3287" spans="2:5" x14ac:dyDescent="0.25">
      <c r="B3287" s="136">
        <v>41246</v>
      </c>
      <c r="C3287" s="261">
        <v>3.946900367736816</v>
      </c>
      <c r="D3287" s="130">
        <f t="shared" si="55"/>
        <v>-1.0123830043741941E-2</v>
      </c>
      <c r="E3287" s="130">
        <v>-6.813440254908339E-4</v>
      </c>
    </row>
    <row r="3288" spans="2:5" x14ac:dyDescent="0.25">
      <c r="B3288" s="136">
        <v>41243</v>
      </c>
      <c r="C3288" s="261">
        <v>3.9872667789459229</v>
      </c>
      <c r="D3288" s="130">
        <f t="shared" si="55"/>
        <v>-4.7018910046852866E-3</v>
      </c>
      <c r="E3288" s="130">
        <v>1.022737020145591E-2</v>
      </c>
    </row>
    <row r="3289" spans="2:5" x14ac:dyDescent="0.25">
      <c r="B3289" s="136">
        <v>41242</v>
      </c>
      <c r="C3289" s="261">
        <v>4.0061030387878418</v>
      </c>
      <c r="D3289" s="130">
        <f t="shared" si="55"/>
        <v>2.8084460370830368E-2</v>
      </c>
      <c r="E3289" s="130">
        <v>4.7241032231353517E-3</v>
      </c>
    </row>
    <row r="3290" spans="2:5" x14ac:dyDescent="0.25">
      <c r="B3290" s="136">
        <v>41241</v>
      </c>
      <c r="C3290" s="261">
        <v>3.8966672420501709</v>
      </c>
      <c r="D3290" s="130">
        <f t="shared" si="55"/>
        <v>-3.6695921111451792E-3</v>
      </c>
      <c r="E3290" s="130">
        <v>-2.7317269595438003E-2</v>
      </c>
    </row>
    <row r="3291" spans="2:5" x14ac:dyDescent="0.25">
      <c r="B3291" s="136">
        <v>41240</v>
      </c>
      <c r="C3291" s="261">
        <v>3.911019086837769</v>
      </c>
      <c r="D3291" s="130">
        <f t="shared" si="55"/>
        <v>-5.9278299130948314E-3</v>
      </c>
      <c r="E3291" s="130">
        <v>3.6831076137892392E-3</v>
      </c>
    </row>
    <row r="3292" spans="2:5" x14ac:dyDescent="0.25">
      <c r="B3292" s="136">
        <v>41239</v>
      </c>
      <c r="C3292" s="261">
        <v>3.934341192245483</v>
      </c>
      <c r="D3292" s="130">
        <f t="shared" si="55"/>
        <v>7.580749591455764E-3</v>
      </c>
      <c r="E3292" s="130">
        <v>5.9631786217057055E-3</v>
      </c>
    </row>
    <row r="3293" spans="2:5" x14ac:dyDescent="0.25">
      <c r="B3293" s="136">
        <v>41236</v>
      </c>
      <c r="C3293" s="261">
        <v>3.9047403335571289</v>
      </c>
      <c r="D3293" s="130">
        <f t="shared" si="55"/>
        <v>2.7620641049250931E-2</v>
      </c>
      <c r="E3293" s="130">
        <v>-7.5237141981221193E-3</v>
      </c>
    </row>
    <row r="3294" spans="2:5" x14ac:dyDescent="0.25">
      <c r="B3294" s="136">
        <v>41234</v>
      </c>
      <c r="C3294" s="261">
        <v>3.7997877597808838</v>
      </c>
      <c r="D3294" s="130">
        <f t="shared" si="55"/>
        <v>7.3723701439646523E-3</v>
      </c>
      <c r="E3294" s="130">
        <v>-2.6878246646592177E-2</v>
      </c>
    </row>
    <row r="3295" spans="2:5" x14ac:dyDescent="0.25">
      <c r="B3295" s="136">
        <v>41233</v>
      </c>
      <c r="C3295" s="261">
        <v>3.7719793319702148</v>
      </c>
      <c r="D3295" s="130">
        <f t="shared" si="55"/>
        <v>-2.8195475559166839E-2</v>
      </c>
      <c r="E3295" s="130">
        <v>-7.3184160718156874E-3</v>
      </c>
    </row>
    <row r="3296" spans="2:5" x14ac:dyDescent="0.25">
      <c r="B3296" s="136">
        <v>41232</v>
      </c>
      <c r="C3296" s="261">
        <v>3.8814177513122559</v>
      </c>
      <c r="D3296" s="130">
        <f t="shared" si="55"/>
        <v>1.6921280428440353E-2</v>
      </c>
      <c r="E3296" s="130">
        <v>2.9013525714330503E-2</v>
      </c>
    </row>
    <row r="3297" spans="2:5" x14ac:dyDescent="0.25">
      <c r="B3297" s="136">
        <v>41229</v>
      </c>
      <c r="C3297" s="261">
        <v>3.8168320655822749</v>
      </c>
      <c r="D3297" s="130">
        <f t="shared" si="55"/>
        <v>1.6483538462446927E-2</v>
      </c>
      <c r="E3297" s="130">
        <v>-1.6639715142268658E-2</v>
      </c>
    </row>
    <row r="3298" spans="2:5" x14ac:dyDescent="0.25">
      <c r="B3298" s="136">
        <v>41228</v>
      </c>
      <c r="C3298" s="261">
        <v>3.7549374103546138</v>
      </c>
      <c r="D3298" s="130">
        <f t="shared" si="55"/>
        <v>3.5962730437618566E-3</v>
      </c>
      <c r="E3298" s="130">
        <v>-1.6216237488095725E-2</v>
      </c>
    </row>
    <row r="3299" spans="2:5" x14ac:dyDescent="0.25">
      <c r="B3299" s="136">
        <v>41227</v>
      </c>
      <c r="C3299" s="261">
        <v>3.741482019424438</v>
      </c>
      <c r="D3299" s="130">
        <f t="shared" si="55"/>
        <v>-8.7925696359766915E-3</v>
      </c>
      <c r="E3299" s="130">
        <v>-3.5833862085347151E-3</v>
      </c>
    </row>
    <row r="3300" spans="2:5" x14ac:dyDescent="0.25">
      <c r="B3300" s="136">
        <v>41226</v>
      </c>
      <c r="C3300" s="261">
        <v>3.774671077728271</v>
      </c>
      <c r="D3300" s="130">
        <f t="shared" si="55"/>
        <v>-1.6822506051818623E-2</v>
      </c>
      <c r="E3300" s="130">
        <v>8.8705646937569851E-3</v>
      </c>
    </row>
    <row r="3301" spans="2:5" x14ac:dyDescent="0.25">
      <c r="B3301" s="136">
        <v>41225</v>
      </c>
      <c r="C3301" s="261">
        <v>3.8392570018768311</v>
      </c>
      <c r="D3301" s="130">
        <f t="shared" si="55"/>
        <v>-5.8075297047443537E-3</v>
      </c>
      <c r="E3301" s="130">
        <v>1.7110344933002765E-2</v>
      </c>
    </row>
    <row r="3302" spans="2:5" x14ac:dyDescent="0.25">
      <c r="B3302" s="136">
        <v>41222</v>
      </c>
      <c r="C3302" s="261">
        <v>3.86168384552002</v>
      </c>
      <c r="D3302" s="130">
        <f t="shared" si="55"/>
        <v>4.1990537993229398E-3</v>
      </c>
      <c r="E3302" s="130">
        <v>5.8414541230830596E-3</v>
      </c>
    </row>
    <row r="3303" spans="2:5" x14ac:dyDescent="0.25">
      <c r="B3303" s="136">
        <v>41221</v>
      </c>
      <c r="C3303" s="261">
        <v>3.8455362319946289</v>
      </c>
      <c r="D3303" s="130">
        <f t="shared" si="55"/>
        <v>-9.7023012857873486E-3</v>
      </c>
      <c r="E3303" s="130">
        <v>-4.1814954748623677E-3</v>
      </c>
    </row>
    <row r="3304" spans="2:5" x14ac:dyDescent="0.25">
      <c r="B3304" s="136">
        <v>41220</v>
      </c>
      <c r="C3304" s="261">
        <v>3.8832123279571529</v>
      </c>
      <c r="D3304" s="130">
        <f t="shared" si="55"/>
        <v>-1.6136216738651125E-2</v>
      </c>
      <c r="E3304" s="130">
        <v>9.7973582069156261E-3</v>
      </c>
    </row>
    <row r="3305" spans="2:5" x14ac:dyDescent="0.25">
      <c r="B3305" s="136">
        <v>41219</v>
      </c>
      <c r="C3305" s="261">
        <v>3.946900367736816</v>
      </c>
      <c r="D3305" s="130">
        <f t="shared" si="55"/>
        <v>5.2548697127871866E-3</v>
      </c>
      <c r="E3305" s="130">
        <v>1.6400864645268458E-2</v>
      </c>
    </row>
    <row r="3306" spans="2:5" x14ac:dyDescent="0.25">
      <c r="B3306" s="136">
        <v>41218</v>
      </c>
      <c r="C3306" s="261">
        <v>3.926268339157104</v>
      </c>
      <c r="D3306" s="130">
        <f t="shared" si="55"/>
        <v>-9.1318244872081128E-4</v>
      </c>
      <c r="E3306" s="130">
        <v>-5.2274004047237919E-3</v>
      </c>
    </row>
    <row r="3307" spans="2:5" x14ac:dyDescent="0.25">
      <c r="B3307" s="136">
        <v>41215</v>
      </c>
      <c r="C3307" s="261">
        <v>3.9298570156097412</v>
      </c>
      <c r="D3307" s="130">
        <f t="shared" si="55"/>
        <v>-2.5044178611275448E-3</v>
      </c>
      <c r="E3307" s="130">
        <v>9.1401711310633044E-4</v>
      </c>
    </row>
    <row r="3308" spans="2:5" x14ac:dyDescent="0.25">
      <c r="B3308" s="136">
        <v>41214</v>
      </c>
      <c r="C3308" s="261">
        <v>3.9397237300872798</v>
      </c>
      <c r="D3308" s="130">
        <f t="shared" si="55"/>
        <v>1.1515474239880454E-2</v>
      </c>
      <c r="E3308" s="130">
        <v>2.5107057173701618E-3</v>
      </c>
    </row>
    <row r="3309" spans="2:5" x14ac:dyDescent="0.25">
      <c r="B3309" s="136">
        <v>41213</v>
      </c>
      <c r="C3309" s="261">
        <v>3.8948724269866939</v>
      </c>
      <c r="D3309" s="130">
        <f t="shared" si="55"/>
        <v>1.7576692709233375E-2</v>
      </c>
      <c r="E3309" s="130">
        <v>-1.1384377731377706E-2</v>
      </c>
    </row>
    <row r="3310" spans="2:5" x14ac:dyDescent="0.25">
      <c r="B3310" s="136">
        <v>41208</v>
      </c>
      <c r="C3310" s="261">
        <v>3.8275959491729741</v>
      </c>
      <c r="D3310" s="130">
        <f t="shared" si="55"/>
        <v>-1.8403323882859944E-2</v>
      </c>
      <c r="E3310" s="130">
        <v>-1.7273088932920178E-2</v>
      </c>
    </row>
    <row r="3311" spans="2:5" x14ac:dyDescent="0.25">
      <c r="B3311" s="136">
        <v>41207</v>
      </c>
      <c r="C3311" s="261">
        <v>3.8993570804595952</v>
      </c>
      <c r="D3311" s="130">
        <f t="shared" si="55"/>
        <v>1.0930038211773081E-2</v>
      </c>
      <c r="E3311" s="130">
        <v>1.8748355949672918E-2</v>
      </c>
    </row>
    <row r="3312" spans="2:5" x14ac:dyDescent="0.25">
      <c r="B3312" s="136">
        <v>41206</v>
      </c>
      <c r="C3312" s="261">
        <v>3.857197761535645</v>
      </c>
      <c r="D3312" s="130">
        <f t="shared" si="55"/>
        <v>-7.1578241432161509E-3</v>
      </c>
      <c r="E3312" s="130">
        <v>-1.0811864123759889E-2</v>
      </c>
    </row>
    <row r="3313" spans="2:5" x14ac:dyDescent="0.25">
      <c r="B3313" s="136">
        <v>41205</v>
      </c>
      <c r="C3313" s="261">
        <v>3.8850059509277339</v>
      </c>
      <c r="D3313" s="130">
        <f t="shared" si="55"/>
        <v>-1.5233965465101522E-2</v>
      </c>
      <c r="E3313" s="130">
        <v>7.2094279607322577E-3</v>
      </c>
    </row>
    <row r="3314" spans="2:5" x14ac:dyDescent="0.25">
      <c r="B3314" s="136">
        <v>41204</v>
      </c>
      <c r="C3314" s="261">
        <v>3.9451055526733398</v>
      </c>
      <c r="D3314" s="130">
        <f t="shared" si="55"/>
        <v>6.6372958684608081E-3</v>
      </c>
      <c r="E3314" s="130">
        <v>1.5469629263052792E-2</v>
      </c>
    </row>
    <row r="3315" spans="2:5" x14ac:dyDescent="0.25">
      <c r="B3315" s="136">
        <v>41201</v>
      </c>
      <c r="C3315" s="261">
        <v>3.9190933704376221</v>
      </c>
      <c r="D3315" s="130">
        <f t="shared" si="55"/>
        <v>-1.6876568401785606E-2</v>
      </c>
      <c r="E3315" s="130">
        <v>-6.5935326415008134E-3</v>
      </c>
    </row>
    <row r="3316" spans="2:5" x14ac:dyDescent="0.25">
      <c r="B3316" s="136">
        <v>41200</v>
      </c>
      <c r="C3316" s="261">
        <v>3.9863696098327641</v>
      </c>
      <c r="D3316" s="130">
        <f t="shared" si="55"/>
        <v>7.0247613577717168E-3</v>
      </c>
      <c r="E3316" s="130">
        <v>1.7166276236901624E-2</v>
      </c>
    </row>
    <row r="3317" spans="2:5" x14ac:dyDescent="0.25">
      <c r="B3317" s="136">
        <v>41199</v>
      </c>
      <c r="C3317" s="261">
        <v>3.9585616588592529</v>
      </c>
      <c r="D3317" s="130">
        <f t="shared" si="55"/>
        <v>-9.8719341630929495E-3</v>
      </c>
      <c r="E3317" s="130">
        <v>-6.9757583202822437E-3</v>
      </c>
    </row>
    <row r="3318" spans="2:5" x14ac:dyDescent="0.25">
      <c r="B3318" s="136">
        <v>41198</v>
      </c>
      <c r="C3318" s="261">
        <v>3.9980299472808838</v>
      </c>
      <c r="D3318" s="130">
        <f t="shared" si="55"/>
        <v>6.4355277478454591E-3</v>
      </c>
      <c r="E3318" s="130">
        <v>9.9703609095745452E-3</v>
      </c>
    </row>
    <row r="3319" spans="2:5" x14ac:dyDescent="0.25">
      <c r="B3319" s="136">
        <v>41197</v>
      </c>
      <c r="C3319" s="261">
        <v>3.972465038299561</v>
      </c>
      <c r="D3319" s="130">
        <f t="shared" si="55"/>
        <v>6.7361300044285288E-4</v>
      </c>
      <c r="E3319" s="130">
        <v>-6.3943765600630005E-3</v>
      </c>
    </row>
    <row r="3320" spans="2:5" x14ac:dyDescent="0.25">
      <c r="B3320" s="136">
        <v>41194</v>
      </c>
      <c r="C3320" s="261">
        <v>3.969790935516357</v>
      </c>
      <c r="D3320" s="130">
        <f t="shared" si="55"/>
        <v>-7.6316857216939829E-2</v>
      </c>
      <c r="E3320" s="130">
        <v>-6.731595514176457E-4</v>
      </c>
    </row>
    <row r="3321" spans="2:5" x14ac:dyDescent="0.25">
      <c r="B3321" s="136">
        <v>41193</v>
      </c>
      <c r="C3321" s="261">
        <v>4.2977843284606934</v>
      </c>
      <c r="D3321" s="130">
        <f t="shared" si="55"/>
        <v>2.8802826965477472E-2</v>
      </c>
      <c r="E3321" s="130">
        <v>8.2622334090667618E-2</v>
      </c>
    </row>
    <row r="3322" spans="2:5" x14ac:dyDescent="0.25">
      <c r="B3322" s="136">
        <v>41192</v>
      </c>
      <c r="C3322" s="261">
        <v>4.1774616241455078</v>
      </c>
      <c r="D3322" s="130">
        <f t="shared" si="55"/>
        <v>-1.2431334235368503E-2</v>
      </c>
      <c r="E3322" s="130">
        <v>-2.799645005878661E-2</v>
      </c>
    </row>
    <row r="3323" spans="2:5" x14ac:dyDescent="0.25">
      <c r="B3323" s="136">
        <v>41191</v>
      </c>
      <c r="C3323" s="261">
        <v>4.2300467491149902</v>
      </c>
      <c r="D3323" s="130">
        <f t="shared" si="55"/>
        <v>-8.9790163042178985E-3</v>
      </c>
      <c r="E3323" s="130">
        <v>1.2587817603288842E-2</v>
      </c>
    </row>
    <row r="3324" spans="2:5" x14ac:dyDescent="0.25">
      <c r="B3324" s="136">
        <v>41190</v>
      </c>
      <c r="C3324" s="261">
        <v>4.2683725357055664</v>
      </c>
      <c r="D3324" s="130">
        <f t="shared" si="55"/>
        <v>-1.7641015195715096E-2</v>
      </c>
      <c r="E3324" s="130">
        <v>9.060369509768346E-3</v>
      </c>
    </row>
    <row r="3325" spans="2:5" x14ac:dyDescent="0.25">
      <c r="B3325" s="136">
        <v>41187</v>
      </c>
      <c r="C3325" s="261">
        <v>4.3450231552124023</v>
      </c>
      <c r="D3325" s="130">
        <f t="shared" si="55"/>
        <v>-1.8126914586323283E-2</v>
      </c>
      <c r="E3325" s="130">
        <v>1.7957809180347353E-2</v>
      </c>
    </row>
    <row r="3326" spans="2:5" x14ac:dyDescent="0.25">
      <c r="B3326" s="136">
        <v>41186</v>
      </c>
      <c r="C3326" s="261">
        <v>4.425239086151123</v>
      </c>
      <c r="D3326" s="130">
        <f t="shared" si="55"/>
        <v>3.2330172276242171E-3</v>
      </c>
      <c r="E3326" s="130">
        <v>1.8461565812944308E-2</v>
      </c>
    </row>
    <row r="3327" spans="2:5" x14ac:dyDescent="0.25">
      <c r="B3327" s="136">
        <v>41185</v>
      </c>
      <c r="C3327" s="261">
        <v>4.4109783172607422</v>
      </c>
      <c r="D3327" s="130">
        <f t="shared" si="55"/>
        <v>4.0435815685787218E-4</v>
      </c>
      <c r="E3327" s="130">
        <v>-3.2225985111200501E-3</v>
      </c>
    </row>
    <row r="3328" spans="2:5" x14ac:dyDescent="0.25">
      <c r="B3328" s="136">
        <v>41184</v>
      </c>
      <c r="C3328" s="261">
        <v>4.4091954231262207</v>
      </c>
      <c r="D3328" s="130">
        <f t="shared" si="55"/>
        <v>2.0216586817097977E-4</v>
      </c>
      <c r="E3328" s="130">
        <v>-4.0419471742692172E-4</v>
      </c>
    </row>
    <row r="3329" spans="2:5" x14ac:dyDescent="0.25">
      <c r="B3329" s="136">
        <v>41183</v>
      </c>
      <c r="C3329" s="261">
        <v>4.4083042144775391</v>
      </c>
      <c r="D3329" s="130">
        <f t="shared" si="55"/>
        <v>1.8953320661193825E-2</v>
      </c>
      <c r="E3329" s="130">
        <v>-2.0212500539378527E-4</v>
      </c>
    </row>
    <row r="3330" spans="2:5" x14ac:dyDescent="0.25">
      <c r="B3330" s="136">
        <v>41180</v>
      </c>
      <c r="C3330" s="261">
        <v>4.3263063430786133</v>
      </c>
      <c r="D3330" s="130">
        <f t="shared" si="55"/>
        <v>1.6970654545560519E-2</v>
      </c>
      <c r="E3330" s="130">
        <v>-1.8600774222802579E-2</v>
      </c>
    </row>
    <row r="3331" spans="2:5" x14ac:dyDescent="0.25">
      <c r="B3331" s="136">
        <v>41179</v>
      </c>
      <c r="C3331" s="261">
        <v>4.2541112899780273</v>
      </c>
      <c r="D3331" s="130">
        <f t="shared" ref="D3331:D3394" si="56">(C3331-C3332)/C3332</f>
        <v>8.8775161952700746E-3</v>
      </c>
      <c r="E3331" s="130">
        <v>-1.6687457469600202E-2</v>
      </c>
    </row>
    <row r="3332" spans="2:5" x14ac:dyDescent="0.25">
      <c r="B3332" s="136">
        <v>41178</v>
      </c>
      <c r="C3332" s="261">
        <v>4.2166776657104492</v>
      </c>
      <c r="D3332" s="130">
        <f t="shared" si="56"/>
        <v>-3.5803668121013195E-3</v>
      </c>
      <c r="E3332" s="130">
        <v>-8.7993993847235406E-3</v>
      </c>
    </row>
    <row r="3333" spans="2:5" x14ac:dyDescent="0.25">
      <c r="B3333" s="136">
        <v>41177</v>
      </c>
      <c r="C3333" s="261">
        <v>4.2318291664123544</v>
      </c>
      <c r="D3333" s="130">
        <f t="shared" si="56"/>
        <v>-1.5958810992738562E-2</v>
      </c>
      <c r="E3333" s="130">
        <v>3.5932319003455001E-3</v>
      </c>
    </row>
    <row r="3334" spans="2:5" x14ac:dyDescent="0.25">
      <c r="B3334" s="136">
        <v>41176</v>
      </c>
      <c r="C3334" s="261">
        <v>4.3004593849182129</v>
      </c>
      <c r="D3334" s="130">
        <f t="shared" si="56"/>
        <v>-9.6468844955513965E-3</v>
      </c>
      <c r="E3334" s="130">
        <v>1.6217625004943566E-2</v>
      </c>
    </row>
    <row r="3335" spans="2:5" x14ac:dyDescent="0.25">
      <c r="B3335" s="136">
        <v>41173</v>
      </c>
      <c r="C3335" s="261">
        <v>4.3423495292663574</v>
      </c>
      <c r="D3335" s="130">
        <f t="shared" si="56"/>
        <v>1.7969064654672972E-2</v>
      </c>
      <c r="E3335" s="130">
        <v>9.740853383025546E-3</v>
      </c>
    </row>
    <row r="3336" spans="2:5" x14ac:dyDescent="0.25">
      <c r="B3336" s="136">
        <v>41172</v>
      </c>
      <c r="C3336" s="261">
        <v>4.2656989097595206</v>
      </c>
      <c r="D3336" s="130">
        <f t="shared" si="56"/>
        <v>7.3672398581367312E-3</v>
      </c>
      <c r="E3336" s="130">
        <v>-1.7651876936720705E-2</v>
      </c>
    </row>
    <row r="3337" spans="2:5" x14ac:dyDescent="0.25">
      <c r="B3337" s="136">
        <v>41171</v>
      </c>
      <c r="C3337" s="261">
        <v>4.2345023155212402</v>
      </c>
      <c r="D3337" s="130">
        <f t="shared" si="56"/>
        <v>-3.5656848223211109E-3</v>
      </c>
      <c r="E3337" s="130">
        <v>-7.3133605765998786E-3</v>
      </c>
    </row>
    <row r="3338" spans="2:5" x14ac:dyDescent="0.25">
      <c r="B3338" s="136">
        <v>41170</v>
      </c>
      <c r="C3338" s="261">
        <v>4.2496552467346191</v>
      </c>
      <c r="D3338" s="130">
        <f t="shared" si="56"/>
        <v>-1.0583069664168748E-2</v>
      </c>
      <c r="E3338" s="130">
        <v>3.578444427303065E-3</v>
      </c>
    </row>
    <row r="3339" spans="2:5" x14ac:dyDescent="0.25">
      <c r="B3339" s="136">
        <v>41169</v>
      </c>
      <c r="C3339" s="261">
        <v>4.2951107025146484</v>
      </c>
      <c r="D3339" s="130">
        <f t="shared" si="56"/>
        <v>8.3055324846319873E-4</v>
      </c>
      <c r="E3339" s="130">
        <v>1.069626902440067E-2</v>
      </c>
    </row>
    <row r="3340" spans="2:5" x14ac:dyDescent="0.25">
      <c r="B3340" s="136">
        <v>41166</v>
      </c>
      <c r="C3340" s="261">
        <v>4.2915463447570801</v>
      </c>
      <c r="D3340" s="130">
        <f t="shared" si="56"/>
        <v>1.732522655487273E-2</v>
      </c>
      <c r="E3340" s="130">
        <v>-8.2986400222037193E-4</v>
      </c>
    </row>
    <row r="3341" spans="2:5" x14ac:dyDescent="0.25">
      <c r="B3341" s="136">
        <v>41165</v>
      </c>
      <c r="C3341" s="261">
        <v>4.2184605598449707</v>
      </c>
      <c r="D3341" s="130">
        <f t="shared" si="56"/>
        <v>2.6681465590123899E-2</v>
      </c>
      <c r="E3341" s="130">
        <v>-1.703017491618079E-2</v>
      </c>
    </row>
    <row r="3342" spans="2:5" x14ac:dyDescent="0.25">
      <c r="B3342" s="136">
        <v>41164</v>
      </c>
      <c r="C3342" s="261">
        <v>4.1088309288024902</v>
      </c>
      <c r="D3342" s="130">
        <f t="shared" si="56"/>
        <v>5.6718732949396292E-3</v>
      </c>
      <c r="E3342" s="130">
        <v>-2.5988065903953687E-2</v>
      </c>
    </row>
    <row r="3343" spans="2:5" x14ac:dyDescent="0.25">
      <c r="B3343" s="136">
        <v>41163</v>
      </c>
      <c r="C3343" s="261">
        <v>4.0856575965881348</v>
      </c>
      <c r="D3343" s="130">
        <f t="shared" si="56"/>
        <v>1.1696640431947163E-2</v>
      </c>
      <c r="E3343" s="130">
        <v>-5.6398845841800762E-3</v>
      </c>
    </row>
    <row r="3344" spans="2:5" x14ac:dyDescent="0.25">
      <c r="B3344" s="136">
        <v>41162</v>
      </c>
      <c r="C3344" s="261">
        <v>4.038421630859375</v>
      </c>
      <c r="D3344" s="130">
        <f t="shared" si="56"/>
        <v>-7.664799756286176E-3</v>
      </c>
      <c r="E3344" s="130">
        <v>-1.1561410767315827E-2</v>
      </c>
    </row>
    <row r="3345" spans="2:5" x14ac:dyDescent="0.25">
      <c r="B3345" s="136">
        <v>41159</v>
      </c>
      <c r="C3345" s="261">
        <v>4.0696144104003906</v>
      </c>
      <c r="D3345" s="130">
        <f t="shared" si="56"/>
        <v>2.2620196754876934E-2</v>
      </c>
      <c r="E3345" s="130">
        <v>7.7240026902237573E-3</v>
      </c>
    </row>
    <row r="3346" spans="2:5" x14ac:dyDescent="0.25">
      <c r="B3346" s="136">
        <v>41158</v>
      </c>
      <c r="C3346" s="261">
        <v>3.9795951843261719</v>
      </c>
      <c r="D3346" s="130">
        <f t="shared" si="56"/>
        <v>5.3811615593472917E-2</v>
      </c>
      <c r="E3346" s="130">
        <v>-2.2119841586014575E-2</v>
      </c>
    </row>
    <row r="3347" spans="2:5" x14ac:dyDescent="0.25">
      <c r="B3347" s="136">
        <v>41157</v>
      </c>
      <c r="C3347" s="261">
        <v>3.7763819694519039</v>
      </c>
      <c r="D3347" s="130">
        <f t="shared" si="56"/>
        <v>4.0280815844675006E-3</v>
      </c>
      <c r="E3347" s="130">
        <v>-5.1063790526894068E-2</v>
      </c>
    </row>
    <row r="3348" spans="2:5" x14ac:dyDescent="0.25">
      <c r="B3348" s="136">
        <v>41156</v>
      </c>
      <c r="C3348" s="261">
        <v>3.761231422424316</v>
      </c>
      <c r="D3348" s="130">
        <f t="shared" si="56"/>
        <v>-7.7589882552538013E-3</v>
      </c>
      <c r="E3348" s="130">
        <v>-4.0119212384087327E-3</v>
      </c>
    </row>
    <row r="3349" spans="2:5" x14ac:dyDescent="0.25">
      <c r="B3349" s="136">
        <v>41152</v>
      </c>
      <c r="C3349" s="261">
        <v>3.7906429767608638</v>
      </c>
      <c r="D3349" s="130">
        <f t="shared" si="56"/>
        <v>2.8297151438168764E-3</v>
      </c>
      <c r="E3349" s="130">
        <v>7.8196609124334404E-3</v>
      </c>
    </row>
    <row r="3350" spans="2:5" x14ac:dyDescent="0.25">
      <c r="B3350" s="136">
        <v>41151</v>
      </c>
      <c r="C3350" s="261">
        <v>3.7799468040466309</v>
      </c>
      <c r="D3350" s="130">
        <f t="shared" si="56"/>
        <v>-7.9533326062358554E-3</v>
      </c>
      <c r="E3350" s="130">
        <v>-2.8217304504295267E-3</v>
      </c>
    </row>
    <row r="3351" spans="2:5" x14ac:dyDescent="0.25">
      <c r="B3351" s="136">
        <v>41150</v>
      </c>
      <c r="C3351" s="261">
        <v>3.810250997543335</v>
      </c>
      <c r="D3351" s="130">
        <f t="shared" si="56"/>
        <v>-7.6603017823719827E-3</v>
      </c>
      <c r="E3351" s="130">
        <v>8.0170952311450199E-3</v>
      </c>
    </row>
    <row r="3352" spans="2:5" x14ac:dyDescent="0.25">
      <c r="B3352" s="136">
        <v>41149</v>
      </c>
      <c r="C3352" s="261">
        <v>3.839663982391357</v>
      </c>
      <c r="D3352" s="130">
        <f t="shared" si="56"/>
        <v>-3.2389576067413301E-3</v>
      </c>
      <c r="E3352" s="130">
        <v>7.7194349839383499E-3</v>
      </c>
    </row>
    <row r="3353" spans="2:5" x14ac:dyDescent="0.25">
      <c r="B3353" s="136">
        <v>41148</v>
      </c>
      <c r="C3353" s="261">
        <v>3.8521409034728999</v>
      </c>
      <c r="D3353" s="130">
        <f t="shared" si="56"/>
        <v>-9.6245172493796011E-3</v>
      </c>
      <c r="E3353" s="130">
        <v>3.2494825429417642E-3</v>
      </c>
    </row>
    <row r="3354" spans="2:5" x14ac:dyDescent="0.25">
      <c r="B3354" s="136">
        <v>41145</v>
      </c>
      <c r="C3354" s="261">
        <v>3.8895761966705318</v>
      </c>
      <c r="D3354" s="130">
        <f t="shared" si="56"/>
        <v>6.8828481705377744E-4</v>
      </c>
      <c r="E3354" s="130">
        <v>9.7180487774686606E-3</v>
      </c>
    </row>
    <row r="3355" spans="2:5" x14ac:dyDescent="0.25">
      <c r="B3355" s="136">
        <v>41144</v>
      </c>
      <c r="C3355" s="261">
        <v>3.886900901794434</v>
      </c>
      <c r="D3355" s="130">
        <f t="shared" si="56"/>
        <v>2.5286371850858943E-3</v>
      </c>
      <c r="E3355" s="130">
        <v>-6.8781140690540811E-4</v>
      </c>
    </row>
    <row r="3356" spans="2:5" x14ac:dyDescent="0.25">
      <c r="B3356" s="136">
        <v>41143</v>
      </c>
      <c r="C3356" s="261">
        <v>3.8770971298217769</v>
      </c>
      <c r="D3356" s="130">
        <f t="shared" si="56"/>
        <v>2.2967168758242178E-4</v>
      </c>
      <c r="E3356" s="130">
        <v>-2.5222593064132687E-3</v>
      </c>
    </row>
    <row r="3357" spans="2:5" x14ac:dyDescent="0.25">
      <c r="B3357" s="136">
        <v>41142</v>
      </c>
      <c r="C3357" s="261">
        <v>3.8762068748474121</v>
      </c>
      <c r="D3357" s="130">
        <f t="shared" si="56"/>
        <v>1.9217509036643387E-2</v>
      </c>
      <c r="E3357" s="130">
        <v>-2.2961895061053415E-4</v>
      </c>
    </row>
    <row r="3358" spans="2:5" x14ac:dyDescent="0.25">
      <c r="B3358" s="136">
        <v>41141</v>
      </c>
      <c r="C3358" s="261">
        <v>3.803120374679565</v>
      </c>
      <c r="D3358" s="130">
        <f t="shared" si="56"/>
        <v>2.1137347083896095E-3</v>
      </c>
      <c r="E3358" s="130">
        <v>-1.8855159832181091E-2</v>
      </c>
    </row>
    <row r="3359" spans="2:5" x14ac:dyDescent="0.25">
      <c r="B3359" s="136">
        <v>41138</v>
      </c>
      <c r="C3359" s="261">
        <v>3.7950985431671138</v>
      </c>
      <c r="D3359" s="130">
        <f t="shared" si="56"/>
        <v>1.1882170609654149E-2</v>
      </c>
      <c r="E3359" s="130">
        <v>-2.109276257953591E-3</v>
      </c>
    </row>
    <row r="3360" spans="2:5" x14ac:dyDescent="0.25">
      <c r="B3360" s="136">
        <v>41137</v>
      </c>
      <c r="C3360" s="261">
        <v>3.7505340576171879</v>
      </c>
      <c r="D3360" s="130">
        <f t="shared" si="56"/>
        <v>1.6916129023082704E-2</v>
      </c>
      <c r="E3360" s="130">
        <v>-1.1742642527731462E-2</v>
      </c>
    </row>
    <row r="3361" spans="2:5" x14ac:dyDescent="0.25">
      <c r="B3361" s="136">
        <v>41136</v>
      </c>
      <c r="C3361" s="261">
        <v>3.6881449222564702</v>
      </c>
      <c r="D3361" s="130">
        <f t="shared" si="56"/>
        <v>5.589468054698953E-3</v>
      </c>
      <c r="E3361" s="130">
        <v>-1.6634733721190422E-2</v>
      </c>
    </row>
    <row r="3362" spans="2:5" x14ac:dyDescent="0.25">
      <c r="B3362" s="136">
        <v>41135</v>
      </c>
      <c r="C3362" s="261">
        <v>3.667644739151001</v>
      </c>
      <c r="D3362" s="130">
        <f t="shared" si="56"/>
        <v>-6.0385071132537244E-3</v>
      </c>
      <c r="E3362" s="130">
        <v>-5.5583995579346242E-3</v>
      </c>
    </row>
    <row r="3363" spans="2:5" x14ac:dyDescent="0.25">
      <c r="B3363" s="136">
        <v>41134</v>
      </c>
      <c r="C3363" s="261">
        <v>3.689926385879517</v>
      </c>
      <c r="D3363" s="130">
        <f t="shared" si="56"/>
        <v>-9.3327093604192047E-3</v>
      </c>
      <c r="E3363" s="130">
        <v>6.0751922045955576E-3</v>
      </c>
    </row>
    <row r="3364" spans="2:5" x14ac:dyDescent="0.25">
      <c r="B3364" s="136">
        <v>41131</v>
      </c>
      <c r="C3364" s="261">
        <v>3.724687814712524</v>
      </c>
      <c r="D3364" s="130">
        <f t="shared" si="56"/>
        <v>4.8091997652900589E-3</v>
      </c>
      <c r="E3364" s="130">
        <v>9.4206293561927851E-3</v>
      </c>
    </row>
    <row r="3365" spans="2:5" x14ac:dyDescent="0.25">
      <c r="B3365" s="136">
        <v>41130</v>
      </c>
      <c r="C3365" s="261">
        <v>3.7068607807159419</v>
      </c>
      <c r="D3365" s="130">
        <f t="shared" si="56"/>
        <v>3.3773318581398004E-3</v>
      </c>
      <c r="E3365" s="130">
        <v>-4.7861820596521443E-3</v>
      </c>
    </row>
    <row r="3366" spans="2:5" x14ac:dyDescent="0.25">
      <c r="B3366" s="136">
        <v>41129</v>
      </c>
      <c r="C3366" s="261">
        <v>3.6943836212158199</v>
      </c>
      <c r="D3366" s="130">
        <f t="shared" si="56"/>
        <v>1.4496924533460027E-3</v>
      </c>
      <c r="E3366" s="130">
        <v>-3.3659638810908448E-3</v>
      </c>
    </row>
    <row r="3367" spans="2:5" x14ac:dyDescent="0.25">
      <c r="B3367" s="136">
        <v>41128</v>
      </c>
      <c r="C3367" s="261">
        <v>3.6890356540679932</v>
      </c>
      <c r="D3367" s="130">
        <f t="shared" si="56"/>
        <v>1.7703428713573569E-2</v>
      </c>
      <c r="E3367" s="130">
        <v>-1.4475938874119118E-3</v>
      </c>
    </row>
    <row r="3368" spans="2:5" x14ac:dyDescent="0.25">
      <c r="B3368" s="136">
        <v>41127</v>
      </c>
      <c r="C3368" s="261">
        <v>3.6248631477355961</v>
      </c>
      <c r="D3368" s="130">
        <f t="shared" si="56"/>
        <v>1.5480492791746641E-2</v>
      </c>
      <c r="E3368" s="130">
        <v>-1.7395469263527547E-2</v>
      </c>
    </row>
    <row r="3369" spans="2:5" x14ac:dyDescent="0.25">
      <c r="B3369" s="136">
        <v>41124</v>
      </c>
      <c r="C3369" s="261">
        <v>3.5696039199829102</v>
      </c>
      <c r="D3369" s="130">
        <f t="shared" si="56"/>
        <v>2.0642440117372485E-2</v>
      </c>
      <c r="E3369" s="130">
        <v>-1.5244500412989576E-2</v>
      </c>
    </row>
    <row r="3370" spans="2:5" x14ac:dyDescent="0.25">
      <c r="B3370" s="136">
        <v>41123</v>
      </c>
      <c r="C3370" s="261">
        <v>3.4974088668823242</v>
      </c>
      <c r="D3370" s="130">
        <f t="shared" si="56"/>
        <v>-1.6541379998801405E-2</v>
      </c>
      <c r="E3370" s="130">
        <v>-2.0224947842653527E-2</v>
      </c>
    </row>
    <row r="3371" spans="2:5" x14ac:dyDescent="0.25">
      <c r="B3371" s="136">
        <v>41122</v>
      </c>
      <c r="C3371" s="261">
        <v>3.5562338829040532</v>
      </c>
      <c r="D3371" s="130">
        <f t="shared" si="56"/>
        <v>8.0847909217312986E-3</v>
      </c>
      <c r="E3371" s="130">
        <v>1.6819599383633695E-2</v>
      </c>
    </row>
    <row r="3372" spans="2:5" x14ac:dyDescent="0.25">
      <c r="B3372" s="136">
        <v>41121</v>
      </c>
      <c r="C3372" s="261">
        <v>3.5277130603790279</v>
      </c>
      <c r="D3372" s="130">
        <f t="shared" si="56"/>
        <v>2.2793330087302836E-3</v>
      </c>
      <c r="E3372" s="130">
        <v>-8.0199512923303396E-3</v>
      </c>
    </row>
    <row r="3373" spans="2:5" x14ac:dyDescent="0.25">
      <c r="B3373" s="136">
        <v>41120</v>
      </c>
      <c r="C3373" s="261">
        <v>3.5196905136108398</v>
      </c>
      <c r="D3373" s="130">
        <f t="shared" si="56"/>
        <v>-2.5262093886232739E-3</v>
      </c>
      <c r="E3373" s="130">
        <v>-2.2741494647884049E-3</v>
      </c>
    </row>
    <row r="3374" spans="2:5" x14ac:dyDescent="0.25">
      <c r="B3374" s="136">
        <v>41117</v>
      </c>
      <c r="C3374" s="261">
        <v>3.5286045074462891</v>
      </c>
      <c r="D3374" s="130">
        <f t="shared" si="56"/>
        <v>2.4320840782421076E-2</v>
      </c>
      <c r="E3374" s="130">
        <v>2.5326072849241451E-3</v>
      </c>
    </row>
    <row r="3375" spans="2:5" x14ac:dyDescent="0.25">
      <c r="B3375" s="136">
        <v>41116</v>
      </c>
      <c r="C3375" s="261">
        <v>3.4448235034942631</v>
      </c>
      <c r="D3375" s="130">
        <f t="shared" si="56"/>
        <v>1.2575126846634707E-2</v>
      </c>
      <c r="E3375" s="130">
        <v>-2.3743381774643725E-2</v>
      </c>
    </row>
    <row r="3376" spans="2:5" x14ac:dyDescent="0.25">
      <c r="B3376" s="136">
        <v>41115</v>
      </c>
      <c r="C3376" s="261">
        <v>3.4020423889160161</v>
      </c>
      <c r="D3376" s="130">
        <f t="shared" si="56"/>
        <v>-4.1742581990815613E-3</v>
      </c>
      <c r="E3376" s="130">
        <v>-1.2418956888459443E-2</v>
      </c>
    </row>
    <row r="3377" spans="2:5" x14ac:dyDescent="0.25">
      <c r="B3377" s="136">
        <v>41114</v>
      </c>
      <c r="C3377" s="261">
        <v>3.4163029193878169</v>
      </c>
      <c r="D3377" s="130">
        <f t="shared" si="56"/>
        <v>-1.2113236029781347E-2</v>
      </c>
      <c r="E3377" s="130">
        <v>4.1917556695537424E-3</v>
      </c>
    </row>
    <row r="3378" spans="2:5" x14ac:dyDescent="0.25">
      <c r="B3378" s="136">
        <v>41113</v>
      </c>
      <c r="C3378" s="261">
        <v>3.4581928253173828</v>
      </c>
      <c r="D3378" s="130">
        <f t="shared" si="56"/>
        <v>-1.8715075068264971E-2</v>
      </c>
      <c r="E3378" s="130">
        <v>1.2261765691747358E-2</v>
      </c>
    </row>
    <row r="3379" spans="2:5" x14ac:dyDescent="0.25">
      <c r="B3379" s="136">
        <v>41110</v>
      </c>
      <c r="C3379" s="261">
        <v>3.524147510528564</v>
      </c>
      <c r="D3379" s="130">
        <f t="shared" si="56"/>
        <v>-1.5438227971503985E-2</v>
      </c>
      <c r="E3379" s="130">
        <v>1.9072009151232933E-2</v>
      </c>
    </row>
    <row r="3380" spans="2:5" x14ac:dyDescent="0.25">
      <c r="B3380" s="136">
        <v>41109</v>
      </c>
      <c r="C3380" s="261">
        <v>3.5794072151184082</v>
      </c>
      <c r="D3380" s="130">
        <f t="shared" si="56"/>
        <v>9.2988116011479462E-3</v>
      </c>
      <c r="E3380" s="130">
        <v>1.5680304080562209E-2</v>
      </c>
    </row>
    <row r="3381" spans="2:5" x14ac:dyDescent="0.25">
      <c r="B3381" s="136">
        <v>41108</v>
      </c>
      <c r="C3381" s="261">
        <v>3.5464296340942378</v>
      </c>
      <c r="D3381" s="130">
        <f t="shared" si="56"/>
        <v>1.4792146339935775E-2</v>
      </c>
      <c r="E3381" s="130">
        <v>-9.2131403448264693E-3</v>
      </c>
    </row>
    <row r="3382" spans="2:5" x14ac:dyDescent="0.25">
      <c r="B3382" s="136">
        <v>41107</v>
      </c>
      <c r="C3382" s="261">
        <v>3.4947350025177002</v>
      </c>
      <c r="D3382" s="130">
        <f t="shared" si="56"/>
        <v>-3.0511788129123705E-3</v>
      </c>
      <c r="E3382" s="130">
        <v>-1.4576528201648786E-2</v>
      </c>
    </row>
    <row r="3383" spans="2:5" x14ac:dyDescent="0.25">
      <c r="B3383" s="136">
        <v>41106</v>
      </c>
      <c r="C3383" s="261">
        <v>3.5054306983947749</v>
      </c>
      <c r="D3383" s="130">
        <f t="shared" si="56"/>
        <v>-2.1885310213308987E-2</v>
      </c>
      <c r="E3383" s="130">
        <v>3.0605169975317977E-3</v>
      </c>
    </row>
    <row r="3384" spans="2:5" x14ac:dyDescent="0.25">
      <c r="B3384" s="136">
        <v>41103</v>
      </c>
      <c r="C3384" s="261">
        <v>3.583864688873291</v>
      </c>
      <c r="D3384" s="130">
        <f t="shared" si="56"/>
        <v>3.7677854283745094E-2</v>
      </c>
      <c r="E3384" s="130">
        <v>2.2374993895738111E-2</v>
      </c>
    </row>
    <row r="3385" spans="2:5" x14ac:dyDescent="0.25">
      <c r="B3385" s="136">
        <v>41102</v>
      </c>
      <c r="C3385" s="261">
        <v>3.4537353515625</v>
      </c>
      <c r="D3385" s="130">
        <f t="shared" si="56"/>
        <v>-0.11164630045798683</v>
      </c>
      <c r="E3385" s="130">
        <v>-3.630977969531031E-2</v>
      </c>
    </row>
    <row r="3386" spans="2:5" x14ac:dyDescent="0.25">
      <c r="B3386" s="136">
        <v>41101</v>
      </c>
      <c r="C3386" s="261">
        <v>3.8877930641174321</v>
      </c>
      <c r="D3386" s="130">
        <f t="shared" si="56"/>
        <v>2.2979001857558953E-3</v>
      </c>
      <c r="E3386" s="130">
        <v>0.12567775708655865</v>
      </c>
    </row>
    <row r="3387" spans="2:5" x14ac:dyDescent="0.25">
      <c r="B3387" s="136">
        <v>41100</v>
      </c>
      <c r="C3387" s="261">
        <v>3.8788797855377202</v>
      </c>
      <c r="D3387" s="130">
        <f t="shared" si="56"/>
        <v>-1.2031820817615092E-2</v>
      </c>
      <c r="E3387" s="130">
        <v>-2.2926319463804378E-3</v>
      </c>
    </row>
    <row r="3388" spans="2:5" x14ac:dyDescent="0.25">
      <c r="B3388" s="136">
        <v>41099</v>
      </c>
      <c r="C3388" s="261">
        <v>3.926118135452271</v>
      </c>
      <c r="D3388" s="130">
        <f t="shared" si="56"/>
        <v>1.1481156960679442E-2</v>
      </c>
      <c r="E3388" s="130">
        <v>1.2178348524921412E-2</v>
      </c>
    </row>
    <row r="3389" spans="2:5" x14ac:dyDescent="0.25">
      <c r="B3389" s="136">
        <v>41096</v>
      </c>
      <c r="C3389" s="261">
        <v>3.8815534114837651</v>
      </c>
      <c r="D3389" s="130">
        <f t="shared" si="56"/>
        <v>-2.332367200301479E-2</v>
      </c>
      <c r="E3389" s="130">
        <v>-1.1350836228307279E-2</v>
      </c>
    </row>
    <row r="3390" spans="2:5" x14ac:dyDescent="0.25">
      <c r="B3390" s="136">
        <v>41095</v>
      </c>
      <c r="C3390" s="261">
        <v>3.9742474555969238</v>
      </c>
      <c r="D3390" s="130">
        <f t="shared" si="56"/>
        <v>-3.1704792332268368E-2</v>
      </c>
      <c r="E3390" s="130">
        <v>2.3880656604883727E-2</v>
      </c>
    </row>
    <row r="3391" spans="2:5" x14ac:dyDescent="0.25">
      <c r="B3391" s="136">
        <v>41093</v>
      </c>
      <c r="C3391" s="261">
        <v>4.1043758392333984</v>
      </c>
      <c r="D3391" s="130">
        <f t="shared" si="56"/>
        <v>1.3870621745631376E-2</v>
      </c>
      <c r="E3391" s="130">
        <v>3.2742899150181276E-2</v>
      </c>
    </row>
    <row r="3392" spans="2:5" x14ac:dyDescent="0.25">
      <c r="B3392" s="136">
        <v>41092</v>
      </c>
      <c r="C3392" s="261">
        <v>4.0482244491577148</v>
      </c>
      <c r="D3392" s="130">
        <f t="shared" si="56"/>
        <v>7.9893598681239145E-3</v>
      </c>
      <c r="E3392" s="130">
        <v>-1.3680859715364507E-2</v>
      </c>
    </row>
    <row r="3393" spans="2:5" x14ac:dyDescent="0.25">
      <c r="B3393" s="136">
        <v>41089</v>
      </c>
      <c r="C3393" s="261">
        <v>4.0161380767822266</v>
      </c>
      <c r="D3393" s="130">
        <f t="shared" si="56"/>
        <v>5.2557833211903687E-2</v>
      </c>
      <c r="E3393" s="130">
        <v>-7.9260359148723251E-3</v>
      </c>
    </row>
    <row r="3394" spans="2:5" x14ac:dyDescent="0.25">
      <c r="B3394" s="136">
        <v>41088</v>
      </c>
      <c r="C3394" s="261">
        <v>3.8155984878540039</v>
      </c>
      <c r="D3394" s="130">
        <f t="shared" si="56"/>
        <v>-9.9444295524392292E-3</v>
      </c>
      <c r="E3394" s="130">
        <v>-4.9933439810639468E-2</v>
      </c>
    </row>
    <row r="3395" spans="2:5" x14ac:dyDescent="0.25">
      <c r="B3395" s="136">
        <v>41087</v>
      </c>
      <c r="C3395" s="261">
        <v>3.8539235591888432</v>
      </c>
      <c r="D3395" s="130">
        <f t="shared" ref="D3395:D3458" si="57">(C3395-C3396)/C3396</f>
        <v>1.6216243062148975E-2</v>
      </c>
      <c r="E3395" s="130">
        <v>1.0044314530692241E-2</v>
      </c>
    </row>
    <row r="3396" spans="2:5" x14ac:dyDescent="0.25">
      <c r="B3396" s="136">
        <v>41086</v>
      </c>
      <c r="C3396" s="261">
        <v>3.7924246788024898</v>
      </c>
      <c r="D3396" s="130">
        <f t="shared" si="57"/>
        <v>2.1192667295533204E-3</v>
      </c>
      <c r="E3396" s="130">
        <v>-1.5957472804493673E-2</v>
      </c>
    </row>
    <row r="3397" spans="2:5" x14ac:dyDescent="0.25">
      <c r="B3397" s="136">
        <v>41085</v>
      </c>
      <c r="C3397" s="261">
        <v>3.7844045162200932</v>
      </c>
      <c r="D3397" s="130">
        <f t="shared" si="57"/>
        <v>-5.6206160588617412E-3</v>
      </c>
      <c r="E3397" s="130">
        <v>-2.1147849361978759E-3</v>
      </c>
    </row>
    <row r="3398" spans="2:5" x14ac:dyDescent="0.25">
      <c r="B3398" s="136">
        <v>41082</v>
      </c>
      <c r="C3398" s="261">
        <v>3.805795431137085</v>
      </c>
      <c r="D3398" s="130">
        <f t="shared" si="57"/>
        <v>8.0267474048113952E-3</v>
      </c>
      <c r="E3398" s="130">
        <v>5.6523859501037789E-3</v>
      </c>
    </row>
    <row r="3399" spans="2:5" x14ac:dyDescent="0.25">
      <c r="B3399" s="136">
        <v>41081</v>
      </c>
      <c r="C3399" s="261">
        <v>3.775490522384644</v>
      </c>
      <c r="D3399" s="130">
        <f t="shared" si="57"/>
        <v>-3.617741212571092E-2</v>
      </c>
      <c r="E3399" s="130">
        <v>-7.9628317656019014E-3</v>
      </c>
    </row>
    <row r="3400" spans="2:5" x14ac:dyDescent="0.25">
      <c r="B3400" s="136">
        <v>41080</v>
      </c>
      <c r="C3400" s="261">
        <v>3.917204856872559</v>
      </c>
      <c r="D3400" s="130">
        <f t="shared" si="57"/>
        <v>-6.7796120407225269E-3</v>
      </c>
      <c r="E3400" s="130">
        <v>3.7535343724927853E-2</v>
      </c>
    </row>
    <row r="3401" spans="2:5" x14ac:dyDescent="0.25">
      <c r="B3401" s="136">
        <v>41079</v>
      </c>
      <c r="C3401" s="261">
        <v>3.9439432621002202</v>
      </c>
      <c r="D3401" s="130">
        <f t="shared" si="57"/>
        <v>-6.0649988340467122E-3</v>
      </c>
      <c r="E3401" s="130">
        <v>6.8258889194293239E-3</v>
      </c>
    </row>
    <row r="3402" spans="2:5" x14ac:dyDescent="0.25">
      <c r="B3402" s="136">
        <v>41078</v>
      </c>
      <c r="C3402" s="261">
        <v>3.968009233474731</v>
      </c>
      <c r="D3402" s="130">
        <f t="shared" si="57"/>
        <v>-1.0666269578724281E-2</v>
      </c>
      <c r="E3402" s="130">
        <v>6.1020075024343203E-3</v>
      </c>
    </row>
    <row r="3403" spans="2:5" x14ac:dyDescent="0.25">
      <c r="B3403" s="136">
        <v>41075</v>
      </c>
      <c r="C3403" s="261">
        <v>4.0107893943786621</v>
      </c>
      <c r="D3403" s="130">
        <f t="shared" si="57"/>
        <v>1.4427295448489223E-2</v>
      </c>
      <c r="E3403" s="130">
        <v>1.0781265462547604E-2</v>
      </c>
    </row>
    <row r="3404" spans="2:5" x14ac:dyDescent="0.25">
      <c r="B3404" s="136">
        <v>41074</v>
      </c>
      <c r="C3404" s="261">
        <v>3.9537475109100342</v>
      </c>
      <c r="D3404" s="130">
        <f t="shared" si="57"/>
        <v>1.2785182934083537E-2</v>
      </c>
      <c r="E3404" s="130">
        <v>-1.422210888175161E-2</v>
      </c>
    </row>
    <row r="3405" spans="2:5" x14ac:dyDescent="0.25">
      <c r="B3405" s="136">
        <v>41073</v>
      </c>
      <c r="C3405" s="261">
        <v>3.9038362503051758</v>
      </c>
      <c r="D3405" s="130">
        <f t="shared" si="57"/>
        <v>-7.4781577166368176E-3</v>
      </c>
      <c r="E3405" s="130">
        <v>-1.2623785526802727E-2</v>
      </c>
    </row>
    <row r="3406" spans="2:5" x14ac:dyDescent="0.25">
      <c r="B3406" s="136">
        <v>41072</v>
      </c>
      <c r="C3406" s="261">
        <v>3.933249711990356</v>
      </c>
      <c r="D3406" s="130">
        <f t="shared" si="57"/>
        <v>2.8192191115633737E-2</v>
      </c>
      <c r="E3406" s="130">
        <v>7.5345019102378771E-3</v>
      </c>
    </row>
    <row r="3407" spans="2:5" x14ac:dyDescent="0.25">
      <c r="B3407" s="136">
        <v>41071</v>
      </c>
      <c r="C3407" s="261">
        <v>3.825403213500977</v>
      </c>
      <c r="D3407" s="130">
        <f t="shared" si="57"/>
        <v>-1.6047626400768376E-2</v>
      </c>
      <c r="E3407" s="130">
        <v>-2.741918423348846E-2</v>
      </c>
    </row>
    <row r="3408" spans="2:5" x14ac:dyDescent="0.25">
      <c r="B3408" s="136">
        <v>41068</v>
      </c>
      <c r="C3408" s="261">
        <v>3.8877930641174321</v>
      </c>
      <c r="D3408" s="130">
        <f t="shared" si="57"/>
        <v>-5.9249765511335244E-3</v>
      </c>
      <c r="E3408" s="130">
        <v>1.6309352801362972E-2</v>
      </c>
    </row>
    <row r="3409" spans="2:5" x14ac:dyDescent="0.25">
      <c r="B3409" s="136">
        <v>41067</v>
      </c>
      <c r="C3409" s="261">
        <v>3.9109654426574711</v>
      </c>
      <c r="D3409" s="130">
        <f t="shared" si="57"/>
        <v>-2.3804286892591914E-2</v>
      </c>
      <c r="E3409" s="130">
        <v>5.9602911363543535E-3</v>
      </c>
    </row>
    <row r="3410" spans="2:5" x14ac:dyDescent="0.25">
      <c r="B3410" s="136">
        <v>41066</v>
      </c>
      <c r="C3410" s="261">
        <v>4.0063333511352539</v>
      </c>
      <c r="D3410" s="130">
        <f t="shared" si="57"/>
        <v>3.8345763284962781E-2</v>
      </c>
      <c r="E3410" s="130">
        <v>2.438474844026773E-2</v>
      </c>
    </row>
    <row r="3411" spans="2:5" x14ac:dyDescent="0.25">
      <c r="B3411" s="136">
        <v>41065</v>
      </c>
      <c r="C3411" s="261">
        <v>3.858380794525146</v>
      </c>
      <c r="D3411" s="130">
        <f t="shared" si="57"/>
        <v>1.4055024654238564E-2</v>
      </c>
      <c r="E3411" s="130">
        <v>-3.6929667015397835E-2</v>
      </c>
    </row>
    <row r="3412" spans="2:5" x14ac:dyDescent="0.25">
      <c r="B3412" s="136">
        <v>41064</v>
      </c>
      <c r="C3412" s="261">
        <v>3.8049027919769292</v>
      </c>
      <c r="D3412" s="130">
        <f t="shared" si="57"/>
        <v>1.2090737417024143E-2</v>
      </c>
      <c r="E3412" s="130">
        <v>-1.3860218935388535E-2</v>
      </c>
    </row>
    <row r="3413" spans="2:5" x14ac:dyDescent="0.25">
      <c r="B3413" s="136">
        <v>41061</v>
      </c>
      <c r="C3413" s="261">
        <v>3.7594482898712158</v>
      </c>
      <c r="D3413" s="130">
        <f t="shared" si="57"/>
        <v>1.9004522644323974E-3</v>
      </c>
      <c r="E3413" s="130">
        <v>-1.1946297866415755E-2</v>
      </c>
    </row>
    <row r="3414" spans="2:5" x14ac:dyDescent="0.25">
      <c r="B3414" s="136">
        <v>41060</v>
      </c>
      <c r="C3414" s="261">
        <v>3.7523171901702881</v>
      </c>
      <c r="D3414" s="130">
        <f t="shared" si="57"/>
        <v>-9.6448873218307595E-3</v>
      </c>
      <c r="E3414" s="130">
        <v>-1.8968473965024315E-3</v>
      </c>
    </row>
    <row r="3415" spans="2:5" x14ac:dyDescent="0.25">
      <c r="B3415" s="136">
        <v>41059</v>
      </c>
      <c r="C3415" s="261">
        <v>3.7888603210449219</v>
      </c>
      <c r="D3415" s="130">
        <f t="shared" si="57"/>
        <v>-2.1633891997503915E-2</v>
      </c>
      <c r="E3415" s="130">
        <v>9.7388171155582352E-3</v>
      </c>
    </row>
    <row r="3416" spans="2:5" x14ac:dyDescent="0.25">
      <c r="B3416" s="136">
        <v>41058</v>
      </c>
      <c r="C3416" s="261">
        <v>3.8726406097412109</v>
      </c>
      <c r="D3416" s="130">
        <f t="shared" si="57"/>
        <v>2.331571404244305E-2</v>
      </c>
      <c r="E3416" s="130">
        <v>2.2112266380193049E-2</v>
      </c>
    </row>
    <row r="3417" spans="2:5" x14ac:dyDescent="0.25">
      <c r="B3417" s="136">
        <v>41054</v>
      </c>
      <c r="C3417" s="261">
        <v>3.7844045162200932</v>
      </c>
      <c r="D3417" s="130">
        <f t="shared" si="57"/>
        <v>-1.6673980875841647E-2</v>
      </c>
      <c r="E3417" s="130">
        <v>-2.278447767633519E-2</v>
      </c>
    </row>
    <row r="3418" spans="2:5" x14ac:dyDescent="0.25">
      <c r="B3418" s="136">
        <v>41053</v>
      </c>
      <c r="C3418" s="261">
        <v>3.8485755920410161</v>
      </c>
      <c r="D3418" s="130">
        <f t="shared" si="57"/>
        <v>1.7916150995757451E-2</v>
      </c>
      <c r="E3418" s="130">
        <v>1.6956716848287048E-2</v>
      </c>
    </row>
    <row r="3419" spans="2:5" x14ac:dyDescent="0.25">
      <c r="B3419" s="136">
        <v>41052</v>
      </c>
      <c r="C3419" s="261">
        <v>3.7808375358581539</v>
      </c>
      <c r="D3419" s="130">
        <f t="shared" si="57"/>
        <v>-1.1189447288069792E-2</v>
      </c>
      <c r="E3419" s="130">
        <v>-1.7600812186967772E-2</v>
      </c>
    </row>
    <row r="3420" spans="2:5" x14ac:dyDescent="0.25">
      <c r="B3420" s="136">
        <v>41051</v>
      </c>
      <c r="C3420" s="261">
        <v>3.8236217498779301</v>
      </c>
      <c r="D3420" s="130">
        <f t="shared" si="57"/>
        <v>1.3178739449313857E-2</v>
      </c>
      <c r="E3420" s="130">
        <v>1.1316067832590789E-2</v>
      </c>
    </row>
    <row r="3421" spans="2:5" x14ac:dyDescent="0.25">
      <c r="B3421" s="136">
        <v>41050</v>
      </c>
      <c r="C3421" s="261">
        <v>3.7738866806030269</v>
      </c>
      <c r="D3421" s="130">
        <f t="shared" si="57"/>
        <v>2.0995000843585885E-3</v>
      </c>
      <c r="E3421" s="130">
        <v>-1.3007319376319331E-2</v>
      </c>
    </row>
    <row r="3422" spans="2:5" x14ac:dyDescent="0.25">
      <c r="B3422" s="136">
        <v>41047</v>
      </c>
      <c r="C3422" s="261">
        <v>3.7659800052642818</v>
      </c>
      <c r="D3422" s="130">
        <f t="shared" si="57"/>
        <v>9.1805690158766589E-3</v>
      </c>
      <c r="E3422" s="130">
        <v>-2.0951014187531765E-3</v>
      </c>
    </row>
    <row r="3423" spans="2:5" x14ac:dyDescent="0.25">
      <c r="B3423" s="136">
        <v>41046</v>
      </c>
      <c r="C3423" s="261">
        <v>3.7317206859588619</v>
      </c>
      <c r="D3423" s="130">
        <f t="shared" si="57"/>
        <v>-2.1423561265832225E-2</v>
      </c>
      <c r="E3423" s="130">
        <v>-9.0970528939427371E-3</v>
      </c>
    </row>
    <row r="3424" spans="2:5" x14ac:dyDescent="0.25">
      <c r="B3424" s="136">
        <v>41045</v>
      </c>
      <c r="C3424" s="261">
        <v>3.8134176731109619</v>
      </c>
      <c r="D3424" s="130">
        <f t="shared" si="57"/>
        <v>-1.5423033400116094E-2</v>
      </c>
      <c r="E3424" s="130">
        <v>2.1892578257396586E-2</v>
      </c>
    </row>
    <row r="3425" spans="2:5" x14ac:dyDescent="0.25">
      <c r="B3425" s="136">
        <v>41044</v>
      </c>
      <c r="C3425" s="261">
        <v>3.873153448104858</v>
      </c>
      <c r="D3425" s="130">
        <f t="shared" si="57"/>
        <v>1.8245155570687739E-2</v>
      </c>
      <c r="E3425" s="130">
        <v>1.5664629504159186E-2</v>
      </c>
    </row>
    <row r="3426" spans="2:5" x14ac:dyDescent="0.25">
      <c r="B3426" s="136">
        <v>41043</v>
      </c>
      <c r="C3426" s="261">
        <v>3.8037533760070801</v>
      </c>
      <c r="D3426" s="130">
        <f t="shared" si="57"/>
        <v>-9.833274548880902E-3</v>
      </c>
      <c r="E3426" s="130">
        <v>-1.791823459298662E-2</v>
      </c>
    </row>
    <row r="3427" spans="2:5" x14ac:dyDescent="0.25">
      <c r="B3427" s="136">
        <v>41040</v>
      </c>
      <c r="C3427" s="261">
        <v>3.841528177261353</v>
      </c>
      <c r="D3427" s="130">
        <f t="shared" si="57"/>
        <v>-1.6419424531752397E-2</v>
      </c>
      <c r="E3427" s="130">
        <v>9.9309280913281259E-3</v>
      </c>
    </row>
    <row r="3428" spans="2:5" x14ac:dyDescent="0.25">
      <c r="B3428" s="136">
        <v>41039</v>
      </c>
      <c r="C3428" s="261">
        <v>3.9056568145751949</v>
      </c>
      <c r="D3428" s="130">
        <f t="shared" si="57"/>
        <v>9.0072751068159069E-4</v>
      </c>
      <c r="E3428" s="130">
        <v>1.6693522565688831E-2</v>
      </c>
    </row>
    <row r="3429" spans="2:5" x14ac:dyDescent="0.25">
      <c r="B3429" s="136">
        <v>41038</v>
      </c>
      <c r="C3429" s="261">
        <v>3.9021420478820801</v>
      </c>
      <c r="D3429" s="130">
        <f t="shared" si="57"/>
        <v>-1.3327470405436656E-2</v>
      </c>
      <c r="E3429" s="130">
        <v>-8.9991693074474067E-4</v>
      </c>
    </row>
    <row r="3430" spans="2:5" x14ac:dyDescent="0.25">
      <c r="B3430" s="136">
        <v>41037</v>
      </c>
      <c r="C3430" s="261">
        <v>3.9548501968383789</v>
      </c>
      <c r="D3430" s="130">
        <f t="shared" si="57"/>
        <v>3.7905127349403532E-3</v>
      </c>
      <c r="E3430" s="130">
        <v>1.3507491093233424E-2</v>
      </c>
    </row>
    <row r="3431" spans="2:5" x14ac:dyDescent="0.25">
      <c r="B3431" s="136">
        <v>41036</v>
      </c>
      <c r="C3431" s="261">
        <v>3.9399158954620361</v>
      </c>
      <c r="D3431" s="130">
        <f t="shared" si="57"/>
        <v>-1.7955123274965231E-2</v>
      </c>
      <c r="E3431" s="130">
        <v>-3.7761990045240357E-3</v>
      </c>
    </row>
    <row r="3432" spans="2:5" x14ac:dyDescent="0.25">
      <c r="B3432" s="136">
        <v>41033</v>
      </c>
      <c r="C3432" s="261">
        <v>4.0119509696960449</v>
      </c>
      <c r="D3432" s="130">
        <f t="shared" si="57"/>
        <v>-2.247444002987762E-2</v>
      </c>
      <c r="E3432" s="130">
        <v>1.8283404048542815E-2</v>
      </c>
    </row>
    <row r="3433" spans="2:5" x14ac:dyDescent="0.25">
      <c r="B3433" s="136">
        <v>41032</v>
      </c>
      <c r="C3433" s="261">
        <v>4.1041903495788574</v>
      </c>
      <c r="D3433" s="130">
        <f t="shared" si="57"/>
        <v>-1.8693382063218727E-2</v>
      </c>
      <c r="E3433" s="130">
        <v>2.2991153326532496E-2</v>
      </c>
    </row>
    <row r="3434" spans="2:5" x14ac:dyDescent="0.25">
      <c r="B3434" s="136">
        <v>41031</v>
      </c>
      <c r="C3434" s="261">
        <v>4.182373046875</v>
      </c>
      <c r="D3434" s="130">
        <f t="shared" si="57"/>
        <v>5.0666585996147978E-3</v>
      </c>
      <c r="E3434" s="130">
        <v>1.9049481295175582E-2</v>
      </c>
    </row>
    <row r="3435" spans="2:5" x14ac:dyDescent="0.25">
      <c r="B3435" s="136">
        <v>41030</v>
      </c>
      <c r="C3435" s="261">
        <v>4.1612892150878906</v>
      </c>
      <c r="D3435" s="130">
        <f t="shared" si="57"/>
        <v>1.4801540241529739E-3</v>
      </c>
      <c r="E3435" s="130">
        <v>-5.0411169809117971E-3</v>
      </c>
    </row>
    <row r="3436" spans="2:5" x14ac:dyDescent="0.25">
      <c r="B3436" s="136">
        <v>41029</v>
      </c>
      <c r="C3436" s="261">
        <v>4.1551389694213867</v>
      </c>
      <c r="D3436" s="130">
        <f t="shared" si="57"/>
        <v>5.0996886298270592E-3</v>
      </c>
      <c r="E3436" s="130">
        <v>-1.4779664062292309E-3</v>
      </c>
    </row>
    <row r="3437" spans="2:5" x14ac:dyDescent="0.25">
      <c r="B3437" s="136">
        <v>41026</v>
      </c>
      <c r="C3437" s="261">
        <v>4.134056568145752</v>
      </c>
      <c r="D3437" s="130">
        <f t="shared" si="57"/>
        <v>4.0535075504265095E-3</v>
      </c>
      <c r="E3437" s="130">
        <v>-5.0738137594879386E-3</v>
      </c>
    </row>
    <row r="3438" spans="2:5" x14ac:dyDescent="0.25">
      <c r="B3438" s="136">
        <v>41025</v>
      </c>
      <c r="C3438" s="261">
        <v>4.1173667907714844</v>
      </c>
      <c r="D3438" s="130">
        <f t="shared" si="57"/>
        <v>1.6262087816121609E-2</v>
      </c>
      <c r="E3438" s="130">
        <v>-4.0371429609521387E-3</v>
      </c>
    </row>
    <row r="3439" spans="2:5" x14ac:dyDescent="0.25">
      <c r="B3439" s="136">
        <v>41024</v>
      </c>
      <c r="C3439" s="261">
        <v>4.0514812469482422</v>
      </c>
      <c r="D3439" s="130">
        <f t="shared" si="57"/>
        <v>8.3075339806193936E-3</v>
      </c>
      <c r="E3439" s="130">
        <v>-1.6001864096955278E-2</v>
      </c>
    </row>
    <row r="3440" spans="2:5" x14ac:dyDescent="0.25">
      <c r="B3440" s="136">
        <v>41023</v>
      </c>
      <c r="C3440" s="261">
        <v>4.0181007385253906</v>
      </c>
      <c r="D3440" s="130">
        <f t="shared" si="57"/>
        <v>1.7524135957622524E-3</v>
      </c>
      <c r="E3440" s="130">
        <v>-8.2390874813983803E-3</v>
      </c>
    </row>
    <row r="3441" spans="2:5" x14ac:dyDescent="0.25">
      <c r="B3441" s="136">
        <v>41022</v>
      </c>
      <c r="C3441" s="261">
        <v>4.0110716819763184</v>
      </c>
      <c r="D3441" s="130">
        <f t="shared" si="57"/>
        <v>-2.1221613155833985E-2</v>
      </c>
      <c r="E3441" s="130">
        <v>-1.7493480145178914E-3</v>
      </c>
    </row>
    <row r="3442" spans="2:5" x14ac:dyDescent="0.25">
      <c r="B3442" s="136">
        <v>41019</v>
      </c>
      <c r="C3442" s="261">
        <v>4.0980386734008789</v>
      </c>
      <c r="D3442" s="130">
        <f t="shared" si="57"/>
        <v>-1.0184690370670671E-2</v>
      </c>
      <c r="E3442" s="130">
        <v>2.1681734538763101E-2</v>
      </c>
    </row>
    <row r="3443" spans="2:5" x14ac:dyDescent="0.25">
      <c r="B3443" s="136">
        <v>41018</v>
      </c>
      <c r="C3443" s="261">
        <v>4.1402053833007813</v>
      </c>
      <c r="D3443" s="130">
        <f t="shared" si="57"/>
        <v>6.8357041086003663E-3</v>
      </c>
      <c r="E3443" s="130">
        <v>1.0289485595534668E-2</v>
      </c>
    </row>
    <row r="3444" spans="2:5" x14ac:dyDescent="0.25">
      <c r="B3444" s="136">
        <v>41017</v>
      </c>
      <c r="C3444" s="261">
        <v>4.1120963096618652</v>
      </c>
      <c r="D3444" s="130">
        <f t="shared" si="57"/>
        <v>-1.5355478657259381E-2</v>
      </c>
      <c r="E3444" s="130">
        <v>-6.7892945002902341E-3</v>
      </c>
    </row>
    <row r="3445" spans="2:5" x14ac:dyDescent="0.25">
      <c r="B3445" s="136">
        <v>41016</v>
      </c>
      <c r="C3445" s="261">
        <v>4.1762242317199707</v>
      </c>
      <c r="D3445" s="130">
        <f t="shared" si="57"/>
        <v>1.0529245459317913E-3</v>
      </c>
      <c r="E3445" s="130">
        <v>1.5594946525797364E-2</v>
      </c>
    </row>
    <row r="3446" spans="2:5" x14ac:dyDescent="0.25">
      <c r="B3446" s="136">
        <v>41015</v>
      </c>
      <c r="C3446" s="261">
        <v>4.1718316078186044</v>
      </c>
      <c r="D3446" s="130">
        <f t="shared" si="57"/>
        <v>-3.37739808395143E-2</v>
      </c>
      <c r="E3446" s="130">
        <v>-1.051817061929456E-3</v>
      </c>
    </row>
    <row r="3447" spans="2:5" x14ac:dyDescent="0.25">
      <c r="B3447" s="136">
        <v>41012</v>
      </c>
      <c r="C3447" s="261">
        <v>4.3176560401916504</v>
      </c>
      <c r="D3447" s="130">
        <f t="shared" si="57"/>
        <v>-0.13422595155219688</v>
      </c>
      <c r="E3447" s="130">
        <v>3.4954534622095079E-2</v>
      </c>
    </row>
    <row r="3448" spans="2:5" x14ac:dyDescent="0.25">
      <c r="B3448" s="136">
        <v>41011</v>
      </c>
      <c r="C3448" s="261">
        <v>4.9870471954345703</v>
      </c>
      <c r="D3448" s="130">
        <f t="shared" si="57"/>
        <v>5.3125307593877655E-3</v>
      </c>
      <c r="E3448" s="130">
        <v>0.15503577612755073</v>
      </c>
    </row>
    <row r="3449" spans="2:5" x14ac:dyDescent="0.25">
      <c r="B3449" s="136">
        <v>41010</v>
      </c>
      <c r="C3449" s="261">
        <v>4.960693359375</v>
      </c>
      <c r="D3449" s="130">
        <f t="shared" si="57"/>
        <v>4.0898747441475702E-3</v>
      </c>
      <c r="E3449" s="130">
        <v>-5.2844569194564926E-3</v>
      </c>
    </row>
    <row r="3450" spans="2:5" x14ac:dyDescent="0.25">
      <c r="B3450" s="136">
        <v>41009</v>
      </c>
      <c r="C3450" s="261">
        <v>4.9404873847961426</v>
      </c>
      <c r="D3450" s="130">
        <f t="shared" si="57"/>
        <v>-9.336147987741376E-3</v>
      </c>
      <c r="E3450" s="130">
        <v>-4.073215801712683E-3</v>
      </c>
    </row>
    <row r="3451" spans="2:5" x14ac:dyDescent="0.25">
      <c r="B3451" s="136">
        <v>41008</v>
      </c>
      <c r="C3451" s="261">
        <v>4.9870471954345703</v>
      </c>
      <c r="D3451" s="130">
        <f t="shared" si="57"/>
        <v>-1.0803176750640511E-2</v>
      </c>
      <c r="E3451" s="130">
        <v>9.4241330889156625E-3</v>
      </c>
    </row>
    <row r="3452" spans="2:5" x14ac:dyDescent="0.25">
      <c r="B3452" s="136">
        <v>41004</v>
      </c>
      <c r="C3452" s="261">
        <v>5.0415115356445313</v>
      </c>
      <c r="D3452" s="130">
        <f t="shared" si="57"/>
        <v>7.3721525972893758E-3</v>
      </c>
      <c r="E3452" s="130">
        <v>1.0921159972141577E-2</v>
      </c>
    </row>
    <row r="3453" spans="2:5" x14ac:dyDescent="0.25">
      <c r="B3453" s="136">
        <v>41003</v>
      </c>
      <c r="C3453" s="261">
        <v>5.0046167373657227</v>
      </c>
      <c r="D3453" s="130">
        <f t="shared" si="57"/>
        <v>-1.0937281928865481E-2</v>
      </c>
      <c r="E3453" s="130">
        <v>-7.3182016976366558E-3</v>
      </c>
    </row>
    <row r="3454" spans="2:5" x14ac:dyDescent="0.25">
      <c r="B3454" s="136">
        <v>41002</v>
      </c>
      <c r="C3454" s="261">
        <v>5.0599589347839364</v>
      </c>
      <c r="D3454" s="130">
        <f t="shared" si="57"/>
        <v>4.0088434879191944E-3</v>
      </c>
      <c r="E3454" s="130">
        <v>1.1058228895934242E-2</v>
      </c>
    </row>
    <row r="3455" spans="2:5" x14ac:dyDescent="0.25">
      <c r="B3455" s="136">
        <v>41001</v>
      </c>
      <c r="C3455" s="261">
        <v>5.0397553443908691</v>
      </c>
      <c r="D3455" s="130">
        <f t="shared" si="57"/>
        <v>5.9620274814821657E-3</v>
      </c>
      <c r="E3455" s="130">
        <v>-3.9928368299949456E-3</v>
      </c>
    </row>
    <row r="3456" spans="2:5" x14ac:dyDescent="0.25">
      <c r="B3456" s="136">
        <v>40998</v>
      </c>
      <c r="C3456" s="261">
        <v>5.0098862648010254</v>
      </c>
      <c r="D3456" s="130">
        <f t="shared" si="57"/>
        <v>1.009528733728168E-2</v>
      </c>
      <c r="E3456" s="130">
        <v>-5.926692378646385E-3</v>
      </c>
    </row>
    <row r="3457" spans="2:5" x14ac:dyDescent="0.25">
      <c r="B3457" s="136">
        <v>40997</v>
      </c>
      <c r="C3457" s="261">
        <v>4.959815502166748</v>
      </c>
      <c r="D3457" s="130">
        <f t="shared" si="57"/>
        <v>9.8375180421972127E-3</v>
      </c>
      <c r="E3457" s="130">
        <v>-9.9943910874922774E-3</v>
      </c>
    </row>
    <row r="3458" spans="2:5" x14ac:dyDescent="0.25">
      <c r="B3458" s="136">
        <v>40996</v>
      </c>
      <c r="C3458" s="261">
        <v>4.9114985466003418</v>
      </c>
      <c r="D3458" s="130">
        <f t="shared" si="57"/>
        <v>-2.8834495869640299E-2</v>
      </c>
      <c r="E3458" s="130">
        <v>-9.7416840495979078E-3</v>
      </c>
    </row>
    <row r="3459" spans="2:5" x14ac:dyDescent="0.25">
      <c r="B3459" s="136">
        <v>40995</v>
      </c>
      <c r="C3459" s="261">
        <v>5.0573239326477051</v>
      </c>
      <c r="D3459" s="130">
        <f t="shared" ref="D3459:D3522" si="58">(C3459-C3460)/C3460</f>
        <v>2.7870278447501536E-3</v>
      </c>
      <c r="E3459" s="130">
        <v>2.9690609630395028E-2</v>
      </c>
    </row>
    <row r="3460" spans="2:5" x14ac:dyDescent="0.25">
      <c r="B3460" s="136">
        <v>40994</v>
      </c>
      <c r="C3460" s="261">
        <v>5.0432682037353516</v>
      </c>
      <c r="D3460" s="130">
        <f t="shared" si="58"/>
        <v>6.6632129293761489E-3</v>
      </c>
      <c r="E3460" s="130">
        <v>-2.779281908682246E-3</v>
      </c>
    </row>
    <row r="3461" spans="2:5" x14ac:dyDescent="0.25">
      <c r="B3461" s="136">
        <v>40991</v>
      </c>
      <c r="C3461" s="261">
        <v>5.0098862648010254</v>
      </c>
      <c r="D3461" s="130">
        <f t="shared" si="58"/>
        <v>9.9165382462227478E-3</v>
      </c>
      <c r="E3461" s="130">
        <v>-6.6191084006996647E-3</v>
      </c>
    </row>
    <row r="3462" spans="2:5" x14ac:dyDescent="0.25">
      <c r="B3462" s="136">
        <v>40990</v>
      </c>
      <c r="C3462" s="261">
        <v>4.960693359375</v>
      </c>
      <c r="D3462" s="130">
        <f t="shared" si="58"/>
        <v>-2.1995247289302227E-2</v>
      </c>
      <c r="E3462" s="130">
        <v>-9.819166109947439E-3</v>
      </c>
    </row>
    <row r="3463" spans="2:5" x14ac:dyDescent="0.25">
      <c r="B3463" s="136">
        <v>40989</v>
      </c>
      <c r="C3463" s="261">
        <v>5.0722589492797852</v>
      </c>
      <c r="D3463" s="130">
        <f t="shared" si="58"/>
        <v>1.5613826376096149E-3</v>
      </c>
      <c r="E3463" s="130">
        <v>2.2489918610659975E-2</v>
      </c>
    </row>
    <row r="3464" spans="2:5" x14ac:dyDescent="0.25">
      <c r="B3464" s="136">
        <v>40988</v>
      </c>
      <c r="C3464" s="261">
        <v>5.0643515586853027</v>
      </c>
      <c r="D3464" s="130">
        <f t="shared" si="58"/>
        <v>-7.7452322892345646E-3</v>
      </c>
      <c r="E3464" s="130">
        <v>-1.5589485224537284E-3</v>
      </c>
    </row>
    <row r="3465" spans="2:5" x14ac:dyDescent="0.25">
      <c r="B3465" s="136">
        <v>40987</v>
      </c>
      <c r="C3465" s="261">
        <v>5.1038823127746582</v>
      </c>
      <c r="D3465" s="130">
        <f t="shared" si="58"/>
        <v>-1.14006102492165E-2</v>
      </c>
      <c r="E3465" s="130">
        <v>7.8056891649950118E-3</v>
      </c>
    </row>
    <row r="3466" spans="2:5" x14ac:dyDescent="0.25">
      <c r="B3466" s="136">
        <v>40984</v>
      </c>
      <c r="C3466" s="261">
        <v>5.1627407073974609</v>
      </c>
      <c r="D3466" s="130">
        <f t="shared" si="58"/>
        <v>-4.9102622145828518E-3</v>
      </c>
      <c r="E3466" s="130">
        <v>1.1532083033240072E-2</v>
      </c>
    </row>
    <row r="3467" spans="2:5" x14ac:dyDescent="0.25">
      <c r="B3467" s="136">
        <v>40983</v>
      </c>
      <c r="C3467" s="261">
        <v>5.1882162094116211</v>
      </c>
      <c r="D3467" s="130">
        <f t="shared" si="58"/>
        <v>5.9616325707190932E-3</v>
      </c>
      <c r="E3467" s="130">
        <v>4.9344918635285022E-3</v>
      </c>
    </row>
    <row r="3468" spans="2:5" x14ac:dyDescent="0.25">
      <c r="B3468" s="136">
        <v>40982</v>
      </c>
      <c r="C3468" s="261">
        <v>5.1574692726135254</v>
      </c>
      <c r="D3468" s="130">
        <f t="shared" si="58"/>
        <v>-4.0712833230143203E-3</v>
      </c>
      <c r="E3468" s="130">
        <v>-5.9263021348878236E-3</v>
      </c>
    </row>
    <row r="3469" spans="2:5" x14ac:dyDescent="0.25">
      <c r="B3469" s="136">
        <v>40981</v>
      </c>
      <c r="C3469" s="261">
        <v>5.1785526275634766</v>
      </c>
      <c r="D3469" s="130">
        <f t="shared" si="58"/>
        <v>2.3615266914252312E-2</v>
      </c>
      <c r="E3469" s="130">
        <v>4.0879264297133218E-3</v>
      </c>
    </row>
    <row r="3470" spans="2:5" x14ac:dyDescent="0.25">
      <c r="B3470" s="136">
        <v>40980</v>
      </c>
      <c r="C3470" s="261">
        <v>5.0590810775756836</v>
      </c>
      <c r="D3470" s="130">
        <f t="shared" si="58"/>
        <v>-1.0481027864100488E-2</v>
      </c>
      <c r="E3470" s="130">
        <v>-2.3070452031691464E-2</v>
      </c>
    </row>
    <row r="3471" spans="2:5" x14ac:dyDescent="0.25">
      <c r="B3471" s="136">
        <v>40977</v>
      </c>
      <c r="C3471" s="261">
        <v>5.1126670837402344</v>
      </c>
      <c r="D3471" s="130">
        <f t="shared" si="58"/>
        <v>8.3158949188667022E-3</v>
      </c>
      <c r="E3471" s="130">
        <v>1.0592043365754724E-2</v>
      </c>
    </row>
    <row r="3472" spans="2:5" x14ac:dyDescent="0.25">
      <c r="B3472" s="136">
        <v>40976</v>
      </c>
      <c r="C3472" s="261">
        <v>5.0705013275146484</v>
      </c>
      <c r="D3472" s="130">
        <f t="shared" si="58"/>
        <v>1.156675661447454E-2</v>
      </c>
      <c r="E3472" s="130">
        <v>-8.247311146013259E-3</v>
      </c>
    </row>
    <row r="3473" spans="2:5" x14ac:dyDescent="0.25">
      <c r="B3473" s="136">
        <v>40975</v>
      </c>
      <c r="C3473" s="261">
        <v>5.0125226974487296</v>
      </c>
      <c r="D3473" s="130">
        <f t="shared" si="58"/>
        <v>2.3314226705291194E-2</v>
      </c>
      <c r="E3473" s="130">
        <v>-1.1434496575575812E-2</v>
      </c>
    </row>
    <row r="3474" spans="2:5" x14ac:dyDescent="0.25">
      <c r="B3474" s="136">
        <v>40974</v>
      </c>
      <c r="C3474" s="261">
        <v>4.8983221054077148</v>
      </c>
      <c r="D3474" s="130">
        <f t="shared" si="58"/>
        <v>-2.3125594586688791E-2</v>
      </c>
      <c r="E3474" s="130">
        <v>-2.278305734139428E-2</v>
      </c>
    </row>
    <row r="3475" spans="2:5" x14ac:dyDescent="0.25">
      <c r="B3475" s="136">
        <v>40973</v>
      </c>
      <c r="C3475" s="261">
        <v>5.0142803192138672</v>
      </c>
      <c r="D3475" s="130">
        <f t="shared" si="58"/>
        <v>-1.0573216368975735E-2</v>
      </c>
      <c r="E3475" s="130">
        <v>2.36730478949384E-2</v>
      </c>
    </row>
    <row r="3476" spans="2:5" x14ac:dyDescent="0.25">
      <c r="B3476" s="136">
        <v>40970</v>
      </c>
      <c r="C3476" s="261">
        <v>5.067863941192627</v>
      </c>
      <c r="D3476" s="130">
        <f t="shared" si="58"/>
        <v>-3.2827272782689062E-3</v>
      </c>
      <c r="E3476" s="130">
        <v>1.0686203915133436E-2</v>
      </c>
    </row>
    <row r="3477" spans="2:5" x14ac:dyDescent="0.25">
      <c r="B3477" s="136">
        <v>40969</v>
      </c>
      <c r="C3477" s="261">
        <v>5.0845551490783691</v>
      </c>
      <c r="D3477" s="130">
        <f t="shared" si="58"/>
        <v>3.4671711786725731E-3</v>
      </c>
      <c r="E3477" s="130">
        <v>3.2935390688121403E-3</v>
      </c>
    </row>
    <row r="3478" spans="2:5" x14ac:dyDescent="0.25">
      <c r="B3478" s="136">
        <v>40968</v>
      </c>
      <c r="C3478" s="261">
        <v>5.0669870376586914</v>
      </c>
      <c r="D3478" s="130">
        <f t="shared" si="58"/>
        <v>-1.4185625565501401E-2</v>
      </c>
      <c r="E3478" s="130">
        <v>-3.4551914385002091E-3</v>
      </c>
    </row>
    <row r="3479" spans="2:5" x14ac:dyDescent="0.25">
      <c r="B3479" s="136">
        <v>40967</v>
      </c>
      <c r="C3479" s="261">
        <v>5.139899730682373</v>
      </c>
      <c r="D3479" s="130">
        <f t="shared" si="58"/>
        <v>-3.5764071200905172E-3</v>
      </c>
      <c r="E3479" s="130">
        <v>1.4389753216612232E-2</v>
      </c>
    </row>
    <row r="3480" spans="2:5" x14ac:dyDescent="0.25">
      <c r="B3480" s="136">
        <v>40966</v>
      </c>
      <c r="C3480" s="261">
        <v>5.1583480834960938</v>
      </c>
      <c r="D3480" s="130">
        <f t="shared" si="58"/>
        <v>-1.5260860509792555E-2</v>
      </c>
      <c r="E3480" s="130">
        <v>3.5892437168752902E-3</v>
      </c>
    </row>
    <row r="3481" spans="2:5" x14ac:dyDescent="0.25">
      <c r="B3481" s="136">
        <v>40963</v>
      </c>
      <c r="C3481" s="261">
        <v>5.2382888793945313</v>
      </c>
      <c r="D3481" s="130">
        <f t="shared" si="58"/>
        <v>-3.35330056228981E-4</v>
      </c>
      <c r="E3481" s="130">
        <v>1.5497363614178061E-2</v>
      </c>
    </row>
    <row r="3482" spans="2:5" x14ac:dyDescent="0.25">
      <c r="B3482" s="136">
        <v>40962</v>
      </c>
      <c r="C3482" s="261">
        <v>5.2400460243225098</v>
      </c>
      <c r="D3482" s="130">
        <f t="shared" si="58"/>
        <v>-7.4872164848638987E-3</v>
      </c>
      <c r="E3482" s="130">
        <v>3.3544254019484613E-4</v>
      </c>
    </row>
    <row r="3483" spans="2:5" x14ac:dyDescent="0.25">
      <c r="B3483" s="136">
        <v>40961</v>
      </c>
      <c r="C3483" s="261">
        <v>5.2795753479003906</v>
      </c>
      <c r="D3483" s="130">
        <f t="shared" si="58"/>
        <v>9.4050374563231405E-3</v>
      </c>
      <c r="E3483" s="130">
        <v>7.543697783263581E-3</v>
      </c>
    </row>
    <row r="3484" spans="2:5" x14ac:dyDescent="0.25">
      <c r="B3484" s="136">
        <v>40960</v>
      </c>
      <c r="C3484" s="261">
        <v>5.2303833961486816</v>
      </c>
      <c r="D3484" s="130">
        <f t="shared" si="58"/>
        <v>-1.0065609522656774E-3</v>
      </c>
      <c r="E3484" s="130">
        <v>-9.3174068954753903E-3</v>
      </c>
    </row>
    <row r="3485" spans="2:5" x14ac:dyDescent="0.25">
      <c r="B3485" s="136">
        <v>40956</v>
      </c>
      <c r="C3485" s="261">
        <v>5.2356534004211426</v>
      </c>
      <c r="D3485" s="130">
        <f t="shared" si="58"/>
        <v>3.1984602219433723E-3</v>
      </c>
      <c r="E3485" s="130">
        <v>1.0075751380561185E-3</v>
      </c>
    </row>
    <row r="3486" spans="2:5" x14ac:dyDescent="0.25">
      <c r="B3486" s="136">
        <v>40955</v>
      </c>
      <c r="C3486" s="261">
        <v>5.2189607620239258</v>
      </c>
      <c r="D3486" s="130">
        <f t="shared" si="58"/>
        <v>1.0545914986001872E-2</v>
      </c>
      <c r="E3486" s="130">
        <v>-3.1882626905505402E-3</v>
      </c>
    </row>
    <row r="3487" spans="2:5" x14ac:dyDescent="0.25">
      <c r="B3487" s="136">
        <v>40954</v>
      </c>
      <c r="C3487" s="261">
        <v>5.1644964218139648</v>
      </c>
      <c r="D3487" s="130">
        <f t="shared" si="58"/>
        <v>2.7258247646547711E-2</v>
      </c>
      <c r="E3487" s="130">
        <v>-1.043585930100757E-2</v>
      </c>
    </row>
    <row r="3488" spans="2:5" x14ac:dyDescent="0.25">
      <c r="B3488" s="136">
        <v>40953</v>
      </c>
      <c r="C3488" s="261">
        <v>5.0274567604064941</v>
      </c>
      <c r="D3488" s="130">
        <f t="shared" si="58"/>
        <v>2.1417293450876E-2</v>
      </c>
      <c r="E3488" s="130">
        <v>-2.6534951370793522E-2</v>
      </c>
    </row>
    <row r="3489" spans="2:5" x14ac:dyDescent="0.25">
      <c r="B3489" s="136">
        <v>40952</v>
      </c>
      <c r="C3489" s="261">
        <v>4.9220399856567383</v>
      </c>
      <c r="D3489" s="130">
        <f t="shared" si="58"/>
        <v>5.7438556645684168E-3</v>
      </c>
      <c r="E3489" s="130">
        <v>-2.0968211120175283E-2</v>
      </c>
    </row>
    <row r="3490" spans="2:5" x14ac:dyDescent="0.25">
      <c r="B3490" s="136">
        <v>40949</v>
      </c>
      <c r="C3490" s="261">
        <v>4.8939299583435059</v>
      </c>
      <c r="D3490" s="130">
        <f t="shared" si="58"/>
        <v>-1.0479455858499145E-2</v>
      </c>
      <c r="E3490" s="130">
        <v>-5.711052205010024E-3</v>
      </c>
    </row>
    <row r="3491" spans="2:5" x14ac:dyDescent="0.25">
      <c r="B3491" s="136">
        <v>40948</v>
      </c>
      <c r="C3491" s="261">
        <v>4.9457588195800781</v>
      </c>
      <c r="D3491" s="130">
        <f t="shared" si="58"/>
        <v>1.0228113461814927E-2</v>
      </c>
      <c r="E3491" s="130">
        <v>1.0590437884835456E-2</v>
      </c>
    </row>
    <row r="3492" spans="2:5" x14ac:dyDescent="0.25">
      <c r="B3492" s="136">
        <v>40947</v>
      </c>
      <c r="C3492" s="261">
        <v>4.8956851959228516</v>
      </c>
      <c r="D3492" s="130">
        <f t="shared" si="58"/>
        <v>-4.9995231903912397E-3</v>
      </c>
      <c r="E3492" s="130">
        <v>-1.0124558330460215E-2</v>
      </c>
    </row>
    <row r="3493" spans="2:5" x14ac:dyDescent="0.25">
      <c r="B3493" s="136">
        <v>40946</v>
      </c>
      <c r="C3493" s="261">
        <v>4.9202842712402344</v>
      </c>
      <c r="D3493" s="130">
        <f t="shared" si="58"/>
        <v>-5.6808277339796525E-3</v>
      </c>
      <c r="E3493" s="130">
        <v>5.0246440146660227E-3</v>
      </c>
    </row>
    <row r="3494" spans="2:5" x14ac:dyDescent="0.25">
      <c r="B3494" s="136">
        <v>40945</v>
      </c>
      <c r="C3494" s="261">
        <v>4.9483952522277832</v>
      </c>
      <c r="D3494" s="130">
        <f t="shared" si="58"/>
        <v>-1.3312320835175492E-2</v>
      </c>
      <c r="E3494" s="130">
        <v>5.7132839157000613E-3</v>
      </c>
    </row>
    <row r="3495" spans="2:5" x14ac:dyDescent="0.25">
      <c r="B3495" s="136">
        <v>40942</v>
      </c>
      <c r="C3495" s="261">
        <v>5.0151586532592773</v>
      </c>
      <c r="D3495" s="130">
        <f t="shared" si="58"/>
        <v>2.8648871851156218E-2</v>
      </c>
      <c r="E3495" s="130">
        <v>1.3491929732459638E-2</v>
      </c>
    </row>
    <row r="3496" spans="2:5" x14ac:dyDescent="0.25">
      <c r="B3496" s="136">
        <v>40941</v>
      </c>
      <c r="C3496" s="261">
        <v>4.8754816055297852</v>
      </c>
      <c r="D3496" s="130">
        <f t="shared" si="58"/>
        <v>5.4065421214645004E-4</v>
      </c>
      <c r="E3496" s="130">
        <v>-2.7850972897680543E-2</v>
      </c>
    </row>
    <row r="3497" spans="2:5" x14ac:dyDescent="0.25">
      <c r="B3497" s="136">
        <v>40940</v>
      </c>
      <c r="C3497" s="261">
        <v>4.8728470802307129</v>
      </c>
      <c r="D3497" s="130">
        <f t="shared" si="58"/>
        <v>8.7288385212747985E-3</v>
      </c>
      <c r="E3497" s="130">
        <v>-5.4036206312093953E-4</v>
      </c>
    </row>
    <row r="3498" spans="2:5" x14ac:dyDescent="0.25">
      <c r="B3498" s="136">
        <v>40939</v>
      </c>
      <c r="C3498" s="261">
        <v>4.8306808471679688</v>
      </c>
      <c r="D3498" s="130">
        <f t="shared" si="58"/>
        <v>1.2893893854761262E-2</v>
      </c>
      <c r="E3498" s="130">
        <v>-8.6533052173571826E-3</v>
      </c>
    </row>
    <row r="3499" spans="2:5" x14ac:dyDescent="0.25">
      <c r="B3499" s="136">
        <v>40938</v>
      </c>
      <c r="C3499" s="261">
        <v>4.7691874504089364</v>
      </c>
      <c r="D3499" s="130">
        <f t="shared" si="58"/>
        <v>-3.6830126463741541E-4</v>
      </c>
      <c r="E3499" s="130">
        <v>-1.2729757710051035E-2</v>
      </c>
    </row>
    <row r="3500" spans="2:5" x14ac:dyDescent="0.25">
      <c r="B3500" s="136">
        <v>40935</v>
      </c>
      <c r="C3500" s="261">
        <v>4.7709445953369141</v>
      </c>
      <c r="D3500" s="130">
        <f t="shared" si="58"/>
        <v>-9.4840254559955071E-3</v>
      </c>
      <c r="E3500" s="130">
        <v>3.6843696043588309E-4</v>
      </c>
    </row>
    <row r="3501" spans="2:5" x14ac:dyDescent="0.25">
      <c r="B3501" s="136">
        <v>40934</v>
      </c>
      <c r="C3501" s="261">
        <v>4.8166255950927734</v>
      </c>
      <c r="D3501" s="130">
        <f t="shared" si="58"/>
        <v>1.1250683889930887E-2</v>
      </c>
      <c r="E3501" s="130">
        <v>9.5748334198866285E-3</v>
      </c>
    </row>
    <row r="3502" spans="2:5" x14ac:dyDescent="0.25">
      <c r="B3502" s="136">
        <v>40933</v>
      </c>
      <c r="C3502" s="261">
        <v>4.763038158416748</v>
      </c>
      <c r="D3502" s="130">
        <f t="shared" si="58"/>
        <v>1.1755891366459929E-2</v>
      </c>
      <c r="E3502" s="130">
        <v>-1.1125514246035816E-2</v>
      </c>
    </row>
    <row r="3503" spans="2:5" x14ac:dyDescent="0.25">
      <c r="B3503" s="136">
        <v>40932</v>
      </c>
      <c r="C3503" s="261">
        <v>4.7076950073242188</v>
      </c>
      <c r="D3503" s="130">
        <f t="shared" si="58"/>
        <v>1.4769882583663059E-2</v>
      </c>
      <c r="E3503" s="130">
        <v>-1.161929618278044E-2</v>
      </c>
    </row>
    <row r="3504" spans="2:5" x14ac:dyDescent="0.25">
      <c r="B3504" s="136">
        <v>40931</v>
      </c>
      <c r="C3504" s="261">
        <v>4.6391749382019043</v>
      </c>
      <c r="D3504" s="130">
        <f t="shared" si="58"/>
        <v>9.9447175435509599E-3</v>
      </c>
      <c r="E3504" s="130">
        <v>-1.4554908297098924E-2</v>
      </c>
    </row>
    <row r="3505" spans="2:5" x14ac:dyDescent="0.25">
      <c r="B3505" s="136">
        <v>40928</v>
      </c>
      <c r="C3505" s="261">
        <v>4.5934939384460449</v>
      </c>
      <c r="D3505" s="130">
        <f t="shared" si="58"/>
        <v>1.1411757158832379E-2</v>
      </c>
      <c r="E3505" s="130">
        <v>-9.8467939589199568E-3</v>
      </c>
    </row>
    <row r="3506" spans="2:5" x14ac:dyDescent="0.25">
      <c r="B3506" s="136">
        <v>40927</v>
      </c>
      <c r="C3506" s="261">
        <v>4.5416655540466309</v>
      </c>
      <c r="D3506" s="130">
        <f t="shared" si="58"/>
        <v>-1.9304232375928496E-3</v>
      </c>
      <c r="E3506" s="130">
        <v>-1.1282998321958674E-2</v>
      </c>
    </row>
    <row r="3507" spans="2:5" x14ac:dyDescent="0.25">
      <c r="B3507" s="136">
        <v>40926</v>
      </c>
      <c r="C3507" s="261">
        <v>4.5504498481750488</v>
      </c>
      <c r="D3507" s="130">
        <f t="shared" si="58"/>
        <v>-2.311320966769676E-3</v>
      </c>
      <c r="E3507" s="130">
        <v>1.9341569791705929E-3</v>
      </c>
    </row>
    <row r="3508" spans="2:5" x14ac:dyDescent="0.25">
      <c r="B3508" s="136">
        <v>40925</v>
      </c>
      <c r="C3508" s="261">
        <v>4.5609917640686044</v>
      </c>
      <c r="D3508" s="130">
        <f t="shared" si="58"/>
        <v>1.6444671570420108E-2</v>
      </c>
      <c r="E3508" s="130">
        <v>2.3166755475358979E-3</v>
      </c>
    </row>
    <row r="3509" spans="2:5" x14ac:dyDescent="0.25">
      <c r="B3509" s="136">
        <v>40921</v>
      </c>
      <c r="C3509" s="261">
        <v>4.4872012138366699</v>
      </c>
      <c r="D3509" s="130">
        <f t="shared" si="58"/>
        <v>-1.4850302485418012E-2</v>
      </c>
      <c r="E3509" s="130">
        <v>-1.6178619486501785E-2</v>
      </c>
    </row>
    <row r="3510" spans="2:5" x14ac:dyDescent="0.25">
      <c r="B3510" s="136">
        <v>40920</v>
      </c>
      <c r="C3510" s="261">
        <v>4.5548419952392578</v>
      </c>
      <c r="D3510" s="130">
        <f t="shared" si="58"/>
        <v>-8.8271403969278656E-2</v>
      </c>
      <c r="E3510" s="130">
        <v>1.5074158295824074E-2</v>
      </c>
    </row>
    <row r="3511" spans="2:5" x14ac:dyDescent="0.25">
      <c r="B3511" s="136">
        <v>40919</v>
      </c>
      <c r="C3511" s="261">
        <v>4.9958310127258301</v>
      </c>
      <c r="D3511" s="130">
        <f t="shared" si="58"/>
        <v>1.6988642981945253E-2</v>
      </c>
      <c r="E3511" s="130">
        <v>9.6817632301514744E-2</v>
      </c>
    </row>
    <row r="3512" spans="2:5" x14ac:dyDescent="0.25">
      <c r="B3512" s="136">
        <v>40918</v>
      </c>
      <c r="C3512" s="261">
        <v>4.9123764038085938</v>
      </c>
      <c r="D3512" s="130">
        <f t="shared" si="58"/>
        <v>1.0480572672356235E-2</v>
      </c>
      <c r="E3512" s="130">
        <v>-1.6704850245064982E-2</v>
      </c>
    </row>
    <row r="3513" spans="2:5" x14ac:dyDescent="0.25">
      <c r="B3513" s="136">
        <v>40917</v>
      </c>
      <c r="C3513" s="261">
        <v>4.8614258766174316</v>
      </c>
      <c r="D3513" s="130">
        <f t="shared" si="58"/>
        <v>2.6334998699860442E-2</v>
      </c>
      <c r="E3513" s="130">
        <v>-1.0371869539895166E-2</v>
      </c>
    </row>
    <row r="3514" spans="2:5" x14ac:dyDescent="0.25">
      <c r="B3514" s="136">
        <v>40914</v>
      </c>
      <c r="C3514" s="261">
        <v>4.7366852760314941</v>
      </c>
      <c r="D3514" s="130">
        <f t="shared" si="58"/>
        <v>-1.6660090535536938E-3</v>
      </c>
      <c r="E3514" s="130">
        <v>-2.5659262066694659E-2</v>
      </c>
    </row>
    <row r="3515" spans="2:5" x14ac:dyDescent="0.25">
      <c r="B3515" s="136">
        <v>40913</v>
      </c>
      <c r="C3515" s="261">
        <v>4.7445898056030273</v>
      </c>
      <c r="D3515" s="130">
        <f t="shared" si="58"/>
        <v>1.5225640989537595E-2</v>
      </c>
      <c r="E3515" s="130">
        <v>1.6687892715886337E-3</v>
      </c>
    </row>
    <row r="3516" spans="2:5" x14ac:dyDescent="0.25">
      <c r="B3516" s="136">
        <v>40912</v>
      </c>
      <c r="C3516" s="261">
        <v>4.673433780670166</v>
      </c>
      <c r="D3516" s="130">
        <f t="shared" si="58"/>
        <v>-4.6771809808857697E-3</v>
      </c>
      <c r="E3516" s="130">
        <v>-1.4997297521659524E-2</v>
      </c>
    </row>
    <row r="3517" spans="2:5" x14ac:dyDescent="0.25">
      <c r="B3517" s="136">
        <v>40911</v>
      </c>
      <c r="C3517" s="261">
        <v>4.6953949928283691</v>
      </c>
      <c r="D3517" s="130">
        <f t="shared" si="58"/>
        <v>4.0287630696806652E-2</v>
      </c>
      <c r="E3517" s="130">
        <v>4.6991598017365951E-3</v>
      </c>
    </row>
    <row r="3518" spans="2:5" x14ac:dyDescent="0.25">
      <c r="B3518" s="136">
        <v>40907</v>
      </c>
      <c r="C3518" s="261">
        <v>4.513554573059082</v>
      </c>
      <c r="D3518" s="130">
        <f t="shared" si="58"/>
        <v>9.7415527561339949E-4</v>
      </c>
      <c r="E3518" s="130">
        <v>-3.8727395681731933E-2</v>
      </c>
    </row>
    <row r="3519" spans="2:5" x14ac:dyDescent="0.25">
      <c r="B3519" s="136">
        <v>40906</v>
      </c>
      <c r="C3519" s="261">
        <v>4.5091619491577148</v>
      </c>
      <c r="D3519" s="130">
        <f t="shared" si="58"/>
        <v>6.273515040208278E-3</v>
      </c>
      <c r="E3519" s="130">
        <v>-9.7320722066512357E-4</v>
      </c>
    </row>
    <row r="3520" spans="2:5" x14ac:dyDescent="0.25">
      <c r="B3520" s="136">
        <v>40905</v>
      </c>
      <c r="C3520" s="261">
        <v>4.4810500144958496</v>
      </c>
      <c r="D3520" s="130">
        <f t="shared" si="58"/>
        <v>-6.6211913641322272E-3</v>
      </c>
      <c r="E3520" s="130">
        <v>-6.234403416607465E-3</v>
      </c>
    </row>
    <row r="3521" spans="2:5" x14ac:dyDescent="0.25">
      <c r="B3521" s="136">
        <v>40904</v>
      </c>
      <c r="C3521" s="261">
        <v>4.5109176635742188</v>
      </c>
      <c r="D3521" s="130">
        <f t="shared" si="58"/>
        <v>3.9098029689797675E-3</v>
      </c>
      <c r="E3521" s="130">
        <v>6.6653237481727745E-3</v>
      </c>
    </row>
    <row r="3522" spans="2:5" x14ac:dyDescent="0.25">
      <c r="B3522" s="136">
        <v>40900</v>
      </c>
      <c r="C3522" s="261">
        <v>4.493349552154541</v>
      </c>
      <c r="D3522" s="130">
        <f t="shared" si="58"/>
        <v>1.5665624842562543E-3</v>
      </c>
      <c r="E3522" s="130">
        <v>-3.8945759443894767E-3</v>
      </c>
    </row>
    <row r="3523" spans="2:5" x14ac:dyDescent="0.25">
      <c r="B3523" s="136">
        <v>40899</v>
      </c>
      <c r="C3523" s="261">
        <v>4.4863214492797852</v>
      </c>
      <c r="D3523" s="130">
        <f t="shared" ref="D3523:D3586" si="59">(C3523-C3524)/C3524</f>
        <v>3.485305765403706E-2</v>
      </c>
      <c r="E3523" s="130">
        <v>-1.5641122047551177E-3</v>
      </c>
    </row>
    <row r="3524" spans="2:5" x14ac:dyDescent="0.25">
      <c r="B3524" s="136">
        <v>40898</v>
      </c>
      <c r="C3524" s="261">
        <v>4.3352255821228027</v>
      </c>
      <c r="D3524" s="130">
        <f t="shared" si="59"/>
        <v>-4.1188810134202163E-2</v>
      </c>
      <c r="E3524" s="130">
        <v>-3.367923339091957E-2</v>
      </c>
    </row>
    <row r="3525" spans="2:5" x14ac:dyDescent="0.25">
      <c r="B3525" s="136">
        <v>40897</v>
      </c>
      <c r="C3525" s="261">
        <v>4.5214591026306152</v>
      </c>
      <c r="D3525" s="130">
        <f t="shared" si="59"/>
        <v>4.1902739275519171E-2</v>
      </c>
      <c r="E3525" s="130">
        <v>4.2958207590346589E-2</v>
      </c>
    </row>
    <row r="3526" spans="2:5" x14ac:dyDescent="0.25">
      <c r="B3526" s="136">
        <v>40896</v>
      </c>
      <c r="C3526" s="261">
        <v>4.3396172523498544</v>
      </c>
      <c r="D3526" s="130">
        <f t="shared" si="59"/>
        <v>-1.9257637690837673E-2</v>
      </c>
      <c r="E3526" s="130">
        <v>-4.0217515220908231E-2</v>
      </c>
    </row>
    <row r="3527" spans="2:5" x14ac:dyDescent="0.25">
      <c r="B3527" s="136">
        <v>40893</v>
      </c>
      <c r="C3527" s="261">
        <v>4.4248290061950684</v>
      </c>
      <c r="D3527" s="130">
        <f t="shared" si="59"/>
        <v>5.5899709090475626E-3</v>
      </c>
      <c r="E3527" s="130">
        <v>1.9635776357712825E-2</v>
      </c>
    </row>
    <row r="3528" spans="2:5" x14ac:dyDescent="0.25">
      <c r="B3528" s="136">
        <v>40892</v>
      </c>
      <c r="C3528" s="261">
        <v>4.4002318382263184</v>
      </c>
      <c r="D3528" s="130">
        <f t="shared" si="59"/>
        <v>5.0161747621433788E-3</v>
      </c>
      <c r="E3528" s="130">
        <v>-5.5588968374398768E-3</v>
      </c>
    </row>
    <row r="3529" spans="2:5" x14ac:dyDescent="0.25">
      <c r="B3529" s="136">
        <v>40891</v>
      </c>
      <c r="C3529" s="261">
        <v>4.3782696723937988</v>
      </c>
      <c r="D3529" s="130">
        <f t="shared" si="59"/>
        <v>-3.5417144218625546E-2</v>
      </c>
      <c r="E3529" s="130">
        <v>-4.9911383399680641E-3</v>
      </c>
    </row>
    <row r="3530" spans="2:5" x14ac:dyDescent="0.25">
      <c r="B3530" s="136">
        <v>40890</v>
      </c>
      <c r="C3530" s="261">
        <v>4.5390291213989258</v>
      </c>
      <c r="D3530" s="130">
        <f t="shared" si="59"/>
        <v>1.3563865038806497E-3</v>
      </c>
      <c r="E3530" s="130">
        <v>3.6717575899620741E-2</v>
      </c>
    </row>
    <row r="3531" spans="2:5" x14ac:dyDescent="0.25">
      <c r="B3531" s="136">
        <v>40889</v>
      </c>
      <c r="C3531" s="261">
        <v>4.5328807830810547</v>
      </c>
      <c r="D3531" s="130">
        <f t="shared" si="59"/>
        <v>-1.6955458893345581E-2</v>
      </c>
      <c r="E3531" s="130">
        <v>-1.3545492116111783E-3</v>
      </c>
    </row>
    <row r="3532" spans="2:5" x14ac:dyDescent="0.25">
      <c r="B3532" s="136">
        <v>40886</v>
      </c>
      <c r="C3532" s="261">
        <v>4.6110634803771973</v>
      </c>
      <c r="D3532" s="130">
        <f t="shared" si="59"/>
        <v>3.7352005903511822E-2</v>
      </c>
      <c r="E3532" s="130">
        <v>1.7247905038217406E-2</v>
      </c>
    </row>
    <row r="3533" spans="2:5" x14ac:dyDescent="0.25">
      <c r="B3533" s="136">
        <v>40885</v>
      </c>
      <c r="C3533" s="261">
        <v>4.4450325965881348</v>
      </c>
      <c r="D3533" s="130">
        <f t="shared" si="59"/>
        <v>-4.3297717839449176E-2</v>
      </c>
      <c r="E3533" s="130">
        <v>-3.6007069626263467E-2</v>
      </c>
    </row>
    <row r="3534" spans="2:5" x14ac:dyDescent="0.25">
      <c r="B3534" s="136">
        <v>40884</v>
      </c>
      <c r="C3534" s="261">
        <v>4.646202564239502</v>
      </c>
      <c r="D3534" s="130">
        <f t="shared" si="59"/>
        <v>2.6543532937545367E-3</v>
      </c>
      <c r="E3534" s="130">
        <v>4.5257253637640105E-2</v>
      </c>
    </row>
    <row r="3535" spans="2:5" x14ac:dyDescent="0.25">
      <c r="B3535" s="136">
        <v>40883</v>
      </c>
      <c r="C3535" s="261">
        <v>4.6339025497436523</v>
      </c>
      <c r="D3535" s="130">
        <f t="shared" si="59"/>
        <v>-9.7619678412032042E-3</v>
      </c>
      <c r="E3535" s="130">
        <v>-2.6473263543262877E-3</v>
      </c>
    </row>
    <row r="3536" spans="2:5" x14ac:dyDescent="0.25">
      <c r="B3536" s="136">
        <v>40882</v>
      </c>
      <c r="C3536" s="261">
        <v>4.6795845031738281</v>
      </c>
      <c r="D3536" s="130">
        <f t="shared" si="59"/>
        <v>8.7105068272303934E-3</v>
      </c>
      <c r="E3536" s="130">
        <v>9.8582033048370665E-3</v>
      </c>
    </row>
    <row r="3537" spans="2:5" x14ac:dyDescent="0.25">
      <c r="B3537" s="136">
        <v>40879</v>
      </c>
      <c r="C3537" s="261">
        <v>4.6391749382019043</v>
      </c>
      <c r="D3537" s="130">
        <f t="shared" si="59"/>
        <v>7.6321306995779754E-3</v>
      </c>
      <c r="E3537" s="130">
        <v>-8.6352890827202516E-3</v>
      </c>
    </row>
    <row r="3538" spans="2:5" x14ac:dyDescent="0.25">
      <c r="B3538" s="136">
        <v>40878</v>
      </c>
      <c r="C3538" s="261">
        <v>4.6040363311767578</v>
      </c>
      <c r="D3538" s="130">
        <f t="shared" si="59"/>
        <v>1.5304280636979258E-2</v>
      </c>
      <c r="E3538" s="130">
        <v>-7.5743224804464566E-3</v>
      </c>
    </row>
    <row r="3539" spans="2:5" x14ac:dyDescent="0.25">
      <c r="B3539" s="136">
        <v>40877</v>
      </c>
      <c r="C3539" s="261">
        <v>4.5346369743347168</v>
      </c>
      <c r="D3539" s="130">
        <f t="shared" si="59"/>
        <v>2.0965065060089164E-2</v>
      </c>
      <c r="E3539" s="130">
        <v>-1.5073590182617662E-2</v>
      </c>
    </row>
    <row r="3540" spans="2:5" x14ac:dyDescent="0.25">
      <c r="B3540" s="136">
        <v>40876</v>
      </c>
      <c r="C3540" s="261">
        <v>4.4415202140808114</v>
      </c>
      <c r="D3540" s="130">
        <f t="shared" si="59"/>
        <v>-8.6272288489045341E-3</v>
      </c>
      <c r="E3540" s="130">
        <v>-2.0534556742012773E-2</v>
      </c>
    </row>
    <row r="3541" spans="2:5" x14ac:dyDescent="0.25">
      <c r="B3541" s="136">
        <v>40875</v>
      </c>
      <c r="C3541" s="261">
        <v>4.4801716804504386</v>
      </c>
      <c r="D3541" s="130">
        <f t="shared" si="59"/>
        <v>2.0612002150806077E-2</v>
      </c>
      <c r="E3541" s="130">
        <v>8.7023056310971195E-3</v>
      </c>
    </row>
    <row r="3542" spans="2:5" x14ac:dyDescent="0.25">
      <c r="B3542" s="136">
        <v>40872</v>
      </c>
      <c r="C3542" s="261">
        <v>4.3896913528442383</v>
      </c>
      <c r="D3542" s="130">
        <f t="shared" si="59"/>
        <v>6.8506552346532888E-3</v>
      </c>
      <c r="E3542" s="130">
        <v>-2.019572776664294E-2</v>
      </c>
    </row>
    <row r="3543" spans="2:5" x14ac:dyDescent="0.25">
      <c r="B3543" s="136">
        <v>40870</v>
      </c>
      <c r="C3543" s="261">
        <v>4.3598237037658691</v>
      </c>
      <c r="D3543" s="130">
        <f t="shared" si="59"/>
        <v>-2.6862358246162028E-2</v>
      </c>
      <c r="E3543" s="130">
        <v>-6.8040430813015636E-3</v>
      </c>
    </row>
    <row r="3544" spans="2:5" x14ac:dyDescent="0.25">
      <c r="B3544" s="136">
        <v>40869</v>
      </c>
      <c r="C3544" s="261">
        <v>4.4801716804504386</v>
      </c>
      <c r="D3544" s="130">
        <f t="shared" si="59"/>
        <v>3.9235870508191699E-4</v>
      </c>
      <c r="E3544" s="130">
        <v>2.7603863105890473E-2</v>
      </c>
    </row>
    <row r="3545" spans="2:5" x14ac:dyDescent="0.25">
      <c r="B3545" s="136">
        <v>40868</v>
      </c>
      <c r="C3545" s="261">
        <v>4.4784145355224609</v>
      </c>
      <c r="D3545" s="130">
        <f t="shared" si="59"/>
        <v>-3.9744033057966158E-2</v>
      </c>
      <c r="E3545" s="130">
        <v>-3.9220482010657309E-4</v>
      </c>
    </row>
    <row r="3546" spans="2:5" x14ac:dyDescent="0.25">
      <c r="B3546" s="136">
        <v>40865</v>
      </c>
      <c r="C3546" s="261">
        <v>4.6637716293334961</v>
      </c>
      <c r="D3546" s="130">
        <f t="shared" si="59"/>
        <v>-6.1773530518729391E-3</v>
      </c>
      <c r="E3546" s="130">
        <v>4.1388998794282233E-2</v>
      </c>
    </row>
    <row r="3547" spans="2:5" x14ac:dyDescent="0.25">
      <c r="B3547" s="136">
        <v>40864</v>
      </c>
      <c r="C3547" s="261">
        <v>4.6927604675292969</v>
      </c>
      <c r="D3547" s="130">
        <f t="shared" si="59"/>
        <v>-1.8014908635292218E-2</v>
      </c>
      <c r="E3547" s="130">
        <v>6.2157499336955319E-3</v>
      </c>
    </row>
    <row r="3548" spans="2:5" x14ac:dyDescent="0.25">
      <c r="B3548" s="136">
        <v>40863</v>
      </c>
      <c r="C3548" s="261">
        <v>4.7788510322570801</v>
      </c>
      <c r="D3548" s="130">
        <f t="shared" si="59"/>
        <v>-2.1582540665629996E-2</v>
      </c>
      <c r="E3548" s="130">
        <v>1.8345399328065264E-2</v>
      </c>
    </row>
    <row r="3549" spans="2:5" x14ac:dyDescent="0.25">
      <c r="B3549" s="136">
        <v>40862</v>
      </c>
      <c r="C3549" s="261">
        <v>4.8842658996582031</v>
      </c>
      <c r="D3549" s="130">
        <f t="shared" si="59"/>
        <v>3.0666688079945695E-3</v>
      </c>
      <c r="E3549" s="130">
        <v>2.2058621766942791E-2</v>
      </c>
    </row>
    <row r="3550" spans="2:5" x14ac:dyDescent="0.25">
      <c r="B3550" s="136">
        <v>40861</v>
      </c>
      <c r="C3550" s="261">
        <v>4.8693332672119141</v>
      </c>
      <c r="D3550" s="130">
        <f t="shared" si="59"/>
        <v>-3.1113257502261696E-2</v>
      </c>
      <c r="E3550" s="130">
        <v>-3.0572931025999294E-3</v>
      </c>
    </row>
    <row r="3551" spans="2:5" x14ac:dyDescent="0.25">
      <c r="B3551" s="136">
        <v>40858</v>
      </c>
      <c r="C3551" s="261">
        <v>5.0256991386413574</v>
      </c>
      <c r="D3551" s="130">
        <f t="shared" si="59"/>
        <v>2.1242342248502362E-2</v>
      </c>
      <c r="E3551" s="130">
        <v>3.211237819402233E-2</v>
      </c>
    </row>
    <row r="3552" spans="2:5" x14ac:dyDescent="0.25">
      <c r="B3552" s="136">
        <v>40857</v>
      </c>
      <c r="C3552" s="261">
        <v>4.9211621284484863</v>
      </c>
      <c r="D3552" s="130">
        <f t="shared" si="59"/>
        <v>-1.783523114013919E-4</v>
      </c>
      <c r="E3552" s="130">
        <v>-2.0800491097668756E-2</v>
      </c>
    </row>
    <row r="3553" spans="2:5" x14ac:dyDescent="0.25">
      <c r="B3553" s="136">
        <v>40856</v>
      </c>
      <c r="C3553" s="261">
        <v>4.9220399856567383</v>
      </c>
      <c r="D3553" s="130">
        <f t="shared" si="59"/>
        <v>-4.0417980999241057E-2</v>
      </c>
      <c r="E3553" s="130">
        <v>1.7838412662269238E-4</v>
      </c>
    </row>
    <row r="3554" spans="2:5" x14ac:dyDescent="0.25">
      <c r="B3554" s="136">
        <v>40855</v>
      </c>
      <c r="C3554" s="261">
        <v>5.1293582916259766</v>
      </c>
      <c r="D3554" s="130">
        <f t="shared" si="59"/>
        <v>7.5925539804941669E-3</v>
      </c>
      <c r="E3554" s="130">
        <v>4.2120402632522744E-2</v>
      </c>
    </row>
    <row r="3555" spans="2:5" x14ac:dyDescent="0.25">
      <c r="B3555" s="136">
        <v>40854</v>
      </c>
      <c r="C3555" s="261">
        <v>5.0907068252563477</v>
      </c>
      <c r="D3555" s="130">
        <f t="shared" si="59"/>
        <v>-2.2379581477714062E-3</v>
      </c>
      <c r="E3555" s="130">
        <v>-7.5353414934437382E-3</v>
      </c>
    </row>
    <row r="3556" spans="2:5" x14ac:dyDescent="0.25">
      <c r="B3556" s="136">
        <v>40851</v>
      </c>
      <c r="C3556" s="261">
        <v>5.1021251678466797</v>
      </c>
      <c r="D3556" s="130">
        <f t="shared" si="59"/>
        <v>-1.1404400442524073E-2</v>
      </c>
      <c r="E3556" s="130">
        <v>2.2429778382999001E-3</v>
      </c>
    </row>
    <row r="3557" spans="2:5" x14ac:dyDescent="0.25">
      <c r="B3557" s="136">
        <v>40850</v>
      </c>
      <c r="C3557" s="261">
        <v>5.1609830856323242</v>
      </c>
      <c r="D3557" s="130">
        <f t="shared" si="59"/>
        <v>3.4158372287042319E-3</v>
      </c>
      <c r="E3557" s="130">
        <v>1.1535961163117673E-2</v>
      </c>
    </row>
    <row r="3558" spans="2:5" x14ac:dyDescent="0.25">
      <c r="B3558" s="136">
        <v>40849</v>
      </c>
      <c r="C3558" s="261">
        <v>5.1434140205383301</v>
      </c>
      <c r="D3558" s="130">
        <f t="shared" si="59"/>
        <v>1.8260976197576512E-2</v>
      </c>
      <c r="E3558" s="130">
        <v>-3.4042090048511712E-3</v>
      </c>
    </row>
    <row r="3559" spans="2:5" x14ac:dyDescent="0.25">
      <c r="B3559" s="136">
        <v>40848</v>
      </c>
      <c r="C3559" s="261">
        <v>5.0511746406555176</v>
      </c>
      <c r="D3559" s="130">
        <f t="shared" si="59"/>
        <v>-1.8603950938910811E-2</v>
      </c>
      <c r="E3559" s="130">
        <v>-1.7933493106813587E-2</v>
      </c>
    </row>
    <row r="3560" spans="2:5" x14ac:dyDescent="0.25">
      <c r="B3560" s="136">
        <v>40847</v>
      </c>
      <c r="C3560" s="261">
        <v>5.1469278335571289</v>
      </c>
      <c r="D3560" s="130">
        <f t="shared" si="59"/>
        <v>-2.7390315830145333E-2</v>
      </c>
      <c r="E3560" s="130">
        <v>1.8956618947782992E-2</v>
      </c>
    </row>
    <row r="3561" spans="2:5" x14ac:dyDescent="0.25">
      <c r="B3561" s="136">
        <v>40844</v>
      </c>
      <c r="C3561" s="261">
        <v>5.2918739318847656</v>
      </c>
      <c r="D3561" s="130">
        <f t="shared" si="59"/>
        <v>-1.0349897943869263E-2</v>
      </c>
      <c r="E3561" s="130">
        <v>2.8161672946453966E-2</v>
      </c>
    </row>
    <row r="3562" spans="2:5" x14ac:dyDescent="0.25">
      <c r="B3562" s="136">
        <v>40843</v>
      </c>
      <c r="C3562" s="261">
        <v>5.3472170829772949</v>
      </c>
      <c r="D3562" s="130">
        <f t="shared" si="59"/>
        <v>5.5854243334841396E-2</v>
      </c>
      <c r="E3562" s="130">
        <v>1.0458138611177791E-2</v>
      </c>
    </row>
    <row r="3563" spans="2:5" x14ac:dyDescent="0.25">
      <c r="B3563" s="136">
        <v>40842</v>
      </c>
      <c r="C3563" s="261">
        <v>5.0643515586853027</v>
      </c>
      <c r="D3563" s="130">
        <f t="shared" si="59"/>
        <v>3.4698966217580038E-4</v>
      </c>
      <c r="E3563" s="130">
        <v>-5.2899577462917319E-2</v>
      </c>
    </row>
    <row r="3564" spans="2:5" x14ac:dyDescent="0.25">
      <c r="B3564" s="136">
        <v>40841</v>
      </c>
      <c r="C3564" s="261">
        <v>5.0625948905944824</v>
      </c>
      <c r="D3564" s="130">
        <f t="shared" si="59"/>
        <v>-1.7346473585285369E-4</v>
      </c>
      <c r="E3564" s="130">
        <v>-3.4686930211384076E-4</v>
      </c>
    </row>
    <row r="3565" spans="2:5" x14ac:dyDescent="0.25">
      <c r="B3565" s="136">
        <v>40840</v>
      </c>
      <c r="C3565" s="261">
        <v>5.0634732246398926</v>
      </c>
      <c r="D3565" s="130">
        <f t="shared" si="59"/>
        <v>3.7250221562383792E-2</v>
      </c>
      <c r="E3565" s="130">
        <v>1.7349483108790019E-4</v>
      </c>
    </row>
    <row r="3566" spans="2:5" x14ac:dyDescent="0.25">
      <c r="B3566" s="136">
        <v>40837</v>
      </c>
      <c r="C3566" s="261">
        <v>4.8816313743591309</v>
      </c>
      <c r="D3566" s="130">
        <f t="shared" si="59"/>
        <v>2.1507333333532896E-2</v>
      </c>
      <c r="E3566" s="130">
        <v>-3.591247395086089E-2</v>
      </c>
    </row>
    <row r="3567" spans="2:5" x14ac:dyDescent="0.25">
      <c r="B3567" s="136">
        <v>40836</v>
      </c>
      <c r="C3567" s="261">
        <v>4.7788510322570801</v>
      </c>
      <c r="D3567" s="130">
        <f t="shared" si="59"/>
        <v>-1.0729298115663009E-2</v>
      </c>
      <c r="E3567" s="130">
        <v>-2.1054507032609353E-2</v>
      </c>
    </row>
    <row r="3568" spans="2:5" x14ac:dyDescent="0.25">
      <c r="B3568" s="136">
        <v>40835</v>
      </c>
      <c r="C3568" s="261">
        <v>4.8306808471679688</v>
      </c>
      <c r="D3568" s="130">
        <f t="shared" si="59"/>
        <v>-9.3138853589140921E-3</v>
      </c>
      <c r="E3568" s="130">
        <v>1.0845664483165348E-2</v>
      </c>
    </row>
    <row r="3569" spans="2:5" x14ac:dyDescent="0.25">
      <c r="B3569" s="136">
        <v>40834</v>
      </c>
      <c r="C3569" s="261">
        <v>4.876096248626709</v>
      </c>
      <c r="D3569" s="130">
        <f t="shared" si="59"/>
        <v>1.3805657411738392E-2</v>
      </c>
      <c r="E3569" s="130">
        <v>9.4014493806531298E-3</v>
      </c>
    </row>
    <row r="3570" spans="2:5" x14ac:dyDescent="0.25">
      <c r="B3570" s="136">
        <v>40833</v>
      </c>
      <c r="C3570" s="261">
        <v>4.8096952438354492</v>
      </c>
      <c r="D3570" s="130">
        <f t="shared" si="59"/>
        <v>-3.4210692364972393E-2</v>
      </c>
      <c r="E3570" s="130">
        <v>-1.3617656708470587E-2</v>
      </c>
    </row>
    <row r="3571" spans="2:5" x14ac:dyDescent="0.25">
      <c r="B3571" s="136">
        <v>40830</v>
      </c>
      <c r="C3571" s="261">
        <v>4.9800667762756348</v>
      </c>
      <c r="D3571" s="130">
        <f t="shared" si="59"/>
        <v>1.9495739946690033E-2</v>
      </c>
      <c r="E3571" s="130">
        <v>3.5422521345515497E-2</v>
      </c>
    </row>
    <row r="3572" spans="2:5" x14ac:dyDescent="0.25">
      <c r="B3572" s="136">
        <v>40829</v>
      </c>
      <c r="C3572" s="261">
        <v>4.8848333358764648</v>
      </c>
      <c r="D3572" s="130">
        <f t="shared" si="59"/>
        <v>-7.6323543472278047E-3</v>
      </c>
      <c r="E3572" s="130">
        <v>-1.9122924385843412E-2</v>
      </c>
    </row>
    <row r="3573" spans="2:5" x14ac:dyDescent="0.25">
      <c r="B3573" s="136">
        <v>40828</v>
      </c>
      <c r="C3573" s="261">
        <v>4.9224028587341309</v>
      </c>
      <c r="D3573" s="130">
        <f t="shared" si="59"/>
        <v>6.9882205479237472E-2</v>
      </c>
      <c r="E3573" s="130">
        <v>7.6910552058630424E-3</v>
      </c>
    </row>
    <row r="3574" spans="2:5" x14ac:dyDescent="0.25">
      <c r="B3574" s="136">
        <v>40827</v>
      </c>
      <c r="C3574" s="261">
        <v>4.6008830070495614</v>
      </c>
      <c r="D3574" s="130">
        <f t="shared" si="59"/>
        <v>-2.1734995578480527E-2</v>
      </c>
      <c r="E3574" s="130">
        <v>-6.5317663123422826E-2</v>
      </c>
    </row>
    <row r="3575" spans="2:5" x14ac:dyDescent="0.25">
      <c r="B3575" s="136">
        <v>40826</v>
      </c>
      <c r="C3575" s="261">
        <v>4.7031049728393546</v>
      </c>
      <c r="D3575" s="130">
        <f t="shared" si="59"/>
        <v>2.96481212319748E-2</v>
      </c>
      <c r="E3575" s="130">
        <v>2.2217901570886867E-2</v>
      </c>
    </row>
    <row r="3576" spans="2:5" x14ac:dyDescent="0.25">
      <c r="B3576" s="136">
        <v>40823</v>
      </c>
      <c r="C3576" s="261">
        <v>4.5676817893981934</v>
      </c>
      <c r="D3576" s="130">
        <f t="shared" si="59"/>
        <v>-7.0276330741071919E-3</v>
      </c>
      <c r="E3576" s="130">
        <v>-2.8794420754636837E-2</v>
      </c>
    </row>
    <row r="3577" spans="2:5" x14ac:dyDescent="0.25">
      <c r="B3577" s="136">
        <v>40822</v>
      </c>
      <c r="C3577" s="261">
        <v>4.6000089645385742</v>
      </c>
      <c r="D3577" s="130">
        <f t="shared" si="59"/>
        <v>2.3920697532931957E-2</v>
      </c>
      <c r="E3577" s="130">
        <v>7.0773702352501374E-3</v>
      </c>
    </row>
    <row r="3578" spans="2:5" x14ac:dyDescent="0.25">
      <c r="B3578" s="136">
        <v>40821</v>
      </c>
      <c r="C3578" s="261">
        <v>4.4925441741943359</v>
      </c>
      <c r="D3578" s="130">
        <f t="shared" si="59"/>
        <v>1.3801031303119637E-2</v>
      </c>
      <c r="E3578" s="130">
        <v>-2.3361865416498824E-2</v>
      </c>
    </row>
    <row r="3579" spans="2:5" x14ac:dyDescent="0.25">
      <c r="B3579" s="136">
        <v>40820</v>
      </c>
      <c r="C3579" s="261">
        <v>4.4313864707946777</v>
      </c>
      <c r="D3579" s="130">
        <f t="shared" si="59"/>
        <v>1.3589726167017735E-2</v>
      </c>
      <c r="E3579" s="130">
        <v>-1.3613155714963189E-2</v>
      </c>
    </row>
    <row r="3580" spans="2:5" x14ac:dyDescent="0.25">
      <c r="B3580" s="136">
        <v>40819</v>
      </c>
      <c r="C3580" s="261">
        <v>4.3719725608825684</v>
      </c>
      <c r="D3580" s="130">
        <f t="shared" si="59"/>
        <v>-2.0168599945903875E-2</v>
      </c>
      <c r="E3580" s="130">
        <v>-1.3407521619628611E-2</v>
      </c>
    </row>
    <row r="3581" spans="2:5" x14ac:dyDescent="0.25">
      <c r="B3581" s="136">
        <v>40816</v>
      </c>
      <c r="C3581" s="261">
        <v>4.4619641304016113</v>
      </c>
      <c r="D3581" s="130">
        <f t="shared" si="59"/>
        <v>-1.3140143674148482E-2</v>
      </c>
      <c r="E3581" s="130">
        <v>2.0583745269635547E-2</v>
      </c>
    </row>
    <row r="3582" spans="2:5" x14ac:dyDescent="0.25">
      <c r="B3582" s="136">
        <v>40815</v>
      </c>
      <c r="C3582" s="261">
        <v>4.5213756561279297</v>
      </c>
      <c r="D3582" s="130">
        <f t="shared" si="59"/>
        <v>1.8099427021840687E-2</v>
      </c>
      <c r="E3582" s="130">
        <v>1.3315106081090541E-2</v>
      </c>
    </row>
    <row r="3583" spans="2:5" x14ac:dyDescent="0.25">
      <c r="B3583" s="136">
        <v>40814</v>
      </c>
      <c r="C3583" s="261">
        <v>4.4409961700439453</v>
      </c>
      <c r="D3583" s="130">
        <f t="shared" si="59"/>
        <v>-7.4202800810694242E-3</v>
      </c>
      <c r="E3583" s="130">
        <v>-1.7777661534281966E-2</v>
      </c>
    </row>
    <row r="3584" spans="2:5" x14ac:dyDescent="0.25">
      <c r="B3584" s="136">
        <v>40813</v>
      </c>
      <c r="C3584" s="261">
        <v>4.4741959571838379</v>
      </c>
      <c r="D3584" s="130">
        <f t="shared" si="59"/>
        <v>5.1324139907659397E-2</v>
      </c>
      <c r="E3584" s="130">
        <v>7.4757522566303077E-3</v>
      </c>
    </row>
    <row r="3585" spans="2:5" x14ac:dyDescent="0.25">
      <c r="B3585" s="136">
        <v>40812</v>
      </c>
      <c r="C3585" s="261">
        <v>4.2557721138000488</v>
      </c>
      <c r="D3585" s="130">
        <f t="shared" si="59"/>
        <v>9.9524151212887647E-3</v>
      </c>
      <c r="E3585" s="130">
        <v>-4.8818568849914673E-2</v>
      </c>
    </row>
    <row r="3586" spans="2:5" x14ac:dyDescent="0.25">
      <c r="B3586" s="136">
        <v>40809</v>
      </c>
      <c r="C3586" s="261">
        <v>4.213834285736084</v>
      </c>
      <c r="D3586" s="130">
        <f t="shared" si="59"/>
        <v>2.5952131952680858E-2</v>
      </c>
      <c r="E3586" s="130">
        <v>-9.8543406325668752E-3</v>
      </c>
    </row>
    <row r="3587" spans="2:5" x14ac:dyDescent="0.25">
      <c r="B3587" s="136">
        <v>40808</v>
      </c>
      <c r="C3587" s="261">
        <v>4.1072425842285156</v>
      </c>
      <c r="D3587" s="130">
        <f t="shared" ref="D3587:D3650" si="60">(C3587-C3588)/C3588</f>
        <v>-4.0612652645793591E-2</v>
      </c>
      <c r="E3587" s="130">
        <v>-2.5295655756654566E-2</v>
      </c>
    </row>
    <row r="3588" spans="2:5" x14ac:dyDescent="0.25">
      <c r="B3588" s="136">
        <v>40807</v>
      </c>
      <c r="C3588" s="261">
        <v>4.2811098098754883</v>
      </c>
      <c r="D3588" s="130">
        <f t="shared" si="60"/>
        <v>-1.9019025362633963E-2</v>
      </c>
      <c r="E3588" s="130">
        <v>4.2331861846828564E-2</v>
      </c>
    </row>
    <row r="3589" spans="2:5" x14ac:dyDescent="0.25">
      <c r="B3589" s="136">
        <v>40806</v>
      </c>
      <c r="C3589" s="261">
        <v>4.3641109466552734</v>
      </c>
      <c r="D3589" s="130">
        <f t="shared" si="60"/>
        <v>1.031554215268804E-2</v>
      </c>
      <c r="E3589" s="130">
        <v>1.9387761694017177E-2</v>
      </c>
    </row>
    <row r="3590" spans="2:5" x14ac:dyDescent="0.25">
      <c r="B3590" s="136">
        <v>40805</v>
      </c>
      <c r="C3590" s="261">
        <v>4.3195524215698242</v>
      </c>
      <c r="D3590" s="130">
        <f t="shared" si="60"/>
        <v>-2.3696812202488472E-2</v>
      </c>
      <c r="E3590" s="130">
        <v>-1.0210218216289759E-2</v>
      </c>
    </row>
    <row r="3591" spans="2:5" x14ac:dyDescent="0.25">
      <c r="B3591" s="136">
        <v>40802</v>
      </c>
      <c r="C3591" s="261">
        <v>4.4243965148925781</v>
      </c>
      <c r="D3591" s="130">
        <f t="shared" si="60"/>
        <v>3.9525751361264974E-4</v>
      </c>
      <c r="E3591" s="130">
        <v>2.4271980772640134E-2</v>
      </c>
    </row>
    <row r="3592" spans="2:5" x14ac:dyDescent="0.25">
      <c r="B3592" s="136">
        <v>40801</v>
      </c>
      <c r="C3592" s="261">
        <v>4.4226484298706046</v>
      </c>
      <c r="D3592" s="130">
        <f t="shared" si="60"/>
        <v>1.6057825788222551E-2</v>
      </c>
      <c r="E3592" s="130">
        <v>-3.9510134683667404E-4</v>
      </c>
    </row>
    <row r="3593" spans="2:5" x14ac:dyDescent="0.25">
      <c r="B3593" s="136">
        <v>40800</v>
      </c>
      <c r="C3593" s="261">
        <v>4.352752685546875</v>
      </c>
      <c r="D3593" s="130">
        <f t="shared" si="60"/>
        <v>3.6620649822971085E-2</v>
      </c>
      <c r="E3593" s="130">
        <v>-1.580404715230203E-2</v>
      </c>
    </row>
    <row r="3594" spans="2:5" x14ac:dyDescent="0.25">
      <c r="B3594" s="136">
        <v>40799</v>
      </c>
      <c r="C3594" s="261">
        <v>4.1989831924438477</v>
      </c>
      <c r="D3594" s="130">
        <f t="shared" si="60"/>
        <v>1.2429003606773712E-2</v>
      </c>
      <c r="E3594" s="130">
        <v>-3.5326953817893726E-2</v>
      </c>
    </row>
    <row r="3595" spans="2:5" x14ac:dyDescent="0.25">
      <c r="B3595" s="136">
        <v>40798</v>
      </c>
      <c r="C3595" s="261">
        <v>4.1474347114562988</v>
      </c>
      <c r="D3595" s="130">
        <f t="shared" si="60"/>
        <v>6.3600680887931178E-3</v>
      </c>
      <c r="E3595" s="130">
        <v>-1.2276419939072709E-2</v>
      </c>
    </row>
    <row r="3596" spans="2:5" x14ac:dyDescent="0.25">
      <c r="B3596" s="136">
        <v>40795</v>
      </c>
      <c r="C3596" s="261">
        <v>4.1212234497070313</v>
      </c>
      <c r="D3596" s="130">
        <f t="shared" si="60"/>
        <v>-4.9566880869255779E-2</v>
      </c>
      <c r="E3596" s="130">
        <v>-6.3198732645182382E-3</v>
      </c>
    </row>
    <row r="3597" spans="2:5" x14ac:dyDescent="0.25">
      <c r="B3597" s="136">
        <v>40794</v>
      </c>
      <c r="C3597" s="261">
        <v>4.3361530303955078</v>
      </c>
      <c r="D3597" s="130">
        <f t="shared" si="60"/>
        <v>-8.3914488656375869E-3</v>
      </c>
      <c r="E3597" s="130">
        <v>5.2151887251771181E-2</v>
      </c>
    </row>
    <row r="3598" spans="2:5" x14ac:dyDescent="0.25">
      <c r="B3598" s="136">
        <v>40793</v>
      </c>
      <c r="C3598" s="261">
        <v>4.3728475570678711</v>
      </c>
      <c r="D3598" s="130">
        <f t="shared" si="60"/>
        <v>2.2680685993144975E-2</v>
      </c>
      <c r="E3598" s="130">
        <v>8.4624611758723628E-3</v>
      </c>
    </row>
    <row r="3599" spans="2:5" x14ac:dyDescent="0.25">
      <c r="B3599" s="136">
        <v>40792</v>
      </c>
      <c r="C3599" s="261">
        <v>4.2758679389953613</v>
      </c>
      <c r="D3599" s="130">
        <f t="shared" si="60"/>
        <v>-1.310729046257963E-2</v>
      </c>
      <c r="E3599" s="130">
        <v>-2.2177680974897186E-2</v>
      </c>
    </row>
    <row r="3600" spans="2:5" x14ac:dyDescent="0.25">
      <c r="B3600" s="136">
        <v>40788</v>
      </c>
      <c r="C3600" s="261">
        <v>4.3326573371887207</v>
      </c>
      <c r="D3600" s="130">
        <f t="shared" si="60"/>
        <v>-2.6502097100572438E-2</v>
      </c>
      <c r="E3600" s="130">
        <v>1.328137327990124E-2</v>
      </c>
    </row>
    <row r="3601" spans="2:5" x14ac:dyDescent="0.25">
      <c r="B3601" s="136">
        <v>40787</v>
      </c>
      <c r="C3601" s="261">
        <v>4.4506077766418457</v>
      </c>
      <c r="D3601" s="130">
        <f t="shared" si="60"/>
        <v>-1.3173022249279302E-2</v>
      </c>
      <c r="E3601" s="130">
        <v>2.722357903559899E-2</v>
      </c>
    </row>
    <row r="3602" spans="2:5" x14ac:dyDescent="0.25">
      <c r="B3602" s="136">
        <v>40786</v>
      </c>
      <c r="C3602" s="261">
        <v>4.5100183486938477</v>
      </c>
      <c r="D3602" s="130">
        <f t="shared" si="60"/>
        <v>1.255410731718597E-2</v>
      </c>
      <c r="E3602" s="130">
        <v>1.3348867173559273E-2</v>
      </c>
    </row>
    <row r="3603" spans="2:5" x14ac:dyDescent="0.25">
      <c r="B3603" s="136">
        <v>40785</v>
      </c>
      <c r="C3603" s="261">
        <v>4.4541010856628418</v>
      </c>
      <c r="D3603" s="130">
        <f t="shared" si="60"/>
        <v>-7.0124117508737214E-3</v>
      </c>
      <c r="E3603" s="130">
        <v>-1.2398455772846274E-2</v>
      </c>
    </row>
    <row r="3604" spans="2:5" x14ac:dyDescent="0.25">
      <c r="B3604" s="136">
        <v>40784</v>
      </c>
      <c r="C3604" s="261">
        <v>4.4855556488037109</v>
      </c>
      <c r="D3604" s="130">
        <f t="shared" si="60"/>
        <v>6.0524908923686199E-2</v>
      </c>
      <c r="E3604" s="130">
        <v>7.0619329323524313E-3</v>
      </c>
    </row>
    <row r="3605" spans="2:5" x14ac:dyDescent="0.25">
      <c r="B3605" s="136">
        <v>40781</v>
      </c>
      <c r="C3605" s="261">
        <v>4.2295618057250977</v>
      </c>
      <c r="D3605" s="130">
        <f t="shared" si="60"/>
        <v>1.5736526970793276E-2</v>
      </c>
      <c r="E3605" s="130">
        <v>-5.7070709433041218E-2</v>
      </c>
    </row>
    <row r="3606" spans="2:5" x14ac:dyDescent="0.25">
      <c r="B3606" s="136">
        <v>40780</v>
      </c>
      <c r="C3606" s="261">
        <v>4.164034366607666</v>
      </c>
      <c r="D3606" s="130">
        <f t="shared" si="60"/>
        <v>-3.7366029431250253E-2</v>
      </c>
      <c r="E3606" s="130">
        <v>-1.549272528154909E-2</v>
      </c>
    </row>
    <row r="3607" spans="2:5" x14ac:dyDescent="0.25">
      <c r="B3607" s="136">
        <v>40779</v>
      </c>
      <c r="C3607" s="261">
        <v>4.3256673812866211</v>
      </c>
      <c r="D3607" s="130">
        <f t="shared" si="60"/>
        <v>-7.8161050284669929E-3</v>
      </c>
      <c r="E3607" s="130">
        <v>3.8816445890823288E-2</v>
      </c>
    </row>
    <row r="3608" spans="2:5" x14ac:dyDescent="0.25">
      <c r="B3608" s="136">
        <v>40778</v>
      </c>
      <c r="C3608" s="261">
        <v>4.359743595123291</v>
      </c>
      <c r="D3608" s="130">
        <f t="shared" si="60"/>
        <v>3.742224477416576E-2</v>
      </c>
      <c r="E3608" s="130">
        <v>7.8776777854182439E-3</v>
      </c>
    </row>
    <row r="3609" spans="2:5" x14ac:dyDescent="0.25">
      <c r="B3609" s="136">
        <v>40777</v>
      </c>
      <c r="C3609" s="261">
        <v>4.2024774551391602</v>
      </c>
      <c r="D3609" s="130">
        <f t="shared" si="60"/>
        <v>1.1354456038175465E-2</v>
      </c>
      <c r="E3609" s="130">
        <v>-3.6072336951201704E-2</v>
      </c>
    </row>
    <row r="3610" spans="2:5" x14ac:dyDescent="0.25">
      <c r="B3610" s="136">
        <v>40774</v>
      </c>
      <c r="C3610" s="261">
        <v>4.1552963256835938</v>
      </c>
      <c r="D3610" s="130">
        <f t="shared" si="60"/>
        <v>-6.6837464909077068E-3</v>
      </c>
      <c r="E3610" s="130">
        <v>-1.12269797897117E-2</v>
      </c>
    </row>
    <row r="3611" spans="2:5" x14ac:dyDescent="0.25">
      <c r="B3611" s="136">
        <v>40773</v>
      </c>
      <c r="C3611" s="261">
        <v>4.1832561492919922</v>
      </c>
      <c r="D3611" s="130">
        <f t="shared" si="60"/>
        <v>-0.11431735113073165</v>
      </c>
      <c r="E3611" s="130">
        <v>6.7287195465653652E-3</v>
      </c>
    </row>
    <row r="3612" spans="2:5" x14ac:dyDescent="0.25">
      <c r="B3612" s="136">
        <v>40772</v>
      </c>
      <c r="C3612" s="261">
        <v>4.7231998443603516</v>
      </c>
      <c r="D3612" s="130">
        <f t="shared" si="60"/>
        <v>1.5783442675368908E-2</v>
      </c>
      <c r="E3612" s="130">
        <v>0.12907258742923111</v>
      </c>
    </row>
    <row r="3613" spans="2:5" x14ac:dyDescent="0.25">
      <c r="B3613" s="136">
        <v>40771</v>
      </c>
      <c r="C3613" s="261">
        <v>4.6498098373413086</v>
      </c>
      <c r="D3613" s="130">
        <f t="shared" si="60"/>
        <v>-1.8081203143192861E-2</v>
      </c>
      <c r="E3613" s="130">
        <v>-1.5538196442539464E-2</v>
      </c>
    </row>
    <row r="3614" spans="2:5" x14ac:dyDescent="0.25">
      <c r="B3614" s="136">
        <v>40770</v>
      </c>
      <c r="C3614" s="261">
        <v>4.7354321479797363</v>
      </c>
      <c r="D3614" s="130">
        <f t="shared" si="60"/>
        <v>7.8099550211376909E-3</v>
      </c>
      <c r="E3614" s="130">
        <v>1.8414153187689346E-2</v>
      </c>
    </row>
    <row r="3615" spans="2:5" x14ac:dyDescent="0.25">
      <c r="B3615" s="136">
        <v>40767</v>
      </c>
      <c r="C3615" s="261">
        <v>4.698735237121582</v>
      </c>
      <c r="D3615" s="130">
        <f t="shared" si="60"/>
        <v>-3.7054333650368009E-3</v>
      </c>
      <c r="E3615" s="130">
        <v>-7.7494323034087171E-3</v>
      </c>
    </row>
    <row r="3616" spans="2:5" x14ac:dyDescent="0.25">
      <c r="B3616" s="136">
        <v>40766</v>
      </c>
      <c r="C3616" s="261">
        <v>4.7162108421325684</v>
      </c>
      <c r="D3616" s="130">
        <f t="shared" si="60"/>
        <v>2.7994649769100058E-2</v>
      </c>
      <c r="E3616" s="130">
        <v>3.7192146671562159E-3</v>
      </c>
    </row>
    <row r="3617" spans="2:5" x14ac:dyDescent="0.25">
      <c r="B3617" s="136">
        <v>40765</v>
      </c>
      <c r="C3617" s="261">
        <v>4.5877776145935059</v>
      </c>
      <c r="D3617" s="130">
        <f t="shared" si="60"/>
        <v>-5.0108566586370931E-2</v>
      </c>
      <c r="E3617" s="130">
        <v>-2.7232291311426564E-2</v>
      </c>
    </row>
    <row r="3618" spans="2:5" x14ac:dyDescent="0.25">
      <c r="B3618" s="136">
        <v>40764</v>
      </c>
      <c r="C3618" s="261">
        <v>4.8297915458679199</v>
      </c>
      <c r="D3618" s="130">
        <f t="shared" si="60"/>
        <v>3.5400346925526113E-2</v>
      </c>
      <c r="E3618" s="130">
        <v>5.2751888082931284E-2</v>
      </c>
    </row>
    <row r="3619" spans="2:5" x14ac:dyDescent="0.25">
      <c r="B3619" s="136">
        <v>40763</v>
      </c>
      <c r="C3619" s="261">
        <v>4.6646609306335449</v>
      </c>
      <c r="D3619" s="130">
        <f t="shared" si="60"/>
        <v>-6.9698906824038148E-2</v>
      </c>
      <c r="E3619" s="130">
        <v>-3.4190008754239269E-2</v>
      </c>
    </row>
    <row r="3620" spans="2:5" x14ac:dyDescent="0.25">
      <c r="B3620" s="136">
        <v>40760</v>
      </c>
      <c r="C3620" s="261">
        <v>5.0141410827636719</v>
      </c>
      <c r="D3620" s="130">
        <f t="shared" si="60"/>
        <v>-1.3069484011091103E-2</v>
      </c>
      <c r="E3620" s="130">
        <v>7.4920805033231272E-2</v>
      </c>
    </row>
    <row r="3621" spans="2:5" x14ac:dyDescent="0.25">
      <c r="B3621" s="136">
        <v>40759</v>
      </c>
      <c r="C3621" s="261">
        <v>5.0805411338806152</v>
      </c>
      <c r="D3621" s="130">
        <f t="shared" si="60"/>
        <v>-5.5546504198450815E-2</v>
      </c>
      <c r="E3621" s="130">
        <v>1.3242557403340011E-2</v>
      </c>
    </row>
    <row r="3622" spans="2:5" x14ac:dyDescent="0.25">
      <c r="B3622" s="136">
        <v>40758</v>
      </c>
      <c r="C3622" s="261">
        <v>5.3793449401855469</v>
      </c>
      <c r="D3622" s="130">
        <f t="shared" si="60"/>
        <v>4.5682983849869305E-3</v>
      </c>
      <c r="E3622" s="130">
        <v>5.8813381966794455E-2</v>
      </c>
    </row>
    <row r="3623" spans="2:5" x14ac:dyDescent="0.25">
      <c r="B3623" s="136">
        <v>40757</v>
      </c>
      <c r="C3623" s="261">
        <v>5.3548822402954102</v>
      </c>
      <c r="D3623" s="130">
        <f t="shared" si="60"/>
        <v>-3.0988097722977753E-2</v>
      </c>
      <c r="E3623" s="130">
        <v>-4.5475239387219773E-3</v>
      </c>
    </row>
    <row r="3624" spans="2:5" x14ac:dyDescent="0.25">
      <c r="B3624" s="136">
        <v>40756</v>
      </c>
      <c r="C3624" s="261">
        <v>5.5261263847351074</v>
      </c>
      <c r="D3624" s="130">
        <f t="shared" si="60"/>
        <v>1.6554062470066851E-2</v>
      </c>
      <c r="E3624" s="130">
        <v>3.1979068213879212E-2</v>
      </c>
    </row>
    <row r="3625" spans="2:5" x14ac:dyDescent="0.25">
      <c r="B3625" s="136">
        <v>40753</v>
      </c>
      <c r="C3625" s="261">
        <v>5.4361362457275391</v>
      </c>
      <c r="D3625" s="130">
        <f t="shared" si="60"/>
        <v>6.7963409725272676E-3</v>
      </c>
      <c r="E3625" s="130">
        <v>-1.6284488037796117E-2</v>
      </c>
    </row>
    <row r="3626" spans="2:5" x14ac:dyDescent="0.25">
      <c r="B3626" s="136">
        <v>40752</v>
      </c>
      <c r="C3626" s="261">
        <v>5.399439811706543</v>
      </c>
      <c r="D3626" s="130">
        <f t="shared" si="60"/>
        <v>-3.065169923459234E-3</v>
      </c>
      <c r="E3626" s="130">
        <v>-6.7504625274683247E-3</v>
      </c>
    </row>
    <row r="3627" spans="2:5" x14ac:dyDescent="0.25">
      <c r="B3627" s="136">
        <v>40751</v>
      </c>
      <c r="C3627" s="261">
        <v>5.4160408973693848</v>
      </c>
      <c r="D3627" s="130">
        <f t="shared" si="60"/>
        <v>-1.8524471257115274E-2</v>
      </c>
      <c r="E3627" s="130">
        <v>3.0745940767501344E-3</v>
      </c>
    </row>
    <row r="3628" spans="2:5" x14ac:dyDescent="0.25">
      <c r="B3628" s="136">
        <v>40750</v>
      </c>
      <c r="C3628" s="261">
        <v>5.5182638168334961</v>
      </c>
      <c r="D3628" s="130">
        <f t="shared" si="60"/>
        <v>4.6128738226485526E-3</v>
      </c>
      <c r="E3628" s="130">
        <v>1.8874104055189436E-2</v>
      </c>
    </row>
    <row r="3629" spans="2:5" x14ac:dyDescent="0.25">
      <c r="B3629" s="136">
        <v>40749</v>
      </c>
      <c r="C3629" s="261">
        <v>5.4929256439208984</v>
      </c>
      <c r="D3629" s="130">
        <f t="shared" si="60"/>
        <v>-1.1788790539114059E-2</v>
      </c>
      <c r="E3629" s="130">
        <v>-4.5916929225644143E-3</v>
      </c>
    </row>
    <row r="3630" spans="2:5" x14ac:dyDescent="0.25">
      <c r="B3630" s="136">
        <v>40746</v>
      </c>
      <c r="C3630" s="261">
        <v>5.5584530830383301</v>
      </c>
      <c r="D3630" s="130">
        <f t="shared" si="60"/>
        <v>1.5320760179646013E-2</v>
      </c>
      <c r="E3630" s="130">
        <v>1.1929424020139762E-2</v>
      </c>
    </row>
    <row r="3631" spans="2:5" x14ac:dyDescent="0.25">
      <c r="B3631" s="136">
        <v>40745</v>
      </c>
      <c r="C3631" s="261">
        <v>5.4745783805847168</v>
      </c>
      <c r="D3631" s="130">
        <f t="shared" si="60"/>
        <v>1.6877511189084458E-2</v>
      </c>
      <c r="E3631" s="130">
        <v>-1.5089576398433171E-2</v>
      </c>
    </row>
    <row r="3632" spans="2:5" x14ac:dyDescent="0.25">
      <c r="B3632" s="136">
        <v>40744</v>
      </c>
      <c r="C3632" s="261">
        <v>5.3837146759033203</v>
      </c>
      <c r="D3632" s="130">
        <f t="shared" si="60"/>
        <v>-6.2893380673894493E-3</v>
      </c>
      <c r="E3632" s="130">
        <v>-1.6597388577655494E-2</v>
      </c>
    </row>
    <row r="3633" spans="2:5" x14ac:dyDescent="0.25">
      <c r="B3633" s="136">
        <v>40743</v>
      </c>
      <c r="C3633" s="261">
        <v>5.4177889823913574</v>
      </c>
      <c r="D3633" s="130">
        <f t="shared" si="60"/>
        <v>2.2592583159082569E-2</v>
      </c>
      <c r="E3633" s="130">
        <v>6.3291441949084835E-3</v>
      </c>
    </row>
    <row r="3634" spans="2:5" x14ac:dyDescent="0.25">
      <c r="B3634" s="136">
        <v>40742</v>
      </c>
      <c r="C3634" s="261">
        <v>5.2980914115905762</v>
      </c>
      <c r="D3634" s="130">
        <f t="shared" si="60"/>
        <v>-1.2217195696497417E-2</v>
      </c>
      <c r="E3634" s="130">
        <v>-2.2093435382924041E-2</v>
      </c>
    </row>
    <row r="3635" spans="2:5" x14ac:dyDescent="0.25">
      <c r="B3635" s="136">
        <v>40739</v>
      </c>
      <c r="C3635" s="261">
        <v>5.3636198043823242</v>
      </c>
      <c r="D3635" s="130">
        <f t="shared" si="60"/>
        <v>3.7608708979444587E-3</v>
      </c>
      <c r="E3635" s="130">
        <v>1.236830165829006E-2</v>
      </c>
    </row>
    <row r="3636" spans="2:5" x14ac:dyDescent="0.25">
      <c r="B3636" s="136">
        <v>40738</v>
      </c>
      <c r="C3636" s="261">
        <v>5.3435235023498544</v>
      </c>
      <c r="D3636" s="130">
        <f t="shared" si="60"/>
        <v>-1.6323217161595606E-3</v>
      </c>
      <c r="E3636" s="130">
        <v>-3.7467797430478221E-3</v>
      </c>
    </row>
    <row r="3637" spans="2:5" x14ac:dyDescent="0.25">
      <c r="B3637" s="136">
        <v>40737</v>
      </c>
      <c r="C3637" s="261">
        <v>5.3522601127624512</v>
      </c>
      <c r="D3637" s="130">
        <f t="shared" si="60"/>
        <v>-2.9298726198726784E-3</v>
      </c>
      <c r="E3637" s="130">
        <v>1.6349905467347113E-3</v>
      </c>
    </row>
    <row r="3638" spans="2:5" x14ac:dyDescent="0.25">
      <c r="B3638" s="136">
        <v>40736</v>
      </c>
      <c r="C3638" s="261">
        <v>5.3679876327514648</v>
      </c>
      <c r="D3638" s="130">
        <f t="shared" si="60"/>
        <v>-5.6221122279605878E-2</v>
      </c>
      <c r="E3638" s="130">
        <v>2.9384819978220864E-3</v>
      </c>
    </row>
    <row r="3639" spans="2:5" x14ac:dyDescent="0.25">
      <c r="B3639" s="136">
        <v>40735</v>
      </c>
      <c r="C3639" s="261">
        <v>5.6877598762512207</v>
      </c>
      <c r="D3639" s="130">
        <f t="shared" si="60"/>
        <v>-3.1394169589256164E-2</v>
      </c>
      <c r="E3639" s="130">
        <v>5.9570227313629348E-2</v>
      </c>
    </row>
    <row r="3640" spans="2:5" x14ac:dyDescent="0.25">
      <c r="B3640" s="136">
        <v>40732</v>
      </c>
      <c r="C3640" s="261">
        <v>5.8721098899841309</v>
      </c>
      <c r="D3640" s="130">
        <f t="shared" si="60"/>
        <v>-1.5237985417658582E-2</v>
      </c>
      <c r="E3640" s="130">
        <v>3.2411708254887601E-2</v>
      </c>
    </row>
    <row r="3641" spans="2:5" x14ac:dyDescent="0.25">
      <c r="B3641" s="136">
        <v>40731</v>
      </c>
      <c r="C3641" s="261">
        <v>5.9629735946655273</v>
      </c>
      <c r="D3641" s="130">
        <f t="shared" si="60"/>
        <v>2.6933086097152979E-2</v>
      </c>
      <c r="E3641" s="130">
        <v>1.547377456889555E-2</v>
      </c>
    </row>
    <row r="3642" spans="2:5" x14ac:dyDescent="0.25">
      <c r="B3642" s="136">
        <v>40730</v>
      </c>
      <c r="C3642" s="261">
        <v>5.806584358215332</v>
      </c>
      <c r="D3642" s="130">
        <f t="shared" si="60"/>
        <v>-3.8967918665858926E-3</v>
      </c>
      <c r="E3642" s="130">
        <v>-2.6226719600117136E-2</v>
      </c>
    </row>
    <row r="3643" spans="2:5" x14ac:dyDescent="0.25">
      <c r="B3643" s="136">
        <v>40729</v>
      </c>
      <c r="C3643" s="261">
        <v>5.8292999267578116</v>
      </c>
      <c r="D3643" s="130">
        <f t="shared" si="60"/>
        <v>9.8382365914994122E-3</v>
      </c>
      <c r="E3643" s="130">
        <v>3.9120362576565175E-3</v>
      </c>
    </row>
    <row r="3644" spans="2:5" x14ac:dyDescent="0.25">
      <c r="B3644" s="136">
        <v>40725</v>
      </c>
      <c r="C3644" s="261">
        <v>5.7725086212158203</v>
      </c>
      <c r="D3644" s="130">
        <f t="shared" si="60"/>
        <v>1.2877261561322365E-2</v>
      </c>
      <c r="E3644" s="130">
        <v>-9.7423886668288068E-3</v>
      </c>
    </row>
    <row r="3645" spans="2:5" x14ac:dyDescent="0.25">
      <c r="B3645" s="136">
        <v>40724</v>
      </c>
      <c r="C3645" s="261">
        <v>5.6991195678710938</v>
      </c>
      <c r="D3645" s="130">
        <f t="shared" si="60"/>
        <v>1.1475054811871744E-2</v>
      </c>
      <c r="E3645" s="130">
        <v>-1.2713545905327583E-2</v>
      </c>
    </row>
    <row r="3646" spans="2:5" x14ac:dyDescent="0.25">
      <c r="B3646" s="136">
        <v>40723</v>
      </c>
      <c r="C3646" s="261">
        <v>5.6344637870788574</v>
      </c>
      <c r="D3646" s="130">
        <f t="shared" si="60"/>
        <v>4.986691694247895E-3</v>
      </c>
      <c r="E3646" s="130">
        <v>-1.1344871786290404E-2</v>
      </c>
    </row>
    <row r="3647" spans="2:5" x14ac:dyDescent="0.25">
      <c r="B3647" s="136">
        <v>40722</v>
      </c>
      <c r="C3647" s="261">
        <v>5.6065058708190918</v>
      </c>
      <c r="D3647" s="130">
        <f t="shared" si="60"/>
        <v>1.1825968991781089E-2</v>
      </c>
      <c r="E3647" s="130">
        <v>-4.961947989421755E-3</v>
      </c>
    </row>
    <row r="3648" spans="2:5" x14ac:dyDescent="0.25">
      <c r="B3648" s="136">
        <v>40721</v>
      </c>
      <c r="C3648" s="261">
        <v>5.5409784317016602</v>
      </c>
      <c r="D3648" s="130">
        <f t="shared" si="60"/>
        <v>1.6997727212458329E-2</v>
      </c>
      <c r="E3648" s="130">
        <v>-1.1687750022432117E-2</v>
      </c>
    </row>
    <row r="3649" spans="2:5" x14ac:dyDescent="0.25">
      <c r="B3649" s="136">
        <v>40718</v>
      </c>
      <c r="C3649" s="261">
        <v>5.4483685493469238</v>
      </c>
      <c r="D3649" s="130">
        <f t="shared" si="60"/>
        <v>2.5724902535716578E-3</v>
      </c>
      <c r="E3649" s="130">
        <v>-1.6713633430674699E-2</v>
      </c>
    </row>
    <row r="3650" spans="2:5" x14ac:dyDescent="0.25">
      <c r="B3650" s="136">
        <v>40717</v>
      </c>
      <c r="C3650" s="261">
        <v>5.4343886375427246</v>
      </c>
      <c r="D3650" s="130">
        <f t="shared" si="60"/>
        <v>1.088897023650128E-2</v>
      </c>
      <c r="E3650" s="130">
        <v>-2.5658895277697285E-3</v>
      </c>
    </row>
    <row r="3651" spans="2:5" x14ac:dyDescent="0.25">
      <c r="B3651" s="136">
        <v>40716</v>
      </c>
      <c r="C3651" s="261">
        <v>5.3758511543273926</v>
      </c>
      <c r="D3651" s="130">
        <f t="shared" ref="D3651:D3714" si="61">(C3651-C3652)/C3652</f>
        <v>-3.5628401893252142E-3</v>
      </c>
      <c r="E3651" s="130">
        <v>-1.0771677757997266E-2</v>
      </c>
    </row>
    <row r="3652" spans="2:5" x14ac:dyDescent="0.25">
      <c r="B3652" s="136">
        <v>40715</v>
      </c>
      <c r="C3652" s="261">
        <v>5.3950729370117188</v>
      </c>
      <c r="D3652" s="130">
        <f t="shared" si="61"/>
        <v>1.7298489394254362E-2</v>
      </c>
      <c r="E3652" s="130">
        <v>3.5755794073378008E-3</v>
      </c>
    </row>
    <row r="3653" spans="2:5" x14ac:dyDescent="0.25">
      <c r="B3653" s="136">
        <v>40714</v>
      </c>
      <c r="C3653" s="261">
        <v>5.3033332824707031</v>
      </c>
      <c r="D3653" s="130">
        <f t="shared" si="61"/>
        <v>-1.509002110022434E-2</v>
      </c>
      <c r="E3653" s="130">
        <v>-1.7004339999123232E-2</v>
      </c>
    </row>
    <row r="3654" spans="2:5" x14ac:dyDescent="0.25">
      <c r="B3654" s="136">
        <v>40711</v>
      </c>
      <c r="C3654" s="261">
        <v>5.3845868110656738</v>
      </c>
      <c r="D3654" s="130">
        <f t="shared" si="61"/>
        <v>-1.6247375185627369E-4</v>
      </c>
      <c r="E3654" s="130">
        <v>1.5321218612366093E-2</v>
      </c>
    </row>
    <row r="3655" spans="2:5" x14ac:dyDescent="0.25">
      <c r="B3655" s="136">
        <v>40710</v>
      </c>
      <c r="C3655" s="261">
        <v>5.3854618072509766</v>
      </c>
      <c r="D3655" s="130">
        <f t="shared" si="61"/>
        <v>-1.0116952780483598E-2</v>
      </c>
      <c r="E3655" s="130">
        <v>1.6250015386594952E-4</v>
      </c>
    </row>
    <row r="3656" spans="2:5" x14ac:dyDescent="0.25">
      <c r="B3656" s="136">
        <v>40709</v>
      </c>
      <c r="C3656" s="261">
        <v>5.4405031204223633</v>
      </c>
      <c r="D3656" s="130">
        <f t="shared" si="61"/>
        <v>-2.1527563022990595E-2</v>
      </c>
      <c r="E3656" s="130">
        <v>1.0220351594969848E-2</v>
      </c>
    </row>
    <row r="3657" spans="2:5" x14ac:dyDescent="0.25">
      <c r="B3657" s="136">
        <v>40708</v>
      </c>
      <c r="C3657" s="261">
        <v>5.5602006912231454</v>
      </c>
      <c r="D3657" s="130">
        <f t="shared" si="61"/>
        <v>4.2609183340925364E-3</v>
      </c>
      <c r="E3657" s="130">
        <v>2.2001195137902916E-2</v>
      </c>
    </row>
    <row r="3658" spans="2:5" x14ac:dyDescent="0.25">
      <c r="B3658" s="136">
        <v>40707</v>
      </c>
      <c r="C3658" s="261">
        <v>5.5366096496582031</v>
      </c>
      <c r="D3658" s="130">
        <f t="shared" si="61"/>
        <v>3.6427619436096683E-3</v>
      </c>
      <c r="E3658" s="130">
        <v>-4.242839939605253E-3</v>
      </c>
    </row>
    <row r="3659" spans="2:5" x14ac:dyDescent="0.25">
      <c r="B3659" s="136">
        <v>40704</v>
      </c>
      <c r="C3659" s="261">
        <v>5.5165143013000488</v>
      </c>
      <c r="D3659" s="130">
        <f t="shared" si="61"/>
        <v>-1.6204730648650981E-2</v>
      </c>
      <c r="E3659" s="130">
        <v>-3.6295403919969077E-3</v>
      </c>
    </row>
    <row r="3660" spans="2:5" x14ac:dyDescent="0.25">
      <c r="B3660" s="136">
        <v>40703</v>
      </c>
      <c r="C3660" s="261">
        <v>5.6073803901672363</v>
      </c>
      <c r="D3660" s="130">
        <f t="shared" si="61"/>
        <v>7.2191210736152495E-3</v>
      </c>
      <c r="E3660" s="130">
        <v>1.6471649288713627E-2</v>
      </c>
    </row>
    <row r="3661" spans="2:5" x14ac:dyDescent="0.25">
      <c r="B3661" s="136">
        <v>40702</v>
      </c>
      <c r="C3661" s="261">
        <v>5.5671901702880859</v>
      </c>
      <c r="D3661" s="130">
        <f t="shared" si="61"/>
        <v>-7.4764577060765234E-3</v>
      </c>
      <c r="E3661" s="130">
        <v>-7.167378897573194E-3</v>
      </c>
    </row>
    <row r="3662" spans="2:5" x14ac:dyDescent="0.25">
      <c r="B3662" s="136">
        <v>40701</v>
      </c>
      <c r="C3662" s="261">
        <v>5.6091265678405762</v>
      </c>
      <c r="D3662" s="130">
        <f t="shared" si="61"/>
        <v>1.4538200714710419E-2</v>
      </c>
      <c r="E3662" s="130">
        <v>7.532776188660383E-3</v>
      </c>
    </row>
    <row r="3663" spans="2:5" x14ac:dyDescent="0.25">
      <c r="B3663" s="136">
        <v>40700</v>
      </c>
      <c r="C3663" s="261">
        <v>5.5287485122680664</v>
      </c>
      <c r="D3663" s="130">
        <f t="shared" si="61"/>
        <v>1.0217157952699923E-2</v>
      </c>
      <c r="E3663" s="130">
        <v>-1.4329870185734466E-2</v>
      </c>
    </row>
    <row r="3664" spans="2:5" x14ac:dyDescent="0.25">
      <c r="B3664" s="136">
        <v>40697</v>
      </c>
      <c r="C3664" s="261">
        <v>5.4728317260742188</v>
      </c>
      <c r="D3664" s="130">
        <f t="shared" si="61"/>
        <v>7.074041091929893E-3</v>
      </c>
      <c r="E3664" s="130">
        <v>-1.0113823421298799E-2</v>
      </c>
    </row>
    <row r="3665" spans="2:5" x14ac:dyDescent="0.25">
      <c r="B3665" s="136">
        <v>40696</v>
      </c>
      <c r="C3665" s="261">
        <v>5.4343886375427246</v>
      </c>
      <c r="D3665" s="130">
        <f t="shared" si="61"/>
        <v>8.2670591422288053E-3</v>
      </c>
      <c r="E3665" s="130">
        <v>-7.0243505475126684E-3</v>
      </c>
    </row>
    <row r="3666" spans="2:5" x14ac:dyDescent="0.25">
      <c r="B3666" s="136">
        <v>40695</v>
      </c>
      <c r="C3666" s="261">
        <v>5.3898305892944336</v>
      </c>
      <c r="D3666" s="130">
        <f t="shared" si="61"/>
        <v>-9.71691722890561E-4</v>
      </c>
      <c r="E3666" s="130">
        <v>-8.1992752488233688E-3</v>
      </c>
    </row>
    <row r="3667" spans="2:5" x14ac:dyDescent="0.25">
      <c r="B3667" s="136">
        <v>40694</v>
      </c>
      <c r="C3667" s="261">
        <v>5.3950729370117188</v>
      </c>
      <c r="D3667" s="130">
        <f t="shared" si="61"/>
        <v>1.6222609794314894E-3</v>
      </c>
      <c r="E3667" s="130">
        <v>9.726368260438063E-4</v>
      </c>
    </row>
    <row r="3668" spans="2:5" x14ac:dyDescent="0.25">
      <c r="B3668" s="136">
        <v>40690</v>
      </c>
      <c r="C3668" s="261">
        <v>5.3863348960876456</v>
      </c>
      <c r="D3668" s="130">
        <f t="shared" si="61"/>
        <v>-2.1041043108522791E-3</v>
      </c>
      <c r="E3668" s="130">
        <v>-1.6196335111853138E-3</v>
      </c>
    </row>
    <row r="3669" spans="2:5" x14ac:dyDescent="0.25">
      <c r="B3669" s="136">
        <v>40689</v>
      </c>
      <c r="C3669" s="261">
        <v>5.3976922035217294</v>
      </c>
      <c r="D3669" s="130">
        <f t="shared" si="61"/>
        <v>2.1085409008513687E-3</v>
      </c>
      <c r="E3669" s="130">
        <v>2.1085409008513687E-3</v>
      </c>
    </row>
    <row r="3670" spans="2:5" x14ac:dyDescent="0.25">
      <c r="B3670" s="136">
        <v>40688</v>
      </c>
      <c r="C3670" s="261">
        <v>5.3863348960876456</v>
      </c>
      <c r="D3670" s="130">
        <f t="shared" si="61"/>
        <v>-7.6458781150412301E-3</v>
      </c>
      <c r="E3670" s="130">
        <v>-2.1041043108522791E-3</v>
      </c>
    </row>
    <row r="3671" spans="2:5" x14ac:dyDescent="0.25">
      <c r="B3671" s="136">
        <v>40687</v>
      </c>
      <c r="C3671" s="261">
        <v>5.4278354644775391</v>
      </c>
      <c r="D3671" s="130">
        <f t="shared" si="61"/>
        <v>9.5980674073637003E-4</v>
      </c>
      <c r="E3671" s="130">
        <v>7.7047879848758253E-3</v>
      </c>
    </row>
    <row r="3672" spans="2:5" x14ac:dyDescent="0.25">
      <c r="B3672" s="136">
        <v>40686</v>
      </c>
      <c r="C3672" s="261">
        <v>5.422630786895752</v>
      </c>
      <c r="D3672" s="130">
        <f t="shared" si="61"/>
        <v>-6.3581441747287363E-3</v>
      </c>
      <c r="E3672" s="130">
        <v>-9.5888639511074235E-4</v>
      </c>
    </row>
    <row r="3673" spans="2:5" x14ac:dyDescent="0.25">
      <c r="B3673" s="136">
        <v>40683</v>
      </c>
      <c r="C3673" s="261">
        <v>5.457329273223877</v>
      </c>
      <c r="D3673" s="130">
        <f t="shared" si="61"/>
        <v>3.34909987132941E-3</v>
      </c>
      <c r="E3673" s="130">
        <v>6.39882885111353E-3</v>
      </c>
    </row>
    <row r="3674" spans="2:5" x14ac:dyDescent="0.25">
      <c r="B3674" s="136">
        <v>40682</v>
      </c>
      <c r="C3674" s="261">
        <v>5.4391131401062012</v>
      </c>
      <c r="D3674" s="130">
        <f t="shared" si="61"/>
        <v>-7.282992979053271E-3</v>
      </c>
      <c r="E3674" s="130">
        <v>-3.3379208410700746E-3</v>
      </c>
    </row>
    <row r="3675" spans="2:5" x14ac:dyDescent="0.25">
      <c r="B3675" s="136">
        <v>40681</v>
      </c>
      <c r="C3675" s="261">
        <v>5.4790167808532706</v>
      </c>
      <c r="D3675" s="130">
        <f t="shared" si="61"/>
        <v>8.3012657721327713E-3</v>
      </c>
      <c r="E3675" s="130">
        <v>7.3364241042962177E-3</v>
      </c>
    </row>
    <row r="3676" spans="2:5" x14ac:dyDescent="0.25">
      <c r="B3676" s="136">
        <v>40680</v>
      </c>
      <c r="C3676" s="261">
        <v>5.4339084625244141</v>
      </c>
      <c r="D3676" s="130">
        <f t="shared" si="61"/>
        <v>1.2786020430219011E-3</v>
      </c>
      <c r="E3676" s="130">
        <v>-8.2329220977183475E-3</v>
      </c>
    </row>
    <row r="3677" spans="2:5" x14ac:dyDescent="0.25">
      <c r="B3677" s="136">
        <v>40679</v>
      </c>
      <c r="C3677" s="261">
        <v>5.4269695281982422</v>
      </c>
      <c r="D3677" s="130">
        <f t="shared" si="61"/>
        <v>-1.5423121298973837E-2</v>
      </c>
      <c r="E3677" s="130">
        <v>-1.276969307456511E-3</v>
      </c>
    </row>
    <row r="3678" spans="2:5" x14ac:dyDescent="0.25">
      <c r="B3678" s="136">
        <v>40676</v>
      </c>
      <c r="C3678" s="261">
        <v>5.5119814872741699</v>
      </c>
      <c r="D3678" s="130">
        <f t="shared" si="61"/>
        <v>-1.3660413955920006E-2</v>
      </c>
      <c r="E3678" s="130">
        <v>1.5664720178399778E-2</v>
      </c>
    </row>
    <row r="3679" spans="2:5" x14ac:dyDescent="0.25">
      <c r="B3679" s="136">
        <v>40675</v>
      </c>
      <c r="C3679" s="261">
        <v>5.588320255279541</v>
      </c>
      <c r="D3679" s="130">
        <f t="shared" si="61"/>
        <v>9.3238839011175814E-4</v>
      </c>
      <c r="E3679" s="130">
        <v>1.3849605297408711E-2</v>
      </c>
    </row>
    <row r="3680" spans="2:5" x14ac:dyDescent="0.25">
      <c r="B3680" s="136">
        <v>40674</v>
      </c>
      <c r="C3680" s="261">
        <v>5.5831146240234384</v>
      </c>
      <c r="D3680" s="130">
        <f t="shared" si="61"/>
        <v>-9.8462817100577853E-3</v>
      </c>
      <c r="E3680" s="130">
        <v>-9.3151985181676557E-4</v>
      </c>
    </row>
    <row r="3681" spans="2:5" x14ac:dyDescent="0.25">
      <c r="B3681" s="136">
        <v>40673</v>
      </c>
      <c r="C3681" s="261">
        <v>5.638634204864502</v>
      </c>
      <c r="D3681" s="130">
        <f t="shared" si="61"/>
        <v>5.7250705682945196E-3</v>
      </c>
      <c r="E3681" s="130">
        <v>9.9441950559585168E-3</v>
      </c>
    </row>
    <row r="3682" spans="2:5" x14ac:dyDescent="0.25">
      <c r="B3682" s="136">
        <v>40672</v>
      </c>
      <c r="C3682" s="261">
        <v>5.6065363883972168</v>
      </c>
      <c r="D3682" s="130">
        <f t="shared" si="61"/>
        <v>-2.9314822314983097E-3</v>
      </c>
      <c r="E3682" s="130">
        <v>-5.6924807144953776E-3</v>
      </c>
    </row>
    <row r="3683" spans="2:5" x14ac:dyDescent="0.25">
      <c r="B3683" s="136">
        <v>40669</v>
      </c>
      <c r="C3683" s="261">
        <v>5.6230201721191406</v>
      </c>
      <c r="D3683" s="130">
        <f t="shared" si="61"/>
        <v>2.401274353275612E-2</v>
      </c>
      <c r="E3683" s="130">
        <v>2.9401010855895243E-3</v>
      </c>
    </row>
    <row r="3684" spans="2:5" x14ac:dyDescent="0.25">
      <c r="B3684" s="136">
        <v>40668</v>
      </c>
      <c r="C3684" s="261">
        <v>5.4911623001098633</v>
      </c>
      <c r="D3684" s="130">
        <f t="shared" si="61"/>
        <v>-1.0628027458551294E-2</v>
      </c>
      <c r="E3684" s="130">
        <v>-2.3449653028647099E-2</v>
      </c>
    </row>
    <row r="3685" spans="2:5" x14ac:dyDescent="0.25">
      <c r="B3685" s="136">
        <v>40667</v>
      </c>
      <c r="C3685" s="261">
        <v>5.5501494407653809</v>
      </c>
      <c r="D3685" s="130">
        <f t="shared" si="61"/>
        <v>-7.6006177009941122E-3</v>
      </c>
      <c r="E3685" s="130">
        <v>1.0742195810591394E-2</v>
      </c>
    </row>
    <row r="3686" spans="2:5" x14ac:dyDescent="0.25">
      <c r="B3686" s="136">
        <v>40666</v>
      </c>
      <c r="C3686" s="261">
        <v>5.5926570892333984</v>
      </c>
      <c r="D3686" s="130">
        <f t="shared" si="61"/>
        <v>-1.4521389696304947E-2</v>
      </c>
      <c r="E3686" s="130">
        <v>7.6588295363368914E-3</v>
      </c>
    </row>
    <row r="3687" spans="2:5" x14ac:dyDescent="0.25">
      <c r="B3687" s="136">
        <v>40665</v>
      </c>
      <c r="C3687" s="261">
        <v>5.6750669479370117</v>
      </c>
      <c r="D3687" s="130">
        <f t="shared" si="61"/>
        <v>3.6819590248391397E-3</v>
      </c>
      <c r="E3687" s="130">
        <v>1.4735367713186478E-2</v>
      </c>
    </row>
    <row r="3688" spans="2:5" x14ac:dyDescent="0.25">
      <c r="B3688" s="136">
        <v>40662</v>
      </c>
      <c r="C3688" s="261">
        <v>5.6542482376098633</v>
      </c>
      <c r="D3688" s="130">
        <f t="shared" si="61"/>
        <v>1.1797459579743501E-2</v>
      </c>
      <c r="E3688" s="130">
        <v>-3.6684519351294015E-3</v>
      </c>
    </row>
    <row r="3689" spans="2:5" x14ac:dyDescent="0.25">
      <c r="B3689" s="136">
        <v>40661</v>
      </c>
      <c r="C3689" s="261">
        <v>5.588320255279541</v>
      </c>
      <c r="D3689" s="130">
        <f t="shared" si="61"/>
        <v>-2.6740970439046104E-2</v>
      </c>
      <c r="E3689" s="130">
        <v>-1.1659902353029874E-2</v>
      </c>
    </row>
    <row r="3690" spans="2:5" x14ac:dyDescent="0.25">
      <c r="B3690" s="136">
        <v>40660</v>
      </c>
      <c r="C3690" s="261">
        <v>5.7418632507324219</v>
      </c>
      <c r="D3690" s="130">
        <f t="shared" si="61"/>
        <v>-1.0564699138356909E-3</v>
      </c>
      <c r="E3690" s="130">
        <v>2.7475697246918122E-2</v>
      </c>
    </row>
    <row r="3691" spans="2:5" x14ac:dyDescent="0.25">
      <c r="B3691" s="136">
        <v>40659</v>
      </c>
      <c r="C3691" s="261">
        <v>5.7479357719421387</v>
      </c>
      <c r="D3691" s="130">
        <f t="shared" si="61"/>
        <v>1.2375640792314464E-2</v>
      </c>
      <c r="E3691" s="130">
        <v>1.0575872229179608E-3</v>
      </c>
    </row>
    <row r="3692" spans="2:5" x14ac:dyDescent="0.25">
      <c r="B3692" s="136">
        <v>40658</v>
      </c>
      <c r="C3692" s="261">
        <v>5.677670955657959</v>
      </c>
      <c r="D3692" s="130">
        <f t="shared" si="61"/>
        <v>6.3038196131791234E-3</v>
      </c>
      <c r="E3692" s="130">
        <v>-1.2224356546774407E-2</v>
      </c>
    </row>
    <row r="3693" spans="2:5" x14ac:dyDescent="0.25">
      <c r="B3693" s="136">
        <v>40654</v>
      </c>
      <c r="C3693" s="261">
        <v>5.6421041488647461</v>
      </c>
      <c r="D3693" s="130">
        <f t="shared" si="61"/>
        <v>9.2357677140975818E-4</v>
      </c>
      <c r="E3693" s="130">
        <v>-6.2643304043129809E-3</v>
      </c>
    </row>
    <row r="3694" spans="2:5" x14ac:dyDescent="0.25">
      <c r="B3694" s="136">
        <v>40653</v>
      </c>
      <c r="C3694" s="261">
        <v>5.6368980407714844</v>
      </c>
      <c r="D3694" s="130">
        <f t="shared" si="61"/>
        <v>1.6901225260551524E-2</v>
      </c>
      <c r="E3694" s="130">
        <v>-9.2272456443563623E-4</v>
      </c>
    </row>
    <row r="3695" spans="2:5" x14ac:dyDescent="0.25">
      <c r="B3695" s="136">
        <v>40652</v>
      </c>
      <c r="C3695" s="261">
        <v>5.5432109832763672</v>
      </c>
      <c r="D3695" s="130">
        <f t="shared" si="61"/>
        <v>6.6160686839473355E-3</v>
      </c>
      <c r="E3695" s="130">
        <v>-1.6620321463592568E-2</v>
      </c>
    </row>
    <row r="3696" spans="2:5" x14ac:dyDescent="0.25">
      <c r="B3696" s="136">
        <v>40651</v>
      </c>
      <c r="C3696" s="261">
        <v>5.5067777633666992</v>
      </c>
      <c r="D3696" s="130">
        <f t="shared" si="61"/>
        <v>4.2716907310520139E-3</v>
      </c>
      <c r="E3696" s="130">
        <v>-6.5725840166620843E-3</v>
      </c>
    </row>
    <row r="3697" spans="2:5" x14ac:dyDescent="0.25">
      <c r="B3697" s="136">
        <v>40648</v>
      </c>
      <c r="C3697" s="261">
        <v>5.4833545684814453</v>
      </c>
      <c r="D3697" s="130">
        <f t="shared" si="61"/>
        <v>-0.13422811919998096</v>
      </c>
      <c r="E3697" s="130">
        <v>-4.2535210048014688E-3</v>
      </c>
    </row>
    <row r="3698" spans="2:5" x14ac:dyDescent="0.25">
      <c r="B3698" s="136">
        <v>40647</v>
      </c>
      <c r="C3698" s="261">
        <v>6.3334865570068359</v>
      </c>
      <c r="D3698" s="130">
        <f t="shared" si="61"/>
        <v>2.7389838738841389E-4</v>
      </c>
      <c r="E3698" s="130">
        <v>0.15503866801026972</v>
      </c>
    </row>
    <row r="3699" spans="2:5" x14ac:dyDescent="0.25">
      <c r="B3699" s="136">
        <v>40646</v>
      </c>
      <c r="C3699" s="261">
        <v>6.3317523002624512</v>
      </c>
      <c r="D3699" s="130">
        <f t="shared" si="61"/>
        <v>1.6999095100253166E-2</v>
      </c>
      <c r="E3699" s="130">
        <v>-2.7382338760411989E-4</v>
      </c>
    </row>
    <row r="3700" spans="2:5" x14ac:dyDescent="0.25">
      <c r="B3700" s="136">
        <v>40645</v>
      </c>
      <c r="C3700" s="261">
        <v>6.2259173393249512</v>
      </c>
      <c r="D3700" s="130">
        <f t="shared" si="61"/>
        <v>-1.4825052474222401E-2</v>
      </c>
      <c r="E3700" s="130">
        <v>-1.6714955974053682E-2</v>
      </c>
    </row>
    <row r="3701" spans="2:5" x14ac:dyDescent="0.25">
      <c r="B3701" s="136">
        <v>40644</v>
      </c>
      <c r="C3701" s="261">
        <v>6.319605827331543</v>
      </c>
      <c r="D3701" s="130">
        <f t="shared" si="61"/>
        <v>1.110299031709751E-2</v>
      </c>
      <c r="E3701" s="130">
        <v>1.5048141968545639E-2</v>
      </c>
    </row>
    <row r="3702" spans="2:5" x14ac:dyDescent="0.25">
      <c r="B3702" s="136">
        <v>40641</v>
      </c>
      <c r="C3702" s="261">
        <v>6.2502098083496094</v>
      </c>
      <c r="D3702" s="130">
        <f t="shared" si="61"/>
        <v>-1.6650703431396637E-2</v>
      </c>
      <c r="E3702" s="130">
        <v>-1.0981067629535384E-2</v>
      </c>
    </row>
    <row r="3703" spans="2:5" x14ac:dyDescent="0.25">
      <c r="B3703" s="136">
        <v>40640</v>
      </c>
      <c r="C3703" s="261">
        <v>6.3560423851013184</v>
      </c>
      <c r="D3703" s="130">
        <f t="shared" si="61"/>
        <v>1.777477360480315E-3</v>
      </c>
      <c r="E3703" s="130">
        <v>1.6932643862663303E-2</v>
      </c>
    </row>
    <row r="3704" spans="2:5" x14ac:dyDescent="0.25">
      <c r="B3704" s="136">
        <v>40639</v>
      </c>
      <c r="C3704" s="261">
        <v>6.3447647094726563</v>
      </c>
      <c r="D3704" s="130">
        <f t="shared" si="61"/>
        <v>-3.5419140474755475E-3</v>
      </c>
      <c r="E3704" s="130">
        <v>-1.774323540556808E-3</v>
      </c>
    </row>
    <row r="3705" spans="2:5" x14ac:dyDescent="0.25">
      <c r="B3705" s="136">
        <v>40638</v>
      </c>
      <c r="C3705" s="261">
        <v>6.3673171997070313</v>
      </c>
      <c r="D3705" s="130">
        <f t="shared" si="61"/>
        <v>1.3609044434616106E-4</v>
      </c>
      <c r="E3705" s="130">
        <v>3.5545037943967264E-3</v>
      </c>
    </row>
    <row r="3706" spans="2:5" x14ac:dyDescent="0.25">
      <c r="B3706" s="136">
        <v>40637</v>
      </c>
      <c r="C3706" s="261">
        <v>6.3664507865905762</v>
      </c>
      <c r="D3706" s="130">
        <f t="shared" si="61"/>
        <v>3.8296365115872894E-3</v>
      </c>
      <c r="E3706" s="130">
        <v>-1.3607192625725368E-4</v>
      </c>
    </row>
    <row r="3707" spans="2:5" x14ac:dyDescent="0.25">
      <c r="B3707" s="136">
        <v>40634</v>
      </c>
      <c r="C3707" s="261">
        <v>6.3421626091003418</v>
      </c>
      <c r="D3707" s="130">
        <f t="shared" si="61"/>
        <v>1.9665417659846349E-2</v>
      </c>
      <c r="E3707" s="130">
        <v>-3.8150263473946395E-3</v>
      </c>
    </row>
    <row r="3708" spans="2:5" x14ac:dyDescent="0.25">
      <c r="B3708" s="136">
        <v>40633</v>
      </c>
      <c r="C3708" s="261">
        <v>6.2198467254638672</v>
      </c>
      <c r="D3708" s="130">
        <f t="shared" si="61"/>
        <v>1.3284205019872279E-2</v>
      </c>
      <c r="E3708" s="130">
        <v>-1.9286147513935401E-2</v>
      </c>
    </row>
    <row r="3709" spans="2:5" x14ac:dyDescent="0.25">
      <c r="B3709" s="136">
        <v>40632</v>
      </c>
      <c r="C3709" s="261">
        <v>6.1383042335510254</v>
      </c>
      <c r="D3709" s="130">
        <f t="shared" si="61"/>
        <v>1.4155705771091672E-4</v>
      </c>
      <c r="E3709" s="130">
        <v>-1.3110048448462445E-2</v>
      </c>
    </row>
    <row r="3710" spans="2:5" x14ac:dyDescent="0.25">
      <c r="B3710" s="136">
        <v>40631</v>
      </c>
      <c r="C3710" s="261">
        <v>6.1374354362487793</v>
      </c>
      <c r="D3710" s="130">
        <f t="shared" si="61"/>
        <v>1.9158974225786597E-2</v>
      </c>
      <c r="E3710" s="130">
        <v>-1.415370221465045E-4</v>
      </c>
    </row>
    <row r="3711" spans="2:5" x14ac:dyDescent="0.25">
      <c r="B3711" s="136">
        <v>40630</v>
      </c>
      <c r="C3711" s="261">
        <v>6.0220589637756348</v>
      </c>
      <c r="D3711" s="130">
        <f t="shared" si="61"/>
        <v>2.5992280988775232E-3</v>
      </c>
      <c r="E3711" s="130">
        <v>-1.8798808341300127E-2</v>
      </c>
    </row>
    <row r="3712" spans="2:5" x14ac:dyDescent="0.25">
      <c r="B3712" s="136">
        <v>40627</v>
      </c>
      <c r="C3712" s="261">
        <v>6.0064468383789063</v>
      </c>
      <c r="D3712" s="130">
        <f t="shared" si="61"/>
        <v>1.4505660894024601E-2</v>
      </c>
      <c r="E3712" s="130">
        <v>-2.5924896269929948E-3</v>
      </c>
    </row>
    <row r="3713" spans="2:5" x14ac:dyDescent="0.25">
      <c r="B3713" s="136">
        <v>40626</v>
      </c>
      <c r="C3713" s="261">
        <v>5.920565128326416</v>
      </c>
      <c r="D3713" s="130">
        <f t="shared" si="61"/>
        <v>3.1589953726724719E-2</v>
      </c>
      <c r="E3713" s="130">
        <v>-1.4298255251963413E-2</v>
      </c>
    </row>
    <row r="3714" spans="2:5" x14ac:dyDescent="0.25">
      <c r="B3714" s="136">
        <v>40625</v>
      </c>
      <c r="C3714" s="261">
        <v>5.7392621040344238</v>
      </c>
      <c r="D3714" s="130">
        <f t="shared" si="61"/>
        <v>2.5418677025497313E-2</v>
      </c>
      <c r="E3714" s="130">
        <v>-3.0622587601403798E-2</v>
      </c>
    </row>
    <row r="3715" spans="2:5" x14ac:dyDescent="0.25">
      <c r="B3715" s="136">
        <v>40624</v>
      </c>
      <c r="C3715" s="261">
        <v>5.5969939231872559</v>
      </c>
      <c r="D3715" s="130">
        <f t="shared" ref="D3715:D3778" si="62">(C3715-C3716)/C3716</f>
        <v>-1.0429495333456534E-2</v>
      </c>
      <c r="E3715" s="130">
        <v>-2.4788584014513001E-2</v>
      </c>
    </row>
    <row r="3716" spans="2:5" x14ac:dyDescent="0.25">
      <c r="B3716" s="136">
        <v>40623</v>
      </c>
      <c r="C3716" s="261">
        <v>5.6559829711914063</v>
      </c>
      <c r="D3716" s="130">
        <f t="shared" si="62"/>
        <v>1.0069480162490521E-2</v>
      </c>
      <c r="E3716" s="130">
        <v>1.0539416124746938E-2</v>
      </c>
    </row>
    <row r="3717" spans="2:5" x14ac:dyDescent="0.25">
      <c r="B3717" s="136">
        <v>40620</v>
      </c>
      <c r="C3717" s="261">
        <v>5.5995979309082031</v>
      </c>
      <c r="D3717" s="130">
        <f t="shared" si="62"/>
        <v>-1.042486259491617E-2</v>
      </c>
      <c r="E3717" s="130">
        <v>-9.9690965426166914E-3</v>
      </c>
    </row>
    <row r="3718" spans="2:5" x14ac:dyDescent="0.25">
      <c r="B3718" s="136">
        <v>40619</v>
      </c>
      <c r="C3718" s="261">
        <v>5.6585879325866699</v>
      </c>
      <c r="D3718" s="130">
        <f t="shared" si="62"/>
        <v>6.6360220377348041E-3</v>
      </c>
      <c r="E3718" s="130">
        <v>1.0534685241034647E-2</v>
      </c>
    </row>
    <row r="3719" spans="2:5" x14ac:dyDescent="0.25">
      <c r="B3719" s="136">
        <v>40618</v>
      </c>
      <c r="C3719" s="261">
        <v>5.6212849617004386</v>
      </c>
      <c r="D3719" s="130">
        <f t="shared" si="62"/>
        <v>-2.5563655086557481E-2</v>
      </c>
      <c r="E3719" s="130">
        <v>-6.5922755518936184E-3</v>
      </c>
    </row>
    <row r="3720" spans="2:5" x14ac:dyDescent="0.25">
      <c r="B3720" s="136">
        <v>40617</v>
      </c>
      <c r="C3720" s="261">
        <v>5.7687554359436044</v>
      </c>
      <c r="D3720" s="130">
        <f t="shared" si="62"/>
        <v>-1.9607911463261716E-2</v>
      </c>
      <c r="E3720" s="130">
        <v>2.6234299674883593E-2</v>
      </c>
    </row>
    <row r="3721" spans="2:5" x14ac:dyDescent="0.25">
      <c r="B3721" s="136">
        <v>40616</v>
      </c>
      <c r="C3721" s="261">
        <v>5.8841309547424316</v>
      </c>
      <c r="D3721" s="130">
        <f t="shared" si="62"/>
        <v>4.1448513916654281E-3</v>
      </c>
      <c r="E3721" s="130">
        <v>2.0000071086382444E-2</v>
      </c>
    </row>
    <row r="3722" spans="2:5" x14ac:dyDescent="0.25">
      <c r="B3722" s="136">
        <v>40613</v>
      </c>
      <c r="C3722" s="261">
        <v>5.8598427772521973</v>
      </c>
      <c r="D3722" s="130">
        <f t="shared" si="62"/>
        <v>7.306982871984273E-3</v>
      </c>
      <c r="E3722" s="130">
        <v>-4.1277425123686E-3</v>
      </c>
    </row>
    <row r="3723" spans="2:5" x14ac:dyDescent="0.25">
      <c r="B3723" s="136">
        <v>40612</v>
      </c>
      <c r="C3723" s="261">
        <v>5.8173356056213379</v>
      </c>
      <c r="D3723" s="130">
        <f t="shared" si="62"/>
        <v>-2.3587714808570467E-2</v>
      </c>
      <c r="E3723" s="130">
        <v>-7.2539781776861725E-3</v>
      </c>
    </row>
    <row r="3724" spans="2:5" x14ac:dyDescent="0.25">
      <c r="B3724" s="136">
        <v>40611</v>
      </c>
      <c r="C3724" s="261">
        <v>5.9578680992126456</v>
      </c>
      <c r="D3724" s="130">
        <f t="shared" si="62"/>
        <v>-3.4820748792453106E-3</v>
      </c>
      <c r="E3724" s="130">
        <v>2.4157535875274246E-2</v>
      </c>
    </row>
    <row r="3725" spans="2:5" x14ac:dyDescent="0.25">
      <c r="B3725" s="136">
        <v>40610</v>
      </c>
      <c r="C3725" s="261">
        <v>5.9786863327026367</v>
      </c>
      <c r="D3725" s="130">
        <f t="shared" si="62"/>
        <v>3.1427651496268479E-2</v>
      </c>
      <c r="E3725" s="130">
        <v>3.4942420918553617E-3</v>
      </c>
    </row>
    <row r="3726" spans="2:5" x14ac:dyDescent="0.25">
      <c r="B3726" s="136">
        <v>40609</v>
      </c>
      <c r="C3726" s="261">
        <v>5.7965154647827148</v>
      </c>
      <c r="D3726" s="130">
        <f t="shared" si="62"/>
        <v>-1.2560912934316501E-2</v>
      </c>
      <c r="E3726" s="130">
        <v>-3.0470049402570414E-2</v>
      </c>
    </row>
    <row r="3727" spans="2:5" x14ac:dyDescent="0.25">
      <c r="B3727" s="136">
        <v>40606</v>
      </c>
      <c r="C3727" s="261">
        <v>5.8702511787414551</v>
      </c>
      <c r="D3727" s="130">
        <f t="shared" si="62"/>
        <v>-1.0672463053937792E-2</v>
      </c>
      <c r="E3727" s="130">
        <v>1.2720696495459838E-2</v>
      </c>
    </row>
    <row r="3728" spans="2:5" x14ac:dyDescent="0.25">
      <c r="B3728" s="136">
        <v>40605</v>
      </c>
      <c r="C3728" s="261">
        <v>5.9335770606994629</v>
      </c>
      <c r="D3728" s="130">
        <f t="shared" si="62"/>
        <v>2.3186031020669674E-2</v>
      </c>
      <c r="E3728" s="130">
        <v>1.0787593244278261E-2</v>
      </c>
    </row>
    <row r="3729" spans="2:5" x14ac:dyDescent="0.25">
      <c r="B3729" s="136">
        <v>40604</v>
      </c>
      <c r="C3729" s="261">
        <v>5.7991185188293457</v>
      </c>
      <c r="D3729" s="130">
        <f t="shared" si="62"/>
        <v>4.3570525219768577E-3</v>
      </c>
      <c r="E3729" s="130">
        <v>-2.2660621155608102E-2</v>
      </c>
    </row>
    <row r="3730" spans="2:5" x14ac:dyDescent="0.25">
      <c r="B3730" s="136">
        <v>40603</v>
      </c>
      <c r="C3730" s="261">
        <v>5.773961067199707</v>
      </c>
      <c r="D3730" s="130">
        <f t="shared" si="62"/>
        <v>-2.0990009843136143E-3</v>
      </c>
      <c r="E3730" s="130">
        <v>-4.3381509703507744E-3</v>
      </c>
    </row>
    <row r="3731" spans="2:5" x14ac:dyDescent="0.25">
      <c r="B3731" s="136">
        <v>40602</v>
      </c>
      <c r="C3731" s="261">
        <v>5.7861061096191406</v>
      </c>
      <c r="D3731" s="130">
        <f t="shared" si="62"/>
        <v>-9.5038893052796624E-3</v>
      </c>
      <c r="E3731" s="130">
        <v>2.1034160566870213E-3</v>
      </c>
    </row>
    <row r="3732" spans="2:5" x14ac:dyDescent="0.25">
      <c r="B3732" s="136">
        <v>40599</v>
      </c>
      <c r="C3732" s="261">
        <v>5.8416242599487296</v>
      </c>
      <c r="D3732" s="130">
        <f t="shared" si="62"/>
        <v>1.232713437136706E-2</v>
      </c>
      <c r="E3732" s="130">
        <v>9.5950798823568988E-3</v>
      </c>
    </row>
    <row r="3733" spans="2:5" x14ac:dyDescent="0.25">
      <c r="B3733" s="136">
        <v>40598</v>
      </c>
      <c r="C3733" s="261">
        <v>5.7704906463623047</v>
      </c>
      <c r="D3733" s="130">
        <f t="shared" si="62"/>
        <v>0</v>
      </c>
      <c r="E3733" s="130">
        <v>-1.2177026529099154E-2</v>
      </c>
    </row>
    <row r="3734" spans="2:5" x14ac:dyDescent="0.25">
      <c r="B3734" s="136">
        <v>40597</v>
      </c>
      <c r="C3734" s="261">
        <v>5.7704906463623047</v>
      </c>
      <c r="D3734" s="130">
        <f t="shared" si="62"/>
        <v>-1.3056357896534483E-2</v>
      </c>
      <c r="E3734" s="130">
        <v>0</v>
      </c>
    </row>
    <row r="3735" spans="2:5" x14ac:dyDescent="0.25">
      <c r="B3735" s="136">
        <v>40596</v>
      </c>
      <c r="C3735" s="261">
        <v>5.8468289375305176</v>
      </c>
      <c r="D3735" s="130">
        <f t="shared" si="62"/>
        <v>-2.8398549898372285E-2</v>
      </c>
      <c r="E3735" s="130">
        <v>1.3229081519495445E-2</v>
      </c>
    </row>
    <row r="3736" spans="2:5" x14ac:dyDescent="0.25">
      <c r="B3736" s="136">
        <v>40592</v>
      </c>
      <c r="C3736" s="261">
        <v>6.017723560333252</v>
      </c>
      <c r="D3736" s="130">
        <f t="shared" si="62"/>
        <v>-2.7313290890420079E-3</v>
      </c>
      <c r="E3736" s="130">
        <v>2.9228599746739622E-2</v>
      </c>
    </row>
    <row r="3737" spans="2:5" x14ac:dyDescent="0.25">
      <c r="B3737" s="136">
        <v>40591</v>
      </c>
      <c r="C3737" s="261">
        <v>6.0342049598693848</v>
      </c>
      <c r="D3737" s="130">
        <f t="shared" si="62"/>
        <v>1.2960494713206469E-2</v>
      </c>
      <c r="E3737" s="130">
        <v>2.7388096795892196E-3</v>
      </c>
    </row>
    <row r="3738" spans="2:5" x14ac:dyDescent="0.25">
      <c r="B3738" s="136">
        <v>40590</v>
      </c>
      <c r="C3738" s="261">
        <v>5.9569993019104004</v>
      </c>
      <c r="D3738" s="130">
        <f t="shared" si="62"/>
        <v>5.5643273884132174E-3</v>
      </c>
      <c r="E3738" s="130">
        <v>-1.279466946721935E-2</v>
      </c>
    </row>
    <row r="3739" spans="2:5" x14ac:dyDescent="0.25">
      <c r="B3739" s="136">
        <v>40589</v>
      </c>
      <c r="C3739" s="261">
        <v>5.9240360260009766</v>
      </c>
      <c r="D3739" s="130">
        <f t="shared" si="62"/>
        <v>2.2016225470930387E-3</v>
      </c>
      <c r="E3739" s="130">
        <v>-5.5335369770569817E-3</v>
      </c>
    </row>
    <row r="3740" spans="2:5" x14ac:dyDescent="0.25">
      <c r="B3740" s="136">
        <v>40588</v>
      </c>
      <c r="C3740" s="261">
        <v>5.9110221862792969</v>
      </c>
      <c r="D3740" s="130">
        <f t="shared" si="62"/>
        <v>1.5196526405296448E-2</v>
      </c>
      <c r="E3740" s="130">
        <v>-2.1967860533867629E-3</v>
      </c>
    </row>
    <row r="3741" spans="2:5" x14ac:dyDescent="0.25">
      <c r="B3741" s="136">
        <v>40585</v>
      </c>
      <c r="C3741" s="261">
        <v>5.8225398063659668</v>
      </c>
      <c r="D3741" s="130">
        <f t="shared" si="62"/>
        <v>-2.9705730288527958E-3</v>
      </c>
      <c r="E3741" s="130">
        <v>-1.4969048859047755E-2</v>
      </c>
    </row>
    <row r="3742" spans="2:5" x14ac:dyDescent="0.25">
      <c r="B3742" s="136">
        <v>40584</v>
      </c>
      <c r="C3742" s="261">
        <v>5.8398876190185547</v>
      </c>
      <c r="D3742" s="130">
        <f t="shared" si="62"/>
        <v>-1.0145915220844921E-2</v>
      </c>
      <c r="E3742" s="130">
        <v>2.9794236243127063E-3</v>
      </c>
    </row>
    <row r="3743" spans="2:5" x14ac:dyDescent="0.25">
      <c r="B3743" s="136">
        <v>40583</v>
      </c>
      <c r="C3743" s="261">
        <v>5.8997459411621094</v>
      </c>
      <c r="D3743" s="130">
        <f t="shared" si="62"/>
        <v>-1.4062324938119236E-2</v>
      </c>
      <c r="E3743" s="130">
        <v>1.024990993809816E-2</v>
      </c>
    </row>
    <row r="3744" spans="2:5" x14ac:dyDescent="0.25">
      <c r="B3744" s="136">
        <v>40582</v>
      </c>
      <c r="C3744" s="261">
        <v>5.9838933944702148</v>
      </c>
      <c r="D3744" s="130">
        <f t="shared" si="62"/>
        <v>3.4917525677567603E-3</v>
      </c>
      <c r="E3744" s="130">
        <v>1.4262894393640691E-2</v>
      </c>
    </row>
    <row r="3745" spans="2:5" x14ac:dyDescent="0.25">
      <c r="B3745" s="136">
        <v>40581</v>
      </c>
      <c r="C3745" s="261">
        <v>5.9630718231201172</v>
      </c>
      <c r="D3745" s="130">
        <f t="shared" si="62"/>
        <v>1.5661886669370125E-2</v>
      </c>
      <c r="E3745" s="130">
        <v>-3.4796026562470368E-3</v>
      </c>
    </row>
    <row r="3746" spans="2:5" x14ac:dyDescent="0.25">
      <c r="B3746" s="136">
        <v>40578</v>
      </c>
      <c r="C3746" s="261">
        <v>5.8711190223693848</v>
      </c>
      <c r="D3746" s="130">
        <f t="shared" si="62"/>
        <v>-9.8024708315994358E-3</v>
      </c>
      <c r="E3746" s="130">
        <v>-1.5420374511373744E-2</v>
      </c>
    </row>
    <row r="3747" spans="2:5" x14ac:dyDescent="0.25">
      <c r="B3747" s="136">
        <v>40577</v>
      </c>
      <c r="C3747" s="261">
        <v>5.9292402267456046</v>
      </c>
      <c r="D3747" s="130">
        <f t="shared" si="62"/>
        <v>4.8514346133542328E-3</v>
      </c>
      <c r="E3747" s="130">
        <v>9.8995104944685774E-3</v>
      </c>
    </row>
    <row r="3748" spans="2:5" x14ac:dyDescent="0.25">
      <c r="B3748" s="136">
        <v>40576</v>
      </c>
      <c r="C3748" s="261">
        <v>5.9006137847900391</v>
      </c>
      <c r="D3748" s="130">
        <f t="shared" si="62"/>
        <v>-1.0617970997065082E-2</v>
      </c>
      <c r="E3748" s="130">
        <v>-4.8280118296501837E-3</v>
      </c>
    </row>
    <row r="3749" spans="2:5" x14ac:dyDescent="0.25">
      <c r="B3749" s="136">
        <v>40575</v>
      </c>
      <c r="C3749" s="261">
        <v>5.9639387130737296</v>
      </c>
      <c r="D3749" s="130">
        <f t="shared" si="62"/>
        <v>1.535969392642542E-2</v>
      </c>
      <c r="E3749" s="130">
        <v>1.0731922236110867E-2</v>
      </c>
    </row>
    <row r="3750" spans="2:5" x14ac:dyDescent="0.25">
      <c r="B3750" s="136">
        <v>40574</v>
      </c>
      <c r="C3750" s="261">
        <v>5.8737201690673828</v>
      </c>
      <c r="D3750" s="130">
        <f t="shared" si="62"/>
        <v>1.3306274775508943E-3</v>
      </c>
      <c r="E3750" s="130">
        <v>-1.5127342574559994E-2</v>
      </c>
    </row>
    <row r="3751" spans="2:5" x14ac:dyDescent="0.25">
      <c r="B3751" s="136">
        <v>40571</v>
      </c>
      <c r="C3751" s="261">
        <v>5.8659148216247559</v>
      </c>
      <c r="D3751" s="130">
        <f t="shared" si="62"/>
        <v>-3.4826982726439214E-2</v>
      </c>
      <c r="E3751" s="130">
        <v>-1.3288592609045369E-3</v>
      </c>
    </row>
    <row r="3752" spans="2:5" x14ac:dyDescent="0.25">
      <c r="B3752" s="136">
        <v>40570</v>
      </c>
      <c r="C3752" s="261">
        <v>6.0775785446166992</v>
      </c>
      <c r="D3752" s="130">
        <f t="shared" si="62"/>
        <v>-4.971160368617041E-3</v>
      </c>
      <c r="E3752" s="130">
        <v>3.6083668008891442E-2</v>
      </c>
    </row>
    <row r="3753" spans="2:5" x14ac:dyDescent="0.25">
      <c r="B3753" s="136">
        <v>40569</v>
      </c>
      <c r="C3753" s="261">
        <v>6.1079421043395996</v>
      </c>
      <c r="D3753" s="130">
        <f t="shared" si="62"/>
        <v>5.857148982142798E-3</v>
      </c>
      <c r="E3753" s="130">
        <v>4.9959962672626156E-3</v>
      </c>
    </row>
    <row r="3754" spans="2:5" x14ac:dyDescent="0.25">
      <c r="B3754" s="136">
        <v>40568</v>
      </c>
      <c r="C3754" s="261">
        <v>6.0723752975463867</v>
      </c>
      <c r="D3754" s="130">
        <f t="shared" si="62"/>
        <v>-1.2972496032805909E-2</v>
      </c>
      <c r="E3754" s="130">
        <v>-5.8230425543724816E-3</v>
      </c>
    </row>
    <row r="3755" spans="2:5" x14ac:dyDescent="0.25">
      <c r="B3755" s="136">
        <v>40567</v>
      </c>
      <c r="C3755" s="261">
        <v>6.1521844863891602</v>
      </c>
      <c r="D3755" s="130">
        <f t="shared" si="62"/>
        <v>8.9632420039368298E-3</v>
      </c>
      <c r="E3755" s="130">
        <v>1.3142993463368653E-2</v>
      </c>
    </row>
    <row r="3756" spans="2:5" x14ac:dyDescent="0.25">
      <c r="B3756" s="136">
        <v>40564</v>
      </c>
      <c r="C3756" s="261">
        <v>6.0975308418273926</v>
      </c>
      <c r="D3756" s="130">
        <f t="shared" si="62"/>
        <v>-5.3770909526483718E-3</v>
      </c>
      <c r="E3756" s="130">
        <v>-8.8836160038245036E-3</v>
      </c>
    </row>
    <row r="3757" spans="2:5" x14ac:dyDescent="0.25">
      <c r="B3757" s="136">
        <v>40563</v>
      </c>
      <c r="C3757" s="261">
        <v>6.1304950714111328</v>
      </c>
      <c r="D3757" s="130">
        <f t="shared" si="62"/>
        <v>-2.5407065442046321E-3</v>
      </c>
      <c r="E3757" s="130">
        <v>5.4061603686552341E-3</v>
      </c>
    </row>
    <row r="3758" spans="2:5" x14ac:dyDescent="0.25">
      <c r="B3758" s="136">
        <v>40562</v>
      </c>
      <c r="C3758" s="261">
        <v>6.1461105346679688</v>
      </c>
      <c r="D3758" s="130">
        <f t="shared" si="62"/>
        <v>-3.0955150030345683E-3</v>
      </c>
      <c r="E3758" s="130">
        <v>2.5471781764668366E-3</v>
      </c>
    </row>
    <row r="3759" spans="2:5" x14ac:dyDescent="0.25">
      <c r="B3759" s="136">
        <v>40561</v>
      </c>
      <c r="C3759" s="261">
        <v>6.1651949882507324</v>
      </c>
      <c r="D3759" s="130">
        <f t="shared" si="62"/>
        <v>4.806683131402127E-3</v>
      </c>
      <c r="E3759" s="130">
        <v>3.1051269701570165E-3</v>
      </c>
    </row>
    <row r="3760" spans="2:5" x14ac:dyDescent="0.25">
      <c r="B3760" s="136">
        <v>40557</v>
      </c>
      <c r="C3760" s="261">
        <v>6.1357026100158691</v>
      </c>
      <c r="D3760" s="130">
        <f t="shared" si="62"/>
        <v>-1.54507838671514E-2</v>
      </c>
      <c r="E3760" s="130">
        <v>-4.7836894520072969E-3</v>
      </c>
    </row>
    <row r="3761" spans="2:5" x14ac:dyDescent="0.25">
      <c r="B3761" s="136">
        <v>40556</v>
      </c>
      <c r="C3761" s="261">
        <v>6.2319917678833008</v>
      </c>
      <c r="D3761" s="130">
        <f t="shared" si="62"/>
        <v>-6.3119451278201982E-2</v>
      </c>
      <c r="E3761" s="130">
        <v>1.5693256989061048E-2</v>
      </c>
    </row>
    <row r="3762" spans="2:5" x14ac:dyDescent="0.25">
      <c r="B3762" s="136">
        <v>40555</v>
      </c>
      <c r="C3762" s="261">
        <v>6.651853084564209</v>
      </c>
      <c r="D3762" s="130">
        <f t="shared" si="62"/>
        <v>1.9680940256118509E-2</v>
      </c>
      <c r="E3762" s="130">
        <v>6.7371930567153862E-2</v>
      </c>
    </row>
    <row r="3763" spans="2:5" x14ac:dyDescent="0.25">
      <c r="B3763" s="136">
        <v>40554</v>
      </c>
      <c r="C3763" s="261">
        <v>6.5234651565551758</v>
      </c>
      <c r="D3763" s="130">
        <f t="shared" si="62"/>
        <v>-5.3148848262645333E-4</v>
      </c>
      <c r="E3763" s="130">
        <v>-1.9301076914485769E-2</v>
      </c>
    </row>
    <row r="3764" spans="2:5" x14ac:dyDescent="0.25">
      <c r="B3764" s="136">
        <v>40553</v>
      </c>
      <c r="C3764" s="261">
        <v>6.5269341468811044</v>
      </c>
      <c r="D3764" s="130">
        <f t="shared" si="62"/>
        <v>-6.8639563460414178E-3</v>
      </c>
      <c r="E3764" s="130">
        <v>5.3177111284832563E-4</v>
      </c>
    </row>
    <row r="3765" spans="2:5" x14ac:dyDescent="0.25">
      <c r="B3765" s="136">
        <v>40550</v>
      </c>
      <c r="C3765" s="261">
        <v>6.5720443725585938</v>
      </c>
      <c r="D3765" s="130">
        <f t="shared" si="62"/>
        <v>-1.9795854098919815E-2</v>
      </c>
      <c r="E3765" s="130">
        <v>6.911395865552783E-3</v>
      </c>
    </row>
    <row r="3766" spans="2:5" x14ac:dyDescent="0.25">
      <c r="B3766" s="136">
        <v>40549</v>
      </c>
      <c r="C3766" s="261">
        <v>6.7047710418701172</v>
      </c>
      <c r="D3766" s="130">
        <f t="shared" si="62"/>
        <v>-1.1629364874432098E-3</v>
      </c>
      <c r="E3766" s="130">
        <v>2.0195644123420758E-2</v>
      </c>
    </row>
    <row r="3767" spans="2:5" x14ac:dyDescent="0.25">
      <c r="B3767" s="136">
        <v>40548</v>
      </c>
      <c r="C3767" s="261">
        <v>6.7125773429870614</v>
      </c>
      <c r="D3767" s="130">
        <f t="shared" si="62"/>
        <v>6.5037066187190367E-3</v>
      </c>
      <c r="E3767" s="130">
        <v>1.1642904833282551E-3</v>
      </c>
    </row>
    <row r="3768" spans="2:5" x14ac:dyDescent="0.25">
      <c r="B3768" s="136">
        <v>40547</v>
      </c>
      <c r="C3768" s="261">
        <v>6.6692028045654297</v>
      </c>
      <c r="D3768" s="130">
        <f t="shared" si="62"/>
        <v>-8.3836597757607819E-3</v>
      </c>
      <c r="E3768" s="130">
        <v>-6.4616817364416849E-3</v>
      </c>
    </row>
    <row r="3769" spans="2:5" x14ac:dyDescent="0.25">
      <c r="B3769" s="136">
        <v>40546</v>
      </c>
      <c r="C3769" s="261">
        <v>6.7255878448486328</v>
      </c>
      <c r="D3769" s="130">
        <f t="shared" si="62"/>
        <v>1.9058735945168454E-2</v>
      </c>
      <c r="E3769" s="130">
        <v>8.4545397606749211E-3</v>
      </c>
    </row>
    <row r="3770" spans="2:5" x14ac:dyDescent="0.25">
      <c r="B3770" s="136">
        <v>40543</v>
      </c>
      <c r="C3770" s="261">
        <v>6.5998039245605469</v>
      </c>
      <c r="D3770" s="130">
        <f t="shared" si="62"/>
        <v>-4.3188794221466521E-3</v>
      </c>
      <c r="E3770" s="130">
        <v>-1.8702293864829724E-2</v>
      </c>
    </row>
    <row r="3771" spans="2:5" x14ac:dyDescent="0.25">
      <c r="B3771" s="136">
        <v>40542</v>
      </c>
      <c r="C3771" s="261">
        <v>6.6284313201904297</v>
      </c>
      <c r="D3771" s="130">
        <f t="shared" si="62"/>
        <v>7.7814946669786406E-3</v>
      </c>
      <c r="E3771" s="130">
        <v>4.3376130498890527E-3</v>
      </c>
    </row>
    <row r="3772" spans="2:5" x14ac:dyDescent="0.25">
      <c r="B3772" s="136">
        <v>40541</v>
      </c>
      <c r="C3772" s="261">
        <v>6.5772504806518546</v>
      </c>
      <c r="D3772" s="130">
        <f t="shared" si="62"/>
        <v>1.0798810974421039E-2</v>
      </c>
      <c r="E3772" s="130">
        <v>-7.7214105519471119E-3</v>
      </c>
    </row>
    <row r="3773" spans="2:5" x14ac:dyDescent="0.25">
      <c r="B3773" s="136">
        <v>40540</v>
      </c>
      <c r="C3773" s="261">
        <v>6.5069828033447266</v>
      </c>
      <c r="D3773" s="130">
        <f t="shared" si="62"/>
        <v>-3.9973368667925761E-4</v>
      </c>
      <c r="E3773" s="130">
        <v>-1.0683442498325526E-2</v>
      </c>
    </row>
    <row r="3774" spans="2:5" x14ac:dyDescent="0.25">
      <c r="B3774" s="136">
        <v>40539</v>
      </c>
      <c r="C3774" s="261">
        <v>6.509584903717041</v>
      </c>
      <c r="D3774" s="130">
        <f t="shared" si="62"/>
        <v>2.5382930559354924E-3</v>
      </c>
      <c r="E3774" s="130">
        <v>3.9989353759732062E-4</v>
      </c>
    </row>
    <row r="3775" spans="2:5" x14ac:dyDescent="0.25">
      <c r="B3775" s="136">
        <v>40535</v>
      </c>
      <c r="C3775" s="261">
        <v>6.4931035041809082</v>
      </c>
      <c r="D3775" s="130">
        <f t="shared" si="62"/>
        <v>8.7601288828157188E-3</v>
      </c>
      <c r="E3775" s="130">
        <v>-2.5318664369400517E-3</v>
      </c>
    </row>
    <row r="3776" spans="2:5" x14ac:dyDescent="0.25">
      <c r="B3776" s="136">
        <v>40534</v>
      </c>
      <c r="C3776" s="261">
        <v>6.4367170333862296</v>
      </c>
      <c r="D3776" s="130">
        <f t="shared" si="62"/>
        <v>2.1609294424277999E-3</v>
      </c>
      <c r="E3776" s="130">
        <v>-8.6840554379537284E-3</v>
      </c>
    </row>
    <row r="3777" spans="2:5" x14ac:dyDescent="0.25">
      <c r="B3777" s="136">
        <v>40533</v>
      </c>
      <c r="C3777" s="261">
        <v>6.4228377342224121</v>
      </c>
      <c r="D3777" s="130">
        <f t="shared" si="62"/>
        <v>3.9324267457787956E-3</v>
      </c>
      <c r="E3777" s="130">
        <v>-2.1562698953251709E-3</v>
      </c>
    </row>
    <row r="3778" spans="2:5" x14ac:dyDescent="0.25">
      <c r="B3778" s="136">
        <v>40532</v>
      </c>
      <c r="C3778" s="261">
        <v>6.397679328918457</v>
      </c>
      <c r="D3778" s="130">
        <f t="shared" si="62"/>
        <v>-1.3570586837335612E-4</v>
      </c>
      <c r="E3778" s="130">
        <v>-3.9170233384388789E-3</v>
      </c>
    </row>
    <row r="3779" spans="2:5" x14ac:dyDescent="0.25">
      <c r="B3779" s="136">
        <v>40529</v>
      </c>
      <c r="C3779" s="261">
        <v>6.3985476493835449</v>
      </c>
      <c r="D3779" s="130">
        <f t="shared" ref="D3779:D3842" si="63">(C3779-C3780)/C3780</f>
        <v>2.5823801919940608E-3</v>
      </c>
      <c r="E3779" s="130">
        <v>1.357242869555768E-4</v>
      </c>
    </row>
    <row r="3780" spans="2:5" x14ac:dyDescent="0.25">
      <c r="B3780" s="136">
        <v>40528</v>
      </c>
      <c r="C3780" s="261">
        <v>6.3820667266845703</v>
      </c>
      <c r="D3780" s="130">
        <f t="shared" si="63"/>
        <v>3.0103450088505151E-2</v>
      </c>
      <c r="E3780" s="130">
        <v>-2.5757286812676046E-3</v>
      </c>
    </row>
    <row r="3781" spans="2:5" x14ac:dyDescent="0.25">
      <c r="B3781" s="136">
        <v>40527</v>
      </c>
      <c r="C3781" s="261">
        <v>6.195559024810791</v>
      </c>
      <c r="D3781" s="130">
        <f t="shared" si="63"/>
        <v>1.683345419087865E-3</v>
      </c>
      <c r="E3781" s="130">
        <v>-2.9223715429667479E-2</v>
      </c>
    </row>
    <row r="3782" spans="2:5" x14ac:dyDescent="0.25">
      <c r="B3782" s="136">
        <v>40526</v>
      </c>
      <c r="C3782" s="261">
        <v>6.1851472854614258</v>
      </c>
      <c r="D3782" s="130">
        <f t="shared" si="63"/>
        <v>1.1921712085703206E-2</v>
      </c>
      <c r="E3782" s="130">
        <v>-1.6805165292865889E-3</v>
      </c>
    </row>
    <row r="3783" spans="2:5" x14ac:dyDescent="0.25">
      <c r="B3783" s="136">
        <v>40525</v>
      </c>
      <c r="C3783" s="261">
        <v>6.1122784614562988</v>
      </c>
      <c r="D3783" s="130">
        <f t="shared" si="63"/>
        <v>9.889663069339279E-3</v>
      </c>
      <c r="E3783" s="130">
        <v>-1.1781259304270679E-2</v>
      </c>
    </row>
    <row r="3784" spans="2:5" x14ac:dyDescent="0.25">
      <c r="B3784" s="136">
        <v>40522</v>
      </c>
      <c r="C3784" s="261">
        <v>6.052422046661377</v>
      </c>
      <c r="D3784" s="130">
        <f t="shared" si="63"/>
        <v>4.3182320623844682E-3</v>
      </c>
      <c r="E3784" s="130">
        <v>-9.7928154242927952E-3</v>
      </c>
    </row>
    <row r="3785" spans="2:5" x14ac:dyDescent="0.25">
      <c r="B3785" s="136">
        <v>40521</v>
      </c>
      <c r="C3785" s="261">
        <v>6.0263986587524414</v>
      </c>
      <c r="D3785" s="130">
        <f t="shared" si="63"/>
        <v>-8.4210982200454022E-3</v>
      </c>
      <c r="E3785" s="130">
        <v>-4.29966511064616E-3</v>
      </c>
    </row>
    <row r="3786" spans="2:5" x14ac:dyDescent="0.25">
      <c r="B3786" s="136">
        <v>40520</v>
      </c>
      <c r="C3786" s="261">
        <v>6.0775785446166992</v>
      </c>
      <c r="D3786" s="130">
        <f t="shared" si="63"/>
        <v>-7.1354049920550899E-4</v>
      </c>
      <c r="E3786" s="130">
        <v>8.4926153682061325E-3</v>
      </c>
    </row>
    <row r="3787" spans="2:5" x14ac:dyDescent="0.25">
      <c r="B3787" s="136">
        <v>40519</v>
      </c>
      <c r="C3787" s="261">
        <v>6.0819182395935059</v>
      </c>
      <c r="D3787" s="130">
        <f t="shared" si="63"/>
        <v>9.0675764068805821E-3</v>
      </c>
      <c r="E3787" s="130">
        <v>7.1405000280096533E-4</v>
      </c>
    </row>
    <row r="3788" spans="2:5" x14ac:dyDescent="0.25">
      <c r="B3788" s="136">
        <v>40518</v>
      </c>
      <c r="C3788" s="261">
        <v>6.0272655487060547</v>
      </c>
      <c r="D3788" s="130">
        <f t="shared" si="63"/>
        <v>2.1639130220024914E-3</v>
      </c>
      <c r="E3788" s="130">
        <v>-8.9860943101240983E-3</v>
      </c>
    </row>
    <row r="3789" spans="2:5" x14ac:dyDescent="0.25">
      <c r="B3789" s="136">
        <v>40515</v>
      </c>
      <c r="C3789" s="261">
        <v>6.0142512321472168</v>
      </c>
      <c r="D3789" s="130">
        <f t="shared" si="63"/>
        <v>8.6598148880254904E-4</v>
      </c>
      <c r="E3789" s="130">
        <v>-2.1592406131221197E-3</v>
      </c>
    </row>
    <row r="3790" spans="2:5" x14ac:dyDescent="0.25">
      <c r="B3790" s="136">
        <v>40514</v>
      </c>
      <c r="C3790" s="261">
        <v>6.0090475082397461</v>
      </c>
      <c r="D3790" s="130">
        <f t="shared" si="63"/>
        <v>2.0928328919154252E-2</v>
      </c>
      <c r="E3790" s="130">
        <v>-8.6523221372195025E-4</v>
      </c>
    </row>
    <row r="3791" spans="2:5" x14ac:dyDescent="0.25">
      <c r="B3791" s="136">
        <v>40513</v>
      </c>
      <c r="C3791" s="261">
        <v>5.8858661651611328</v>
      </c>
      <c r="D3791" s="130">
        <f t="shared" si="63"/>
        <v>2.5699158695344178E-2</v>
      </c>
      <c r="E3791" s="130">
        <v>-2.0499312563214744E-2</v>
      </c>
    </row>
    <row r="3792" spans="2:5" x14ac:dyDescent="0.25">
      <c r="B3792" s="136">
        <v>40512</v>
      </c>
      <c r="C3792" s="261">
        <v>5.7383942604064941</v>
      </c>
      <c r="D3792" s="130">
        <f t="shared" si="63"/>
        <v>-3.464852597194448E-3</v>
      </c>
      <c r="E3792" s="130">
        <v>-2.5055259602662312E-2</v>
      </c>
    </row>
    <row r="3793" spans="2:5" x14ac:dyDescent="0.25">
      <c r="B3793" s="136">
        <v>40511</v>
      </c>
      <c r="C3793" s="261">
        <v>5.7583460807800293</v>
      </c>
      <c r="D3793" s="130">
        <f t="shared" si="63"/>
        <v>-8.6618857571183136E-3</v>
      </c>
      <c r="E3793" s="130">
        <v>3.47689954160135E-3</v>
      </c>
    </row>
    <row r="3794" spans="2:5" x14ac:dyDescent="0.25">
      <c r="B3794" s="136">
        <v>40508</v>
      </c>
      <c r="C3794" s="261">
        <v>5.8086600303649902</v>
      </c>
      <c r="D3794" s="130">
        <f t="shared" si="63"/>
        <v>1.7953402569052877E-3</v>
      </c>
      <c r="E3794" s="130">
        <v>8.7375695866729452E-3</v>
      </c>
    </row>
    <row r="3795" spans="2:5" x14ac:dyDescent="0.25">
      <c r="B3795" s="136">
        <v>40506</v>
      </c>
      <c r="C3795" s="261">
        <v>5.7982501983642578</v>
      </c>
      <c r="D3795" s="130">
        <f t="shared" si="63"/>
        <v>1.7506401352233362E-2</v>
      </c>
      <c r="E3795" s="130">
        <v>-1.7921227867209702E-3</v>
      </c>
    </row>
    <row r="3796" spans="2:5" x14ac:dyDescent="0.25">
      <c r="B3796" s="136">
        <v>40505</v>
      </c>
      <c r="C3796" s="261">
        <v>5.6984901428222656</v>
      </c>
      <c r="D3796" s="130">
        <f t="shared" si="63"/>
        <v>-2.0721476523816087E-2</v>
      </c>
      <c r="E3796" s="130">
        <v>-1.7205200211976961E-2</v>
      </c>
    </row>
    <row r="3797" spans="2:5" x14ac:dyDescent="0.25">
      <c r="B3797" s="136">
        <v>40504</v>
      </c>
      <c r="C3797" s="261">
        <v>5.8190698623657227</v>
      </c>
      <c r="D3797" s="130">
        <f t="shared" si="63"/>
        <v>1.7288141696907091E-2</v>
      </c>
      <c r="E3797" s="130">
        <v>2.1159941760246347E-2</v>
      </c>
    </row>
    <row r="3798" spans="2:5" x14ac:dyDescent="0.25">
      <c r="B3798" s="136">
        <v>40501</v>
      </c>
      <c r="C3798" s="261">
        <v>5.7201786041259766</v>
      </c>
      <c r="D3798" s="130">
        <f t="shared" si="63"/>
        <v>-6.0290758488299795E-3</v>
      </c>
      <c r="E3798" s="130">
        <v>-1.6994341119586111E-2</v>
      </c>
    </row>
    <row r="3799" spans="2:5" x14ac:dyDescent="0.25">
      <c r="B3799" s="136">
        <v>40500</v>
      </c>
      <c r="C3799" s="261">
        <v>5.7548751831054688</v>
      </c>
      <c r="D3799" s="130">
        <f t="shared" si="63"/>
        <v>2.8367327653852088E-2</v>
      </c>
      <c r="E3799" s="130">
        <v>6.0656460891737674E-3</v>
      </c>
    </row>
    <row r="3800" spans="2:5" x14ac:dyDescent="0.25">
      <c r="B3800" s="136">
        <v>40499</v>
      </c>
      <c r="C3800" s="261">
        <v>5.596127986907959</v>
      </c>
      <c r="D3800" s="130">
        <f t="shared" si="63"/>
        <v>-1.5477122368040559E-3</v>
      </c>
      <c r="E3800" s="130">
        <v>-2.7584820025904708E-2</v>
      </c>
    </row>
    <row r="3801" spans="2:5" x14ac:dyDescent="0.25">
      <c r="B3801" s="136">
        <v>40498</v>
      </c>
      <c r="C3801" s="261">
        <v>5.6048026084899902</v>
      </c>
      <c r="D3801" s="130">
        <f t="shared" si="63"/>
        <v>-2.7982546539996288E-2</v>
      </c>
      <c r="E3801" s="130">
        <v>1.55011136312918E-3</v>
      </c>
    </row>
    <row r="3802" spans="2:5" x14ac:dyDescent="0.25">
      <c r="B3802" s="136">
        <v>40497</v>
      </c>
      <c r="C3802" s="261">
        <v>5.7661542892456046</v>
      </c>
      <c r="D3802" s="130">
        <f t="shared" si="63"/>
        <v>2.5640098773160435E-3</v>
      </c>
      <c r="E3802" s="130">
        <v>2.8788111201490586E-2</v>
      </c>
    </row>
    <row r="3803" spans="2:5" x14ac:dyDescent="0.25">
      <c r="B3803" s="136">
        <v>40494</v>
      </c>
      <c r="C3803" s="261">
        <v>5.7514076232910156</v>
      </c>
      <c r="D3803" s="130">
        <f t="shared" si="63"/>
        <v>-1.9955359355562651E-2</v>
      </c>
      <c r="E3803" s="130">
        <v>-2.5574525437331449E-3</v>
      </c>
    </row>
    <row r="3804" spans="2:5" x14ac:dyDescent="0.25">
      <c r="B3804" s="136">
        <v>40493</v>
      </c>
      <c r="C3804" s="261">
        <v>5.8685159683227539</v>
      </c>
      <c r="D3804" s="130">
        <f t="shared" si="63"/>
        <v>-9.8069355359990586E-3</v>
      </c>
      <c r="E3804" s="130">
        <v>2.0361684078432207E-2</v>
      </c>
    </row>
    <row r="3805" spans="2:5" x14ac:dyDescent="0.25">
      <c r="B3805" s="136">
        <v>40492</v>
      </c>
      <c r="C3805" s="261">
        <v>5.926638126373291</v>
      </c>
      <c r="D3805" s="130">
        <f t="shared" si="63"/>
        <v>1.3800060261630748E-2</v>
      </c>
      <c r="E3805" s="130">
        <v>9.9040640537182804E-3</v>
      </c>
    </row>
    <row r="3806" spans="2:5" x14ac:dyDescent="0.25">
      <c r="B3806" s="136">
        <v>40491</v>
      </c>
      <c r="C3806" s="261">
        <v>5.8459634780883789</v>
      </c>
      <c r="D3806" s="130">
        <f t="shared" si="63"/>
        <v>-8.6787589694875301E-3</v>
      </c>
      <c r="E3806" s="130">
        <v>-1.3612210930495876E-2</v>
      </c>
    </row>
    <row r="3807" spans="2:5" x14ac:dyDescent="0.25">
      <c r="B3807" s="136">
        <v>40490</v>
      </c>
      <c r="C3807" s="261">
        <v>5.8971433639526367</v>
      </c>
      <c r="D3807" s="130">
        <f t="shared" si="63"/>
        <v>-1.421123904815857E-2</v>
      </c>
      <c r="E3807" s="130">
        <v>8.7547392412026422E-3</v>
      </c>
    </row>
    <row r="3808" spans="2:5" x14ac:dyDescent="0.25">
      <c r="B3808" s="136">
        <v>40487</v>
      </c>
      <c r="C3808" s="261">
        <v>5.9821572303771973</v>
      </c>
      <c r="D3808" s="130">
        <f t="shared" si="63"/>
        <v>-8.6254493903226842E-3</v>
      </c>
      <c r="E3808" s="130">
        <v>1.4416109831113025E-2</v>
      </c>
    </row>
    <row r="3809" spans="2:5" x14ac:dyDescent="0.25">
      <c r="B3809" s="136">
        <v>40486</v>
      </c>
      <c r="C3809" s="261">
        <v>6.0342049598693848</v>
      </c>
      <c r="D3809" s="130">
        <f t="shared" si="63"/>
        <v>2.1589030046054888E-2</v>
      </c>
      <c r="E3809" s="130">
        <v>8.7004950702216331E-3</v>
      </c>
    </row>
    <row r="3810" spans="2:5" x14ac:dyDescent="0.25">
      <c r="B3810" s="136">
        <v>40485</v>
      </c>
      <c r="C3810" s="261">
        <v>5.9066853523254386</v>
      </c>
      <c r="D3810" s="130">
        <f t="shared" si="63"/>
        <v>4.721956363046325E-3</v>
      </c>
      <c r="E3810" s="130">
        <v>-2.1132793531545284E-2</v>
      </c>
    </row>
    <row r="3811" spans="2:5" x14ac:dyDescent="0.25">
      <c r="B3811" s="136">
        <v>40484</v>
      </c>
      <c r="C3811" s="261">
        <v>5.8789253234863281</v>
      </c>
      <c r="D3811" s="130">
        <f t="shared" si="63"/>
        <v>8.1822300215717795E-3</v>
      </c>
      <c r="E3811" s="130">
        <v>-4.6997642811939236E-3</v>
      </c>
    </row>
    <row r="3812" spans="2:5" x14ac:dyDescent="0.25">
      <c r="B3812" s="136">
        <v>40483</v>
      </c>
      <c r="C3812" s="261">
        <v>5.8312129974365234</v>
      </c>
      <c r="D3812" s="130">
        <f t="shared" si="63"/>
        <v>-3.2627025740548602E-3</v>
      </c>
      <c r="E3812" s="130">
        <v>-8.115824478870954E-3</v>
      </c>
    </row>
    <row r="3813" spans="2:5" x14ac:dyDescent="0.25">
      <c r="B3813" s="136">
        <v>40480</v>
      </c>
      <c r="C3813" s="261">
        <v>5.8503007888793954</v>
      </c>
      <c r="D3813" s="130">
        <f t="shared" si="63"/>
        <v>8.0719076071779968E-3</v>
      </c>
      <c r="E3813" s="130">
        <v>3.273382648046508E-3</v>
      </c>
    </row>
    <row r="3814" spans="2:5" x14ac:dyDescent="0.25">
      <c r="B3814" s="136">
        <v>40479</v>
      </c>
      <c r="C3814" s="261">
        <v>5.8034558296203613</v>
      </c>
      <c r="D3814" s="130">
        <f t="shared" si="63"/>
        <v>7.5301955352447946E-3</v>
      </c>
      <c r="E3814" s="130">
        <v>-8.0072736342172036E-3</v>
      </c>
    </row>
    <row r="3815" spans="2:5" x14ac:dyDescent="0.25">
      <c r="B3815" s="136">
        <v>40478</v>
      </c>
      <c r="C3815" s="261">
        <v>5.7600812911987296</v>
      </c>
      <c r="D3815" s="130">
        <f t="shared" si="63"/>
        <v>-1.1757855041048992E-2</v>
      </c>
      <c r="E3815" s="130">
        <v>-7.473915490189771E-3</v>
      </c>
    </row>
    <row r="3816" spans="2:5" x14ac:dyDescent="0.25">
      <c r="B3816" s="136">
        <v>40477</v>
      </c>
      <c r="C3816" s="261">
        <v>5.82861328125</v>
      </c>
      <c r="D3816" s="130">
        <f t="shared" si="63"/>
        <v>-4.887117445741729E-3</v>
      </c>
      <c r="E3816" s="130">
        <v>1.1897747025894531E-2</v>
      </c>
    </row>
    <row r="3817" spans="2:5" x14ac:dyDescent="0.25">
      <c r="B3817" s="136">
        <v>40476</v>
      </c>
      <c r="C3817" s="261">
        <v>5.8572382926940918</v>
      </c>
      <c r="D3817" s="130">
        <f t="shared" si="63"/>
        <v>-6.474426552986412E-3</v>
      </c>
      <c r="E3817" s="130">
        <v>4.91111865942029E-3</v>
      </c>
    </row>
    <row r="3818" spans="2:5" x14ac:dyDescent="0.25">
      <c r="B3818" s="136">
        <v>40473</v>
      </c>
      <c r="C3818" s="261">
        <v>5.8954076766967773</v>
      </c>
      <c r="D3818" s="130">
        <f t="shared" si="63"/>
        <v>8.0096532297350455E-3</v>
      </c>
      <c r="E3818" s="130">
        <v>6.51661791706432E-3</v>
      </c>
    </row>
    <row r="3819" spans="2:5" x14ac:dyDescent="0.25">
      <c r="B3819" s="136">
        <v>40472</v>
      </c>
      <c r="C3819" s="261">
        <v>5.8485627174377441</v>
      </c>
      <c r="D3819" s="130">
        <f t="shared" si="63"/>
        <v>8.8279358561999741E-3</v>
      </c>
      <c r="E3819" s="130">
        <v>-7.946008457430485E-3</v>
      </c>
    </row>
    <row r="3820" spans="2:5" x14ac:dyDescent="0.25">
      <c r="B3820" s="136">
        <v>40471</v>
      </c>
      <c r="C3820" s="261">
        <v>5.7973837852478027</v>
      </c>
      <c r="D3820" s="130">
        <f t="shared" si="63"/>
        <v>7.3865376380579158E-3</v>
      </c>
      <c r="E3820" s="130">
        <v>-8.7506853670815902E-3</v>
      </c>
    </row>
    <row r="3821" spans="2:5" x14ac:dyDescent="0.25">
      <c r="B3821" s="136">
        <v>40470</v>
      </c>
      <c r="C3821" s="261">
        <v>5.7548751831054688</v>
      </c>
      <c r="D3821" s="130">
        <f t="shared" si="63"/>
        <v>-2.1880442930272061E-2</v>
      </c>
      <c r="E3821" s="130">
        <v>-7.3323767611353681E-3</v>
      </c>
    </row>
    <row r="3822" spans="2:5" x14ac:dyDescent="0.25">
      <c r="B3822" s="136">
        <v>40469</v>
      </c>
      <c r="C3822" s="261">
        <v>5.8836112022399902</v>
      </c>
      <c r="D3822" s="130">
        <f t="shared" si="63"/>
        <v>1.7489243774093182E-3</v>
      </c>
      <c r="E3822" s="130">
        <v>2.2369906390402795E-2</v>
      </c>
    </row>
    <row r="3823" spans="2:5" x14ac:dyDescent="0.25">
      <c r="B3823" s="136">
        <v>40466</v>
      </c>
      <c r="C3823" s="261">
        <v>5.8733391761779794</v>
      </c>
      <c r="D3823" s="130">
        <f t="shared" si="63"/>
        <v>-3.3797934225102078E-2</v>
      </c>
      <c r="E3823" s="130">
        <v>-1.7458709810906773E-3</v>
      </c>
    </row>
    <row r="3824" spans="2:5" x14ac:dyDescent="0.25">
      <c r="B3824" s="136">
        <v>40465</v>
      </c>
      <c r="C3824" s="261">
        <v>6.0787897109985352</v>
      </c>
      <c r="D3824" s="130">
        <f t="shared" si="63"/>
        <v>-2.6683869683703674E-3</v>
      </c>
      <c r="E3824" s="130">
        <v>3.4980192469363021E-2</v>
      </c>
    </row>
    <row r="3825" spans="2:5" x14ac:dyDescent="0.25">
      <c r="B3825" s="136">
        <v>40464</v>
      </c>
      <c r="C3825" s="261">
        <v>6.0950536727905273</v>
      </c>
      <c r="D3825" s="130">
        <f t="shared" si="63"/>
        <v>3.2782141998662792E-2</v>
      </c>
      <c r="E3825" s="130">
        <v>2.67552630790391E-3</v>
      </c>
    </row>
    <row r="3826" spans="2:5" x14ac:dyDescent="0.25">
      <c r="B3826" s="136">
        <v>40463</v>
      </c>
      <c r="C3826" s="261">
        <v>5.9015870094299316</v>
      </c>
      <c r="D3826" s="130">
        <f t="shared" si="63"/>
        <v>2.0347502504373394E-3</v>
      </c>
      <c r="E3826" s="130">
        <v>-3.1741584856630138E-2</v>
      </c>
    </row>
    <row r="3827" spans="2:5" x14ac:dyDescent="0.25">
      <c r="B3827" s="136">
        <v>40462</v>
      </c>
      <c r="C3827" s="261">
        <v>5.8896031379699707</v>
      </c>
      <c r="D3827" s="130">
        <f t="shared" si="63"/>
        <v>-9.9296464011835259E-3</v>
      </c>
      <c r="E3827" s="130">
        <v>-2.0306184490396133E-3</v>
      </c>
    </row>
    <row r="3828" spans="2:5" x14ac:dyDescent="0.25">
      <c r="B3828" s="136">
        <v>40459</v>
      </c>
      <c r="C3828" s="261">
        <v>5.9486713409423828</v>
      </c>
      <c r="D3828" s="130">
        <f t="shared" si="63"/>
        <v>9.2957580797142867E-3</v>
      </c>
      <c r="E3828" s="130">
        <v>1.0029233139938143E-2</v>
      </c>
    </row>
    <row r="3829" spans="2:5" x14ac:dyDescent="0.25">
      <c r="B3829" s="136">
        <v>40458</v>
      </c>
      <c r="C3829" s="261">
        <v>5.893883228302002</v>
      </c>
      <c r="D3829" s="130">
        <f t="shared" si="63"/>
        <v>-2.4631806109167184E-3</v>
      </c>
      <c r="E3829" s="130">
        <v>-9.2101428201782926E-3</v>
      </c>
    </row>
    <row r="3830" spans="2:5" x14ac:dyDescent="0.25">
      <c r="B3830" s="136">
        <v>40457</v>
      </c>
      <c r="C3830" s="261">
        <v>5.9084367752075204</v>
      </c>
      <c r="D3830" s="130">
        <f t="shared" si="63"/>
        <v>-1.0182011178468071E-2</v>
      </c>
      <c r="E3830" s="130">
        <v>2.4692628512952858E-3</v>
      </c>
    </row>
    <row r="3831" spans="2:5" x14ac:dyDescent="0.25">
      <c r="B3831" s="136">
        <v>40456</v>
      </c>
      <c r="C3831" s="261">
        <v>5.9692153930664063</v>
      </c>
      <c r="D3831" s="130">
        <f t="shared" si="63"/>
        <v>1.3370315965452151E-2</v>
      </c>
      <c r="E3831" s="130">
        <v>1.0286750992059336E-2</v>
      </c>
    </row>
    <row r="3832" spans="2:5" x14ac:dyDescent="0.25">
      <c r="B3832" s="136">
        <v>40455</v>
      </c>
      <c r="C3832" s="261">
        <v>5.8904581069946289</v>
      </c>
      <c r="D3832" s="130">
        <f t="shared" si="63"/>
        <v>-2.4248400989717755E-2</v>
      </c>
      <c r="E3832" s="130">
        <v>-1.3193909230224553E-2</v>
      </c>
    </row>
    <row r="3833" spans="2:5" x14ac:dyDescent="0.25">
      <c r="B3833" s="136">
        <v>40452</v>
      </c>
      <c r="C3833" s="261">
        <v>6.036841869354248</v>
      </c>
      <c r="D3833" s="130">
        <f t="shared" si="63"/>
        <v>4.7689487665406038E-2</v>
      </c>
      <c r="E3833" s="130">
        <v>2.4850997953078664E-2</v>
      </c>
    </row>
    <row r="3834" spans="2:5" x14ac:dyDescent="0.25">
      <c r="B3834" s="136">
        <v>40451</v>
      </c>
      <c r="C3834" s="261">
        <v>5.7620525360107422</v>
      </c>
      <c r="D3834" s="130">
        <f t="shared" si="63"/>
        <v>2.6813900412269425E-3</v>
      </c>
      <c r="E3834" s="130">
        <v>-4.5518723082421844E-2</v>
      </c>
    </row>
    <row r="3835" spans="2:5" x14ac:dyDescent="0.25">
      <c r="B3835" s="136">
        <v>40450</v>
      </c>
      <c r="C3835" s="261">
        <v>5.7466435432434082</v>
      </c>
      <c r="D3835" s="130">
        <f t="shared" si="63"/>
        <v>-1.6357765353298655E-3</v>
      </c>
      <c r="E3835" s="130">
        <v>-2.6742194159170467E-3</v>
      </c>
    </row>
    <row r="3836" spans="2:5" x14ac:dyDescent="0.25">
      <c r="B3836" s="136">
        <v>40449</v>
      </c>
      <c r="C3836" s="261">
        <v>5.7560591697692871</v>
      </c>
      <c r="D3836" s="130">
        <f t="shared" si="63"/>
        <v>1.6785128305903518E-2</v>
      </c>
      <c r="E3836" s="130">
        <v>1.638456684328244E-3</v>
      </c>
    </row>
    <row r="3837" spans="2:5" x14ac:dyDescent="0.25">
      <c r="B3837" s="136">
        <v>40448</v>
      </c>
      <c r="C3837" s="261">
        <v>5.6610379219055176</v>
      </c>
      <c r="D3837" s="130">
        <f t="shared" si="63"/>
        <v>-1.1214071209069002E-2</v>
      </c>
      <c r="E3837" s="130">
        <v>-1.6508038757283683E-2</v>
      </c>
    </row>
    <row r="3838" spans="2:5" x14ac:dyDescent="0.25">
      <c r="B3838" s="136">
        <v>40445</v>
      </c>
      <c r="C3838" s="261">
        <v>5.7252411842346191</v>
      </c>
      <c r="D3838" s="130">
        <f t="shared" si="63"/>
        <v>2.2473517600020233E-2</v>
      </c>
      <c r="E3838" s="130">
        <v>1.1341252825858232E-2</v>
      </c>
    </row>
    <row r="3839" spans="2:5" x14ac:dyDescent="0.25">
      <c r="B3839" s="136">
        <v>40444</v>
      </c>
      <c r="C3839" s="261">
        <v>5.599402904510498</v>
      </c>
      <c r="D3839" s="130">
        <f t="shared" si="63"/>
        <v>-1.9834038974222293E-3</v>
      </c>
      <c r="E3839" s="130">
        <v>-2.1979559580937346E-2</v>
      </c>
    </row>
    <row r="3840" spans="2:5" x14ac:dyDescent="0.25">
      <c r="B3840" s="136">
        <v>40443</v>
      </c>
      <c r="C3840" s="261">
        <v>5.6105308532714844</v>
      </c>
      <c r="D3840" s="130">
        <f t="shared" si="63"/>
        <v>-5.1610794359465495E-3</v>
      </c>
      <c r="E3840" s="130">
        <v>1.9873456064435743E-3</v>
      </c>
    </row>
    <row r="3841" spans="2:5" x14ac:dyDescent="0.25">
      <c r="B3841" s="136">
        <v>40442</v>
      </c>
      <c r="C3841" s="261">
        <v>5.6396374702453613</v>
      </c>
      <c r="D3841" s="130">
        <f t="shared" si="63"/>
        <v>-4.2323071811903E-3</v>
      </c>
      <c r="E3841" s="130">
        <v>5.1878543644234606E-3</v>
      </c>
    </row>
    <row r="3842" spans="2:5" x14ac:dyDescent="0.25">
      <c r="B3842" s="136">
        <v>40441</v>
      </c>
      <c r="C3842" s="261">
        <v>5.6636075973510742</v>
      </c>
      <c r="D3842" s="130">
        <f t="shared" si="63"/>
        <v>1.6751327132955383E-2</v>
      </c>
      <c r="E3842" s="130">
        <v>4.2502957383659685E-3</v>
      </c>
    </row>
    <row r="3843" spans="2:5" x14ac:dyDescent="0.25">
      <c r="B3843" s="136">
        <v>40438</v>
      </c>
      <c r="C3843" s="261">
        <v>5.5702977180480957</v>
      </c>
      <c r="D3843" s="130">
        <f t="shared" ref="D3843:D3906" si="64">(C3843-C3844)/C3844</f>
        <v>2.4647647708034045E-3</v>
      </c>
      <c r="E3843" s="130">
        <v>-1.6475343268241339E-2</v>
      </c>
    </row>
    <row r="3844" spans="2:5" x14ac:dyDescent="0.25">
      <c r="B3844" s="136">
        <v>40437</v>
      </c>
      <c r="C3844" s="261">
        <v>5.5566020011901864</v>
      </c>
      <c r="D3844" s="130">
        <f t="shared" si="64"/>
        <v>2.3162519535770659E-3</v>
      </c>
      <c r="E3844" s="130">
        <v>-2.4587046422194512E-3</v>
      </c>
    </row>
    <row r="3845" spans="2:5" x14ac:dyDescent="0.25">
      <c r="B3845" s="136">
        <v>40436</v>
      </c>
      <c r="C3845" s="261">
        <v>5.5437612533569336</v>
      </c>
      <c r="D3845" s="130">
        <f t="shared" si="64"/>
        <v>-5.3755069747960125E-3</v>
      </c>
      <c r="E3845" s="130">
        <v>-2.3108993284929242E-3</v>
      </c>
    </row>
    <row r="3846" spans="2:5" x14ac:dyDescent="0.25">
      <c r="B3846" s="136">
        <v>40435</v>
      </c>
      <c r="C3846" s="261">
        <v>5.5737228393554688</v>
      </c>
      <c r="D3846" s="130">
        <f t="shared" si="64"/>
        <v>6.1818199660174213E-3</v>
      </c>
      <c r="E3846" s="130">
        <v>5.4045592205819492E-3</v>
      </c>
    </row>
    <row r="3847" spans="2:5" x14ac:dyDescent="0.25">
      <c r="B3847" s="136">
        <v>40434</v>
      </c>
      <c r="C3847" s="261">
        <v>5.5394787788391113</v>
      </c>
      <c r="D3847" s="130">
        <f t="shared" si="64"/>
        <v>3.8183773198909227E-2</v>
      </c>
      <c r="E3847" s="130">
        <v>-6.143839854139091E-3</v>
      </c>
    </row>
    <row r="3848" spans="2:5" x14ac:dyDescent="0.25">
      <c r="B3848" s="136">
        <v>40431</v>
      </c>
      <c r="C3848" s="261">
        <v>5.3357400894165039</v>
      </c>
      <c r="D3848" s="130">
        <f t="shared" si="64"/>
        <v>7.9236958752068338E-3</v>
      </c>
      <c r="E3848" s="130">
        <v>-3.6779397043796277E-2</v>
      </c>
    </row>
    <row r="3849" spans="2:5" x14ac:dyDescent="0.25">
      <c r="B3849" s="136">
        <v>40430</v>
      </c>
      <c r="C3849" s="261">
        <v>5.2937936782836914</v>
      </c>
      <c r="D3849" s="130">
        <f t="shared" si="64"/>
        <v>3.4073890632753054E-3</v>
      </c>
      <c r="E3849" s="130">
        <v>-7.8614044968220321E-3</v>
      </c>
    </row>
    <row r="3850" spans="2:5" x14ac:dyDescent="0.25">
      <c r="B3850" s="136">
        <v>40429</v>
      </c>
      <c r="C3850" s="261">
        <v>5.2758169174194336</v>
      </c>
      <c r="D3850" s="130">
        <f t="shared" si="64"/>
        <v>1.3151235407013058E-2</v>
      </c>
      <c r="E3850" s="130">
        <v>-3.3958181895154789E-3</v>
      </c>
    </row>
    <row r="3851" spans="2:5" x14ac:dyDescent="0.25">
      <c r="B3851" s="136">
        <v>40428</v>
      </c>
      <c r="C3851" s="261">
        <v>5.207334041595459</v>
      </c>
      <c r="D3851" s="130">
        <f t="shared" si="64"/>
        <v>2.8026501255733445E-3</v>
      </c>
      <c r="E3851" s="130">
        <v>-1.2980525460969127E-2</v>
      </c>
    </row>
    <row r="3852" spans="2:5" x14ac:dyDescent="0.25">
      <c r="B3852" s="136">
        <v>40424</v>
      </c>
      <c r="C3852" s="261">
        <v>5.1927804946899414</v>
      </c>
      <c r="D3852" s="130">
        <f t="shared" si="64"/>
        <v>1.4890396068245231E-2</v>
      </c>
      <c r="E3852" s="130">
        <v>-2.7948172307107385E-3</v>
      </c>
    </row>
    <row r="3853" spans="2:5" x14ac:dyDescent="0.25">
      <c r="B3853" s="136">
        <v>40423</v>
      </c>
      <c r="C3853" s="261">
        <v>5.1165924072265616</v>
      </c>
      <c r="D3853" s="130">
        <f t="shared" si="64"/>
        <v>1.1727326275040592E-3</v>
      </c>
      <c r="E3853" s="130">
        <v>-1.4671925289599392E-2</v>
      </c>
    </row>
    <row r="3854" spans="2:5" x14ac:dyDescent="0.25">
      <c r="B3854" s="136">
        <v>40422</v>
      </c>
      <c r="C3854" s="261">
        <v>5.1105990409851074</v>
      </c>
      <c r="D3854" s="130">
        <f t="shared" si="64"/>
        <v>4.2248506819487337E-2</v>
      </c>
      <c r="E3854" s="130">
        <v>-1.1713589366605188E-3</v>
      </c>
    </row>
    <row r="3855" spans="2:5" x14ac:dyDescent="0.25">
      <c r="B3855" s="136">
        <v>40421</v>
      </c>
      <c r="C3855" s="261">
        <v>4.9034361839294434</v>
      </c>
      <c r="D3855" s="130">
        <f t="shared" si="64"/>
        <v>-6.9783270517700328E-4</v>
      </c>
      <c r="E3855" s="130">
        <v>-4.0535924535322537E-2</v>
      </c>
    </row>
    <row r="3856" spans="2:5" x14ac:dyDescent="0.25">
      <c r="B3856" s="136">
        <v>40420</v>
      </c>
      <c r="C3856" s="261">
        <v>4.9068603515625</v>
      </c>
      <c r="D3856" s="130">
        <f t="shared" si="64"/>
        <v>-1.1894599601740144E-2</v>
      </c>
      <c r="E3856" s="130">
        <v>6.9832001572265429E-4</v>
      </c>
    </row>
    <row r="3857" spans="2:5" x14ac:dyDescent="0.25">
      <c r="B3857" s="136">
        <v>40417</v>
      </c>
      <c r="C3857" s="261">
        <v>4.9659280776977539</v>
      </c>
      <c r="D3857" s="130">
        <f t="shared" si="64"/>
        <v>-4.8037306818480442E-3</v>
      </c>
      <c r="E3857" s="130">
        <v>1.2037784225190935E-2</v>
      </c>
    </row>
    <row r="3858" spans="2:5" x14ac:dyDescent="0.25">
      <c r="B3858" s="136">
        <v>40416</v>
      </c>
      <c r="C3858" s="261">
        <v>4.9898982048034668</v>
      </c>
      <c r="D3858" s="130">
        <f t="shared" si="64"/>
        <v>-7.4917734181939415E-3</v>
      </c>
      <c r="E3858" s="130">
        <v>4.8269178954411362E-3</v>
      </c>
    </row>
    <row r="3859" spans="2:5" x14ac:dyDescent="0.25">
      <c r="B3859" s="136">
        <v>40415</v>
      </c>
      <c r="C3859" s="261">
        <v>5.0275635719299316</v>
      </c>
      <c r="D3859" s="130">
        <f t="shared" si="64"/>
        <v>1.5344703460328469E-3</v>
      </c>
      <c r="E3859" s="130">
        <v>7.5483237494117054E-3</v>
      </c>
    </row>
    <row r="3860" spans="2:5" x14ac:dyDescent="0.25">
      <c r="B3860" s="136">
        <v>40414</v>
      </c>
      <c r="C3860" s="261">
        <v>5.0198607444763184</v>
      </c>
      <c r="D3860" s="130">
        <f t="shared" si="64"/>
        <v>-1.2295674123400723E-2</v>
      </c>
      <c r="E3860" s="130">
        <v>-1.5321193543170646E-3</v>
      </c>
    </row>
    <row r="3861" spans="2:5" x14ac:dyDescent="0.25">
      <c r="B3861" s="136">
        <v>40413</v>
      </c>
      <c r="C3861" s="261">
        <v>5.0823516845703116</v>
      </c>
      <c r="D3861" s="130">
        <f t="shared" si="64"/>
        <v>-3.3571879476365328E-3</v>
      </c>
      <c r="E3861" s="130">
        <v>1.2448739770870363E-2</v>
      </c>
    </row>
    <row r="3862" spans="2:5" x14ac:dyDescent="0.25">
      <c r="B3862" s="136">
        <v>40410</v>
      </c>
      <c r="C3862" s="261">
        <v>5.0994715690612793</v>
      </c>
      <c r="D3862" s="130">
        <f t="shared" si="64"/>
        <v>-8.3889654693027765E-4</v>
      </c>
      <c r="E3862" s="130">
        <v>3.3684966239039575E-3</v>
      </c>
    </row>
    <row r="3863" spans="2:5" x14ac:dyDescent="0.25">
      <c r="B3863" s="136">
        <v>40409</v>
      </c>
      <c r="C3863" s="261">
        <v>5.1037530899047852</v>
      </c>
      <c r="D3863" s="130">
        <f t="shared" si="64"/>
        <v>-1.2913692730694339E-2</v>
      </c>
      <c r="E3863" s="130">
        <v>8.3960088521368309E-4</v>
      </c>
    </row>
    <row r="3864" spans="2:5" x14ac:dyDescent="0.25">
      <c r="B3864" s="136">
        <v>40408</v>
      </c>
      <c r="C3864" s="261">
        <v>5.1705236434936523</v>
      </c>
      <c r="D3864" s="130">
        <f t="shared" si="64"/>
        <v>1.2403782709770569E-2</v>
      </c>
      <c r="E3864" s="130">
        <v>1.3082637896597943E-2</v>
      </c>
    </row>
    <row r="3865" spans="2:5" x14ac:dyDescent="0.25">
      <c r="B3865" s="136">
        <v>40407</v>
      </c>
      <c r="C3865" s="261">
        <v>5.107175350189209</v>
      </c>
      <c r="D3865" s="130">
        <f t="shared" si="64"/>
        <v>2.8575831994070416E-3</v>
      </c>
      <c r="E3865" s="130">
        <v>-1.225181387269313E-2</v>
      </c>
    </row>
    <row r="3866" spans="2:5" x14ac:dyDescent="0.25">
      <c r="B3866" s="136">
        <v>40406</v>
      </c>
      <c r="C3866" s="261">
        <v>5.0926227569580078</v>
      </c>
      <c r="D3866" s="130">
        <f t="shared" si="64"/>
        <v>7.4511740103352375E-3</v>
      </c>
      <c r="E3866" s="130">
        <v>-2.849440685576232E-3</v>
      </c>
    </row>
    <row r="3867" spans="2:5" x14ac:dyDescent="0.25">
      <c r="B3867" s="136">
        <v>40403</v>
      </c>
      <c r="C3867" s="261">
        <v>5.054957389831543</v>
      </c>
      <c r="D3867" s="130">
        <f t="shared" si="64"/>
        <v>-3.879798960826528E-3</v>
      </c>
      <c r="E3867" s="130">
        <v>-7.3960646456686721E-3</v>
      </c>
    </row>
    <row r="3868" spans="2:5" x14ac:dyDescent="0.25">
      <c r="B3868" s="136">
        <v>40402</v>
      </c>
      <c r="C3868" s="261">
        <v>5.07464599609375</v>
      </c>
      <c r="D3868" s="130">
        <f t="shared" si="64"/>
        <v>-7.8663639201080222E-3</v>
      </c>
      <c r="E3868" s="130">
        <v>3.8949104302663877E-3</v>
      </c>
    </row>
    <row r="3869" spans="2:5" x14ac:dyDescent="0.25">
      <c r="B3869" s="136">
        <v>40401</v>
      </c>
      <c r="C3869" s="261">
        <v>5.1148815155029297</v>
      </c>
      <c r="D3869" s="130">
        <f t="shared" si="64"/>
        <v>-3.7066966976806608E-2</v>
      </c>
      <c r="E3869" s="130">
        <v>7.9287342289789883E-3</v>
      </c>
    </row>
    <row r="3870" spans="2:5" x14ac:dyDescent="0.25">
      <c r="B3870" s="136">
        <v>40400</v>
      </c>
      <c r="C3870" s="261">
        <v>5.3117728233337402</v>
      </c>
      <c r="D3870" s="130">
        <f t="shared" si="64"/>
        <v>-5.6088733620961459E-3</v>
      </c>
      <c r="E3870" s="130">
        <v>3.8493815982646638E-2</v>
      </c>
    </row>
    <row r="3871" spans="2:5" x14ac:dyDescent="0.25">
      <c r="B3871" s="136">
        <v>40399</v>
      </c>
      <c r="C3871" s="261">
        <v>5.3417339324951172</v>
      </c>
      <c r="D3871" s="130">
        <f t="shared" si="64"/>
        <v>8.4034006794805761E-3</v>
      </c>
      <c r="E3871" s="130">
        <v>5.6405102698976039E-3</v>
      </c>
    </row>
    <row r="3872" spans="2:5" x14ac:dyDescent="0.25">
      <c r="B3872" s="136">
        <v>40396</v>
      </c>
      <c r="C3872" s="261">
        <v>5.2972192764282227</v>
      </c>
      <c r="D3872" s="130">
        <f t="shared" si="64"/>
        <v>-5.4644035798387695E-3</v>
      </c>
      <c r="E3872" s="130">
        <v>-8.3333720154237997E-3</v>
      </c>
    </row>
    <row r="3873" spans="2:5" x14ac:dyDescent="0.25">
      <c r="B3873" s="136">
        <v>40395</v>
      </c>
      <c r="C3873" s="261">
        <v>5.326324462890625</v>
      </c>
      <c r="D3873" s="130">
        <f t="shared" si="64"/>
        <v>-1.8147217547651685E-2</v>
      </c>
      <c r="E3873" s="130">
        <v>5.4944273483100393E-3</v>
      </c>
    </row>
    <row r="3874" spans="2:5" x14ac:dyDescent="0.25">
      <c r="B3874" s="136">
        <v>40394</v>
      </c>
      <c r="C3874" s="261">
        <v>5.4247689247131348</v>
      </c>
      <c r="D3874" s="130">
        <f t="shared" si="64"/>
        <v>1.1815399819774886E-2</v>
      </c>
      <c r="E3874" s="130">
        <v>1.8482625778506071E-2</v>
      </c>
    </row>
    <row r="3875" spans="2:5" x14ac:dyDescent="0.25">
      <c r="B3875" s="136">
        <v>40393</v>
      </c>
      <c r="C3875" s="261">
        <v>5.3614215850830078</v>
      </c>
      <c r="D3875" s="130">
        <f t="shared" si="64"/>
        <v>2.1030082281992674E-2</v>
      </c>
      <c r="E3875" s="130">
        <v>-1.1677426358483426E-2</v>
      </c>
    </row>
    <row r="3876" spans="2:5" x14ac:dyDescent="0.25">
      <c r="B3876" s="136">
        <v>40392</v>
      </c>
      <c r="C3876" s="261">
        <v>5.2509927749633789</v>
      </c>
      <c r="D3876" s="130">
        <f t="shared" si="64"/>
        <v>1.4219723154071899E-2</v>
      </c>
      <c r="E3876" s="130">
        <v>-2.0596927208051147E-2</v>
      </c>
    </row>
    <row r="3877" spans="2:5" x14ac:dyDescent="0.25">
      <c r="B3877" s="136">
        <v>40389</v>
      </c>
      <c r="C3877" s="261">
        <v>5.1773719787597656</v>
      </c>
      <c r="D3877" s="130">
        <f t="shared" si="64"/>
        <v>1.1586724781630902E-3</v>
      </c>
      <c r="E3877" s="130">
        <v>-1.4020357551173115E-2</v>
      </c>
    </row>
    <row r="3878" spans="2:5" x14ac:dyDescent="0.25">
      <c r="B3878" s="136">
        <v>40388</v>
      </c>
      <c r="C3878" s="261">
        <v>5.1713800430297852</v>
      </c>
      <c r="D3878" s="130">
        <f t="shared" si="64"/>
        <v>-3.3082124877140324E-4</v>
      </c>
      <c r="E3878" s="130">
        <v>-1.1573315099943488E-3</v>
      </c>
    </row>
    <row r="3879" spans="2:5" x14ac:dyDescent="0.25">
      <c r="B3879" s="136">
        <v>40387</v>
      </c>
      <c r="C3879" s="261">
        <v>5.1730914115905762</v>
      </c>
      <c r="D3879" s="130">
        <f t="shared" si="64"/>
        <v>-5.5952436167037546E-3</v>
      </c>
      <c r="E3879" s="130">
        <v>3.3093072768799385E-4</v>
      </c>
    </row>
    <row r="3880" spans="2:5" x14ac:dyDescent="0.25">
      <c r="B3880" s="136">
        <v>40386</v>
      </c>
      <c r="C3880" s="261">
        <v>5.2021989822387704</v>
      </c>
      <c r="D3880" s="130">
        <f t="shared" si="64"/>
        <v>1.6483887766338516E-3</v>
      </c>
      <c r="E3880" s="130">
        <v>5.6267265223609317E-3</v>
      </c>
    </row>
    <row r="3881" spans="2:5" x14ac:dyDescent="0.25">
      <c r="B3881" s="136">
        <v>40385</v>
      </c>
      <c r="C3881" s="261">
        <v>5.1936378479003906</v>
      </c>
      <c r="D3881" s="130">
        <f t="shared" si="64"/>
        <v>8.1422600028878515E-3</v>
      </c>
      <c r="E3881" s="130">
        <v>-1.6456760626821513E-3</v>
      </c>
    </row>
    <row r="3882" spans="2:5" x14ac:dyDescent="0.25">
      <c r="B3882" s="136">
        <v>40382</v>
      </c>
      <c r="C3882" s="261">
        <v>5.1516914367675781</v>
      </c>
      <c r="D3882" s="130">
        <f t="shared" si="64"/>
        <v>3.6692302754370593E-3</v>
      </c>
      <c r="E3882" s="130">
        <v>-8.076499047728173E-3</v>
      </c>
    </row>
    <row r="3883" spans="2:5" x14ac:dyDescent="0.25">
      <c r="B3883" s="136">
        <v>40381</v>
      </c>
      <c r="C3883" s="261">
        <v>5.1328577995300293</v>
      </c>
      <c r="D3883" s="130">
        <f t="shared" si="64"/>
        <v>3.3615009968018993E-2</v>
      </c>
      <c r="E3883" s="130">
        <v>-3.6558162437938962E-3</v>
      </c>
    </row>
    <row r="3884" spans="2:5" x14ac:dyDescent="0.25">
      <c r="B3884" s="136">
        <v>40380</v>
      </c>
      <c r="C3884" s="261">
        <v>4.9659280776977539</v>
      </c>
      <c r="D3884" s="130">
        <f t="shared" si="64"/>
        <v>-1.4775846805267568E-2</v>
      </c>
      <c r="E3884" s="130">
        <v>-3.2521789683626082E-2</v>
      </c>
    </row>
    <row r="3885" spans="2:5" x14ac:dyDescent="0.25">
      <c r="B3885" s="136">
        <v>40379</v>
      </c>
      <c r="C3885" s="261">
        <v>5.0404043197631836</v>
      </c>
      <c r="D3885" s="130">
        <f t="shared" si="64"/>
        <v>4.778224346130967E-3</v>
      </c>
      <c r="E3885" s="130">
        <v>1.4997446781379384E-2</v>
      </c>
    </row>
    <row r="3886" spans="2:5" x14ac:dyDescent="0.25">
      <c r="B3886" s="136">
        <v>40378</v>
      </c>
      <c r="C3886" s="261">
        <v>5.0164346694946289</v>
      </c>
      <c r="D3886" s="130">
        <f t="shared" si="64"/>
        <v>4.9730769484285075E-3</v>
      </c>
      <c r="E3886" s="130">
        <v>-4.7555014931184858E-3</v>
      </c>
    </row>
    <row r="3887" spans="2:5" x14ac:dyDescent="0.25">
      <c r="B3887" s="136">
        <v>40375</v>
      </c>
      <c r="C3887" s="261">
        <v>4.9916110038757324</v>
      </c>
      <c r="D3887" s="130">
        <f t="shared" si="64"/>
        <v>-1.7522785355428849E-2</v>
      </c>
      <c r="E3887" s="130">
        <v>-4.9484678370977963E-3</v>
      </c>
    </row>
    <row r="3888" spans="2:5" x14ac:dyDescent="0.25">
      <c r="B3888" s="136">
        <v>40374</v>
      </c>
      <c r="C3888" s="261">
        <v>5.0806379318237296</v>
      </c>
      <c r="D3888" s="130">
        <f t="shared" si="64"/>
        <v>-5.0533490890527903E-4</v>
      </c>
      <c r="E3888" s="130">
        <v>1.7835309658319181E-2</v>
      </c>
    </row>
    <row r="3889" spans="2:5" x14ac:dyDescent="0.25">
      <c r="B3889" s="136">
        <v>40373</v>
      </c>
      <c r="C3889" s="261">
        <v>5.0832066535949707</v>
      </c>
      <c r="D3889" s="130">
        <f t="shared" si="64"/>
        <v>-8.4148488621724052E-4</v>
      </c>
      <c r="E3889" s="130">
        <v>5.0559040138470606E-4</v>
      </c>
    </row>
    <row r="3890" spans="2:5" x14ac:dyDescent="0.25">
      <c r="B3890" s="136">
        <v>40372</v>
      </c>
      <c r="C3890" s="261">
        <v>5.0874876976013184</v>
      </c>
      <c r="D3890" s="130">
        <f t="shared" si="64"/>
        <v>-5.6966073269885967E-2</v>
      </c>
      <c r="E3890" s="130">
        <v>8.4219357938556262E-4</v>
      </c>
    </row>
    <row r="3891" spans="2:5" x14ac:dyDescent="0.25">
      <c r="B3891" s="136">
        <v>40371</v>
      </c>
      <c r="C3891" s="261">
        <v>5.3948087692260742</v>
      </c>
      <c r="D3891" s="130">
        <f t="shared" si="64"/>
        <v>7.1921477404189192E-3</v>
      </c>
      <c r="E3891" s="130">
        <v>6.0407236320129794E-2</v>
      </c>
    </row>
    <row r="3892" spans="2:5" x14ac:dyDescent="0.25">
      <c r="B3892" s="136">
        <v>40368</v>
      </c>
      <c r="C3892" s="261">
        <v>5.356285572052002</v>
      </c>
      <c r="D3892" s="130">
        <f t="shared" si="64"/>
        <v>2.0051979044925915E-2</v>
      </c>
      <c r="E3892" s="130">
        <v>-7.1407901228719003E-3</v>
      </c>
    </row>
    <row r="3893" spans="2:5" x14ac:dyDescent="0.25">
      <c r="B3893" s="136">
        <v>40367</v>
      </c>
      <c r="C3893" s="261">
        <v>5.2509927749633789</v>
      </c>
      <c r="D3893" s="130">
        <f t="shared" si="64"/>
        <v>9.3794552825063292E-3</v>
      </c>
      <c r="E3893" s="130">
        <v>-1.9657801226659617E-2</v>
      </c>
    </row>
    <row r="3894" spans="2:5" x14ac:dyDescent="0.25">
      <c r="B3894" s="136">
        <v>40366</v>
      </c>
      <c r="C3894" s="261">
        <v>5.2021989822387704</v>
      </c>
      <c r="D3894" s="130">
        <f t="shared" si="64"/>
        <v>2.2720077934371852E-2</v>
      </c>
      <c r="E3894" s="130">
        <v>-9.2922985834709669E-3</v>
      </c>
    </row>
    <row r="3895" spans="2:5" x14ac:dyDescent="0.25">
      <c r="B3895" s="136">
        <v>40365</v>
      </c>
      <c r="C3895" s="261">
        <v>5.0866303443908691</v>
      </c>
      <c r="D3895" s="130">
        <f t="shared" si="64"/>
        <v>9.1710945581162055E-3</v>
      </c>
      <c r="E3895" s="130">
        <v>-2.2215343596520068E-2</v>
      </c>
    </row>
    <row r="3896" spans="2:5" x14ac:dyDescent="0.25">
      <c r="B3896" s="136">
        <v>40361</v>
      </c>
      <c r="C3896" s="261">
        <v>5.0404043197631836</v>
      </c>
      <c r="D3896" s="130">
        <f t="shared" si="64"/>
        <v>-3.7226233273901931E-3</v>
      </c>
      <c r="E3896" s="130">
        <v>-9.0877499440587279E-3</v>
      </c>
    </row>
    <row r="3897" spans="2:5" x14ac:dyDescent="0.25">
      <c r="B3897" s="136">
        <v>40360</v>
      </c>
      <c r="C3897" s="261">
        <v>5.0592379570007324</v>
      </c>
      <c r="D3897" s="130">
        <f t="shared" si="64"/>
        <v>-1.3520269386365387E-2</v>
      </c>
      <c r="E3897" s="130">
        <v>3.7365330324202447E-3</v>
      </c>
    </row>
    <row r="3898" spans="2:5" x14ac:dyDescent="0.25">
      <c r="B3898" s="136">
        <v>40359</v>
      </c>
      <c r="C3898" s="261">
        <v>5.128577709197998</v>
      </c>
      <c r="D3898" s="130">
        <f t="shared" si="64"/>
        <v>0</v>
      </c>
      <c r="E3898" s="130">
        <v>1.3705572417544935E-2</v>
      </c>
    </row>
    <row r="3899" spans="2:5" x14ac:dyDescent="0.25">
      <c r="B3899" s="136">
        <v>40358</v>
      </c>
      <c r="C3899" s="261">
        <v>5.128577709197998</v>
      </c>
      <c r="D3899" s="130">
        <f t="shared" si="64"/>
        <v>-3.5265518877897042E-2</v>
      </c>
      <c r="E3899" s="130">
        <v>0</v>
      </c>
    </row>
    <row r="3900" spans="2:5" x14ac:dyDescent="0.25">
      <c r="B3900" s="136">
        <v>40357</v>
      </c>
      <c r="C3900" s="261">
        <v>5.3160510063171387</v>
      </c>
      <c r="D3900" s="130">
        <f t="shared" si="64"/>
        <v>-3.5303691925279304E-3</v>
      </c>
      <c r="E3900" s="130">
        <v>3.6554637123448697E-2</v>
      </c>
    </row>
    <row r="3901" spans="2:5" x14ac:dyDescent="0.25">
      <c r="B3901" s="136">
        <v>40354</v>
      </c>
      <c r="C3901" s="261">
        <v>5.3348851203918457</v>
      </c>
      <c r="D3901" s="130">
        <f t="shared" si="64"/>
        <v>1.3168854638643843E-2</v>
      </c>
      <c r="E3901" s="130">
        <v>3.5428768558326824E-3</v>
      </c>
    </row>
    <row r="3902" spans="2:5" x14ac:dyDescent="0.25">
      <c r="B3902" s="136">
        <v>40353</v>
      </c>
      <c r="C3902" s="261">
        <v>5.2655439376831046</v>
      </c>
      <c r="D3902" s="130">
        <f t="shared" si="64"/>
        <v>-1.1093516853322983E-2</v>
      </c>
      <c r="E3902" s="130">
        <v>-1.2997689949066426E-2</v>
      </c>
    </row>
    <row r="3903" spans="2:5" x14ac:dyDescent="0.25">
      <c r="B3903" s="136">
        <v>40352</v>
      </c>
      <c r="C3903" s="261">
        <v>5.3246126174926758</v>
      </c>
      <c r="D3903" s="130">
        <f t="shared" si="64"/>
        <v>2.5792358361776276E-3</v>
      </c>
      <c r="E3903" s="130">
        <v>1.121796352069983E-2</v>
      </c>
    </row>
    <row r="3904" spans="2:5" x14ac:dyDescent="0.25">
      <c r="B3904" s="136">
        <v>40351</v>
      </c>
      <c r="C3904" s="261">
        <v>5.3109145164489746</v>
      </c>
      <c r="D3904" s="130">
        <f t="shared" si="64"/>
        <v>-1.8820441540689924E-2</v>
      </c>
      <c r="E3904" s="130">
        <v>-2.5726004927944441E-3</v>
      </c>
    </row>
    <row r="3905" spans="2:5" x14ac:dyDescent="0.25">
      <c r="B3905" s="136">
        <v>40350</v>
      </c>
      <c r="C3905" s="261">
        <v>5.412785530090332</v>
      </c>
      <c r="D3905" s="130">
        <f t="shared" si="64"/>
        <v>-2.9956415773304051E-3</v>
      </c>
      <c r="E3905" s="130">
        <v>1.9181444801237589E-2</v>
      </c>
    </row>
    <row r="3906" spans="2:5" x14ac:dyDescent="0.25">
      <c r="B3906" s="136">
        <v>40347</v>
      </c>
      <c r="C3906" s="261">
        <v>5.429049015045166</v>
      </c>
      <c r="D3906" s="130">
        <f t="shared" si="64"/>
        <v>3.7985600296796393E-3</v>
      </c>
      <c r="E3906" s="130">
        <v>3.0046424090559836E-3</v>
      </c>
    </row>
    <row r="3907" spans="2:5" x14ac:dyDescent="0.25">
      <c r="B3907" s="136">
        <v>40346</v>
      </c>
      <c r="C3907" s="261">
        <v>5.4085044860839844</v>
      </c>
      <c r="D3907" s="130">
        <f t="shared" ref="D3907:D3970" si="65">(C3907-C3908)/C3908</f>
        <v>-5.9788729487526551E-3</v>
      </c>
      <c r="E3907" s="130">
        <v>-3.7841855736148156E-3</v>
      </c>
    </row>
    <row r="3908" spans="2:5" x14ac:dyDescent="0.25">
      <c r="B3908" s="136">
        <v>40345</v>
      </c>
      <c r="C3908" s="261">
        <v>5.4410357475280762</v>
      </c>
      <c r="D3908" s="130">
        <f t="shared" si="65"/>
        <v>1.5335638776288154E-2</v>
      </c>
      <c r="E3908" s="130">
        <v>6.0148348823217826E-3</v>
      </c>
    </row>
    <row r="3909" spans="2:5" x14ac:dyDescent="0.25">
      <c r="B3909" s="136">
        <v>40344</v>
      </c>
      <c r="C3909" s="261">
        <v>5.3588542938232422</v>
      </c>
      <c r="D3909" s="130">
        <f t="shared" si="65"/>
        <v>2.4549908319258115E-2</v>
      </c>
      <c r="E3909" s="130">
        <v>-1.5104009147921873E-2</v>
      </c>
    </row>
    <row r="3910" spans="2:5" x14ac:dyDescent="0.25">
      <c r="B3910" s="136">
        <v>40343</v>
      </c>
      <c r="C3910" s="261">
        <v>5.2304472923278809</v>
      </c>
      <c r="D3910" s="130">
        <f t="shared" si="65"/>
        <v>2.8100233990534466E-2</v>
      </c>
      <c r="E3910" s="130">
        <v>-2.396165196045107E-2</v>
      </c>
    </row>
    <row r="3911" spans="2:5" x14ac:dyDescent="0.25">
      <c r="B3911" s="136">
        <v>40340</v>
      </c>
      <c r="C3911" s="261">
        <v>5.0874876976013184</v>
      </c>
      <c r="D3911" s="130">
        <f t="shared" si="65"/>
        <v>8.998319098218039E-3</v>
      </c>
      <c r="E3911" s="130">
        <v>-2.733219297253188E-2</v>
      </c>
    </row>
    <row r="3912" spans="2:5" x14ac:dyDescent="0.25">
      <c r="B3912" s="136">
        <v>40339</v>
      </c>
      <c r="C3912" s="261">
        <v>5.0421171188354492</v>
      </c>
      <c r="D3912" s="130">
        <f t="shared" si="65"/>
        <v>3.044143249099443E-2</v>
      </c>
      <c r="E3912" s="130">
        <v>-8.9180714456097362E-3</v>
      </c>
    </row>
    <row r="3913" spans="2:5" x14ac:dyDescent="0.25">
      <c r="B3913" s="136">
        <v>40338</v>
      </c>
      <c r="C3913" s="261">
        <v>4.8931622505187988</v>
      </c>
      <c r="D3913" s="130">
        <f t="shared" si="65"/>
        <v>-3.8345995604784668E-3</v>
      </c>
      <c r="E3913" s="130">
        <v>-2.9542127801873371E-2</v>
      </c>
    </row>
    <row r="3914" spans="2:5" x14ac:dyDescent="0.25">
      <c r="B3914" s="136">
        <v>40337</v>
      </c>
      <c r="C3914" s="261">
        <v>4.9119977951049796</v>
      </c>
      <c r="D3914" s="130">
        <f t="shared" si="65"/>
        <v>1.467751266055989E-2</v>
      </c>
      <c r="E3914" s="130">
        <v>3.8493603158537629E-3</v>
      </c>
    </row>
    <row r="3915" spans="2:5" x14ac:dyDescent="0.25">
      <c r="B3915" s="136">
        <v>40336</v>
      </c>
      <c r="C3915" s="261">
        <v>4.840944766998291</v>
      </c>
      <c r="D3915" s="130">
        <f t="shared" si="65"/>
        <v>-2.1457161966613E-2</v>
      </c>
      <c r="E3915" s="130">
        <v>-1.4465199511590988E-2</v>
      </c>
    </row>
    <row r="3916" spans="2:5" x14ac:dyDescent="0.25">
      <c r="B3916" s="136">
        <v>40333</v>
      </c>
      <c r="C3916" s="261">
        <v>4.9470953941345206</v>
      </c>
      <c r="D3916" s="130">
        <f t="shared" si="65"/>
        <v>-1.7009783086348179E-2</v>
      </c>
      <c r="E3916" s="130">
        <v>2.1927667479265636E-2</v>
      </c>
    </row>
    <row r="3917" spans="2:5" x14ac:dyDescent="0.25">
      <c r="B3917" s="136">
        <v>40332</v>
      </c>
      <c r="C3917" s="261">
        <v>5.0327005386352539</v>
      </c>
      <c r="D3917" s="130">
        <f t="shared" si="65"/>
        <v>5.4731464671383045E-3</v>
      </c>
      <c r="E3917" s="130">
        <v>1.7304122455821306E-2</v>
      </c>
    </row>
    <row r="3918" spans="2:5" x14ac:dyDescent="0.25">
      <c r="B3918" s="136">
        <v>40331</v>
      </c>
      <c r="C3918" s="261">
        <v>5.0053057670593262</v>
      </c>
      <c r="D3918" s="130">
        <f t="shared" si="65"/>
        <v>3.3586863685390773E-2</v>
      </c>
      <c r="E3918" s="130">
        <v>-5.4433541923709474E-3</v>
      </c>
    </row>
    <row r="3919" spans="2:5" x14ac:dyDescent="0.25">
      <c r="B3919" s="136">
        <v>40330</v>
      </c>
      <c r="C3919" s="261">
        <v>4.842656135559082</v>
      </c>
      <c r="D3919" s="130">
        <f t="shared" si="65"/>
        <v>-1.66870446659667E-2</v>
      </c>
      <c r="E3919" s="130">
        <v>-3.2495443649150454E-2</v>
      </c>
    </row>
    <row r="3920" spans="2:5" x14ac:dyDescent="0.25">
      <c r="B3920" s="136">
        <v>40326</v>
      </c>
      <c r="C3920" s="261">
        <v>4.9248371124267578</v>
      </c>
      <c r="D3920" s="130">
        <f t="shared" si="65"/>
        <v>-6.7336022978705156E-3</v>
      </c>
      <c r="E3920" s="130">
        <v>1.6970227612121799E-2</v>
      </c>
    </row>
    <row r="3921" spans="2:5" x14ac:dyDescent="0.25">
      <c r="B3921" s="136">
        <v>40325</v>
      </c>
      <c r="C3921" s="261">
        <v>4.958223819732666</v>
      </c>
      <c r="D3921" s="130">
        <f t="shared" si="65"/>
        <v>4.1913939823167753E-2</v>
      </c>
      <c r="E3921" s="130">
        <v>6.7792510785106156E-3</v>
      </c>
    </row>
    <row r="3922" spans="2:5" x14ac:dyDescent="0.25">
      <c r="B3922" s="136">
        <v>40324</v>
      </c>
      <c r="C3922" s="261">
        <v>4.7587652206420898</v>
      </c>
      <c r="D3922" s="130">
        <f t="shared" si="65"/>
        <v>6.1356014394603484E-3</v>
      </c>
      <c r="E3922" s="130">
        <v>-4.0227832857559549E-2</v>
      </c>
    </row>
    <row r="3923" spans="2:5" x14ac:dyDescent="0.25">
      <c r="B3923" s="136">
        <v>40323</v>
      </c>
      <c r="C3923" s="261">
        <v>4.7297453880310059</v>
      </c>
      <c r="D3923" s="130">
        <f t="shared" si="65"/>
        <v>-1.257717123097188E-3</v>
      </c>
      <c r="E3923" s="130">
        <v>-6.0981854043155341E-3</v>
      </c>
    </row>
    <row r="3924" spans="2:5" x14ac:dyDescent="0.25">
      <c r="B3924" s="136">
        <v>40322</v>
      </c>
      <c r="C3924" s="261">
        <v>4.7357015609741211</v>
      </c>
      <c r="D3924" s="130">
        <f t="shared" si="65"/>
        <v>-1.2945474639575263E-2</v>
      </c>
      <c r="E3924" s="130">
        <v>1.2593009674871296E-3</v>
      </c>
    </row>
    <row r="3925" spans="2:5" x14ac:dyDescent="0.25">
      <c r="B3925" s="136">
        <v>40319</v>
      </c>
      <c r="C3925" s="261">
        <v>4.7978115081787109</v>
      </c>
      <c r="D3925" s="130">
        <f t="shared" si="65"/>
        <v>2.1928042706361266E-2</v>
      </c>
      <c r="E3925" s="130">
        <v>1.3115257877824124E-2</v>
      </c>
    </row>
    <row r="3926" spans="2:5" x14ac:dyDescent="0.25">
      <c r="B3926" s="136">
        <v>40318</v>
      </c>
      <c r="C3926" s="261">
        <v>4.6948623657226563</v>
      </c>
      <c r="D3926" s="130">
        <f t="shared" si="65"/>
        <v>-3.0057954141663689E-2</v>
      </c>
      <c r="E3926" s="130">
        <v>-2.1457521263717805E-2</v>
      </c>
    </row>
    <row r="3927" spans="2:5" x14ac:dyDescent="0.25">
      <c r="B3927" s="136">
        <v>40317</v>
      </c>
      <c r="C3927" s="261">
        <v>4.8403534889221191</v>
      </c>
      <c r="D3927" s="130">
        <f t="shared" si="65"/>
        <v>-9.7476518842920697E-3</v>
      </c>
      <c r="E3927" s="130">
        <v>3.0989433100680083E-2</v>
      </c>
    </row>
    <row r="3928" spans="2:5" x14ac:dyDescent="0.25">
      <c r="B3928" s="136">
        <v>40316</v>
      </c>
      <c r="C3928" s="261">
        <v>4.8880000114440918</v>
      </c>
      <c r="D3928" s="130">
        <f t="shared" si="65"/>
        <v>-7.4287346527750885E-3</v>
      </c>
      <c r="E3928" s="130">
        <v>9.8436039084787777E-3</v>
      </c>
    </row>
    <row r="3929" spans="2:5" x14ac:dyDescent="0.25">
      <c r="B3929" s="136">
        <v>40315</v>
      </c>
      <c r="C3929" s="261">
        <v>4.9245834350585938</v>
      </c>
      <c r="D3929" s="130">
        <f t="shared" si="65"/>
        <v>1.7267398792754124E-4</v>
      </c>
      <c r="E3929" s="130">
        <v>7.4843337824980665E-3</v>
      </c>
    </row>
    <row r="3930" spans="2:5" x14ac:dyDescent="0.25">
      <c r="B3930" s="136">
        <v>40312</v>
      </c>
      <c r="C3930" s="261">
        <v>4.9237332344055176</v>
      </c>
      <c r="D3930" s="130">
        <f t="shared" si="65"/>
        <v>-2.9841043693817442E-2</v>
      </c>
      <c r="E3930" s="130">
        <v>-1.7264417676904605E-4</v>
      </c>
    </row>
    <row r="3931" spans="2:5" x14ac:dyDescent="0.25">
      <c r="B3931" s="136">
        <v>40311</v>
      </c>
      <c r="C3931" s="261">
        <v>5.0751819610595703</v>
      </c>
      <c r="D3931" s="130">
        <f t="shared" si="65"/>
        <v>2.0161905296284732E-3</v>
      </c>
      <c r="E3931" s="130">
        <v>3.0758922030092145E-2</v>
      </c>
    </row>
    <row r="3932" spans="2:5" x14ac:dyDescent="0.25">
      <c r="B3932" s="136">
        <v>40310</v>
      </c>
      <c r="C3932" s="261">
        <v>5.0649700164794922</v>
      </c>
      <c r="D3932" s="130">
        <f t="shared" si="65"/>
        <v>7.9578476338021727E-3</v>
      </c>
      <c r="E3932" s="130">
        <v>-2.0121336847489361E-3</v>
      </c>
    </row>
    <row r="3933" spans="2:5" x14ac:dyDescent="0.25">
      <c r="B3933" s="136">
        <v>40309</v>
      </c>
      <c r="C3933" s="261">
        <v>5.0249819755554199</v>
      </c>
      <c r="D3933" s="130">
        <f t="shared" si="65"/>
        <v>-1.5666906005569463E-2</v>
      </c>
      <c r="E3933" s="130">
        <v>-7.8950202654638306E-3</v>
      </c>
    </row>
    <row r="3934" spans="2:5" x14ac:dyDescent="0.25">
      <c r="B3934" s="136">
        <v>40308</v>
      </c>
      <c r="C3934" s="261">
        <v>5.1049609184265137</v>
      </c>
      <c r="D3934" s="130">
        <f t="shared" si="65"/>
        <v>6.2323237675531898E-2</v>
      </c>
      <c r="E3934" s="130">
        <v>1.5916264627447451E-2</v>
      </c>
    </row>
    <row r="3935" spans="2:5" x14ac:dyDescent="0.25">
      <c r="B3935" s="136">
        <v>40305</v>
      </c>
      <c r="C3935" s="261">
        <v>4.8054685592651367</v>
      </c>
      <c r="D3935" s="130">
        <f t="shared" si="65"/>
        <v>-6.1589205237620008E-3</v>
      </c>
      <c r="E3935" s="130">
        <v>-5.8666924967113863E-2</v>
      </c>
    </row>
    <row r="3936" spans="2:5" x14ac:dyDescent="0.25">
      <c r="B3936" s="136">
        <v>40304</v>
      </c>
      <c r="C3936" s="261">
        <v>4.8352484703063956</v>
      </c>
      <c r="D3936" s="130">
        <f t="shared" si="65"/>
        <v>-3.5635248618301314E-2</v>
      </c>
      <c r="E3936" s="130">
        <v>6.1970878955897053E-3</v>
      </c>
    </row>
    <row r="3937" spans="2:5" x14ac:dyDescent="0.25">
      <c r="B3937" s="136">
        <v>40303</v>
      </c>
      <c r="C3937" s="261">
        <v>5.013920783996582</v>
      </c>
      <c r="D3937" s="130">
        <f t="shared" si="65"/>
        <v>5.8027852680574196E-3</v>
      </c>
      <c r="E3937" s="130">
        <v>3.6952043889249088E-2</v>
      </c>
    </row>
    <row r="3938" spans="2:5" x14ac:dyDescent="0.25">
      <c r="B3938" s="136">
        <v>40302</v>
      </c>
      <c r="C3938" s="261">
        <v>4.9849939346313477</v>
      </c>
      <c r="D3938" s="130">
        <f t="shared" si="65"/>
        <v>-3.5555234103385534E-2</v>
      </c>
      <c r="E3938" s="130">
        <v>-5.7693072171309543E-3</v>
      </c>
    </row>
    <row r="3939" spans="2:5" x14ac:dyDescent="0.25">
      <c r="B3939" s="136">
        <v>40301</v>
      </c>
      <c r="C3939" s="261">
        <v>5.1687707901000977</v>
      </c>
      <c r="D3939" s="130">
        <f t="shared" si="65"/>
        <v>1.3513579216333955E-2</v>
      </c>
      <c r="E3939" s="130">
        <v>3.6866013856512496E-2</v>
      </c>
    </row>
    <row r="3940" spans="2:5" x14ac:dyDescent="0.25">
      <c r="B3940" s="136">
        <v>40298</v>
      </c>
      <c r="C3940" s="261">
        <v>5.099853515625</v>
      </c>
      <c r="D3940" s="130">
        <f t="shared" si="65"/>
        <v>-1.7537980585863353E-2</v>
      </c>
      <c r="E3940" s="130">
        <v>-1.3333397295754919E-2</v>
      </c>
    </row>
    <row r="3941" spans="2:5" x14ac:dyDescent="0.25">
      <c r="B3941" s="136">
        <v>40297</v>
      </c>
      <c r="C3941" s="261">
        <v>5.1908912658691406</v>
      </c>
      <c r="D3941" s="130">
        <f t="shared" si="65"/>
        <v>1.0768412693239651E-2</v>
      </c>
      <c r="E3941" s="130">
        <v>1.7851051989085164E-2</v>
      </c>
    </row>
    <row r="3942" spans="2:5" x14ac:dyDescent="0.25">
      <c r="B3942" s="136">
        <v>40296</v>
      </c>
      <c r="C3942" s="261">
        <v>5.1355891227722168</v>
      </c>
      <c r="D3942" s="130">
        <f t="shared" si="65"/>
        <v>-1.9841499665987829E-3</v>
      </c>
      <c r="E3942" s="130">
        <v>-1.0653689369404326E-2</v>
      </c>
    </row>
    <row r="3943" spans="2:5" x14ac:dyDescent="0.25">
      <c r="B3943" s="136">
        <v>40295</v>
      </c>
      <c r="C3943" s="261">
        <v>5.1457991600036621</v>
      </c>
      <c r="D3943" s="130">
        <f t="shared" si="65"/>
        <v>-3.1700556850626567E-2</v>
      </c>
      <c r="E3943" s="130">
        <v>1.9880946445213054E-3</v>
      </c>
    </row>
    <row r="3944" spans="2:5" x14ac:dyDescent="0.25">
      <c r="B3944" s="136">
        <v>40294</v>
      </c>
      <c r="C3944" s="261">
        <v>5.3142642974853516</v>
      </c>
      <c r="D3944" s="130">
        <f t="shared" si="65"/>
        <v>8.2326305716269258E-3</v>
      </c>
      <c r="E3944" s="130">
        <v>3.2738381783553629E-2</v>
      </c>
    </row>
    <row r="3945" spans="2:5" x14ac:dyDescent="0.25">
      <c r="B3945" s="136">
        <v>40291</v>
      </c>
      <c r="C3945" s="261">
        <v>5.2708711624145508</v>
      </c>
      <c r="D3945" s="130">
        <f t="shared" si="65"/>
        <v>-4.6591076902020249E-3</v>
      </c>
      <c r="E3945" s="130">
        <v>-8.1654077858592609E-3</v>
      </c>
    </row>
    <row r="3946" spans="2:5" x14ac:dyDescent="0.25">
      <c r="B3946" s="136">
        <v>40290</v>
      </c>
      <c r="C3946" s="261">
        <v>5.2955436706542969</v>
      </c>
      <c r="D3946" s="130">
        <f t="shared" si="65"/>
        <v>1.0881745725223518E-2</v>
      </c>
      <c r="E3946" s="130">
        <v>4.6809165846588034E-3</v>
      </c>
    </row>
    <row r="3947" spans="2:5" x14ac:dyDescent="0.25">
      <c r="B3947" s="136">
        <v>40289</v>
      </c>
      <c r="C3947" s="261">
        <v>5.2385392189025879</v>
      </c>
      <c r="D3947" s="130">
        <f t="shared" si="65"/>
        <v>-1.0605760544362517E-2</v>
      </c>
      <c r="E3947" s="130">
        <v>-1.0764607998155878E-2</v>
      </c>
    </row>
    <row r="3948" spans="2:5" x14ac:dyDescent="0.25">
      <c r="B3948" s="136">
        <v>40288</v>
      </c>
      <c r="C3948" s="261">
        <v>5.2946934700012207</v>
      </c>
      <c r="D3948" s="130">
        <f t="shared" si="65"/>
        <v>7.7729132718845021E-3</v>
      </c>
      <c r="E3948" s="130">
        <v>1.0719448447767175E-2</v>
      </c>
    </row>
    <row r="3949" spans="2:5" x14ac:dyDescent="0.25">
      <c r="B3949" s="136">
        <v>40287</v>
      </c>
      <c r="C3949" s="261">
        <v>5.2538557052612296</v>
      </c>
      <c r="D3949" s="130">
        <f t="shared" si="65"/>
        <v>-3.7107660501167596E-3</v>
      </c>
      <c r="E3949" s="130">
        <v>-7.7129610942296362E-3</v>
      </c>
    </row>
    <row r="3950" spans="2:5" x14ac:dyDescent="0.25">
      <c r="B3950" s="136">
        <v>40284</v>
      </c>
      <c r="C3950" s="261">
        <v>5.2734241485595703</v>
      </c>
      <c r="D3950" s="130">
        <f t="shared" si="65"/>
        <v>-1.0852016228607961E-2</v>
      </c>
      <c r="E3950" s="130">
        <v>3.7245871215581395E-3</v>
      </c>
    </row>
    <row r="3951" spans="2:5" x14ac:dyDescent="0.25">
      <c r="B3951" s="136">
        <v>40283</v>
      </c>
      <c r="C3951" s="261">
        <v>5.3312792778015137</v>
      </c>
      <c r="D3951" s="130">
        <f t="shared" si="65"/>
        <v>-2.2292657978241546E-3</v>
      </c>
      <c r="E3951" s="130">
        <v>1.0971074507205423E-2</v>
      </c>
    </row>
    <row r="3952" spans="2:5" x14ac:dyDescent="0.25">
      <c r="B3952" s="136">
        <v>40282</v>
      </c>
      <c r="C3952" s="261">
        <v>5.3431906700134277</v>
      </c>
      <c r="D3952" s="130">
        <f t="shared" si="65"/>
        <v>-3.9652120178217207E-3</v>
      </c>
      <c r="E3952" s="130">
        <v>2.2342465271911289E-3</v>
      </c>
    </row>
    <row r="3953" spans="2:5" x14ac:dyDescent="0.25">
      <c r="B3953" s="136">
        <v>40281</v>
      </c>
      <c r="C3953" s="261">
        <v>5.3644618988037109</v>
      </c>
      <c r="D3953" s="130">
        <f t="shared" si="65"/>
        <v>2.6371323510964065E-2</v>
      </c>
      <c r="E3953" s="130">
        <v>3.9809975170191237E-3</v>
      </c>
    </row>
    <row r="3954" spans="2:5" x14ac:dyDescent="0.25">
      <c r="B3954" s="136">
        <v>40280</v>
      </c>
      <c r="C3954" s="261">
        <v>5.2266287803649902</v>
      </c>
      <c r="D3954" s="130">
        <f t="shared" si="65"/>
        <v>7.7101856457148319E-3</v>
      </c>
      <c r="E3954" s="130">
        <v>-2.5693745437815087E-2</v>
      </c>
    </row>
    <row r="3955" spans="2:5" x14ac:dyDescent="0.25">
      <c r="B3955" s="136">
        <v>40277</v>
      </c>
      <c r="C3955" s="261">
        <v>5.1866388320922852</v>
      </c>
      <c r="D3955" s="130">
        <f t="shared" si="65"/>
        <v>1.0777618460411906E-2</v>
      </c>
      <c r="E3955" s="130">
        <v>-7.6511935232393656E-3</v>
      </c>
    </row>
    <row r="3956" spans="2:5" x14ac:dyDescent="0.25">
      <c r="B3956" s="136">
        <v>40276</v>
      </c>
      <c r="C3956" s="261">
        <v>5.1313352584838867</v>
      </c>
      <c r="D3956" s="130">
        <f t="shared" si="65"/>
        <v>7.5174397805727365E-3</v>
      </c>
      <c r="E3956" s="130">
        <v>-1.0662699948607956E-2</v>
      </c>
    </row>
    <row r="3957" spans="2:5" x14ac:dyDescent="0.25">
      <c r="B3957" s="136">
        <v>40275</v>
      </c>
      <c r="C3957" s="261">
        <v>5.0930485725402832</v>
      </c>
      <c r="D3957" s="130">
        <f t="shared" si="65"/>
        <v>-2.0775240676074242E-2</v>
      </c>
      <c r="E3957" s="130">
        <v>-7.461349534763349E-3</v>
      </c>
    </row>
    <row r="3958" spans="2:5" x14ac:dyDescent="0.25">
      <c r="B3958" s="136">
        <v>40274</v>
      </c>
      <c r="C3958" s="261">
        <v>5.2011027336120614</v>
      </c>
      <c r="D3958" s="130">
        <f t="shared" si="65"/>
        <v>8.1873051351661068E-4</v>
      </c>
      <c r="E3958" s="130">
        <v>2.1216008355852682E-2</v>
      </c>
    </row>
    <row r="3959" spans="2:5" x14ac:dyDescent="0.25">
      <c r="B3959" s="136">
        <v>40273</v>
      </c>
      <c r="C3959" s="261">
        <v>5.1968479156494141</v>
      </c>
      <c r="D3959" s="130">
        <f t="shared" si="65"/>
        <v>1.4954745745854254E-2</v>
      </c>
      <c r="E3959" s="130">
        <v>-8.1806074222504099E-4</v>
      </c>
    </row>
    <row r="3960" spans="2:5" x14ac:dyDescent="0.25">
      <c r="B3960" s="136">
        <v>40269</v>
      </c>
      <c r="C3960" s="261">
        <v>5.1202754974365234</v>
      </c>
      <c r="D3960" s="130">
        <f t="shared" si="65"/>
        <v>2.3295661274334252E-2</v>
      </c>
      <c r="E3960" s="130">
        <v>-1.473439659111554E-2</v>
      </c>
    </row>
    <row r="3961" spans="2:5" x14ac:dyDescent="0.25">
      <c r="B3961" s="136">
        <v>40268</v>
      </c>
      <c r="C3961" s="261">
        <v>5.0037107467651367</v>
      </c>
      <c r="D3961" s="130">
        <f t="shared" si="65"/>
        <v>-1.5402575678162394E-2</v>
      </c>
      <c r="E3961" s="130">
        <v>-2.2765327906622428E-2</v>
      </c>
    </row>
    <row r="3962" spans="2:5" x14ac:dyDescent="0.25">
      <c r="B3962" s="136">
        <v>40267</v>
      </c>
      <c r="C3962" s="261">
        <v>5.0819864273071289</v>
      </c>
      <c r="D3962" s="130">
        <f t="shared" si="65"/>
        <v>-9.4528461378672896E-3</v>
      </c>
      <c r="E3962" s="130">
        <v>1.5643526275494014E-2</v>
      </c>
    </row>
    <row r="3963" spans="2:5" x14ac:dyDescent="0.25">
      <c r="B3963" s="136">
        <v>40266</v>
      </c>
      <c r="C3963" s="261">
        <v>5.1304841041564941</v>
      </c>
      <c r="D3963" s="130">
        <f t="shared" si="65"/>
        <v>-1.0177520127580086E-2</v>
      </c>
      <c r="E3963" s="130">
        <v>9.5430551700751882E-3</v>
      </c>
    </row>
    <row r="3964" spans="2:5" x14ac:dyDescent="0.25">
      <c r="B3964" s="136">
        <v>40263</v>
      </c>
      <c r="C3964" s="261">
        <v>5.1832365989685059</v>
      </c>
      <c r="D3964" s="130">
        <f t="shared" si="65"/>
        <v>-1.168049870059589E-2</v>
      </c>
      <c r="E3964" s="130">
        <v>1.0282167090094666E-2</v>
      </c>
    </row>
    <row r="3965" spans="2:5" x14ac:dyDescent="0.25">
      <c r="B3965" s="136">
        <v>40262</v>
      </c>
      <c r="C3965" s="261">
        <v>5.2444949150085449</v>
      </c>
      <c r="D3965" s="130">
        <f t="shared" si="65"/>
        <v>3.5820894977628935E-3</v>
      </c>
      <c r="E3965" s="130">
        <v>1.181854520247635E-2</v>
      </c>
    </row>
    <row r="3966" spans="2:5" x14ac:dyDescent="0.25">
      <c r="B3966" s="136">
        <v>40261</v>
      </c>
      <c r="C3966" s="261">
        <v>5.2257757186889648</v>
      </c>
      <c r="D3966" s="130">
        <f t="shared" si="65"/>
        <v>-1.4441937013830597E-2</v>
      </c>
      <c r="E3966" s="130">
        <v>-3.5693039316350597E-3</v>
      </c>
    </row>
    <row r="3967" spans="2:5" x14ac:dyDescent="0.25">
      <c r="B3967" s="136">
        <v>40260</v>
      </c>
      <c r="C3967" s="261">
        <v>5.3023519515991211</v>
      </c>
      <c r="D3967" s="130">
        <f t="shared" si="65"/>
        <v>1.1852588037234898E-2</v>
      </c>
      <c r="E3967" s="130">
        <v>1.4653562845473129E-2</v>
      </c>
    </row>
    <row r="3968" spans="2:5" x14ac:dyDescent="0.25">
      <c r="B3968" s="136">
        <v>40259</v>
      </c>
      <c r="C3968" s="261">
        <v>5.240241527557373</v>
      </c>
      <c r="D3968" s="130">
        <f t="shared" si="65"/>
        <v>1.466247527762782E-2</v>
      </c>
      <c r="E3968" s="130">
        <v>-1.1713749786642575E-2</v>
      </c>
    </row>
    <row r="3969" spans="2:5" x14ac:dyDescent="0.25">
      <c r="B3969" s="136">
        <v>40256</v>
      </c>
      <c r="C3969" s="261">
        <v>5.1645169258117676</v>
      </c>
      <c r="D3969" s="130">
        <f t="shared" si="65"/>
        <v>-1.7322463866735621E-2</v>
      </c>
      <c r="E3969" s="130">
        <v>-1.445059380324076E-2</v>
      </c>
    </row>
    <row r="3970" spans="2:5" x14ac:dyDescent="0.25">
      <c r="B3970" s="136">
        <v>40255</v>
      </c>
      <c r="C3970" s="261">
        <v>5.2555561065673828</v>
      </c>
      <c r="D3970" s="130">
        <f t="shared" si="65"/>
        <v>1.0304617608268334E-2</v>
      </c>
      <c r="E3970" s="130">
        <v>1.7627821161861242E-2</v>
      </c>
    </row>
    <row r="3971" spans="2:5" x14ac:dyDescent="0.25">
      <c r="B3971" s="136">
        <v>40254</v>
      </c>
      <c r="C3971" s="261">
        <v>5.2019519805908203</v>
      </c>
      <c r="D3971" s="130">
        <f t="shared" ref="D3971:D4034" si="66">(C3971-C3972)/C3972</f>
        <v>1.6965799460758345E-2</v>
      </c>
      <c r="E3971" s="130">
        <v>-1.0199515501238467E-2</v>
      </c>
    </row>
    <row r="3972" spans="2:5" x14ac:dyDescent="0.25">
      <c r="B3972" s="136">
        <v>40253</v>
      </c>
      <c r="C3972" s="261">
        <v>5.1151690483093262</v>
      </c>
      <c r="D3972" s="130">
        <f t="shared" si="66"/>
        <v>1.0249991335833635E-2</v>
      </c>
      <c r="E3972" s="130">
        <v>-1.6682763048427376E-2</v>
      </c>
    </row>
    <row r="3973" spans="2:5" x14ac:dyDescent="0.25">
      <c r="B3973" s="136">
        <v>40252</v>
      </c>
      <c r="C3973" s="261">
        <v>5.0632705688476563</v>
      </c>
      <c r="D3973" s="130">
        <f t="shared" si="66"/>
        <v>6.5968272018803167E-3</v>
      </c>
      <c r="E3973" s="130">
        <v>-1.0145994975243974E-2</v>
      </c>
    </row>
    <row r="3974" spans="2:5" x14ac:dyDescent="0.25">
      <c r="B3974" s="136">
        <v>40249</v>
      </c>
      <c r="C3974" s="261">
        <v>5.030087947845459</v>
      </c>
      <c r="D3974" s="130">
        <f t="shared" si="66"/>
        <v>-1.4173697084956112E-2</v>
      </c>
      <c r="E3974" s="130">
        <v>-6.5535942729106926E-3</v>
      </c>
    </row>
    <row r="3975" spans="2:5" x14ac:dyDescent="0.25">
      <c r="B3975" s="136">
        <v>40248</v>
      </c>
      <c r="C3975" s="261">
        <v>5.1024079322814941</v>
      </c>
      <c r="D3975" s="130">
        <f t="shared" si="66"/>
        <v>2.6755130167133122E-3</v>
      </c>
      <c r="E3975" s="130">
        <v>1.4377479118831714E-2</v>
      </c>
    </row>
    <row r="3976" spans="2:5" x14ac:dyDescent="0.25">
      <c r="B3976" s="136">
        <v>40247</v>
      </c>
      <c r="C3976" s="261">
        <v>5.0887928009033203</v>
      </c>
      <c r="D3976" s="130">
        <f t="shared" si="66"/>
        <v>5.5478648446654379E-3</v>
      </c>
      <c r="E3976" s="130">
        <v>-2.6683737480170367E-3</v>
      </c>
    </row>
    <row r="3977" spans="2:5" x14ac:dyDescent="0.25">
      <c r="B3977" s="136">
        <v>40246</v>
      </c>
      <c r="C3977" s="261">
        <v>5.0607166290283203</v>
      </c>
      <c r="D3977" s="130">
        <f t="shared" si="66"/>
        <v>-6.5138167146680552E-3</v>
      </c>
      <c r="E3977" s="130">
        <v>-5.5172558548691845E-3</v>
      </c>
    </row>
    <row r="3978" spans="2:5" x14ac:dyDescent="0.25">
      <c r="B3978" s="136">
        <v>40245</v>
      </c>
      <c r="C3978" s="261">
        <v>5.0938973426818848</v>
      </c>
      <c r="D3978" s="130">
        <f t="shared" si="66"/>
        <v>5.2047713807487914E-3</v>
      </c>
      <c r="E3978" s="130">
        <v>6.5565247149464078E-3</v>
      </c>
    </row>
    <row r="3979" spans="2:5" x14ac:dyDescent="0.25">
      <c r="B3979" s="136">
        <v>40242</v>
      </c>
      <c r="C3979" s="261">
        <v>5.0675220489501953</v>
      </c>
      <c r="D3979" s="130">
        <f t="shared" si="66"/>
        <v>2.3543585504376276E-2</v>
      </c>
      <c r="E3979" s="130">
        <v>-5.177822000983461E-3</v>
      </c>
    </row>
    <row r="3980" spans="2:5" x14ac:dyDescent="0.25">
      <c r="B3980" s="136">
        <v>40241</v>
      </c>
      <c r="C3980" s="261">
        <v>4.9509587287902832</v>
      </c>
      <c r="D3980" s="130">
        <f t="shared" si="66"/>
        <v>-1.4397342543126766E-2</v>
      </c>
      <c r="E3980" s="130">
        <v>-2.3002035123667542E-2</v>
      </c>
    </row>
    <row r="3981" spans="2:5" x14ac:dyDescent="0.25">
      <c r="B3981" s="136">
        <v>40240</v>
      </c>
      <c r="C3981" s="261">
        <v>5.0232806205749512</v>
      </c>
      <c r="D3981" s="130">
        <f t="shared" si="66"/>
        <v>-6.7702424272319888E-4</v>
      </c>
      <c r="E3981" s="130">
        <v>1.4607653940661932E-2</v>
      </c>
    </row>
    <row r="3982" spans="2:5" x14ac:dyDescent="0.25">
      <c r="B3982" s="136">
        <v>40239</v>
      </c>
      <c r="C3982" s="261">
        <v>5.0266838073730469</v>
      </c>
      <c r="D3982" s="130">
        <f t="shared" si="66"/>
        <v>1.2684347645652893E-2</v>
      </c>
      <c r="E3982" s="130">
        <v>6.7748291508073935E-4</v>
      </c>
    </row>
    <row r="3983" spans="2:5" x14ac:dyDescent="0.25">
      <c r="B3983" s="136">
        <v>40238</v>
      </c>
      <c r="C3983" s="261">
        <v>4.9637222290039063</v>
      </c>
      <c r="D3983" s="130">
        <f t="shared" si="66"/>
        <v>2.5307554936653053E-2</v>
      </c>
      <c r="E3983" s="130">
        <v>-1.2525470226869999E-2</v>
      </c>
    </row>
    <row r="3984" spans="2:5" x14ac:dyDescent="0.25">
      <c r="B3984" s="136">
        <v>40235</v>
      </c>
      <c r="C3984" s="261">
        <v>4.8412032127380371</v>
      </c>
      <c r="D3984" s="130">
        <f t="shared" si="66"/>
        <v>1.9370161838748237E-3</v>
      </c>
      <c r="E3984" s="130">
        <v>-2.4682891308858677E-2</v>
      </c>
    </row>
    <row r="3985" spans="2:5" x14ac:dyDescent="0.25">
      <c r="B3985" s="136">
        <v>40234</v>
      </c>
      <c r="C3985" s="261">
        <v>4.8318438529968262</v>
      </c>
      <c r="D3985" s="130">
        <f t="shared" si="66"/>
        <v>5.6667255193100681E-3</v>
      </c>
      <c r="E3985" s="130">
        <v>-1.9332714058738238E-3</v>
      </c>
    </row>
    <row r="3986" spans="2:5" x14ac:dyDescent="0.25">
      <c r="B3986" s="136">
        <v>40233</v>
      </c>
      <c r="C3986" s="261">
        <v>4.8046174049377441</v>
      </c>
      <c r="D3986" s="130">
        <f t="shared" si="66"/>
        <v>1.711087988254989E-2</v>
      </c>
      <c r="E3986" s="130">
        <v>-5.6347946844754783E-3</v>
      </c>
    </row>
    <row r="3987" spans="2:5" x14ac:dyDescent="0.25">
      <c r="B3987" s="136">
        <v>40232</v>
      </c>
      <c r="C3987" s="261">
        <v>4.7237892150878906</v>
      </c>
      <c r="D3987" s="130">
        <f t="shared" si="66"/>
        <v>-7.153025353291622E-3</v>
      </c>
      <c r="E3987" s="130">
        <v>-1.6823023154098751E-2</v>
      </c>
    </row>
    <row r="3988" spans="2:5" x14ac:dyDescent="0.25">
      <c r="B3988" s="136">
        <v>40231</v>
      </c>
      <c r="C3988" s="261">
        <v>4.7578220367431641</v>
      </c>
      <c r="D3988" s="130">
        <f t="shared" si="66"/>
        <v>-1.2502044469642052E-3</v>
      </c>
      <c r="E3988" s="130">
        <v>7.2045597518559526E-3</v>
      </c>
    </row>
    <row r="3989" spans="2:5" x14ac:dyDescent="0.25">
      <c r="B3989" s="136">
        <v>40228</v>
      </c>
      <c r="C3989" s="261">
        <v>4.7637777328491211</v>
      </c>
      <c r="D3989" s="130">
        <f t="shared" si="66"/>
        <v>2.8656413050670636E-3</v>
      </c>
      <c r="E3989" s="130">
        <v>1.2517694146529782E-3</v>
      </c>
    </row>
    <row r="3990" spans="2:5" x14ac:dyDescent="0.25">
      <c r="B3990" s="136">
        <v>40227</v>
      </c>
      <c r="C3990" s="261">
        <v>4.7501654624938956</v>
      </c>
      <c r="D3990" s="130">
        <f t="shared" si="66"/>
        <v>7.7617883817578913E-3</v>
      </c>
      <c r="E3990" s="130">
        <v>-2.8574528700952362E-3</v>
      </c>
    </row>
    <row r="3991" spans="2:5" x14ac:dyDescent="0.25">
      <c r="B3991" s="136">
        <v>40226</v>
      </c>
      <c r="C3991" s="261">
        <v>4.7135796546936044</v>
      </c>
      <c r="D3991" s="130">
        <f t="shared" si="66"/>
        <v>-1.6219324781601167E-3</v>
      </c>
      <c r="E3991" s="130">
        <v>-7.7020070330525272E-3</v>
      </c>
    </row>
    <row r="3992" spans="2:5" x14ac:dyDescent="0.25">
      <c r="B3992" s="136">
        <v>40225</v>
      </c>
      <c r="C3992" s="261">
        <v>4.7212371826171884</v>
      </c>
      <c r="D3992" s="130">
        <f t="shared" si="66"/>
        <v>2.702248544131642E-2</v>
      </c>
      <c r="E3992" s="130">
        <v>1.6245674168164121E-3</v>
      </c>
    </row>
    <row r="3993" spans="2:5" x14ac:dyDescent="0.25">
      <c r="B3993" s="136">
        <v>40221</v>
      </c>
      <c r="C3993" s="261">
        <v>4.5970144271850586</v>
      </c>
      <c r="D3993" s="130">
        <f t="shared" si="66"/>
        <v>-4.4226937361781142E-3</v>
      </c>
      <c r="E3993" s="130">
        <v>-2.6311483754617827E-2</v>
      </c>
    </row>
    <row r="3994" spans="2:5" x14ac:dyDescent="0.25">
      <c r="B3994" s="136">
        <v>40220</v>
      </c>
      <c r="C3994" s="261">
        <v>4.6174359321594238</v>
      </c>
      <c r="D3994" s="130">
        <f t="shared" si="66"/>
        <v>2.184164737065428E-2</v>
      </c>
      <c r="E3994" s="130">
        <v>4.4423408492259538E-3</v>
      </c>
    </row>
    <row r="3995" spans="2:5" x14ac:dyDescent="0.25">
      <c r="B3995" s="136">
        <v>40219</v>
      </c>
      <c r="C3995" s="261">
        <v>4.5187392234802246</v>
      </c>
      <c r="D3995" s="130">
        <f t="shared" si="66"/>
        <v>-2.8166153684265911E-3</v>
      </c>
      <c r="E3995" s="130">
        <v>-2.1374786814430578E-2</v>
      </c>
    </row>
    <row r="3996" spans="2:5" x14ac:dyDescent="0.25">
      <c r="B3996" s="136">
        <v>40218</v>
      </c>
      <c r="C3996" s="261">
        <v>4.5315027236938477</v>
      </c>
      <c r="D3996" s="130">
        <f t="shared" si="66"/>
        <v>4.1862520083254716E-2</v>
      </c>
      <c r="E3996" s="130">
        <v>2.8245710987926638E-3</v>
      </c>
    </row>
    <row r="3997" spans="2:5" x14ac:dyDescent="0.25">
      <c r="B3997" s="136">
        <v>40217</v>
      </c>
      <c r="C3997" s="261">
        <v>4.3494248390197754</v>
      </c>
      <c r="D3997" s="130">
        <f t="shared" si="66"/>
        <v>3.7302863954092576E-3</v>
      </c>
      <c r="E3997" s="130">
        <v>-4.0180464577907561E-2</v>
      </c>
    </row>
    <row r="3998" spans="2:5" x14ac:dyDescent="0.25">
      <c r="B3998" s="136">
        <v>40214</v>
      </c>
      <c r="C3998" s="261">
        <v>4.3332605361938477</v>
      </c>
      <c r="D3998" s="130">
        <f t="shared" si="66"/>
        <v>4.7349381072630545E-3</v>
      </c>
      <c r="E3998" s="130">
        <v>-3.716423072980533E-3</v>
      </c>
    </row>
    <row r="3999" spans="2:5" x14ac:dyDescent="0.25">
      <c r="B3999" s="136">
        <v>40213</v>
      </c>
      <c r="C3999" s="261">
        <v>4.3128395080566406</v>
      </c>
      <c r="D3999" s="130">
        <f t="shared" si="66"/>
        <v>-4.7180407524138421E-2</v>
      </c>
      <c r="E3999" s="130">
        <v>-4.7126241237144713E-3</v>
      </c>
    </row>
    <row r="4000" spans="2:5" x14ac:dyDescent="0.25">
      <c r="B4000" s="136">
        <v>40212</v>
      </c>
      <c r="C4000" s="261">
        <v>4.5263967514038086</v>
      </c>
      <c r="D4000" s="130">
        <f t="shared" si="66"/>
        <v>2.4492707999249083E-3</v>
      </c>
      <c r="E4000" s="130">
        <v>4.9516621925817163E-2</v>
      </c>
    </row>
    <row r="4001" spans="2:5" x14ac:dyDescent="0.25">
      <c r="B4001" s="136">
        <v>40211</v>
      </c>
      <c r="C4001" s="261">
        <v>4.5153374671936044</v>
      </c>
      <c r="D4001" s="130">
        <f t="shared" si="66"/>
        <v>3.9728037194715479E-3</v>
      </c>
      <c r="E4001" s="130">
        <v>-2.4432865295721776E-3</v>
      </c>
    </row>
    <row r="4002" spans="2:5" x14ac:dyDescent="0.25">
      <c r="B4002" s="136">
        <v>40210</v>
      </c>
      <c r="C4002" s="261">
        <v>4.4974699020385742</v>
      </c>
      <c r="D4002" s="130">
        <f t="shared" si="66"/>
        <v>1.830093557068796E-2</v>
      </c>
      <c r="E4002" s="130">
        <v>-3.9570830053894789E-3</v>
      </c>
    </row>
    <row r="4003" spans="2:5" x14ac:dyDescent="0.25">
      <c r="B4003" s="136">
        <v>40207</v>
      </c>
      <c r="C4003" s="261">
        <v>4.4166412353515616</v>
      </c>
      <c r="D4003" s="130">
        <f t="shared" si="66"/>
        <v>-8.2153596944972655E-3</v>
      </c>
      <c r="E4003" s="130">
        <v>-1.7972030596663979E-2</v>
      </c>
    </row>
    <row r="4004" spans="2:5" x14ac:dyDescent="0.25">
      <c r="B4004" s="136">
        <v>40206</v>
      </c>
      <c r="C4004" s="261">
        <v>4.4532260894775391</v>
      </c>
      <c r="D4004" s="130">
        <f t="shared" si="66"/>
        <v>-3.8398107910665294E-2</v>
      </c>
      <c r="E4004" s="130">
        <v>8.2834108944928424E-3</v>
      </c>
    </row>
    <row r="4005" spans="2:5" x14ac:dyDescent="0.25">
      <c r="B4005" s="136">
        <v>40205</v>
      </c>
      <c r="C4005" s="261">
        <v>4.631049633026123</v>
      </c>
      <c r="D4005" s="130">
        <f t="shared" si="66"/>
        <v>6.8442913354195183E-3</v>
      </c>
      <c r="E4005" s="130">
        <v>3.9931398041693988E-2</v>
      </c>
    </row>
    <row r="4006" spans="2:5" x14ac:dyDescent="0.25">
      <c r="B4006" s="136">
        <v>40204</v>
      </c>
      <c r="C4006" s="261">
        <v>4.5995688438415527</v>
      </c>
      <c r="D4006" s="130">
        <f t="shared" si="66"/>
        <v>-8.0733166442216488E-3</v>
      </c>
      <c r="E4006" s="130">
        <v>-6.7977654482617661E-3</v>
      </c>
    </row>
    <row r="4007" spans="2:5" x14ac:dyDescent="0.25">
      <c r="B4007" s="136">
        <v>40203</v>
      </c>
      <c r="C4007" s="261">
        <v>4.6370048522949219</v>
      </c>
      <c r="D4007" s="130">
        <f t="shared" si="66"/>
        <v>7.2075199825663945E-3</v>
      </c>
      <c r="E4007" s="130">
        <v>8.1390255748629362E-3</v>
      </c>
    </row>
    <row r="4008" spans="2:5" x14ac:dyDescent="0.25">
      <c r="B4008" s="136">
        <v>40200</v>
      </c>
      <c r="C4008" s="261">
        <v>4.6038227081298828</v>
      </c>
      <c r="D4008" s="130">
        <f t="shared" si="66"/>
        <v>-3.1154644918851095E-2</v>
      </c>
      <c r="E4008" s="130">
        <v>-7.1559433776776683E-3</v>
      </c>
    </row>
    <row r="4009" spans="2:5" x14ac:dyDescent="0.25">
      <c r="B4009" s="136">
        <v>40199</v>
      </c>
      <c r="C4009" s="261">
        <v>4.7518653869628906</v>
      </c>
      <c r="D4009" s="130">
        <f t="shared" si="66"/>
        <v>-2.1891607387795463E-2</v>
      </c>
      <c r="E4009" s="130">
        <v>3.2156468269635904E-2</v>
      </c>
    </row>
    <row r="4010" spans="2:5" x14ac:dyDescent="0.25">
      <c r="B4010" s="136">
        <v>40198</v>
      </c>
      <c r="C4010" s="261">
        <v>4.8582196235656738</v>
      </c>
      <c r="D4010" s="130">
        <f t="shared" si="66"/>
        <v>-2.4265265426509877E-2</v>
      </c>
      <c r="E4010" s="130">
        <v>2.238157606370211E-2</v>
      </c>
    </row>
    <row r="4011" spans="2:5" x14ac:dyDescent="0.25">
      <c r="B4011" s="136">
        <v>40197</v>
      </c>
      <c r="C4011" s="261">
        <v>4.9790372848510742</v>
      </c>
      <c r="D4011" s="130">
        <f t="shared" si="66"/>
        <v>1.0010439813791561E-2</v>
      </c>
      <c r="E4011" s="130">
        <v>2.4868711307194192E-2</v>
      </c>
    </row>
    <row r="4012" spans="2:5" x14ac:dyDescent="0.25">
      <c r="B4012" s="136">
        <v>40193</v>
      </c>
      <c r="C4012" s="261">
        <v>4.9296889305114746</v>
      </c>
      <c r="D4012" s="130">
        <f t="shared" si="66"/>
        <v>-1.3787298228523443E-2</v>
      </c>
      <c r="E4012" s="130">
        <v>-9.9112241014430655E-3</v>
      </c>
    </row>
    <row r="4013" spans="2:5" x14ac:dyDescent="0.25">
      <c r="B4013" s="136">
        <v>40192</v>
      </c>
      <c r="C4013" s="261">
        <v>4.9986062049865723</v>
      </c>
      <c r="D4013" s="130">
        <f t="shared" si="66"/>
        <v>3.2444451760447186E-3</v>
      </c>
      <c r="E4013" s="130">
        <v>1.3980045282075682E-2</v>
      </c>
    </row>
    <row r="4014" spans="2:5" x14ac:dyDescent="0.25">
      <c r="B4014" s="136">
        <v>40191</v>
      </c>
      <c r="C4014" s="261">
        <v>4.9824409484863281</v>
      </c>
      <c r="D4014" s="130">
        <f t="shared" si="66"/>
        <v>1.5784862661623454E-2</v>
      </c>
      <c r="E4014" s="130">
        <v>-3.2339527935042775E-3</v>
      </c>
    </row>
    <row r="4015" spans="2:5" x14ac:dyDescent="0.25">
      <c r="B4015" s="136">
        <v>40190</v>
      </c>
      <c r="C4015" s="261">
        <v>4.9050159454345703</v>
      </c>
      <c r="D4015" s="130">
        <f t="shared" si="66"/>
        <v>5.1431671727626464E-2</v>
      </c>
      <c r="E4015" s="130">
        <v>-1.5539572641654615E-2</v>
      </c>
    </row>
    <row r="4016" spans="2:5" x14ac:dyDescent="0.25">
      <c r="B4016" s="136">
        <v>40189</v>
      </c>
      <c r="C4016" s="261">
        <v>4.6650829315185547</v>
      </c>
      <c r="D4016" s="130">
        <f t="shared" si="66"/>
        <v>5.3171905299033264E-3</v>
      </c>
      <c r="E4016" s="130">
        <v>-4.8915847896343227E-2</v>
      </c>
    </row>
    <row r="4017" spans="2:5" x14ac:dyDescent="0.25">
      <c r="B4017" s="136">
        <v>40186</v>
      </c>
      <c r="C4017" s="261">
        <v>4.640408992767334</v>
      </c>
      <c r="D4017" s="130">
        <f t="shared" si="66"/>
        <v>2.57359327027149E-3</v>
      </c>
      <c r="E4017" s="130">
        <v>-5.2890675500143714E-3</v>
      </c>
    </row>
    <row r="4018" spans="2:5" x14ac:dyDescent="0.25">
      <c r="B4018" s="136">
        <v>40185</v>
      </c>
      <c r="C4018" s="261">
        <v>4.6284971237182617</v>
      </c>
      <c r="D4018" s="130">
        <f t="shared" si="66"/>
        <v>-3.0475705713810274E-2</v>
      </c>
      <c r="E4018" s="130">
        <v>-2.5669868900862888E-3</v>
      </c>
    </row>
    <row r="4019" spans="2:5" x14ac:dyDescent="0.25">
      <c r="B4019" s="136">
        <v>40184</v>
      </c>
      <c r="C4019" s="261">
        <v>4.7739877700805664</v>
      </c>
      <c r="D4019" s="130">
        <f t="shared" si="66"/>
        <v>-1.5268399407810279E-2</v>
      </c>
      <c r="E4019" s="130">
        <v>3.1433668958494691E-2</v>
      </c>
    </row>
    <row r="4020" spans="2:5" x14ac:dyDescent="0.25">
      <c r="B4020" s="136">
        <v>40183</v>
      </c>
      <c r="C4020" s="261">
        <v>4.8480091094970703</v>
      </c>
      <c r="D4020" s="130">
        <f t="shared" si="66"/>
        <v>3.8757833791266162E-3</v>
      </c>
      <c r="E4020" s="130">
        <v>1.5505138048406586E-2</v>
      </c>
    </row>
    <row r="4021" spans="2:5" x14ac:dyDescent="0.25">
      <c r="B4021" s="136">
        <v>40182</v>
      </c>
      <c r="C4021" s="261">
        <v>4.829291820526123</v>
      </c>
      <c r="D4021" s="130">
        <f t="shared" si="66"/>
        <v>2.6958505042184076E-2</v>
      </c>
      <c r="E4021" s="130">
        <v>-3.8608196783873178E-3</v>
      </c>
    </row>
    <row r="4022" spans="2:5" x14ac:dyDescent="0.25">
      <c r="B4022" s="136">
        <v>40178</v>
      </c>
      <c r="C4022" s="261">
        <v>4.7025189399719238</v>
      </c>
      <c r="D4022" s="130">
        <f t="shared" si="66"/>
        <v>-7.8977675354039937E-3</v>
      </c>
      <c r="E4022" s="130">
        <v>-2.6250822121655935E-2</v>
      </c>
    </row>
    <row r="4023" spans="2:5" x14ac:dyDescent="0.25">
      <c r="B4023" s="136">
        <v>40177</v>
      </c>
      <c r="C4023" s="261">
        <v>4.7399539947509766</v>
      </c>
      <c r="D4023" s="130">
        <f t="shared" si="66"/>
        <v>2.519105079297652E-3</v>
      </c>
      <c r="E4023" s="130">
        <v>7.9606388101599521E-3</v>
      </c>
    </row>
    <row r="4024" spans="2:5" x14ac:dyDescent="0.25">
      <c r="B4024" s="136">
        <v>40176</v>
      </c>
      <c r="C4024" s="261">
        <v>4.7280435562133789</v>
      </c>
      <c r="D4024" s="130">
        <f t="shared" si="66"/>
        <v>-5.1915433175572087E-3</v>
      </c>
      <c r="E4024" s="130">
        <v>-2.5127751346927145E-3</v>
      </c>
    </row>
    <row r="4025" spans="2:5" x14ac:dyDescent="0.25">
      <c r="B4025" s="136">
        <v>40175</v>
      </c>
      <c r="C4025" s="261">
        <v>4.7527174949645996</v>
      </c>
      <c r="D4025" s="130">
        <f t="shared" si="66"/>
        <v>-2.3217367611957358E-3</v>
      </c>
      <c r="E4025" s="130">
        <v>5.2186360928920253E-3</v>
      </c>
    </row>
    <row r="4026" spans="2:5" x14ac:dyDescent="0.25">
      <c r="B4026" s="136">
        <v>40171</v>
      </c>
      <c r="C4026" s="261">
        <v>4.7637777328491211</v>
      </c>
      <c r="D4026" s="130">
        <f t="shared" si="66"/>
        <v>6.8332143620554488E-3</v>
      </c>
      <c r="E4026" s="130">
        <v>2.3271397671415488E-3</v>
      </c>
    </row>
    <row r="4027" spans="2:5" x14ac:dyDescent="0.25">
      <c r="B4027" s="136">
        <v>40170</v>
      </c>
      <c r="C4027" s="261">
        <v>4.7314467430114746</v>
      </c>
      <c r="D4027" s="130">
        <f t="shared" si="66"/>
        <v>2.1303919692724563E-2</v>
      </c>
      <c r="E4027" s="130">
        <v>-6.7868384401532436E-3</v>
      </c>
    </row>
    <row r="4028" spans="2:5" x14ac:dyDescent="0.25">
      <c r="B4028" s="136">
        <v>40169</v>
      </c>
      <c r="C4028" s="261">
        <v>4.6327509880065918</v>
      </c>
      <c r="D4028" s="130">
        <f t="shared" si="66"/>
        <v>6.8415519248795154E-3</v>
      </c>
      <c r="E4028" s="130">
        <v>-2.085952994201196E-2</v>
      </c>
    </row>
    <row r="4029" spans="2:5" x14ac:dyDescent="0.25">
      <c r="B4029" s="136">
        <v>40168</v>
      </c>
      <c r="C4029" s="261">
        <v>4.6012711524963379</v>
      </c>
      <c r="D4029" s="130">
        <f t="shared" si="66"/>
        <v>-1.024874647224956E-2</v>
      </c>
      <c r="E4029" s="130">
        <v>-6.7950631475229024E-3</v>
      </c>
    </row>
    <row r="4030" spans="2:5" x14ac:dyDescent="0.25">
      <c r="B4030" s="136">
        <v>40165</v>
      </c>
      <c r="C4030" s="261">
        <v>4.6489167213439941</v>
      </c>
      <c r="D4030" s="130">
        <f t="shared" si="66"/>
        <v>7.1889194688745141E-3</v>
      </c>
      <c r="E4030" s="130">
        <v>1.0354870919051792E-2</v>
      </c>
    </row>
    <row r="4031" spans="2:5" x14ac:dyDescent="0.25">
      <c r="B4031" s="136">
        <v>40164</v>
      </c>
      <c r="C4031" s="261">
        <v>4.6157345771789551</v>
      </c>
      <c r="D4031" s="130">
        <f t="shared" si="66"/>
        <v>-3.3070377259507939E-3</v>
      </c>
      <c r="E4031" s="130">
        <v>-7.137607781334091E-3</v>
      </c>
    </row>
    <row r="4032" spans="2:5" x14ac:dyDescent="0.25">
      <c r="B4032" s="136">
        <v>40163</v>
      </c>
      <c r="C4032" s="261">
        <v>4.631049633026123</v>
      </c>
      <c r="D4032" s="130">
        <f t="shared" si="66"/>
        <v>2.1009186965921137E-2</v>
      </c>
      <c r="E4032" s="130">
        <v>3.3180105118887112E-3</v>
      </c>
    </row>
    <row r="4033" spans="2:5" x14ac:dyDescent="0.25">
      <c r="B4033" s="136">
        <v>40162</v>
      </c>
      <c r="C4033" s="261">
        <v>4.5357570648193359</v>
      </c>
      <c r="D4033" s="130">
        <f t="shared" si="66"/>
        <v>-1.6853077644011533E-3</v>
      </c>
      <c r="E4033" s="130">
        <v>-2.0576883375900881E-2</v>
      </c>
    </row>
    <row r="4034" spans="2:5" x14ac:dyDescent="0.25">
      <c r="B4034" s="136">
        <v>40161</v>
      </c>
      <c r="C4034" s="261">
        <v>4.5434141159057617</v>
      </c>
      <c r="D4034" s="130">
        <f t="shared" si="66"/>
        <v>1.7530512630561507E-2</v>
      </c>
      <c r="E4034" s="130">
        <v>1.6881528214586531E-3</v>
      </c>
    </row>
    <row r="4035" spans="2:5" x14ac:dyDescent="0.25">
      <c r="B4035" s="136">
        <v>40158</v>
      </c>
      <c r="C4035" s="261">
        <v>4.4651379585266113</v>
      </c>
      <c r="D4035" s="130">
        <f t="shared" ref="D4035:D4098" si="67">(C4035-C4036)/C4036</f>
        <v>-2.4708999466085341E-3</v>
      </c>
      <c r="E4035" s="130">
        <v>-1.722848839711048E-2</v>
      </c>
    </row>
    <row r="4036" spans="2:5" x14ac:dyDescent="0.25">
      <c r="B4036" s="136">
        <v>40157</v>
      </c>
      <c r="C4036" s="261">
        <v>4.4761981964111328</v>
      </c>
      <c r="D4036" s="130">
        <f t="shared" si="67"/>
        <v>2.2859624820278077E-3</v>
      </c>
      <c r="E4036" s="130">
        <v>2.4770204162227272E-3</v>
      </c>
    </row>
    <row r="4037" spans="2:5" x14ac:dyDescent="0.25">
      <c r="B4037" s="136">
        <v>40156</v>
      </c>
      <c r="C4037" s="261">
        <v>4.4659891128540039</v>
      </c>
      <c r="D4037" s="130">
        <f t="shared" si="67"/>
        <v>1.4103682683597669E-2</v>
      </c>
      <c r="E4037" s="130">
        <v>-2.2807487758951805E-3</v>
      </c>
    </row>
    <row r="4038" spans="2:5" x14ac:dyDescent="0.25">
      <c r="B4038" s="136">
        <v>40155</v>
      </c>
      <c r="C4038" s="261">
        <v>4.4038782119750977</v>
      </c>
      <c r="D4038" s="130">
        <f t="shared" si="67"/>
        <v>2.1298890524091307E-3</v>
      </c>
      <c r="E4038" s="130">
        <v>-1.3907535219944612E-2</v>
      </c>
    </row>
    <row r="4039" spans="2:5" x14ac:dyDescent="0.25">
      <c r="B4039" s="136">
        <v>40154</v>
      </c>
      <c r="C4039" s="261">
        <v>4.3945183753967294</v>
      </c>
      <c r="D4039" s="130">
        <f t="shared" si="67"/>
        <v>-1.5440409559186952E-2</v>
      </c>
      <c r="E4039" s="130">
        <v>-2.1253622665851277E-3</v>
      </c>
    </row>
    <row r="4040" spans="2:5" x14ac:dyDescent="0.25">
      <c r="B4040" s="136">
        <v>40151</v>
      </c>
      <c r="C4040" s="261">
        <v>4.4634356498718262</v>
      </c>
      <c r="D4040" s="130">
        <f t="shared" si="67"/>
        <v>9.0401256230568799E-3</v>
      </c>
      <c r="E4040" s="130">
        <v>1.5682554625539604E-2</v>
      </c>
    </row>
    <row r="4041" spans="2:5" x14ac:dyDescent="0.25">
      <c r="B4041" s="136">
        <v>40150</v>
      </c>
      <c r="C4041" s="261">
        <v>4.4234471321105957</v>
      </c>
      <c r="D4041" s="130">
        <f t="shared" si="67"/>
        <v>-9.6073883303993883E-4</v>
      </c>
      <c r="E4041" s="130">
        <v>-8.9591339268840567E-3</v>
      </c>
    </row>
    <row r="4042" spans="2:5" x14ac:dyDescent="0.25">
      <c r="B4042" s="136">
        <v>40149</v>
      </c>
      <c r="C4042" s="261">
        <v>4.4277009963989258</v>
      </c>
      <c r="D4042" s="130">
        <f t="shared" si="67"/>
        <v>1.3469107109272958E-3</v>
      </c>
      <c r="E4042" s="130">
        <v>9.6166273977833143E-4</v>
      </c>
    </row>
    <row r="4043" spans="2:5" x14ac:dyDescent="0.25">
      <c r="B4043" s="136">
        <v>40148</v>
      </c>
      <c r="C4043" s="261">
        <v>4.4217453002929688</v>
      </c>
      <c r="D4043" s="130">
        <f t="shared" si="67"/>
        <v>1.9619243946050871E-2</v>
      </c>
      <c r="E4043" s="130">
        <v>-1.3450989827002394E-3</v>
      </c>
    </row>
    <row r="4044" spans="2:5" x14ac:dyDescent="0.25">
      <c r="B4044" s="136">
        <v>40147</v>
      </c>
      <c r="C4044" s="261">
        <v>4.3366632461547852</v>
      </c>
      <c r="D4044" s="130">
        <f t="shared" si="67"/>
        <v>7.9098827708669796E-3</v>
      </c>
      <c r="E4044" s="130">
        <v>-1.9241735640573049E-2</v>
      </c>
    </row>
    <row r="4045" spans="2:5" x14ac:dyDescent="0.25">
      <c r="B4045" s="136">
        <v>40144</v>
      </c>
      <c r="C4045" s="261">
        <v>4.3026299476623544</v>
      </c>
      <c r="D4045" s="130">
        <f t="shared" si="67"/>
        <v>-3.9323839570692867E-2</v>
      </c>
      <c r="E4045" s="130">
        <v>-7.8478075332704834E-3</v>
      </c>
    </row>
    <row r="4046" spans="2:5" x14ac:dyDescent="0.25">
      <c r="B4046" s="136">
        <v>40142</v>
      </c>
      <c r="C4046" s="261">
        <v>4.4787516593933114</v>
      </c>
      <c r="D4046" s="130">
        <f t="shared" si="67"/>
        <v>1.641269938147099E-2</v>
      </c>
      <c r="E4046" s="130">
        <v>4.0933502037897786E-2</v>
      </c>
    </row>
    <row r="4047" spans="2:5" x14ac:dyDescent="0.25">
      <c r="B4047" s="136">
        <v>40141</v>
      </c>
      <c r="C4047" s="261">
        <v>4.4064302444458008</v>
      </c>
      <c r="D4047" s="130">
        <f t="shared" si="67"/>
        <v>-9.6466147603908674E-4</v>
      </c>
      <c r="E4047" s="130">
        <v>-1.614767248722767E-2</v>
      </c>
    </row>
    <row r="4048" spans="2:5" x14ac:dyDescent="0.25">
      <c r="B4048" s="136">
        <v>40140</v>
      </c>
      <c r="C4048" s="261">
        <v>4.4106850624084473</v>
      </c>
      <c r="D4048" s="130">
        <f t="shared" si="67"/>
        <v>1.190707747066668E-2</v>
      </c>
      <c r="E4048" s="130">
        <v>9.6559294635597149E-4</v>
      </c>
    </row>
    <row r="4049" spans="2:5" x14ac:dyDescent="0.25">
      <c r="B4049" s="136">
        <v>40137</v>
      </c>
      <c r="C4049" s="261">
        <v>4.3587846755981454</v>
      </c>
      <c r="D4049" s="130">
        <f t="shared" si="67"/>
        <v>5.4956109141354233E-3</v>
      </c>
      <c r="E4049" s="130">
        <v>-1.1766967279672814E-2</v>
      </c>
    </row>
    <row r="4050" spans="2:5" x14ac:dyDescent="0.25">
      <c r="B4050" s="136">
        <v>40136</v>
      </c>
      <c r="C4050" s="261">
        <v>4.3349614143371582</v>
      </c>
      <c r="D4050" s="130">
        <f t="shared" si="67"/>
        <v>-2.1133589481087605E-2</v>
      </c>
      <c r="E4050" s="130">
        <v>-5.4655742446644276E-3</v>
      </c>
    </row>
    <row r="4051" spans="2:5" x14ac:dyDescent="0.25">
      <c r="B4051" s="136">
        <v>40135</v>
      </c>
      <c r="C4051" s="261">
        <v>4.4285526275634766</v>
      </c>
      <c r="D4051" s="130">
        <f t="shared" si="67"/>
        <v>-9.8916507900263084E-3</v>
      </c>
      <c r="E4051" s="130">
        <v>2.1589860734810951E-2</v>
      </c>
    </row>
    <row r="4052" spans="2:5" x14ac:dyDescent="0.25">
      <c r="B4052" s="136">
        <v>40134</v>
      </c>
      <c r="C4052" s="261">
        <v>4.4727959632873544</v>
      </c>
      <c r="D4052" s="130">
        <f t="shared" si="67"/>
        <v>1.2714351232860079E-2</v>
      </c>
      <c r="E4052" s="130">
        <v>9.9904730607706157E-3</v>
      </c>
    </row>
    <row r="4053" spans="2:5" x14ac:dyDescent="0.25">
      <c r="B4053" s="136">
        <v>40133</v>
      </c>
      <c r="C4053" s="261">
        <v>4.4166412353515616</v>
      </c>
      <c r="D4053" s="130">
        <f t="shared" si="67"/>
        <v>2.0444434259746458E-2</v>
      </c>
      <c r="E4053" s="130">
        <v>-1.2554726036400945E-2</v>
      </c>
    </row>
    <row r="4054" spans="2:5" x14ac:dyDescent="0.25">
      <c r="B4054" s="136">
        <v>40130</v>
      </c>
      <c r="C4054" s="261">
        <v>4.3281545639038086</v>
      </c>
      <c r="D4054" s="130">
        <f t="shared" si="67"/>
        <v>2.8507527240419012E-2</v>
      </c>
      <c r="E4054" s="130">
        <v>-2.0034833424886399E-2</v>
      </c>
    </row>
    <row r="4055" spans="2:5" x14ac:dyDescent="0.25">
      <c r="B4055" s="136">
        <v>40129</v>
      </c>
      <c r="C4055" s="261">
        <v>4.2081894874572754</v>
      </c>
      <c r="D4055" s="130">
        <f t="shared" si="67"/>
        <v>-4.4280168064286052E-3</v>
      </c>
      <c r="E4055" s="130">
        <v>-2.7717373461434307E-2</v>
      </c>
    </row>
    <row r="4056" spans="2:5" x14ac:dyDescent="0.25">
      <c r="B4056" s="136">
        <v>40128</v>
      </c>
      <c r="C4056" s="261">
        <v>4.2269062995910636</v>
      </c>
      <c r="D4056" s="130">
        <f t="shared" si="67"/>
        <v>3.0064475585940012E-2</v>
      </c>
      <c r="E4056" s="130">
        <v>4.4477113470233675E-3</v>
      </c>
    </row>
    <row r="4057" spans="2:5" x14ac:dyDescent="0.25">
      <c r="B4057" s="136">
        <v>40127</v>
      </c>
      <c r="C4057" s="261">
        <v>4.1035356521606454</v>
      </c>
      <c r="D4057" s="130">
        <f t="shared" si="67"/>
        <v>-1.8119140025995434E-2</v>
      </c>
      <c r="E4057" s="130">
        <v>-2.9186984211680721E-2</v>
      </c>
    </row>
    <row r="4058" spans="2:5" x14ac:dyDescent="0.25">
      <c r="B4058" s="136">
        <v>40126</v>
      </c>
      <c r="C4058" s="261">
        <v>4.17926025390625</v>
      </c>
      <c r="D4058" s="130">
        <f t="shared" si="67"/>
        <v>2.7830259982463235E-2</v>
      </c>
      <c r="E4058" s="130">
        <v>1.8453501605556446E-2</v>
      </c>
    </row>
    <row r="4059" spans="2:5" x14ac:dyDescent="0.25">
      <c r="B4059" s="136">
        <v>40123</v>
      </c>
      <c r="C4059" s="261">
        <v>4.0660996437072754</v>
      </c>
      <c r="D4059" s="130">
        <f t="shared" si="67"/>
        <v>-1.0354269033891699E-2</v>
      </c>
      <c r="E4059" s="130">
        <v>-2.7076708155039212E-2</v>
      </c>
    </row>
    <row r="4060" spans="2:5" x14ac:dyDescent="0.25">
      <c r="B4060" s="136">
        <v>40122</v>
      </c>
      <c r="C4060" s="261">
        <v>4.1086416244506836</v>
      </c>
      <c r="D4060" s="130">
        <f t="shared" si="67"/>
        <v>1.0462601625920918E-2</v>
      </c>
      <c r="E4060" s="130">
        <v>1.0462601625920918E-2</v>
      </c>
    </row>
    <row r="4061" spans="2:5" x14ac:dyDescent="0.25">
      <c r="B4061" s="136">
        <v>40121</v>
      </c>
      <c r="C4061" s="261">
        <v>4.0660996437072754</v>
      </c>
      <c r="D4061" s="130">
        <f t="shared" si="67"/>
        <v>2.3559481048753703E-2</v>
      </c>
      <c r="E4061" s="130">
        <v>-1.0354269033891699E-2</v>
      </c>
    </row>
    <row r="4062" spans="2:5" x14ac:dyDescent="0.25">
      <c r="B4062" s="136">
        <v>40120</v>
      </c>
      <c r="C4062" s="261">
        <v>3.972509384155273</v>
      </c>
      <c r="D4062" s="130">
        <f t="shared" si="67"/>
        <v>6.6835878049384678E-3</v>
      </c>
      <c r="E4062" s="130">
        <v>-2.3017207582908931E-2</v>
      </c>
    </row>
    <row r="4063" spans="2:5" x14ac:dyDescent="0.25">
      <c r="B4063" s="136">
        <v>40119</v>
      </c>
      <c r="C4063" s="261">
        <v>3.9461350440978999</v>
      </c>
      <c r="D4063" s="130">
        <f t="shared" si="67"/>
        <v>8.2609426925386933E-3</v>
      </c>
      <c r="E4063" s="130">
        <v>-6.6392140349799001E-3</v>
      </c>
    </row>
    <row r="4064" spans="2:5" x14ac:dyDescent="0.25">
      <c r="B4064" s="136">
        <v>40116</v>
      </c>
      <c r="C4064" s="261">
        <v>3.913803339004517</v>
      </c>
      <c r="D4064" s="130">
        <f t="shared" si="67"/>
        <v>-2.6660798215320056E-2</v>
      </c>
      <c r="E4064" s="130">
        <v>-8.193258652346512E-3</v>
      </c>
    </row>
    <row r="4065" spans="2:5" x14ac:dyDescent="0.25">
      <c r="B4065" s="136">
        <v>40115</v>
      </c>
      <c r="C4065" s="261">
        <v>4.0210065841674796</v>
      </c>
      <c r="D4065" s="130">
        <f t="shared" si="67"/>
        <v>1.8754016193679397E-2</v>
      </c>
      <c r="E4065" s="130">
        <v>2.7391065896077926E-2</v>
      </c>
    </row>
    <row r="4066" spans="2:5" x14ac:dyDescent="0.25">
      <c r="B4066" s="136">
        <v>40114</v>
      </c>
      <c r="C4066" s="261">
        <v>3.9469847679138179</v>
      </c>
      <c r="D4066" s="130">
        <f t="shared" si="67"/>
        <v>-1.6952508084753744E-2</v>
      </c>
      <c r="E4066" s="130">
        <v>-1.8408777678981927E-2</v>
      </c>
    </row>
    <row r="4067" spans="2:5" x14ac:dyDescent="0.25">
      <c r="B4067" s="136">
        <v>40113</v>
      </c>
      <c r="C4067" s="261">
        <v>4.015049934387207</v>
      </c>
      <c r="D4067" s="130">
        <f t="shared" si="67"/>
        <v>-2.1766419499217465E-2</v>
      </c>
      <c r="E4067" s="130">
        <v>1.7244851570421695E-2</v>
      </c>
    </row>
    <row r="4068" spans="2:5" x14ac:dyDescent="0.25">
      <c r="B4068" s="136">
        <v>40112</v>
      </c>
      <c r="C4068" s="261">
        <v>4.1043877601623544</v>
      </c>
      <c r="D4068" s="130">
        <f t="shared" si="67"/>
        <v>-6.9988066715638382E-3</v>
      </c>
      <c r="E4068" s="130">
        <v>2.225073840551935E-2</v>
      </c>
    </row>
    <row r="4069" spans="2:5" x14ac:dyDescent="0.25">
      <c r="B4069" s="136">
        <v>40109</v>
      </c>
      <c r="C4069" s="261">
        <v>4.1333160400390616</v>
      </c>
      <c r="D4069" s="130">
        <f t="shared" si="67"/>
        <v>8.9303724265015674E-3</v>
      </c>
      <c r="E4069" s="130">
        <v>7.0481352072745956E-3</v>
      </c>
    </row>
    <row r="4070" spans="2:5" x14ac:dyDescent="0.25">
      <c r="B4070" s="136">
        <v>40108</v>
      </c>
      <c r="C4070" s="261">
        <v>4.0967307090759277</v>
      </c>
      <c r="D4070" s="130">
        <f t="shared" si="67"/>
        <v>7.5332795683099403E-3</v>
      </c>
      <c r="E4070" s="130">
        <v>-8.8513267818707934E-3</v>
      </c>
    </row>
    <row r="4071" spans="2:5" x14ac:dyDescent="0.25">
      <c r="B4071" s="136">
        <v>40107</v>
      </c>
      <c r="C4071" s="261">
        <v>4.0660996437072754</v>
      </c>
      <c r="D4071" s="130">
        <f t="shared" si="67"/>
        <v>-5.6181589981678833E-3</v>
      </c>
      <c r="E4071" s="130">
        <v>-7.4769535866226339E-3</v>
      </c>
    </row>
    <row r="4072" spans="2:5" x14ac:dyDescent="0.25">
      <c r="B4072" s="136">
        <v>40106</v>
      </c>
      <c r="C4072" s="261">
        <v>4.0890727043151864</v>
      </c>
      <c r="D4072" s="130">
        <f t="shared" si="67"/>
        <v>2.7120465778859649E-3</v>
      </c>
      <c r="E4072" s="130">
        <v>5.6499010405375374E-3</v>
      </c>
    </row>
    <row r="4073" spans="2:5" x14ac:dyDescent="0.25">
      <c r="B4073" s="136">
        <v>40105</v>
      </c>
      <c r="C4073" s="261">
        <v>4.0780129432678223</v>
      </c>
      <c r="D4073" s="130">
        <f t="shared" si="67"/>
        <v>7.7800520610544896E-3</v>
      </c>
      <c r="E4073" s="130">
        <v>-2.7047112749286253E-3</v>
      </c>
    </row>
    <row r="4074" spans="2:5" x14ac:dyDescent="0.25">
      <c r="B4074" s="136">
        <v>40102</v>
      </c>
      <c r="C4074" s="261">
        <v>4.0465307235717773</v>
      </c>
      <c r="D4074" s="130">
        <f t="shared" si="67"/>
        <v>-1.9179545762929701E-2</v>
      </c>
      <c r="E4074" s="130">
        <v>-7.7199901358864656E-3</v>
      </c>
    </row>
    <row r="4075" spans="2:5" x14ac:dyDescent="0.25">
      <c r="B4075" s="136">
        <v>40101</v>
      </c>
      <c r="C4075" s="261">
        <v>4.1256589889526367</v>
      </c>
      <c r="D4075" s="130">
        <f t="shared" si="67"/>
        <v>-8.992350277064359E-3</v>
      </c>
      <c r="E4075" s="130">
        <v>1.9554593993299701E-2</v>
      </c>
    </row>
    <row r="4076" spans="2:5" x14ac:dyDescent="0.25">
      <c r="B4076" s="136">
        <v>40100</v>
      </c>
      <c r="C4076" s="261">
        <v>4.1630949974060059</v>
      </c>
      <c r="D4076" s="130">
        <f t="shared" si="67"/>
        <v>2.7725352211324321E-2</v>
      </c>
      <c r="E4076" s="130">
        <v>9.0739463813204919E-3</v>
      </c>
    </row>
    <row r="4077" spans="2:5" x14ac:dyDescent="0.25">
      <c r="B4077" s="136">
        <v>40099</v>
      </c>
      <c r="C4077" s="261">
        <v>4.0507855415344238</v>
      </c>
      <c r="D4077" s="130">
        <f t="shared" si="67"/>
        <v>9.6706021704717291E-3</v>
      </c>
      <c r="E4077" s="130">
        <v>-2.6977394448495947E-2</v>
      </c>
    </row>
    <row r="4078" spans="2:5" x14ac:dyDescent="0.25">
      <c r="B4078" s="136">
        <v>40098</v>
      </c>
      <c r="C4078" s="261">
        <v>4.0119872093200684</v>
      </c>
      <c r="D4078" s="130">
        <f t="shared" si="67"/>
        <v>-7.7501360935077973E-3</v>
      </c>
      <c r="E4078" s="130">
        <v>-9.577977361807901E-3</v>
      </c>
    </row>
    <row r="4079" spans="2:5" x14ac:dyDescent="0.25">
      <c r="B4079" s="136">
        <v>40095</v>
      </c>
      <c r="C4079" s="261">
        <v>4.0433235168457031</v>
      </c>
      <c r="D4079" s="130">
        <f t="shared" si="67"/>
        <v>-3.5165985266462925E-2</v>
      </c>
      <c r="E4079" s="130">
        <v>7.8106698478097808E-3</v>
      </c>
    </row>
    <row r="4080" spans="2:5" x14ac:dyDescent="0.25">
      <c r="B4080" s="136">
        <v>40094</v>
      </c>
      <c r="C4080" s="261">
        <v>4.1906933784484863</v>
      </c>
      <c r="D4080" s="130">
        <f t="shared" si="67"/>
        <v>1.9155579696767004E-2</v>
      </c>
      <c r="E4080" s="130">
        <v>3.6447704713411133E-2</v>
      </c>
    </row>
    <row r="4081" spans="2:5" x14ac:dyDescent="0.25">
      <c r="B4081" s="136">
        <v>40093</v>
      </c>
      <c r="C4081" s="261">
        <v>4.1119270324707031</v>
      </c>
      <c r="D4081" s="130">
        <f t="shared" si="67"/>
        <v>-2.0972043897526119E-2</v>
      </c>
      <c r="E4081" s="130">
        <v>-1.8795540227986029E-2</v>
      </c>
    </row>
    <row r="4082" spans="2:5" x14ac:dyDescent="0.25">
      <c r="B4082" s="136">
        <v>40092</v>
      </c>
      <c r="C4082" s="261">
        <v>4.200009822845459</v>
      </c>
      <c r="D4082" s="130">
        <f t="shared" si="67"/>
        <v>6.0866233866513032E-3</v>
      </c>
      <c r="E4082" s="130">
        <v>2.1421292177412548E-2</v>
      </c>
    </row>
    <row r="4083" spans="2:5" x14ac:dyDescent="0.25">
      <c r="B4083" s="136">
        <v>40091</v>
      </c>
      <c r="C4083" s="261">
        <v>4.1746006011962891</v>
      </c>
      <c r="D4083" s="130">
        <f t="shared" si="67"/>
        <v>3.0094000437463075E-2</v>
      </c>
      <c r="E4083" s="130">
        <v>-6.049800529265301E-3</v>
      </c>
    </row>
    <row r="4084" spans="2:5" x14ac:dyDescent="0.25">
      <c r="B4084" s="136">
        <v>40088</v>
      </c>
      <c r="C4084" s="261">
        <v>4.052640438079834</v>
      </c>
      <c r="D4084" s="130">
        <f t="shared" si="67"/>
        <v>1.2698223185311913E-2</v>
      </c>
      <c r="E4084" s="130">
        <v>-2.921480993451343E-2</v>
      </c>
    </row>
    <row r="4085" spans="2:5" x14ac:dyDescent="0.25">
      <c r="B4085" s="136">
        <v>40087</v>
      </c>
      <c r="C4085" s="261">
        <v>4.0018243789672852</v>
      </c>
      <c r="D4085" s="130">
        <f t="shared" si="67"/>
        <v>-2.5572182592663677E-2</v>
      </c>
      <c r="E4085" s="130">
        <v>-1.2539000162724969E-2</v>
      </c>
    </row>
    <row r="4086" spans="2:5" x14ac:dyDescent="0.25">
      <c r="B4086" s="136">
        <v>40086</v>
      </c>
      <c r="C4086" s="261">
        <v>4.1068453788757324</v>
      </c>
      <c r="D4086" s="130">
        <f t="shared" si="67"/>
        <v>7.061267457168484E-3</v>
      </c>
      <c r="E4086" s="130">
        <v>2.624328055484261E-2</v>
      </c>
    </row>
    <row r="4087" spans="2:5" x14ac:dyDescent="0.25">
      <c r="B4087" s="136">
        <v>40085</v>
      </c>
      <c r="C4087" s="261">
        <v>4.0780491828918457</v>
      </c>
      <c r="D4087" s="130">
        <f t="shared" si="67"/>
        <v>4.1709493955804349E-3</v>
      </c>
      <c r="E4087" s="130">
        <v>-7.0117555757041447E-3</v>
      </c>
    </row>
    <row r="4088" spans="2:5" x14ac:dyDescent="0.25">
      <c r="B4088" s="136">
        <v>40084</v>
      </c>
      <c r="C4088" s="261">
        <v>4.0611104965209961</v>
      </c>
      <c r="D4088" s="130">
        <f t="shared" si="67"/>
        <v>2.8087278401238827E-2</v>
      </c>
      <c r="E4088" s="130">
        <v>-4.153624836578839E-3</v>
      </c>
    </row>
    <row r="4089" spans="2:5" x14ac:dyDescent="0.25">
      <c r="B4089" s="136">
        <v>40081</v>
      </c>
      <c r="C4089" s="261">
        <v>3.950161218643188</v>
      </c>
      <c r="D4089" s="130">
        <f t="shared" si="67"/>
        <v>-1.0186758939917153E-2</v>
      </c>
      <c r="E4089" s="130">
        <v>-2.7319935759653479E-2</v>
      </c>
    </row>
    <row r="4090" spans="2:5" x14ac:dyDescent="0.25">
      <c r="B4090" s="136">
        <v>40080</v>
      </c>
      <c r="C4090" s="261">
        <v>3.9908146858215332</v>
      </c>
      <c r="D4090" s="130">
        <f t="shared" si="67"/>
        <v>-2.8853996323280701E-2</v>
      </c>
      <c r="E4090" s="130">
        <v>1.0291596957227213E-2</v>
      </c>
    </row>
    <row r="4091" spans="2:5" x14ac:dyDescent="0.25">
      <c r="B4091" s="136">
        <v>40079</v>
      </c>
      <c r="C4091" s="261">
        <v>4.1093869209289551</v>
      </c>
      <c r="D4091" s="130">
        <f t="shared" si="67"/>
        <v>-1.5621537602578343E-2</v>
      </c>
      <c r="E4091" s="130">
        <v>2.9711285650191262E-2</v>
      </c>
    </row>
    <row r="4092" spans="2:5" x14ac:dyDescent="0.25">
      <c r="B4092" s="136">
        <v>40078</v>
      </c>
      <c r="C4092" s="261">
        <v>4.1746006011962891</v>
      </c>
      <c r="D4092" s="130">
        <f t="shared" si="67"/>
        <v>6.5343080778812119E-3</v>
      </c>
      <c r="E4092" s="130">
        <v>1.586944269842373E-2</v>
      </c>
    </row>
    <row r="4093" spans="2:5" x14ac:dyDescent="0.25">
      <c r="B4093" s="136">
        <v>40077</v>
      </c>
      <c r="C4093" s="261">
        <v>4.1474995613098136</v>
      </c>
      <c r="D4093" s="130">
        <f t="shared" si="67"/>
        <v>5.9573740690807902E-3</v>
      </c>
      <c r="E4093" s="130">
        <v>-6.4918880811518408E-3</v>
      </c>
    </row>
    <row r="4094" spans="2:5" x14ac:dyDescent="0.25">
      <c r="B4094" s="136">
        <v>40074</v>
      </c>
      <c r="C4094" s="261">
        <v>4.1229376792907706</v>
      </c>
      <c r="D4094" s="130">
        <f t="shared" si="67"/>
        <v>-9.7640959063568789E-3</v>
      </c>
      <c r="E4094" s="130">
        <v>-5.9220939402067421E-3</v>
      </c>
    </row>
    <row r="4095" spans="2:5" x14ac:dyDescent="0.25">
      <c r="B4095" s="136">
        <v>40073</v>
      </c>
      <c r="C4095" s="261">
        <v>4.1635913848876953</v>
      </c>
      <c r="D4095" s="130">
        <f t="shared" si="67"/>
        <v>1.2564510996672286E-2</v>
      </c>
      <c r="E4095" s="130">
        <v>9.8603735392667844E-3</v>
      </c>
    </row>
    <row r="4096" spans="2:5" x14ac:dyDescent="0.25">
      <c r="B4096" s="136">
        <v>40072</v>
      </c>
      <c r="C4096" s="261">
        <v>4.1119270324707031</v>
      </c>
      <c r="D4096" s="130">
        <f t="shared" si="67"/>
        <v>2.9911043899516702E-2</v>
      </c>
      <c r="E4096" s="130">
        <v>-1.2408602968224686E-2</v>
      </c>
    </row>
    <row r="4097" spans="2:5" x14ac:dyDescent="0.25">
      <c r="B4097" s="136">
        <v>40071</v>
      </c>
      <c r="C4097" s="261">
        <v>3.9925069808959961</v>
      </c>
      <c r="D4097" s="130">
        <f t="shared" si="67"/>
        <v>1.4854418120950282E-2</v>
      </c>
      <c r="E4097" s="130">
        <v>-2.9042356693511653E-2</v>
      </c>
    </row>
    <row r="4098" spans="2:5" x14ac:dyDescent="0.25">
      <c r="B4098" s="136">
        <v>40070</v>
      </c>
      <c r="C4098" s="261">
        <v>3.9340686798095699</v>
      </c>
      <c r="D4098" s="130">
        <f t="shared" si="67"/>
        <v>-7.0544370501464991E-3</v>
      </c>
      <c r="E4098" s="130">
        <v>-1.4636994090693245E-2</v>
      </c>
    </row>
    <row r="4099" spans="2:5" x14ac:dyDescent="0.25">
      <c r="B4099" s="136">
        <v>40067</v>
      </c>
      <c r="C4099" s="261">
        <v>3.962018489837646</v>
      </c>
      <c r="D4099" s="130">
        <f t="shared" ref="D4099:D4162" si="68">(C4099-C4100)/C4100</f>
        <v>-9.107991416198058E-3</v>
      </c>
      <c r="E4099" s="130">
        <v>7.1045556910381887E-3</v>
      </c>
    </row>
    <row r="4100" spans="2:5" x14ac:dyDescent="0.25">
      <c r="B4100" s="136">
        <v>40066</v>
      </c>
      <c r="C4100" s="261">
        <v>3.9984362125396729</v>
      </c>
      <c r="D4100" s="130">
        <f t="shared" si="68"/>
        <v>7.6843587557069836E-3</v>
      </c>
      <c r="E4100" s="130">
        <v>9.191709426757148E-3</v>
      </c>
    </row>
    <row r="4101" spans="2:5" x14ac:dyDescent="0.25">
      <c r="B4101" s="136">
        <v>40065</v>
      </c>
      <c r="C4101" s="261">
        <v>3.9679450988769531</v>
      </c>
      <c r="D4101" s="130">
        <f t="shared" si="68"/>
        <v>1.7814167280270653E-2</v>
      </c>
      <c r="E4101" s="130">
        <v>-7.6257596825216808E-3</v>
      </c>
    </row>
    <row r="4102" spans="2:5" x14ac:dyDescent="0.25">
      <c r="B4102" s="136">
        <v>40064</v>
      </c>
      <c r="C4102" s="261">
        <v>3.8984966278076172</v>
      </c>
      <c r="D4102" s="130">
        <f t="shared" si="68"/>
        <v>2.4938861819092412E-2</v>
      </c>
      <c r="E4102" s="130">
        <v>-1.7502377008439943E-2</v>
      </c>
    </row>
    <row r="4103" spans="2:5" x14ac:dyDescent="0.25">
      <c r="B4103" s="136">
        <v>40060</v>
      </c>
      <c r="C4103" s="261">
        <v>3.803638219833374</v>
      </c>
      <c r="D4103" s="130">
        <f t="shared" si="68"/>
        <v>1.2855139554414368E-2</v>
      </c>
      <c r="E4103" s="130">
        <v>-2.4332048230496568E-2</v>
      </c>
    </row>
    <row r="4104" spans="2:5" x14ac:dyDescent="0.25">
      <c r="B4104" s="136">
        <v>40059</v>
      </c>
      <c r="C4104" s="261">
        <v>3.7553625106811519</v>
      </c>
      <c r="D4104" s="130">
        <f t="shared" si="68"/>
        <v>2.0953119257551309E-2</v>
      </c>
      <c r="E4104" s="130">
        <v>-1.26919823500819E-2</v>
      </c>
    </row>
    <row r="4105" spans="2:5" x14ac:dyDescent="0.25">
      <c r="B4105" s="136">
        <v>40058</v>
      </c>
      <c r="C4105" s="261">
        <v>3.678290843963623</v>
      </c>
      <c r="D4105" s="130">
        <f t="shared" si="68"/>
        <v>6.9555446397439411E-3</v>
      </c>
      <c r="E4105" s="130">
        <v>-2.0523096371740022E-2</v>
      </c>
    </row>
    <row r="4106" spans="2:5" x14ac:dyDescent="0.25">
      <c r="B4106" s="136">
        <v>40057</v>
      </c>
      <c r="C4106" s="261">
        <v>3.6528830528259282</v>
      </c>
      <c r="D4106" s="130">
        <f t="shared" si="68"/>
        <v>-2.312978557672693E-3</v>
      </c>
      <c r="E4106" s="130">
        <v>-6.9074992205662954E-3</v>
      </c>
    </row>
    <row r="4107" spans="2:5" x14ac:dyDescent="0.25">
      <c r="B4107" s="136">
        <v>40056</v>
      </c>
      <c r="C4107" s="261">
        <v>3.6613516807556148</v>
      </c>
      <c r="D4107" s="130">
        <f t="shared" si="68"/>
        <v>-2.2608945806261733E-2</v>
      </c>
      <c r="E4107" s="130">
        <v>2.3183408303025597E-3</v>
      </c>
    </row>
    <row r="4108" spans="2:5" x14ac:dyDescent="0.25">
      <c r="B4108" s="136">
        <v>40053</v>
      </c>
      <c r="C4108" s="261">
        <v>3.746045827865601</v>
      </c>
      <c r="D4108" s="130">
        <f t="shared" si="68"/>
        <v>-1.3164026738940359E-2</v>
      </c>
      <c r="E4108" s="130">
        <v>2.3131934458835542E-2</v>
      </c>
    </row>
    <row r="4109" spans="2:5" x14ac:dyDescent="0.25">
      <c r="B4109" s="136">
        <v>40052</v>
      </c>
      <c r="C4109" s="261">
        <v>3.7960166931152339</v>
      </c>
      <c r="D4109" s="130">
        <f t="shared" si="68"/>
        <v>1.3798263693598982E-2</v>
      </c>
      <c r="E4109" s="130">
        <v>1.3339629984747142E-2</v>
      </c>
    </row>
    <row r="4110" spans="2:5" x14ac:dyDescent="0.25">
      <c r="B4110" s="136">
        <v>40051</v>
      </c>
      <c r="C4110" s="261">
        <v>3.7443511486053471</v>
      </c>
      <c r="D4110" s="130">
        <f t="shared" si="68"/>
        <v>2.6230018097126172E-2</v>
      </c>
      <c r="E4110" s="130">
        <v>-1.3610462937002269E-2</v>
      </c>
    </row>
    <row r="4111" spans="2:5" x14ac:dyDescent="0.25">
      <c r="B4111" s="136">
        <v>40050</v>
      </c>
      <c r="C4111" s="261">
        <v>3.6486470699310298</v>
      </c>
      <c r="D4111" s="130">
        <f t="shared" si="68"/>
        <v>1.6997140970958495E-2</v>
      </c>
      <c r="E4111" s="130">
        <v>-2.5559589599379335E-2</v>
      </c>
    </row>
    <row r="4112" spans="2:5" x14ac:dyDescent="0.25">
      <c r="B4112" s="136">
        <v>40049</v>
      </c>
      <c r="C4112" s="261">
        <v>3.5876669883728032</v>
      </c>
      <c r="D4112" s="130">
        <f t="shared" si="68"/>
        <v>2.6036919416275333E-3</v>
      </c>
      <c r="E4112" s="130">
        <v>-1.6713066621535242E-2</v>
      </c>
    </row>
    <row r="4113" spans="2:5" x14ac:dyDescent="0.25">
      <c r="B4113" s="136">
        <v>40046</v>
      </c>
      <c r="C4113" s="261">
        <v>3.5783500671386719</v>
      </c>
      <c r="D4113" s="130">
        <f t="shared" si="68"/>
        <v>2.5484947830981482E-2</v>
      </c>
      <c r="E4113" s="130">
        <v>-2.5969303350412186E-3</v>
      </c>
    </row>
    <row r="4114" spans="2:5" x14ac:dyDescent="0.25">
      <c r="B4114" s="136">
        <v>40045</v>
      </c>
      <c r="C4114" s="261">
        <v>3.4894223213195801</v>
      </c>
      <c r="D4114" s="130">
        <f t="shared" si="68"/>
        <v>3.6545409584672192E-3</v>
      </c>
      <c r="E4114" s="130">
        <v>-2.4851605949833856E-2</v>
      </c>
    </row>
    <row r="4115" spans="2:5" x14ac:dyDescent="0.25">
      <c r="B4115" s="136">
        <v>40044</v>
      </c>
      <c r="C4115" s="261">
        <v>3.4767165184021001</v>
      </c>
      <c r="D4115" s="130">
        <f t="shared" si="68"/>
        <v>4.1583752340758522E-3</v>
      </c>
      <c r="E4115" s="130">
        <v>-3.6412339199673386E-3</v>
      </c>
    </row>
    <row r="4116" spans="2:5" x14ac:dyDescent="0.25">
      <c r="B4116" s="136">
        <v>40043</v>
      </c>
      <c r="C4116" s="261">
        <v>3.462318897247314</v>
      </c>
      <c r="D4116" s="130">
        <f t="shared" si="68"/>
        <v>7.1445310254155707E-3</v>
      </c>
      <c r="E4116" s="130">
        <v>-4.1411547586868531E-3</v>
      </c>
    </row>
    <row r="4117" spans="2:5" x14ac:dyDescent="0.25">
      <c r="B4117" s="136">
        <v>40042</v>
      </c>
      <c r="C4117" s="261">
        <v>3.4377577304840088</v>
      </c>
      <c r="D4117" s="130">
        <f t="shared" si="68"/>
        <v>-3.1264965373049292E-2</v>
      </c>
      <c r="E4117" s="130">
        <v>-7.0938488025561013E-3</v>
      </c>
    </row>
    <row r="4118" spans="2:5" x14ac:dyDescent="0.25">
      <c r="B4118" s="136">
        <v>40039</v>
      </c>
      <c r="C4118" s="261">
        <v>3.5487079620361328</v>
      </c>
      <c r="D4118" s="130">
        <f t="shared" si="68"/>
        <v>-2.1942161408232665E-2</v>
      </c>
      <c r="E4118" s="130">
        <v>3.2274011216172328E-2</v>
      </c>
    </row>
    <row r="4119" spans="2:5" x14ac:dyDescent="0.25">
      <c r="B4119" s="136">
        <v>40038</v>
      </c>
      <c r="C4119" s="261">
        <v>3.6283211708068852</v>
      </c>
      <c r="D4119" s="130">
        <f t="shared" si="68"/>
        <v>-3.7206266532198375E-3</v>
      </c>
      <c r="E4119" s="130">
        <v>2.2434421097044271E-2</v>
      </c>
    </row>
    <row r="4120" spans="2:5" x14ac:dyDescent="0.25">
      <c r="B4120" s="136">
        <v>40037</v>
      </c>
      <c r="C4120" s="261">
        <v>3.6418712139129639</v>
      </c>
      <c r="D4120" s="130">
        <f t="shared" si="68"/>
        <v>8.6789983651930566E-3</v>
      </c>
      <c r="E4120" s="130">
        <v>3.7345214131265362E-3</v>
      </c>
    </row>
    <row r="4121" spans="2:5" x14ac:dyDescent="0.25">
      <c r="B4121" s="136">
        <v>40036</v>
      </c>
      <c r="C4121" s="261">
        <v>3.6105353832244869</v>
      </c>
      <c r="D4121" s="130">
        <f t="shared" si="68"/>
        <v>-1.1592944254998936E-2</v>
      </c>
      <c r="E4121" s="130">
        <v>-8.6043214731936126E-3</v>
      </c>
    </row>
    <row r="4122" spans="2:5" x14ac:dyDescent="0.25">
      <c r="B4122" s="136">
        <v>40035</v>
      </c>
      <c r="C4122" s="261">
        <v>3.6528830528259282</v>
      </c>
      <c r="D4122" s="130">
        <f t="shared" si="68"/>
        <v>-1.0325586839327352E-2</v>
      </c>
      <c r="E4122" s="130">
        <v>1.1728916935200225E-2</v>
      </c>
    </row>
    <row r="4123" spans="2:5" x14ac:dyDescent="0.25">
      <c r="B4123" s="136">
        <v>40032</v>
      </c>
      <c r="C4123" s="261">
        <v>3.6909947395324711</v>
      </c>
      <c r="D4123" s="130">
        <f t="shared" si="68"/>
        <v>1.378474542076768E-3</v>
      </c>
      <c r="E4123" s="130">
        <v>1.0433316959616095E-2</v>
      </c>
    </row>
    <row r="4124" spans="2:5" x14ac:dyDescent="0.25">
      <c r="B4124" s="136">
        <v>40031</v>
      </c>
      <c r="C4124" s="261">
        <v>3.6859138011932369</v>
      </c>
      <c r="D4124" s="130">
        <f t="shared" si="68"/>
        <v>-2.1362555685099611E-2</v>
      </c>
      <c r="E4124" s="130">
        <v>-1.376576965774239E-3</v>
      </c>
    </row>
    <row r="4125" spans="2:5" x14ac:dyDescent="0.25">
      <c r="B4125" s="136">
        <v>40030</v>
      </c>
      <c r="C4125" s="261">
        <v>3.7663731575012211</v>
      </c>
      <c r="D4125" s="130">
        <f t="shared" si="68"/>
        <v>-1.0678411117356077E-2</v>
      </c>
      <c r="E4125" s="130">
        <v>2.1828876269959777E-2</v>
      </c>
    </row>
    <row r="4126" spans="2:5" x14ac:dyDescent="0.25">
      <c r="B4126" s="136">
        <v>40029</v>
      </c>
      <c r="C4126" s="261">
        <v>3.8070261478424068</v>
      </c>
      <c r="D4126" s="130">
        <f t="shared" si="68"/>
        <v>1.2843809628439184E-2</v>
      </c>
      <c r="E4126" s="130">
        <v>1.0793670367000128E-2</v>
      </c>
    </row>
    <row r="4127" spans="2:5" x14ac:dyDescent="0.25">
      <c r="B4127" s="136">
        <v>40028</v>
      </c>
      <c r="C4127" s="261">
        <v>3.7587494850158691</v>
      </c>
      <c r="D4127" s="130">
        <f t="shared" si="68"/>
        <v>3.1373290706332088E-2</v>
      </c>
      <c r="E4127" s="130">
        <v>-1.2680938073907884E-2</v>
      </c>
    </row>
    <row r="4128" spans="2:5" x14ac:dyDescent="0.25">
      <c r="B4128" s="136">
        <v>40025</v>
      </c>
      <c r="C4128" s="261">
        <v>3.6444122791290279</v>
      </c>
      <c r="D4128" s="130">
        <f t="shared" si="68"/>
        <v>1.9426954299703439E-2</v>
      </c>
      <c r="E4128" s="130">
        <v>-3.0418948201427834E-2</v>
      </c>
    </row>
    <row r="4129" spans="2:5" x14ac:dyDescent="0.25">
      <c r="B4129" s="136">
        <v>40024</v>
      </c>
      <c r="C4129" s="261">
        <v>3.57496166229248</v>
      </c>
      <c r="D4129" s="130">
        <f t="shared" si="68"/>
        <v>1.5639773477660469E-2</v>
      </c>
      <c r="E4129" s="130">
        <v>-1.905673988485895E-2</v>
      </c>
    </row>
    <row r="4130" spans="2:5" x14ac:dyDescent="0.25">
      <c r="B4130" s="136">
        <v>40023</v>
      </c>
      <c r="C4130" s="261">
        <v>3.5199110507965088</v>
      </c>
      <c r="D4130" s="130">
        <f t="shared" si="68"/>
        <v>-1.0947286280881735E-2</v>
      </c>
      <c r="E4130" s="130">
        <v>-1.5398937582080104E-2</v>
      </c>
    </row>
    <row r="4131" spans="2:5" x14ac:dyDescent="0.25">
      <c r="B4131" s="136">
        <v>40022</v>
      </c>
      <c r="C4131" s="261">
        <v>3.5588710308074951</v>
      </c>
      <c r="D4131" s="130">
        <f t="shared" si="68"/>
        <v>-1.0129487006305216E-2</v>
      </c>
      <c r="E4131" s="130">
        <v>1.1068455835601359E-2</v>
      </c>
    </row>
    <row r="4132" spans="2:5" x14ac:dyDescent="0.25">
      <c r="B4132" s="136">
        <v>40021</v>
      </c>
      <c r="C4132" s="261">
        <v>3.5952894687652588</v>
      </c>
      <c r="D4132" s="130">
        <f t="shared" si="68"/>
        <v>1.1791945492410822E-3</v>
      </c>
      <c r="E4132" s="130">
        <v>1.0233143500426442E-2</v>
      </c>
    </row>
    <row r="4133" spans="2:5" x14ac:dyDescent="0.25">
      <c r="B4133" s="136">
        <v>40018</v>
      </c>
      <c r="C4133" s="261">
        <v>3.5910549163818359</v>
      </c>
      <c r="D4133" s="130">
        <f t="shared" si="68"/>
        <v>4.0253735787588903E-3</v>
      </c>
      <c r="E4133" s="130">
        <v>-1.1778056871946771E-3</v>
      </c>
    </row>
    <row r="4134" spans="2:5" x14ac:dyDescent="0.25">
      <c r="B4134" s="136">
        <v>40017</v>
      </c>
      <c r="C4134" s="261">
        <v>3.5766575336456299</v>
      </c>
      <c r="D4134" s="130">
        <f t="shared" si="68"/>
        <v>4.2716472466234646E-2</v>
      </c>
      <c r="E4134" s="130">
        <v>-4.0092349104792098E-3</v>
      </c>
    </row>
    <row r="4135" spans="2:5" x14ac:dyDescent="0.25">
      <c r="B4135" s="136">
        <v>40016</v>
      </c>
      <c r="C4135" s="261">
        <v>3.4301342964172359</v>
      </c>
      <c r="D4135" s="130">
        <f t="shared" si="68"/>
        <v>-9.7800135328215566E-3</v>
      </c>
      <c r="E4135" s="130">
        <v>-4.0966526945912324E-2</v>
      </c>
    </row>
    <row r="4136" spans="2:5" x14ac:dyDescent="0.25">
      <c r="B4136" s="136">
        <v>40015</v>
      </c>
      <c r="C4136" s="261">
        <v>3.4640123844146729</v>
      </c>
      <c r="D4136" s="130">
        <f t="shared" si="68"/>
        <v>5.4078019521592077E-3</v>
      </c>
      <c r="E4136" s="130">
        <v>9.8766068817837602E-3</v>
      </c>
    </row>
    <row r="4137" spans="2:5" x14ac:dyDescent="0.25">
      <c r="B4137" s="136">
        <v>40014</v>
      </c>
      <c r="C4137" s="261">
        <v>3.4453804492950439</v>
      </c>
      <c r="D4137" s="130">
        <f t="shared" si="68"/>
        <v>5.0077322632808979E-2</v>
      </c>
      <c r="E4137" s="130">
        <v>-5.3787149270764553E-3</v>
      </c>
    </row>
    <row r="4138" spans="2:5" x14ac:dyDescent="0.25">
      <c r="B4138" s="136">
        <v>40011</v>
      </c>
      <c r="C4138" s="261">
        <v>3.2810730934143071</v>
      </c>
      <c r="D4138" s="130">
        <f t="shared" si="68"/>
        <v>2.9497875631989946E-2</v>
      </c>
      <c r="E4138" s="130">
        <v>-4.7689176362034458E-2</v>
      </c>
    </row>
    <row r="4139" spans="2:5" x14ac:dyDescent="0.25">
      <c r="B4139" s="136">
        <v>40010</v>
      </c>
      <c r="C4139" s="261">
        <v>3.1870615482330318</v>
      </c>
      <c r="D4139" s="130">
        <f t="shared" si="68"/>
        <v>7.7666038297001362E-3</v>
      </c>
      <c r="E4139" s="130">
        <v>-2.8652682370890508E-2</v>
      </c>
    </row>
    <row r="4140" spans="2:5" x14ac:dyDescent="0.25">
      <c r="B4140" s="136">
        <v>40009</v>
      </c>
      <c r="C4140" s="261">
        <v>3.1624996662139888</v>
      </c>
      <c r="D4140" s="130">
        <f t="shared" si="68"/>
        <v>3.520925111077592E-2</v>
      </c>
      <c r="E4140" s="130">
        <v>-7.7067485667669479E-3</v>
      </c>
    </row>
    <row r="4141" spans="2:5" x14ac:dyDescent="0.25">
      <c r="B4141" s="136">
        <v>40008</v>
      </c>
      <c r="C4141" s="261">
        <v>3.054937601089478</v>
      </c>
      <c r="D4141" s="130">
        <f t="shared" si="68"/>
        <v>-4.4161022544139958E-3</v>
      </c>
      <c r="E4141" s="130">
        <v>-3.4011723787240614E-2</v>
      </c>
    </row>
    <row r="4142" spans="2:5" x14ac:dyDescent="0.25">
      <c r="B4142" s="136">
        <v>40007</v>
      </c>
      <c r="C4142" s="261">
        <v>3.0684883594512939</v>
      </c>
      <c r="D4142" s="130">
        <f t="shared" si="68"/>
        <v>7.7885266815277583E-3</v>
      </c>
      <c r="E4142" s="130">
        <v>4.4356907181944977E-3</v>
      </c>
    </row>
    <row r="4143" spans="2:5" x14ac:dyDescent="0.25">
      <c r="B4143" s="136">
        <v>40004</v>
      </c>
      <c r="C4143" s="261">
        <v>3.044774055480957</v>
      </c>
      <c r="D4143" s="130">
        <f t="shared" si="68"/>
        <v>4.2330642903607309E-2</v>
      </c>
      <c r="E4143" s="130">
        <v>-7.7283343432912677E-3</v>
      </c>
    </row>
    <row r="4144" spans="2:5" x14ac:dyDescent="0.25">
      <c r="B4144" s="136">
        <v>40003</v>
      </c>
      <c r="C4144" s="261">
        <v>2.9211211204528809</v>
      </c>
      <c r="D4144" s="130">
        <f t="shared" si="68"/>
        <v>5.8327622947206151E-3</v>
      </c>
      <c r="E4144" s="130">
        <v>-4.0611530699785792E-2</v>
      </c>
    </row>
    <row r="4145" spans="2:5" x14ac:dyDescent="0.25">
      <c r="B4145" s="136">
        <v>40002</v>
      </c>
      <c r="C4145" s="261">
        <v>2.9041817188262939</v>
      </c>
      <c r="D4145" s="130">
        <f t="shared" si="68"/>
        <v>-2.750974664121798E-2</v>
      </c>
      <c r="E4145" s="130">
        <v>-5.7989384650920213E-3</v>
      </c>
    </row>
    <row r="4146" spans="2:5" x14ac:dyDescent="0.25">
      <c r="B4146" s="136">
        <v>40001</v>
      </c>
      <c r="C4146" s="261">
        <v>2.9863350391387939</v>
      </c>
      <c r="D4146" s="130">
        <f t="shared" si="68"/>
        <v>-1.4257912455951482E-2</v>
      </c>
      <c r="E4146" s="130">
        <v>2.8287940723523915E-2</v>
      </c>
    </row>
    <row r="4147" spans="2:5" x14ac:dyDescent="0.25">
      <c r="B4147" s="136">
        <v>40000</v>
      </c>
      <c r="C4147" s="261">
        <v>3.0295298099517818</v>
      </c>
      <c r="D4147" s="130">
        <f t="shared" si="68"/>
        <v>-1.2151065970337252E-2</v>
      </c>
      <c r="E4147" s="130">
        <v>1.4464140910808334E-2</v>
      </c>
    </row>
    <row r="4148" spans="2:5" x14ac:dyDescent="0.25">
      <c r="B4148" s="136">
        <v>39996</v>
      </c>
      <c r="C4148" s="261">
        <v>3.066794633865356</v>
      </c>
      <c r="D4148" s="130">
        <f t="shared" si="68"/>
        <v>-3.0002642348215047E-2</v>
      </c>
      <c r="E4148" s="130">
        <v>1.2300530528256241E-2</v>
      </c>
    </row>
    <row r="4149" spans="2:5" x14ac:dyDescent="0.25">
      <c r="B4149" s="136">
        <v>39995</v>
      </c>
      <c r="C4149" s="261">
        <v>3.161652565002441</v>
      </c>
      <c r="D4149" s="130">
        <f t="shared" si="68"/>
        <v>1.4953748991718913E-2</v>
      </c>
      <c r="E4149" s="130">
        <v>3.0930643379118938E-2</v>
      </c>
    </row>
    <row r="4150" spans="2:5" x14ac:dyDescent="0.25">
      <c r="B4150" s="136">
        <v>39994</v>
      </c>
      <c r="C4150" s="261">
        <v>3.1150705814361568</v>
      </c>
      <c r="D4150" s="130">
        <f t="shared" si="68"/>
        <v>-1.2352591453677873E-2</v>
      </c>
      <c r="E4150" s="130">
        <v>-1.4733428992773662E-2</v>
      </c>
    </row>
    <row r="4151" spans="2:5" x14ac:dyDescent="0.25">
      <c r="B4151" s="136">
        <v>39993</v>
      </c>
      <c r="C4151" s="261">
        <v>3.1540310382843022</v>
      </c>
      <c r="D4151" s="130">
        <f t="shared" si="68"/>
        <v>-1.1152205448865228E-2</v>
      </c>
      <c r="E4151" s="130">
        <v>1.250708638203096E-2</v>
      </c>
    </row>
    <row r="4152" spans="2:5" x14ac:dyDescent="0.25">
      <c r="B4152" s="136">
        <v>39990</v>
      </c>
      <c r="C4152" s="261">
        <v>3.189602136611938</v>
      </c>
      <c r="D4152" s="130">
        <f t="shared" si="68"/>
        <v>2.6717747651808434E-2</v>
      </c>
      <c r="E4152" s="130">
        <v>1.1277979796605121E-2</v>
      </c>
    </row>
    <row r="4153" spans="2:5" x14ac:dyDescent="0.25">
      <c r="B4153" s="136">
        <v>39989</v>
      </c>
      <c r="C4153" s="261">
        <v>3.1066007614135742</v>
      </c>
      <c r="D4153" s="130">
        <f t="shared" si="68"/>
        <v>1.4941653832576582E-2</v>
      </c>
      <c r="E4153" s="130">
        <v>-2.602248545222308E-2</v>
      </c>
    </row>
    <row r="4154" spans="2:5" x14ac:dyDescent="0.25">
      <c r="B4154" s="136">
        <v>39988</v>
      </c>
      <c r="C4154" s="261">
        <v>3.0608663558959961</v>
      </c>
      <c r="D4154" s="130">
        <f t="shared" si="68"/>
        <v>1.8889068251149554E-2</v>
      </c>
      <c r="E4154" s="130">
        <v>-1.4721687474501206E-2</v>
      </c>
    </row>
    <row r="4155" spans="2:5" x14ac:dyDescent="0.25">
      <c r="B4155" s="136">
        <v>39987</v>
      </c>
      <c r="C4155" s="261">
        <v>3.0041213035583501</v>
      </c>
      <c r="D4155" s="130">
        <f t="shared" si="68"/>
        <v>1.1405910788015852E-2</v>
      </c>
      <c r="E4155" s="130">
        <v>-1.8538885968784898E-2</v>
      </c>
    </row>
    <row r="4156" spans="2:5" x14ac:dyDescent="0.25">
      <c r="B4156" s="136">
        <v>39986</v>
      </c>
      <c r="C4156" s="261">
        <v>2.970242977142334</v>
      </c>
      <c r="D4156" s="130">
        <f t="shared" si="68"/>
        <v>-2.9875509237210239E-2</v>
      </c>
      <c r="E4156" s="130">
        <v>-1.1277283103011702E-2</v>
      </c>
    </row>
    <row r="4157" spans="2:5" x14ac:dyDescent="0.25">
      <c r="B4157" s="136">
        <v>39983</v>
      </c>
      <c r="C4157" s="261">
        <v>3.0617132186889648</v>
      </c>
      <c r="D4157" s="130">
        <f t="shared" si="68"/>
        <v>2.5241032423444568E-2</v>
      </c>
      <c r="E4157" s="130">
        <v>3.0795541728587551E-2</v>
      </c>
    </row>
    <row r="4158" spans="2:5" x14ac:dyDescent="0.25">
      <c r="B4158" s="136">
        <v>39982</v>
      </c>
      <c r="C4158" s="261">
        <v>2.9863350391387939</v>
      </c>
      <c r="D4158" s="130">
        <f t="shared" si="68"/>
        <v>1.4201499636148033E-3</v>
      </c>
      <c r="E4158" s="130">
        <v>-2.461960809721038E-2</v>
      </c>
    </row>
    <row r="4159" spans="2:5" x14ac:dyDescent="0.25">
      <c r="B4159" s="136">
        <v>39981</v>
      </c>
      <c r="C4159" s="261">
        <v>2.9821000099182129</v>
      </c>
      <c r="D4159" s="130">
        <f t="shared" si="68"/>
        <v>1.0620054497286457E-2</v>
      </c>
      <c r="E4159" s="130">
        <v>-1.4181359978290855E-3</v>
      </c>
    </row>
    <row r="4160" spans="2:5" x14ac:dyDescent="0.25">
      <c r="B4160" s="136">
        <v>39980</v>
      </c>
      <c r="C4160" s="261">
        <v>2.9507627487182622</v>
      </c>
      <c r="D4160" s="130">
        <f t="shared" si="68"/>
        <v>-1.9144146643085308E-2</v>
      </c>
      <c r="E4160" s="130">
        <v>-1.0508454141620214E-2</v>
      </c>
    </row>
    <row r="4161" spans="2:5" x14ac:dyDescent="0.25">
      <c r="B4161" s="136">
        <v>39979</v>
      </c>
      <c r="C4161" s="261">
        <v>3.0083551406860352</v>
      </c>
      <c r="D4161" s="130">
        <f t="shared" si="68"/>
        <v>-4.310356464503326E-2</v>
      </c>
      <c r="E4161" s="130">
        <v>1.9517798234639398E-2</v>
      </c>
    </row>
    <row r="4162" spans="2:5" x14ac:dyDescent="0.25">
      <c r="B4162" s="136">
        <v>39976</v>
      </c>
      <c r="C4162" s="261">
        <v>3.143867015838623</v>
      </c>
      <c r="D4162" s="130">
        <f t="shared" si="68"/>
        <v>-2.6944883838285813E-4</v>
      </c>
      <c r="E4162" s="130">
        <v>4.5045172134060382E-2</v>
      </c>
    </row>
    <row r="4163" spans="2:5" x14ac:dyDescent="0.25">
      <c r="B4163" s="136">
        <v>39975</v>
      </c>
      <c r="C4163" s="261">
        <v>3.14471435546875</v>
      </c>
      <c r="D4163" s="130">
        <f t="shared" ref="D4163:D4226" si="69">(C4163-C4164)/C4164</f>
        <v>-4.0235825659003209E-3</v>
      </c>
      <c r="E4163" s="130">
        <v>2.6952146062734345E-4</v>
      </c>
    </row>
    <row r="4164" spans="2:5" x14ac:dyDescent="0.25">
      <c r="B4164" s="136">
        <v>39974</v>
      </c>
      <c r="C4164" s="261">
        <v>3.1574184894561772</v>
      </c>
      <c r="D4164" s="130">
        <f t="shared" si="69"/>
        <v>-6.6615736516355203E-3</v>
      </c>
      <c r="E4164" s="130">
        <v>4.0398371843644058E-3</v>
      </c>
    </row>
    <row r="4165" spans="2:5" x14ac:dyDescent="0.25">
      <c r="B4165" s="136">
        <v>39973</v>
      </c>
      <c r="C4165" s="261">
        <v>3.1785929203033452</v>
      </c>
      <c r="D4165" s="130">
        <f t="shared" si="69"/>
        <v>3.6168153834926525E-2</v>
      </c>
      <c r="E4165" s="130">
        <v>6.7062478153838197E-3</v>
      </c>
    </row>
    <row r="4166" spans="2:5" x14ac:dyDescent="0.25">
      <c r="B4166" s="136">
        <v>39972</v>
      </c>
      <c r="C4166" s="261">
        <v>3.067641973495483</v>
      </c>
      <c r="D4166" s="130">
        <f t="shared" si="69"/>
        <v>4.9945011513212968E-3</v>
      </c>
      <c r="E4166" s="130">
        <v>-3.4905679836873781E-2</v>
      </c>
    </row>
    <row r="4167" spans="2:5" x14ac:dyDescent="0.25">
      <c r="B4167" s="136">
        <v>39969</v>
      </c>
      <c r="C4167" s="261">
        <v>3.0523967742919922</v>
      </c>
      <c r="D4167" s="130">
        <f t="shared" si="69"/>
        <v>1.2075325646122403E-2</v>
      </c>
      <c r="E4167" s="130">
        <v>-4.9696800784477906E-3</v>
      </c>
    </row>
    <row r="4168" spans="2:5" x14ac:dyDescent="0.25">
      <c r="B4168" s="136">
        <v>39968</v>
      </c>
      <c r="C4168" s="261">
        <v>3.0159778594970699</v>
      </c>
      <c r="D4168" s="130">
        <f t="shared" si="69"/>
        <v>9.3536899986682853E-3</v>
      </c>
      <c r="E4168" s="130">
        <v>-1.1931251894134812E-2</v>
      </c>
    </row>
    <row r="4169" spans="2:5" x14ac:dyDescent="0.25">
      <c r="B4169" s="136">
        <v>39967</v>
      </c>
      <c r="C4169" s="261">
        <v>2.988028764724731</v>
      </c>
      <c r="D4169" s="130">
        <f t="shared" si="69"/>
        <v>-2.3283016362289959E-2</v>
      </c>
      <c r="E4169" s="130">
        <v>-9.2670092667721127E-3</v>
      </c>
    </row>
    <row r="4170" spans="2:5" x14ac:dyDescent="0.25">
      <c r="B4170" s="136">
        <v>39966</v>
      </c>
      <c r="C4170" s="261">
        <v>3.0592575073242192</v>
      </c>
      <c r="D4170" s="130">
        <f t="shared" si="69"/>
        <v>1.9327853790158889E-2</v>
      </c>
      <c r="E4170" s="130">
        <v>2.3838037786108816E-2</v>
      </c>
    </row>
    <row r="4171" spans="2:5" x14ac:dyDescent="0.25">
      <c r="B4171" s="136">
        <v>39965</v>
      </c>
      <c r="C4171" s="261">
        <v>3.0012497901916499</v>
      </c>
      <c r="D4171" s="130">
        <f t="shared" si="69"/>
        <v>3.2986224228793985E-2</v>
      </c>
      <c r="E4171" s="130">
        <v>-1.8961371180324642E-2</v>
      </c>
    </row>
    <row r="4172" spans="2:5" x14ac:dyDescent="0.25">
      <c r="B4172" s="136">
        <v>39962</v>
      </c>
      <c r="C4172" s="261">
        <v>2.9054112434387211</v>
      </c>
      <c r="D4172" s="130">
        <f t="shared" si="69"/>
        <v>3.5350421831590373E-2</v>
      </c>
      <c r="E4172" s="130">
        <v>-3.1932879117938684E-2</v>
      </c>
    </row>
    <row r="4173" spans="2:5" x14ac:dyDescent="0.25">
      <c r="B4173" s="136">
        <v>39961</v>
      </c>
      <c r="C4173" s="261">
        <v>2.8062105178833008</v>
      </c>
      <c r="D4173" s="130">
        <f t="shared" si="69"/>
        <v>2.3612460310350931E-2</v>
      </c>
      <c r="E4173" s="130">
        <v>-3.4143436933220722E-2</v>
      </c>
    </row>
    <row r="4174" spans="2:5" x14ac:dyDescent="0.25">
      <c r="B4174" s="136">
        <v>39960</v>
      </c>
      <c r="C4174" s="261">
        <v>2.741477489471436</v>
      </c>
      <c r="D4174" s="130">
        <f t="shared" si="69"/>
        <v>6.1706826987689995E-3</v>
      </c>
      <c r="E4174" s="130">
        <v>-2.3067773425884074E-2</v>
      </c>
    </row>
    <row r="4175" spans="2:5" x14ac:dyDescent="0.25">
      <c r="B4175" s="136">
        <v>39959</v>
      </c>
      <c r="C4175" s="261">
        <v>2.724664449691772</v>
      </c>
      <c r="D4175" s="130">
        <f t="shared" si="69"/>
        <v>2.5633038173989309E-2</v>
      </c>
      <c r="E4175" s="130">
        <v>-6.1328388958997336E-3</v>
      </c>
    </row>
    <row r="4176" spans="2:5" x14ac:dyDescent="0.25">
      <c r="B4176" s="136">
        <v>39955</v>
      </c>
      <c r="C4176" s="261">
        <v>2.6565685272216801</v>
      </c>
      <c r="D4176" s="130">
        <f t="shared" si="69"/>
        <v>2.2202290171088233E-3</v>
      </c>
      <c r="E4176" s="130">
        <v>-2.4992406855014842E-2</v>
      </c>
    </row>
    <row r="4177" spans="2:5" x14ac:dyDescent="0.25">
      <c r="B4177" s="136">
        <v>39954</v>
      </c>
      <c r="C4177" s="261">
        <v>2.6506834030151372</v>
      </c>
      <c r="D4177" s="130">
        <f t="shared" si="69"/>
        <v>-2.1111426711368807E-2</v>
      </c>
      <c r="E4177" s="130">
        <v>-2.2153105204095035E-3</v>
      </c>
    </row>
    <row r="4178" spans="2:5" x14ac:dyDescent="0.25">
      <c r="B4178" s="136">
        <v>39953</v>
      </c>
      <c r="C4178" s="261">
        <v>2.7078499794006352</v>
      </c>
      <c r="D4178" s="130">
        <f t="shared" si="69"/>
        <v>-2.4530793267327204E-2</v>
      </c>
      <c r="E4178" s="130">
        <v>2.156673117599461E-2</v>
      </c>
    </row>
    <row r="4179" spans="2:5" x14ac:dyDescent="0.25">
      <c r="B4179" s="136">
        <v>39952</v>
      </c>
      <c r="C4179" s="261">
        <v>2.7759461402893071</v>
      </c>
      <c r="D4179" s="130">
        <f t="shared" si="69"/>
        <v>-5.386829864191385E-2</v>
      </c>
      <c r="E4179" s="130">
        <v>2.5147685952581655E-2</v>
      </c>
    </row>
    <row r="4180" spans="2:5" x14ac:dyDescent="0.25">
      <c r="B4180" s="136">
        <v>39951</v>
      </c>
      <c r="C4180" s="261">
        <v>2.9339954853057861</v>
      </c>
      <c r="D4180" s="130">
        <f t="shared" si="69"/>
        <v>8.9944253375101785E-2</v>
      </c>
      <c r="E4180" s="130">
        <v>5.6935306749145813E-2</v>
      </c>
    </row>
    <row r="4181" spans="2:5" x14ac:dyDescent="0.25">
      <c r="B4181" s="136">
        <v>39948</v>
      </c>
      <c r="C4181" s="261">
        <v>2.6918766498565669</v>
      </c>
      <c r="D4181" s="130">
        <f t="shared" si="69"/>
        <v>1.7153747610390332E-2</v>
      </c>
      <c r="E4181" s="130">
        <v>-8.2521884120753897E-2</v>
      </c>
    </row>
    <row r="4182" spans="2:5" x14ac:dyDescent="0.25">
      <c r="B4182" s="136">
        <v>39947</v>
      </c>
      <c r="C4182" s="261">
        <v>2.646479606628418</v>
      </c>
      <c r="D4182" s="130">
        <f t="shared" si="69"/>
        <v>3.6890414209142831E-2</v>
      </c>
      <c r="E4182" s="130">
        <v>-1.6864458938179016E-2</v>
      </c>
    </row>
    <row r="4183" spans="2:5" x14ac:dyDescent="0.25">
      <c r="B4183" s="136">
        <v>39946</v>
      </c>
      <c r="C4183" s="261">
        <v>2.5523233413696289</v>
      </c>
      <c r="D4183" s="130">
        <f t="shared" si="69"/>
        <v>-4.6781710017989392E-2</v>
      </c>
      <c r="E4183" s="130">
        <v>-3.5577929647734173E-2</v>
      </c>
    </row>
    <row r="4184" spans="2:5" x14ac:dyDescent="0.25">
      <c r="B4184" s="136">
        <v>39945</v>
      </c>
      <c r="C4184" s="261">
        <v>2.677585363388062</v>
      </c>
      <c r="D4184" s="130">
        <f t="shared" si="69"/>
        <v>2.5765133305268646E-2</v>
      </c>
      <c r="E4184" s="130">
        <v>4.907764623239895E-2</v>
      </c>
    </row>
    <row r="4185" spans="2:5" x14ac:dyDescent="0.25">
      <c r="B4185" s="136">
        <v>39944</v>
      </c>
      <c r="C4185" s="261">
        <v>2.6103298664093022</v>
      </c>
      <c r="D4185" s="130">
        <f t="shared" si="69"/>
        <v>-3.530618825774354E-3</v>
      </c>
      <c r="E4185" s="130">
        <v>-2.5117965573899965E-2</v>
      </c>
    </row>
    <row r="4186" spans="2:5" x14ac:dyDescent="0.25">
      <c r="B4186" s="136">
        <v>39941</v>
      </c>
      <c r="C4186" s="261">
        <v>2.61957859992981</v>
      </c>
      <c r="D4186" s="130">
        <f t="shared" si="69"/>
        <v>5.4859535174181899E-3</v>
      </c>
      <c r="E4186" s="130">
        <v>3.5431282611151807E-3</v>
      </c>
    </row>
    <row r="4187" spans="2:5" x14ac:dyDescent="0.25">
      <c r="B4187" s="136">
        <v>39940</v>
      </c>
      <c r="C4187" s="261">
        <v>2.6052861213684082</v>
      </c>
      <c r="D4187" s="130">
        <f t="shared" si="69"/>
        <v>-1.3999622648762229E-2</v>
      </c>
      <c r="E4187" s="130">
        <v>-5.4560220341488396E-3</v>
      </c>
    </row>
    <row r="4188" spans="2:5" x14ac:dyDescent="0.25">
      <c r="B4188" s="136">
        <v>39939</v>
      </c>
      <c r="C4188" s="261">
        <v>2.6422770023345952</v>
      </c>
      <c r="D4188" s="130">
        <f t="shared" si="69"/>
        <v>-3.0536596161777629E-2</v>
      </c>
      <c r="E4188" s="130">
        <v>1.4198394818438509E-2</v>
      </c>
    </row>
    <row r="4189" spans="2:5" x14ac:dyDescent="0.25">
      <c r="B4189" s="136">
        <v>39938</v>
      </c>
      <c r="C4189" s="261">
        <v>2.7255046367645259</v>
      </c>
      <c r="D4189" s="130">
        <f t="shared" si="69"/>
        <v>-1.0378323816515447E-2</v>
      </c>
      <c r="E4189" s="130">
        <v>3.1498451659835294E-2</v>
      </c>
    </row>
    <row r="4190" spans="2:5" x14ac:dyDescent="0.25">
      <c r="B4190" s="136">
        <v>39937</v>
      </c>
      <c r="C4190" s="261">
        <v>2.7540874481201172</v>
      </c>
      <c r="D4190" s="130">
        <f t="shared" si="69"/>
        <v>6.7100571458449054E-2</v>
      </c>
      <c r="E4190" s="130">
        <v>1.0487162989941639E-2</v>
      </c>
    </row>
    <row r="4191" spans="2:5" x14ac:dyDescent="0.25">
      <c r="B4191" s="136">
        <v>39934</v>
      </c>
      <c r="C4191" s="261">
        <v>2.5809071063995361</v>
      </c>
      <c r="D4191" s="130">
        <f t="shared" si="69"/>
        <v>-3.5700826977875652E-3</v>
      </c>
      <c r="E4191" s="130">
        <v>-6.2881206564007378E-2</v>
      </c>
    </row>
    <row r="4192" spans="2:5" x14ac:dyDescent="0.25">
      <c r="B4192" s="136">
        <v>39933</v>
      </c>
      <c r="C4192" s="261">
        <v>2.5901541709899898</v>
      </c>
      <c r="D4192" s="130">
        <f t="shared" si="69"/>
        <v>1.6161274898251757E-2</v>
      </c>
      <c r="E4192" s="130">
        <v>3.5828738537411623E-3</v>
      </c>
    </row>
    <row r="4193" spans="2:5" x14ac:dyDescent="0.25">
      <c r="B4193" s="136">
        <v>39932</v>
      </c>
      <c r="C4193" s="261">
        <v>2.5489597320556641</v>
      </c>
      <c r="D4193" s="130">
        <f t="shared" si="69"/>
        <v>5.7919993350343389E-2</v>
      </c>
      <c r="E4193" s="130">
        <v>-1.5904242070108394E-2</v>
      </c>
    </row>
    <row r="4194" spans="2:5" x14ac:dyDescent="0.25">
      <c r="B4194" s="136">
        <v>39931</v>
      </c>
      <c r="C4194" s="261">
        <v>2.4094069004058838</v>
      </c>
      <c r="D4194" s="130">
        <f t="shared" si="69"/>
        <v>-3.4868848615780899E-4</v>
      </c>
      <c r="E4194" s="130">
        <v>-5.4748935377348963E-2</v>
      </c>
    </row>
    <row r="4195" spans="2:5" x14ac:dyDescent="0.25">
      <c r="B4195" s="136">
        <v>39930</v>
      </c>
      <c r="C4195" s="261">
        <v>2.4102473258972168</v>
      </c>
      <c r="D4195" s="130">
        <f t="shared" si="69"/>
        <v>-7.6148913867854755E-3</v>
      </c>
      <c r="E4195" s="130">
        <v>3.4881011222779825E-4</v>
      </c>
    </row>
    <row r="4196" spans="2:5" x14ac:dyDescent="0.25">
      <c r="B4196" s="136">
        <v>39927</v>
      </c>
      <c r="C4196" s="261">
        <v>2.4287419319152832</v>
      </c>
      <c r="D4196" s="130">
        <f t="shared" si="69"/>
        <v>9.7869282276728756E-3</v>
      </c>
      <c r="E4196" s="130">
        <v>7.6733229073003006E-3</v>
      </c>
    </row>
    <row r="4197" spans="2:5" x14ac:dyDescent="0.25">
      <c r="B4197" s="136">
        <v>39926</v>
      </c>
      <c r="C4197" s="261">
        <v>2.4052023887634282</v>
      </c>
      <c r="D4197" s="130">
        <f t="shared" si="69"/>
        <v>2.5815533085160821E-2</v>
      </c>
      <c r="E4197" s="130">
        <v>-9.6920726086743847E-3</v>
      </c>
    </row>
    <row r="4198" spans="2:5" x14ac:dyDescent="0.25">
      <c r="B4198" s="136">
        <v>39925</v>
      </c>
      <c r="C4198" s="261">
        <v>2.3446733951568599</v>
      </c>
      <c r="D4198" s="130">
        <f t="shared" si="69"/>
        <v>2.4990885401195366E-2</v>
      </c>
      <c r="E4198" s="130">
        <v>-2.5165862918374894E-2</v>
      </c>
    </row>
    <row r="4199" spans="2:5" x14ac:dyDescent="0.25">
      <c r="B4199" s="136">
        <v>39924</v>
      </c>
      <c r="C4199" s="261">
        <v>2.2875065803527832</v>
      </c>
      <c r="D4199" s="130">
        <f t="shared" si="69"/>
        <v>3.6883685313897204E-3</v>
      </c>
      <c r="E4199" s="130">
        <v>-2.4381568418936326E-2</v>
      </c>
    </row>
    <row r="4200" spans="2:5" x14ac:dyDescent="0.25">
      <c r="B4200" s="136">
        <v>39923</v>
      </c>
      <c r="C4200" s="261">
        <v>2.2791004180908199</v>
      </c>
      <c r="D4200" s="130">
        <f t="shared" si="69"/>
        <v>-3.1093328841141108E-2</v>
      </c>
      <c r="E4200" s="130">
        <v>-3.674814461371701E-3</v>
      </c>
    </row>
    <row r="4201" spans="2:5" x14ac:dyDescent="0.25">
      <c r="B4201" s="136">
        <v>39920</v>
      </c>
      <c r="C4201" s="261">
        <v>2.3522393703460689</v>
      </c>
      <c r="D4201" s="130">
        <f t="shared" si="69"/>
        <v>1.7454394026208162E-2</v>
      </c>
      <c r="E4201" s="130">
        <v>3.2091149505609241E-2</v>
      </c>
    </row>
    <row r="4202" spans="2:5" x14ac:dyDescent="0.25">
      <c r="B4202" s="136">
        <v>39919</v>
      </c>
      <c r="C4202" s="261">
        <v>2.3118867874145508</v>
      </c>
      <c r="D4202" s="130">
        <f t="shared" si="69"/>
        <v>2.5736728000503317E-2</v>
      </c>
      <c r="E4202" s="130">
        <v>-1.7154964516039588E-2</v>
      </c>
    </row>
    <row r="4203" spans="2:5" x14ac:dyDescent="0.25">
      <c r="B4203" s="136">
        <v>39918</v>
      </c>
      <c r="C4203" s="261">
        <v>2.253879308700562</v>
      </c>
      <c r="D4203" s="130">
        <f t="shared" si="69"/>
        <v>-6.7802585217064254E-2</v>
      </c>
      <c r="E4203" s="130">
        <v>-2.5090968567219606E-2</v>
      </c>
    </row>
    <row r="4204" spans="2:5" x14ac:dyDescent="0.25">
      <c r="B4204" s="136">
        <v>39917</v>
      </c>
      <c r="C4204" s="261">
        <v>2.4178133010864258</v>
      </c>
      <c r="D4204" s="130">
        <f t="shared" si="69"/>
        <v>-2.4423365136999879E-2</v>
      </c>
      <c r="E4204" s="130">
        <v>7.2734148520302688E-2</v>
      </c>
    </row>
    <row r="4205" spans="2:5" x14ac:dyDescent="0.25">
      <c r="B4205" s="136">
        <v>39916</v>
      </c>
      <c r="C4205" s="261">
        <v>2.4783427715301509</v>
      </c>
      <c r="D4205" s="130">
        <f t="shared" si="69"/>
        <v>-8.0753475173408577E-3</v>
      </c>
      <c r="E4205" s="130">
        <v>2.5034799178467043E-2</v>
      </c>
    </row>
    <row r="4206" spans="2:5" x14ac:dyDescent="0.25">
      <c r="B4206" s="136">
        <v>39912</v>
      </c>
      <c r="C4206" s="261">
        <v>2.4985191822052002</v>
      </c>
      <c r="D4206" s="130">
        <f t="shared" si="69"/>
        <v>2.8018032290768786E-2</v>
      </c>
      <c r="E4206" s="130">
        <v>8.1410896453972658E-3</v>
      </c>
    </row>
    <row r="4207" spans="2:5" x14ac:dyDescent="0.25">
      <c r="B4207" s="136">
        <v>39911</v>
      </c>
      <c r="C4207" s="261">
        <v>2.430423498153687</v>
      </c>
      <c r="D4207" s="130">
        <f t="shared" si="69"/>
        <v>2.5540899815765832E-2</v>
      </c>
      <c r="E4207" s="130">
        <v>-2.7254417150966912E-2</v>
      </c>
    </row>
    <row r="4208" spans="2:5" x14ac:dyDescent="0.25">
      <c r="B4208" s="136">
        <v>39910</v>
      </c>
      <c r="C4208" s="261">
        <v>2.36989426612854</v>
      </c>
      <c r="D4208" s="130">
        <f t="shared" si="69"/>
        <v>-4.2388727086983494E-3</v>
      </c>
      <c r="E4208" s="130">
        <v>-2.4904808594522314E-2</v>
      </c>
    </row>
    <row r="4209" spans="2:5" x14ac:dyDescent="0.25">
      <c r="B4209" s="136">
        <v>39909</v>
      </c>
      <c r="C4209" s="261">
        <v>2.379982709884644</v>
      </c>
      <c r="D4209" s="130">
        <f t="shared" si="69"/>
        <v>-2.5808479620908594E-2</v>
      </c>
      <c r="E4209" s="130">
        <v>4.2569172390059598E-3</v>
      </c>
    </row>
    <row r="4210" spans="2:5" x14ac:dyDescent="0.25">
      <c r="B4210" s="136">
        <v>39906</v>
      </c>
      <c r="C4210" s="261">
        <v>2.4430336952209468</v>
      </c>
      <c r="D4210" s="130">
        <f t="shared" si="69"/>
        <v>1.5728949311815968E-2</v>
      </c>
      <c r="E4210" s="130">
        <v>2.6492203104853167E-2</v>
      </c>
    </row>
    <row r="4211" spans="2:5" x14ac:dyDescent="0.25">
      <c r="B4211" s="136">
        <v>39905</v>
      </c>
      <c r="C4211" s="261">
        <v>2.4052023887634282</v>
      </c>
      <c r="D4211" s="130">
        <f t="shared" si="69"/>
        <v>6.0021902030130511E-2</v>
      </c>
      <c r="E4211" s="130">
        <v>-1.548538054613168E-2</v>
      </c>
    </row>
    <row r="4212" spans="2:5" x14ac:dyDescent="0.25">
      <c r="B4212" s="136">
        <v>39904</v>
      </c>
      <c r="C4212" s="261">
        <v>2.2690119743347168</v>
      </c>
      <c r="D4212" s="130">
        <f t="shared" si="69"/>
        <v>1.3518872875608936E-2</v>
      </c>
      <c r="E4212" s="130">
        <v>-5.6623265910994758E-2</v>
      </c>
    </row>
    <row r="4213" spans="2:5" x14ac:dyDescent="0.25">
      <c r="B4213" s="136">
        <v>39903</v>
      </c>
      <c r="C4213" s="261">
        <v>2.2387466430664058</v>
      </c>
      <c r="D4213" s="130">
        <f t="shared" si="69"/>
        <v>2.9377203805522605E-2</v>
      </c>
      <c r="E4213" s="130">
        <v>-1.3338550704292738E-2</v>
      </c>
    </row>
    <row r="4214" spans="2:5" x14ac:dyDescent="0.25">
      <c r="B4214" s="136">
        <v>39902</v>
      </c>
      <c r="C4214" s="261">
        <v>2.1748554706573491</v>
      </c>
      <c r="D4214" s="130">
        <f t="shared" si="69"/>
        <v>-1.5435458450736334E-3</v>
      </c>
      <c r="E4214" s="130">
        <v>-2.8538813271672916E-2</v>
      </c>
    </row>
    <row r="4215" spans="2:5" x14ac:dyDescent="0.25">
      <c r="B4215" s="136">
        <v>39899</v>
      </c>
      <c r="C4215" s="261">
        <v>2.1782176494598389</v>
      </c>
      <c r="D4215" s="130">
        <f t="shared" si="69"/>
        <v>-7.4312128040911182E-2</v>
      </c>
      <c r="E4215" s="130">
        <v>1.5459320620848306E-3</v>
      </c>
    </row>
    <row r="4216" spans="2:5" x14ac:dyDescent="0.25">
      <c r="B4216" s="136">
        <v>39898</v>
      </c>
      <c r="C4216" s="261">
        <v>2.353080034255981</v>
      </c>
      <c r="D4216" s="130">
        <f t="shared" si="69"/>
        <v>4.2457819917927977E-2</v>
      </c>
      <c r="E4216" s="130">
        <v>8.027773755276707E-2</v>
      </c>
    </row>
    <row r="4217" spans="2:5" x14ac:dyDescent="0.25">
      <c r="B4217" s="136">
        <v>39897</v>
      </c>
      <c r="C4217" s="261">
        <v>2.2572424411773682</v>
      </c>
      <c r="D4217" s="130">
        <f t="shared" si="69"/>
        <v>2.2467684883483715E-2</v>
      </c>
      <c r="E4217" s="130">
        <v>-4.072857347961633E-2</v>
      </c>
    </row>
    <row r="4218" spans="2:5" x14ac:dyDescent="0.25">
      <c r="B4218" s="136">
        <v>39896</v>
      </c>
      <c r="C4218" s="261">
        <v>2.2076418399810791</v>
      </c>
      <c r="D4218" s="130">
        <f t="shared" si="69"/>
        <v>-4.9240004669849152E-2</v>
      </c>
      <c r="E4218" s="130">
        <v>-2.1973980415864233E-2</v>
      </c>
    </row>
    <row r="4219" spans="2:5" x14ac:dyDescent="0.25">
      <c r="B4219" s="136">
        <v>39895</v>
      </c>
      <c r="C4219" s="261">
        <v>2.321975946426392</v>
      </c>
      <c r="D4219" s="130">
        <f t="shared" si="69"/>
        <v>6.6821710113665653E-2</v>
      </c>
      <c r="E4219" s="130">
        <v>5.179015199598358E-2</v>
      </c>
    </row>
    <row r="4220" spans="2:5" x14ac:dyDescent="0.25">
      <c r="B4220" s="136">
        <v>39892</v>
      </c>
      <c r="C4220" s="261">
        <v>2.176536083221436</v>
      </c>
      <c r="D4220" s="130">
        <f t="shared" si="69"/>
        <v>-3.2149638174107729E-2</v>
      </c>
      <c r="E4220" s="130">
        <v>-6.2636248850378259E-2</v>
      </c>
    </row>
    <row r="4221" spans="2:5" x14ac:dyDescent="0.25">
      <c r="B4221" s="136">
        <v>39891</v>
      </c>
      <c r="C4221" s="261">
        <v>2.2488353252410889</v>
      </c>
      <c r="D4221" s="130">
        <f t="shared" si="69"/>
        <v>2.0992242674975702E-2</v>
      </c>
      <c r="E4221" s="130">
        <v>3.3217571064865878E-2</v>
      </c>
    </row>
    <row r="4222" spans="2:5" x14ac:dyDescent="0.25">
      <c r="B4222" s="136">
        <v>39890</v>
      </c>
      <c r="C4222" s="261">
        <v>2.202597856521606</v>
      </c>
      <c r="D4222" s="130">
        <f t="shared" si="69"/>
        <v>3.3122929614207486E-2</v>
      </c>
      <c r="E4222" s="130">
        <v>-2.0560628962250017E-2</v>
      </c>
    </row>
    <row r="4223" spans="2:5" x14ac:dyDescent="0.25">
      <c r="B4223" s="136">
        <v>39889</v>
      </c>
      <c r="C4223" s="261">
        <v>2.131980419158936</v>
      </c>
      <c r="D4223" s="130">
        <f t="shared" si="69"/>
        <v>1.0761769714246848E-2</v>
      </c>
      <c r="E4223" s="130">
        <v>-3.2060976157577269E-2</v>
      </c>
    </row>
    <row r="4224" spans="2:5" x14ac:dyDescent="0.25">
      <c r="B4224" s="136">
        <v>39888</v>
      </c>
      <c r="C4224" s="261">
        <v>2.1092808246612549</v>
      </c>
      <c r="D4224" s="130">
        <f t="shared" si="69"/>
        <v>-9.0842701726128947E-3</v>
      </c>
      <c r="E4224" s="130">
        <v>-1.0647187138161464E-2</v>
      </c>
    </row>
    <row r="4225" spans="2:5" x14ac:dyDescent="0.25">
      <c r="B4225" s="136">
        <v>39885</v>
      </c>
      <c r="C4225" s="261">
        <v>2.1286177635192871</v>
      </c>
      <c r="D4225" s="130">
        <f t="shared" si="69"/>
        <v>-3.149299999240756E-3</v>
      </c>
      <c r="E4225" s="130">
        <v>9.1675506798094032E-3</v>
      </c>
    </row>
    <row r="4226" spans="2:5" x14ac:dyDescent="0.25">
      <c r="B4226" s="136">
        <v>39884</v>
      </c>
      <c r="C4226" s="261">
        <v>2.1353425979614258</v>
      </c>
      <c r="D4226" s="130">
        <f t="shared" si="69"/>
        <v>3.6734650410328688E-2</v>
      </c>
      <c r="E4226" s="130">
        <v>3.159249423447621E-3</v>
      </c>
    </row>
    <row r="4227" spans="2:5" x14ac:dyDescent="0.25">
      <c r="B4227" s="136">
        <v>39883</v>
      </c>
      <c r="C4227" s="261">
        <v>2.0596809387207031</v>
      </c>
      <c r="D4227" s="130">
        <f t="shared" ref="D4227:D4290" si="70">(C4227-C4228)/C4228</f>
        <v>-4.0798597250250195E-4</v>
      </c>
      <c r="E4227" s="130">
        <v>-3.5433030424698836E-2</v>
      </c>
    </row>
    <row r="4228" spans="2:5" x14ac:dyDescent="0.25">
      <c r="B4228" s="136">
        <v>39882</v>
      </c>
      <c r="C4228" s="261">
        <v>2.0605216026306148</v>
      </c>
      <c r="D4228" s="130">
        <f t="shared" si="70"/>
        <v>7.4057947987231559E-2</v>
      </c>
      <c r="E4228" s="130">
        <v>4.0815249299428554E-4</v>
      </c>
    </row>
    <row r="4229" spans="2:5" x14ac:dyDescent="0.25">
      <c r="B4229" s="136">
        <v>39881</v>
      </c>
      <c r="C4229" s="261">
        <v>1.918445467948914</v>
      </c>
      <c r="D4229" s="130">
        <f t="shared" si="70"/>
        <v>-2.144092637478788E-2</v>
      </c>
      <c r="E4229" s="130">
        <v>-6.8951538532920909E-2</v>
      </c>
    </row>
    <row r="4230" spans="2:5" x14ac:dyDescent="0.25">
      <c r="B4230" s="136">
        <v>39878</v>
      </c>
      <c r="C4230" s="261">
        <v>1.9604799747467041</v>
      </c>
      <c r="D4230" s="130">
        <f t="shared" si="70"/>
        <v>1.6565010359312585E-2</v>
      </c>
      <c r="E4230" s="130">
        <v>2.1910712344996097E-2</v>
      </c>
    </row>
    <row r="4231" spans="2:5" x14ac:dyDescent="0.25">
      <c r="B4231" s="136">
        <v>39877</v>
      </c>
      <c r="C4231" s="261">
        <v>1.928533792495728</v>
      </c>
      <c r="D4231" s="130">
        <f t="shared" si="70"/>
        <v>-4.7342014856026814E-2</v>
      </c>
      <c r="E4231" s="130">
        <v>-1.6295082154615528E-2</v>
      </c>
    </row>
    <row r="4232" spans="2:5" x14ac:dyDescent="0.25">
      <c r="B4232" s="136">
        <v>39876</v>
      </c>
      <c r="C4232" s="261">
        <v>2.0243716239929199</v>
      </c>
      <c r="D4232" s="130">
        <f t="shared" si="70"/>
        <v>4.3327335913954067E-2</v>
      </c>
      <c r="E4232" s="130">
        <v>4.9694660197355203E-2</v>
      </c>
    </row>
    <row r="4233" spans="2:5" x14ac:dyDescent="0.25">
      <c r="B4233" s="136">
        <v>39875</v>
      </c>
      <c r="C4233" s="261">
        <v>1.9403034448623659</v>
      </c>
      <c r="D4233" s="130">
        <f t="shared" si="70"/>
        <v>1.3169095203607473E-2</v>
      </c>
      <c r="E4233" s="130">
        <v>-4.1528036717258389E-2</v>
      </c>
    </row>
    <row r="4234" spans="2:5" x14ac:dyDescent="0.25">
      <c r="B4234" s="136">
        <v>39874</v>
      </c>
      <c r="C4234" s="261">
        <v>1.915083527565002</v>
      </c>
      <c r="D4234" s="130">
        <f t="shared" si="70"/>
        <v>-5.8677369246626372E-2</v>
      </c>
      <c r="E4234" s="130">
        <v>-1.2997924301037822E-2</v>
      </c>
    </row>
    <row r="4235" spans="2:5" x14ac:dyDescent="0.25">
      <c r="B4235" s="136">
        <v>39871</v>
      </c>
      <c r="C4235" s="261">
        <v>2.034460306167603</v>
      </c>
      <c r="D4235" s="130">
        <f t="shared" si="70"/>
        <v>0</v>
      </c>
      <c r="E4235" s="130">
        <v>6.2335024495974153E-2</v>
      </c>
    </row>
    <row r="4236" spans="2:5" x14ac:dyDescent="0.25">
      <c r="B4236" s="136">
        <v>39870</v>
      </c>
      <c r="C4236" s="261">
        <v>2.034460306167603</v>
      </c>
      <c r="D4236" s="130">
        <f t="shared" si="70"/>
        <v>-1.7059538593724419E-2</v>
      </c>
      <c r="E4236" s="130">
        <v>0</v>
      </c>
    </row>
    <row r="4237" spans="2:5" x14ac:dyDescent="0.25">
      <c r="B4237" s="136">
        <v>39869</v>
      </c>
      <c r="C4237" s="261">
        <v>2.0697696208953862</v>
      </c>
      <c r="D4237" s="130">
        <f t="shared" si="70"/>
        <v>-6.4565356071382383E-3</v>
      </c>
      <c r="E4237" s="130">
        <v>1.7355617418900061E-2</v>
      </c>
    </row>
    <row r="4238" spans="2:5" x14ac:dyDescent="0.25">
      <c r="B4238" s="136">
        <v>39868</v>
      </c>
      <c r="C4238" s="261">
        <v>2.0832200050353999</v>
      </c>
      <c r="D4238" s="130">
        <f t="shared" si="70"/>
        <v>4.6452551076440383E-2</v>
      </c>
      <c r="E4238" s="130">
        <v>6.4984933609157428E-3</v>
      </c>
    </row>
    <row r="4239" spans="2:5" x14ac:dyDescent="0.25">
      <c r="B4239" s="136">
        <v>39867</v>
      </c>
      <c r="C4239" s="261">
        <v>1.990744829177856</v>
      </c>
      <c r="D4239" s="130">
        <f t="shared" si="70"/>
        <v>-1.9867839630831819E-2</v>
      </c>
      <c r="E4239" s="130">
        <v>-4.4390499147483234E-2</v>
      </c>
    </row>
    <row r="4240" spans="2:5" x14ac:dyDescent="0.25">
      <c r="B4240" s="136">
        <v>39864</v>
      </c>
      <c r="C4240" s="261">
        <v>2.031098365783691</v>
      </c>
      <c r="D4240" s="130">
        <f t="shared" si="70"/>
        <v>-2.2653353375012553E-2</v>
      </c>
      <c r="E4240" s="130">
        <v>2.0270572106672401E-2</v>
      </c>
    </row>
    <row r="4241" spans="2:5" x14ac:dyDescent="0.25">
      <c r="B4241" s="136">
        <v>39863</v>
      </c>
      <c r="C4241" s="261">
        <v>2.0781760215759282</v>
      </c>
      <c r="D4241" s="130">
        <f t="shared" si="70"/>
        <v>-1.7097304581815111E-2</v>
      </c>
      <c r="E4241" s="130">
        <v>2.3178422367580654E-2</v>
      </c>
    </row>
    <row r="4242" spans="2:5" x14ac:dyDescent="0.25">
      <c r="B4242" s="136">
        <v>39862</v>
      </c>
      <c r="C4242" s="261">
        <v>2.1143252849578862</v>
      </c>
      <c r="D4242" s="130">
        <f t="shared" si="70"/>
        <v>2.3915546178832924E-3</v>
      </c>
      <c r="E4242" s="130">
        <v>1.7394707188732358E-2</v>
      </c>
    </row>
    <row r="4243" spans="2:5" x14ac:dyDescent="0.25">
      <c r="B4243" s="136">
        <v>39861</v>
      </c>
      <c r="C4243" s="261">
        <v>2.1092808246612549</v>
      </c>
      <c r="D4243" s="130">
        <f t="shared" si="70"/>
        <v>-4.8900797176297986E-2</v>
      </c>
      <c r="E4243" s="130">
        <v>-2.3858487303346897E-3</v>
      </c>
    </row>
    <row r="4244" spans="2:5" x14ac:dyDescent="0.25">
      <c r="B4244" s="136">
        <v>39857</v>
      </c>
      <c r="C4244" s="261">
        <v>2.2177295684814449</v>
      </c>
      <c r="D4244" s="130">
        <f t="shared" si="70"/>
        <v>-2.548973901364451E-2</v>
      </c>
      <c r="E4244" s="130">
        <v>5.1415033291077578E-2</v>
      </c>
    </row>
    <row r="4245" spans="2:5" x14ac:dyDescent="0.25">
      <c r="B4245" s="136">
        <v>39856</v>
      </c>
      <c r="C4245" s="261">
        <v>2.2757375240325932</v>
      </c>
      <c r="D4245" s="130">
        <f t="shared" si="70"/>
        <v>2.9640873534166243E-3</v>
      </c>
      <c r="E4245" s="130">
        <v>2.6156460361787204E-2</v>
      </c>
    </row>
    <row r="4246" spans="2:5" x14ac:dyDescent="0.25">
      <c r="B4246" s="136">
        <v>39855</v>
      </c>
      <c r="C4246" s="261">
        <v>2.2690119743347168</v>
      </c>
      <c r="D4246" s="130">
        <f t="shared" si="70"/>
        <v>-4.4265025253051654E-3</v>
      </c>
      <c r="E4246" s="130">
        <v>-2.9553275045352272E-3</v>
      </c>
    </row>
    <row r="4247" spans="2:5" x14ac:dyDescent="0.25">
      <c r="B4247" s="136">
        <v>39854</v>
      </c>
      <c r="C4247" s="261">
        <v>2.2791004180908199</v>
      </c>
      <c r="D4247" s="130">
        <f t="shared" si="70"/>
        <v>-7.6005284200744691E-2</v>
      </c>
      <c r="E4247" s="130">
        <v>4.4461835680973177E-3</v>
      </c>
    </row>
    <row r="4248" spans="2:5" x14ac:dyDescent="0.25">
      <c r="B4248" s="136">
        <v>39853</v>
      </c>
      <c r="C4248" s="261">
        <v>2.4665729999542241</v>
      </c>
      <c r="D4248" s="130">
        <f t="shared" si="70"/>
        <v>1.2073103255051362E-2</v>
      </c>
      <c r="E4248" s="130">
        <v>8.2257271498571427E-2</v>
      </c>
    </row>
    <row r="4249" spans="2:5" x14ac:dyDescent="0.25">
      <c r="B4249" s="136">
        <v>39850</v>
      </c>
      <c r="C4249" s="261">
        <v>2.4371490478515621</v>
      </c>
      <c r="D4249" s="130">
        <f t="shared" si="70"/>
        <v>8.1716372502229767E-2</v>
      </c>
      <c r="E4249" s="130">
        <v>-1.19290822137468E-2</v>
      </c>
    </row>
    <row r="4250" spans="2:5" x14ac:dyDescent="0.25">
      <c r="B4250" s="136">
        <v>39849</v>
      </c>
      <c r="C4250" s="261">
        <v>2.253038883209229</v>
      </c>
      <c r="D4250" s="130">
        <f t="shared" si="70"/>
        <v>-1.0339774341135175E-2</v>
      </c>
      <c r="E4250" s="130">
        <v>-7.5543251983145265E-2</v>
      </c>
    </row>
    <row r="4251" spans="2:5" x14ac:dyDescent="0.25">
      <c r="B4251" s="136">
        <v>39848</v>
      </c>
      <c r="C4251" s="261">
        <v>2.2765781879425049</v>
      </c>
      <c r="D4251" s="130">
        <f t="shared" si="70"/>
        <v>-1.3119292471638445E-2</v>
      </c>
      <c r="E4251" s="130">
        <v>1.0447802258852511E-2</v>
      </c>
    </row>
    <row r="4252" spans="2:5" x14ac:dyDescent="0.25">
      <c r="B4252" s="136">
        <v>39847</v>
      </c>
      <c r="C4252" s="261">
        <v>2.3068423271179199</v>
      </c>
      <c r="D4252" s="130">
        <f t="shared" si="70"/>
        <v>3.0804061639018856E-2</v>
      </c>
      <c r="E4252" s="130">
        <v>1.329369636224388E-2</v>
      </c>
    </row>
    <row r="4253" spans="2:5" x14ac:dyDescent="0.25">
      <c r="B4253" s="136">
        <v>39846</v>
      </c>
      <c r="C4253" s="261">
        <v>2.237905740737915</v>
      </c>
      <c r="D4253" s="130">
        <f t="shared" si="70"/>
        <v>2.2588700289645617E-3</v>
      </c>
      <c r="E4253" s="130">
        <v>-2.9883527612453515E-2</v>
      </c>
    </row>
    <row r="4254" spans="2:5" x14ac:dyDescent="0.25">
      <c r="B4254" s="136">
        <v>39843</v>
      </c>
      <c r="C4254" s="261">
        <v>2.232861995697021</v>
      </c>
      <c r="D4254" s="130">
        <f t="shared" si="70"/>
        <v>-3.2775311397061559E-2</v>
      </c>
      <c r="E4254" s="130">
        <v>-2.2537790350503776E-3</v>
      </c>
    </row>
    <row r="4255" spans="2:5" x14ac:dyDescent="0.25">
      <c r="B4255" s="136">
        <v>39842</v>
      </c>
      <c r="C4255" s="261">
        <v>2.308524608612061</v>
      </c>
      <c r="D4255" s="130">
        <f t="shared" si="70"/>
        <v>-2.0684493482206287E-2</v>
      </c>
      <c r="E4255" s="130">
        <v>3.3885933416776502E-2</v>
      </c>
    </row>
    <row r="4256" spans="2:5" x14ac:dyDescent="0.25">
      <c r="B4256" s="136">
        <v>39841</v>
      </c>
      <c r="C4256" s="261">
        <v>2.3572838306427002</v>
      </c>
      <c r="D4256" s="130">
        <f t="shared" si="70"/>
        <v>3.4304505379088919E-2</v>
      </c>
      <c r="E4256" s="130">
        <v>2.1121378498085142E-2</v>
      </c>
    </row>
    <row r="4257" spans="2:5" x14ac:dyDescent="0.25">
      <c r="B4257" s="136">
        <v>39840</v>
      </c>
      <c r="C4257" s="261">
        <v>2.2791004180908199</v>
      </c>
      <c r="D4257" s="130">
        <f t="shared" si="70"/>
        <v>1.5356038046163511E-2</v>
      </c>
      <c r="E4257" s="130">
        <v>-3.3166736875535285E-2</v>
      </c>
    </row>
    <row r="4258" spans="2:5" x14ac:dyDescent="0.25">
      <c r="B4258" s="136">
        <v>39839</v>
      </c>
      <c r="C4258" s="261">
        <v>2.2446317672729492</v>
      </c>
      <c r="D4258" s="130">
        <f t="shared" si="70"/>
        <v>2.4558605349722869E-2</v>
      </c>
      <c r="E4258" s="130">
        <v>-1.5123796452437449E-2</v>
      </c>
    </row>
    <row r="4259" spans="2:5" x14ac:dyDescent="0.25">
      <c r="B4259" s="136">
        <v>39836</v>
      </c>
      <c r="C4259" s="261">
        <v>2.1908280849456792</v>
      </c>
      <c r="D4259" s="130">
        <f t="shared" si="70"/>
        <v>2.0760010286471987E-2</v>
      </c>
      <c r="E4259" s="130">
        <v>-2.3969937123645587E-2</v>
      </c>
    </row>
    <row r="4260" spans="2:5" x14ac:dyDescent="0.25">
      <c r="B4260" s="136">
        <v>39835</v>
      </c>
      <c r="C4260" s="261">
        <v>2.1462714672088619</v>
      </c>
      <c r="D4260" s="130">
        <f t="shared" si="70"/>
        <v>-4.5250739915921399E-2</v>
      </c>
      <c r="E4260" s="130">
        <v>-2.0337797403177833E-2</v>
      </c>
    </row>
    <row r="4261" spans="2:5" x14ac:dyDescent="0.25">
      <c r="B4261" s="136">
        <v>39834</v>
      </c>
      <c r="C4261" s="261">
        <v>2.2479948997497559</v>
      </c>
      <c r="D4261" s="130">
        <f t="shared" si="70"/>
        <v>2.1780739171888035E-2</v>
      </c>
      <c r="E4261" s="130">
        <v>4.7395417632412153E-2</v>
      </c>
    </row>
    <row r="4262" spans="2:5" x14ac:dyDescent="0.25">
      <c r="B4262" s="136">
        <v>39833</v>
      </c>
      <c r="C4262" s="261">
        <v>2.200075626373291</v>
      </c>
      <c r="D4262" s="130">
        <f t="shared" si="70"/>
        <v>-5.5234824843763901E-2</v>
      </c>
      <c r="E4262" s="130">
        <v>-2.1316451110186752E-2</v>
      </c>
    </row>
    <row r="4263" spans="2:5" x14ac:dyDescent="0.25">
      <c r="B4263" s="136">
        <v>39829</v>
      </c>
      <c r="C4263" s="261">
        <v>2.3287010192871089</v>
      </c>
      <c r="D4263" s="130">
        <f t="shared" si="70"/>
        <v>2.0258022719962739E-2</v>
      </c>
      <c r="E4263" s="130">
        <v>5.8464077948924928E-2</v>
      </c>
    </row>
    <row r="4264" spans="2:5" x14ac:dyDescent="0.25">
      <c r="B4264" s="136">
        <v>39828</v>
      </c>
      <c r="C4264" s="261">
        <v>2.2824628353118901</v>
      </c>
      <c r="D4264" s="130">
        <f t="shared" si="70"/>
        <v>2.7241692522049481E-2</v>
      </c>
      <c r="E4264" s="130">
        <v>-1.9855783800607367E-2</v>
      </c>
    </row>
    <row r="4265" spans="2:5" x14ac:dyDescent="0.25">
      <c r="B4265" s="136">
        <v>39827</v>
      </c>
      <c r="C4265" s="261">
        <v>2.2219336032867432</v>
      </c>
      <c r="D4265" s="130">
        <f t="shared" si="70"/>
        <v>-3.5401653035585165E-2</v>
      </c>
      <c r="E4265" s="130">
        <v>-2.6519262915786244E-2</v>
      </c>
    </row>
    <row r="4266" spans="2:5" x14ac:dyDescent="0.25">
      <c r="B4266" s="136">
        <v>39826</v>
      </c>
      <c r="C4266" s="261">
        <v>2.3034806251525879</v>
      </c>
      <c r="D4266" s="130">
        <f t="shared" si="70"/>
        <v>5.8732923866660007E-2</v>
      </c>
      <c r="E4266" s="130">
        <v>3.6700926501682232E-2</v>
      </c>
    </row>
    <row r="4267" spans="2:5" x14ac:dyDescent="0.25">
      <c r="B4267" s="136">
        <v>39825</v>
      </c>
      <c r="C4267" s="261">
        <v>2.175695657730103</v>
      </c>
      <c r="D4267" s="130">
        <f t="shared" si="70"/>
        <v>-2.2289541943757849E-2</v>
      </c>
      <c r="E4267" s="130">
        <v>-5.5474730730161945E-2</v>
      </c>
    </row>
    <row r="4268" spans="2:5" x14ac:dyDescent="0.25">
      <c r="B4268" s="136">
        <v>39822</v>
      </c>
      <c r="C4268" s="261">
        <v>2.2252964973449711</v>
      </c>
      <c r="D4268" s="130">
        <f t="shared" si="70"/>
        <v>-6.3814244594727794E-3</v>
      </c>
      <c r="E4268" s="130">
        <v>2.2797692057085123E-2</v>
      </c>
    </row>
    <row r="4269" spans="2:5" x14ac:dyDescent="0.25">
      <c r="B4269" s="136">
        <v>39821</v>
      </c>
      <c r="C4269" s="261">
        <v>2.2395882606506352</v>
      </c>
      <c r="D4269" s="130">
        <f t="shared" si="70"/>
        <v>-1.1135668489082415E-2</v>
      </c>
      <c r="E4269" s="130">
        <v>6.4224085746397135E-3</v>
      </c>
    </row>
    <row r="4270" spans="2:5" x14ac:dyDescent="0.25">
      <c r="B4270" s="136">
        <v>39820</v>
      </c>
      <c r="C4270" s="261">
        <v>2.2648084163665771</v>
      </c>
      <c r="D4270" s="130">
        <f t="shared" si="70"/>
        <v>1.2782152729074741E-2</v>
      </c>
      <c r="E4270" s="130">
        <v>1.126106800926662E-2</v>
      </c>
    </row>
    <row r="4271" spans="2:5" x14ac:dyDescent="0.25">
      <c r="B4271" s="136">
        <v>39819</v>
      </c>
      <c r="C4271" s="261">
        <v>2.2362246513366699</v>
      </c>
      <c r="D4271" s="130">
        <f t="shared" si="70"/>
        <v>2.3470717335821911E-2</v>
      </c>
      <c r="E4271" s="130">
        <v>-1.2620831335378047E-2</v>
      </c>
    </row>
    <row r="4272" spans="2:5" x14ac:dyDescent="0.25">
      <c r="B4272" s="136">
        <v>39818</v>
      </c>
      <c r="C4272" s="261">
        <v>2.184942483901978</v>
      </c>
      <c r="D4272" s="130">
        <f t="shared" si="70"/>
        <v>3.3399401429141197E-2</v>
      </c>
      <c r="E4272" s="130">
        <v>-2.2932475681295611E-2</v>
      </c>
    </row>
    <row r="4273" spans="2:5" x14ac:dyDescent="0.25">
      <c r="B4273" s="136">
        <v>39815</v>
      </c>
      <c r="C4273" s="261">
        <v>2.1143252849578862</v>
      </c>
      <c r="D4273" s="130">
        <f t="shared" si="70"/>
        <v>2.3605388743613811E-2</v>
      </c>
      <c r="E4273" s="130">
        <v>-3.2319934947660556E-2</v>
      </c>
    </row>
    <row r="4274" spans="2:5" x14ac:dyDescent="0.25">
      <c r="B4274" s="136">
        <v>39813</v>
      </c>
      <c r="C4274" s="261">
        <v>2.065566778182983</v>
      </c>
      <c r="D4274" s="130">
        <f t="shared" si="70"/>
        <v>4.9083090610818935E-3</v>
      </c>
      <c r="E4274" s="130">
        <v>-2.3061024300182087E-2</v>
      </c>
    </row>
    <row r="4275" spans="2:5" x14ac:dyDescent="0.25">
      <c r="B4275" s="136">
        <v>39812</v>
      </c>
      <c r="C4275" s="261">
        <v>2.0554778575897221</v>
      </c>
      <c r="D4275" s="130">
        <f t="shared" si="70"/>
        <v>2.173006166669595E-2</v>
      </c>
      <c r="E4275" s="130">
        <v>-4.8843352341945345E-3</v>
      </c>
    </row>
    <row r="4276" spans="2:5" x14ac:dyDescent="0.25">
      <c r="B4276" s="136">
        <v>39811</v>
      </c>
      <c r="C4276" s="261">
        <v>2.011762142181396</v>
      </c>
      <c r="D4276" s="130">
        <f t="shared" si="70"/>
        <v>-8.6992583402943219E-3</v>
      </c>
      <c r="E4276" s="130">
        <v>-2.1267908699141937E-2</v>
      </c>
    </row>
    <row r="4277" spans="2:5" x14ac:dyDescent="0.25">
      <c r="B4277" s="136">
        <v>39808</v>
      </c>
      <c r="C4277" s="261">
        <v>2.029416561126709</v>
      </c>
      <c r="D4277" s="130">
        <f t="shared" si="70"/>
        <v>-3.9395007737213036E-2</v>
      </c>
      <c r="E4277" s="130">
        <v>8.7755995478520574E-3</v>
      </c>
    </row>
    <row r="4278" spans="2:5" x14ac:dyDescent="0.25">
      <c r="B4278" s="136">
        <v>39806</v>
      </c>
      <c r="C4278" s="261">
        <v>2.1126441955566411</v>
      </c>
      <c r="D4278" s="130">
        <f t="shared" si="70"/>
        <v>-7.1116270418419307E-3</v>
      </c>
      <c r="E4278" s="130">
        <v>4.1010621488042381E-2</v>
      </c>
    </row>
    <row r="4279" spans="2:5" x14ac:dyDescent="0.25">
      <c r="B4279" s="136">
        <v>39805</v>
      </c>
      <c r="C4279" s="261">
        <v>2.127776145935059</v>
      </c>
      <c r="D4279" s="130">
        <f t="shared" si="70"/>
        <v>1.0782690793509698E-2</v>
      </c>
      <c r="E4279" s="130">
        <v>7.1625645294384234E-3</v>
      </c>
    </row>
    <row r="4280" spans="2:5" x14ac:dyDescent="0.25">
      <c r="B4280" s="136">
        <v>39804</v>
      </c>
      <c r="C4280" s="261">
        <v>2.105077743530273</v>
      </c>
      <c r="D4280" s="130">
        <f t="shared" si="70"/>
        <v>-2.0344633836534801E-2</v>
      </c>
      <c r="E4280" s="130">
        <v>-1.0667664663949481E-2</v>
      </c>
    </row>
    <row r="4281" spans="2:5" x14ac:dyDescent="0.25">
      <c r="B4281" s="136">
        <v>39801</v>
      </c>
      <c r="C4281" s="261">
        <v>2.1487941741943359</v>
      </c>
      <c r="D4281" s="130">
        <f t="shared" si="70"/>
        <v>3.140080164870696E-3</v>
      </c>
      <c r="E4281" s="130">
        <v>2.0767133564743929E-2</v>
      </c>
    </row>
    <row r="4282" spans="2:5" x14ac:dyDescent="0.25">
      <c r="B4282" s="136">
        <v>39800</v>
      </c>
      <c r="C4282" s="261">
        <v>2.1420679092407231</v>
      </c>
      <c r="D4282" s="130">
        <f t="shared" si="70"/>
        <v>2.288187819412826E-2</v>
      </c>
      <c r="E4282" s="130">
        <v>-3.130250926026811E-3</v>
      </c>
    </row>
    <row r="4283" spans="2:5" x14ac:dyDescent="0.25">
      <c r="B4283" s="136">
        <v>39799</v>
      </c>
      <c r="C4283" s="261">
        <v>2.0941498279571529</v>
      </c>
      <c r="D4283" s="130">
        <f t="shared" si="70"/>
        <v>3.4898588550948691E-2</v>
      </c>
      <c r="E4283" s="130">
        <v>-2.2370010342274937E-2</v>
      </c>
    </row>
    <row r="4284" spans="2:5" x14ac:dyDescent="0.25">
      <c r="B4284" s="136">
        <v>39798</v>
      </c>
      <c r="C4284" s="261">
        <v>2.023531436920166</v>
      </c>
      <c r="D4284" s="130">
        <f t="shared" si="70"/>
        <v>7.9563569564117045E-3</v>
      </c>
      <c r="E4284" s="130">
        <v>-3.3721747171201799E-2</v>
      </c>
    </row>
    <row r="4285" spans="2:5" x14ac:dyDescent="0.25">
      <c r="B4285" s="136">
        <v>39797</v>
      </c>
      <c r="C4285" s="261">
        <v>2.0075585842132568</v>
      </c>
      <c r="D4285" s="130">
        <f t="shared" si="70"/>
        <v>-1.4038080377283949E-2</v>
      </c>
      <c r="E4285" s="130">
        <v>-7.8935530308439448E-3</v>
      </c>
    </row>
    <row r="4286" spans="2:5" x14ac:dyDescent="0.25">
      <c r="B4286" s="136">
        <v>39794</v>
      </c>
      <c r="C4286" s="261">
        <v>2.036142110824585</v>
      </c>
      <c r="D4286" s="130">
        <f t="shared" si="70"/>
        <v>1.0008549393056957E-2</v>
      </c>
      <c r="E4286" s="130">
        <v>1.4237953918804187E-2</v>
      </c>
    </row>
    <row r="4287" spans="2:5" x14ac:dyDescent="0.25">
      <c r="B4287" s="136">
        <v>39793</v>
      </c>
      <c r="C4287" s="261">
        <v>2.0159652233123779</v>
      </c>
      <c r="D4287" s="130">
        <f t="shared" si="70"/>
        <v>-4.3478137909486653E-2</v>
      </c>
      <c r="E4287" s="130">
        <v>-9.9093709643065693E-3</v>
      </c>
    </row>
    <row r="4288" spans="2:5" x14ac:dyDescent="0.25">
      <c r="B4288" s="136">
        <v>39792</v>
      </c>
      <c r="C4288" s="261">
        <v>2.1075997352600102</v>
      </c>
      <c r="D4288" s="130">
        <f t="shared" si="70"/>
        <v>5.6154614198818406E-3</v>
      </c>
      <c r="E4288" s="130">
        <v>4.5454411062245452E-2</v>
      </c>
    </row>
    <row r="4289" spans="2:5" x14ac:dyDescent="0.25">
      <c r="B4289" s="136">
        <v>39791</v>
      </c>
      <c r="C4289" s="261">
        <v>2.0958306789398189</v>
      </c>
      <c r="D4289" s="130">
        <f t="shared" si="70"/>
        <v>-3.707974561219636E-2</v>
      </c>
      <c r="E4289" s="130">
        <v>-5.5841040987507024E-3</v>
      </c>
    </row>
    <row r="4290" spans="2:5" x14ac:dyDescent="0.25">
      <c r="B4290" s="136">
        <v>39790</v>
      </c>
      <c r="C4290" s="261">
        <v>2.176536083221436</v>
      </c>
      <c r="D4290" s="130">
        <f t="shared" si="70"/>
        <v>8.9646432771844781E-2</v>
      </c>
      <c r="E4290" s="130">
        <v>3.850759753285133E-2</v>
      </c>
    </row>
    <row r="4291" spans="2:5" x14ac:dyDescent="0.25">
      <c r="B4291" s="136">
        <v>39787</v>
      </c>
      <c r="C4291" s="261">
        <v>1.997470021247864</v>
      </c>
      <c r="D4291" s="130">
        <f t="shared" ref="D4291:D4354" si="71">(C4291-C4292)/C4292</f>
        <v>3.800791849961839E-2</v>
      </c>
      <c r="E4291" s="130">
        <v>-8.2271120315423787E-2</v>
      </c>
    </row>
    <row r="4292" spans="2:5" x14ac:dyDescent="0.25">
      <c r="B4292" s="136">
        <v>39786</v>
      </c>
      <c r="C4292" s="261">
        <v>1.9243302345275879</v>
      </c>
      <c r="D4292" s="130">
        <f t="shared" si="71"/>
        <v>-5.4522456425025879E-2</v>
      </c>
      <c r="E4292" s="130">
        <v>-3.6616212479916997E-2</v>
      </c>
    </row>
    <row r="4293" spans="2:5" x14ac:dyDescent="0.25">
      <c r="B4293" s="136">
        <v>39785</v>
      </c>
      <c r="C4293" s="261">
        <v>2.0352997779846191</v>
      </c>
      <c r="D4293" s="130">
        <f t="shared" si="71"/>
        <v>-9.0058966282010964E-3</v>
      </c>
      <c r="E4293" s="130">
        <v>5.7666580021424253E-2</v>
      </c>
    </row>
    <row r="4294" spans="2:5" x14ac:dyDescent="0.25">
      <c r="B4294" s="136">
        <v>39784</v>
      </c>
      <c r="C4294" s="261">
        <v>2.0537960529327388</v>
      </c>
      <c r="D4294" s="130">
        <f t="shared" si="71"/>
        <v>3.4730534174955904E-2</v>
      </c>
      <c r="E4294" s="130">
        <v>9.0877398740911424E-3</v>
      </c>
    </row>
    <row r="4295" spans="2:5" x14ac:dyDescent="0.25">
      <c r="B4295" s="136">
        <v>39783</v>
      </c>
      <c r="C4295" s="261">
        <v>1.984860777854919</v>
      </c>
      <c r="D4295" s="130">
        <f t="shared" si="71"/>
        <v>-6.1232066808275393E-2</v>
      </c>
      <c r="E4295" s="130">
        <v>-3.3564810380944596E-2</v>
      </c>
    </row>
    <row r="4296" spans="2:5" x14ac:dyDescent="0.25">
      <c r="B4296" s="136">
        <v>39780</v>
      </c>
      <c r="C4296" s="261">
        <v>2.1143252849578862</v>
      </c>
      <c r="D4296" s="130">
        <f t="shared" si="71"/>
        <v>3.4553587219310872E-2</v>
      </c>
      <c r="E4296" s="130">
        <v>6.5225988919425493E-2</v>
      </c>
    </row>
    <row r="4297" spans="2:5" x14ac:dyDescent="0.25">
      <c r="B4297" s="136">
        <v>39778</v>
      </c>
      <c r="C4297" s="261">
        <v>2.0437078475952148</v>
      </c>
      <c r="D4297" s="130">
        <f t="shared" si="71"/>
        <v>5.0561749211444566E-2</v>
      </c>
      <c r="E4297" s="130">
        <v>-3.3399514192575114E-2</v>
      </c>
    </row>
    <row r="4298" spans="2:5" x14ac:dyDescent="0.25">
      <c r="B4298" s="136">
        <v>39777</v>
      </c>
      <c r="C4298" s="261">
        <v>1.945347666740417</v>
      </c>
      <c r="D4298" s="130">
        <f t="shared" si="71"/>
        <v>-7.291661932425067E-2</v>
      </c>
      <c r="E4298" s="130">
        <v>-4.8128298264615475E-2</v>
      </c>
    </row>
    <row r="4299" spans="2:5" x14ac:dyDescent="0.25">
      <c r="B4299" s="136">
        <v>39776</v>
      </c>
      <c r="C4299" s="261">
        <v>2.098352432250977</v>
      </c>
      <c r="D4299" s="130">
        <f t="shared" si="71"/>
        <v>8.7108069025973595E-2</v>
      </c>
      <c r="E4299" s="130">
        <v>7.8651630310859283E-2</v>
      </c>
    </row>
    <row r="4300" spans="2:5" x14ac:dyDescent="0.25">
      <c r="B4300" s="136">
        <v>39773</v>
      </c>
      <c r="C4300" s="261">
        <v>1.930215120315552</v>
      </c>
      <c r="D4300" s="130">
        <f t="shared" si="71"/>
        <v>8.7635729289045658E-2</v>
      </c>
      <c r="E4300" s="130">
        <v>-8.0128251742276765E-2</v>
      </c>
    </row>
    <row r="4301" spans="2:5" x14ac:dyDescent="0.25">
      <c r="B4301" s="136">
        <v>39772</v>
      </c>
      <c r="C4301" s="261">
        <v>1.7746889591217041</v>
      </c>
      <c r="D4301" s="130">
        <f t="shared" si="71"/>
        <v>-5.6746859903259207E-2</v>
      </c>
      <c r="E4301" s="130">
        <v>-8.0574522267975207E-2</v>
      </c>
    </row>
    <row r="4302" spans="2:5" x14ac:dyDescent="0.25">
      <c r="B4302" s="136">
        <v>39771</v>
      </c>
      <c r="C4302" s="261">
        <v>1.881455659866333</v>
      </c>
      <c r="D4302" s="130">
        <f t="shared" si="71"/>
        <v>-7.2524009912481271E-2</v>
      </c>
      <c r="E4302" s="130">
        <v>6.0160796175498771E-2</v>
      </c>
    </row>
    <row r="4303" spans="2:5" x14ac:dyDescent="0.25">
      <c r="B4303" s="136">
        <v>39770</v>
      </c>
      <c r="C4303" s="261">
        <v>2.028576135635376</v>
      </c>
      <c r="D4303" s="130">
        <f t="shared" si="71"/>
        <v>-1.22796600282437E-2</v>
      </c>
      <c r="E4303" s="130">
        <v>7.8195026812109436E-2</v>
      </c>
    </row>
    <row r="4304" spans="2:5" x14ac:dyDescent="0.25">
      <c r="B4304" s="136">
        <v>39769</v>
      </c>
      <c r="C4304" s="261">
        <v>2.0537960529327388</v>
      </c>
      <c r="D4304" s="130">
        <f t="shared" si="71"/>
        <v>-1.1731426207440061E-2</v>
      </c>
      <c r="E4304" s="130">
        <v>1.2432324749528633E-2</v>
      </c>
    </row>
    <row r="4305" spans="2:5" x14ac:dyDescent="0.25">
      <c r="B4305" s="136">
        <v>39766</v>
      </c>
      <c r="C4305" s="261">
        <v>2.0781760215759282</v>
      </c>
      <c r="D4305" s="130">
        <f t="shared" si="71"/>
        <v>-5.6848545048685535E-2</v>
      </c>
      <c r="E4305" s="130">
        <v>1.187068628765536E-2</v>
      </c>
    </row>
    <row r="4306" spans="2:5" x14ac:dyDescent="0.25">
      <c r="B4306" s="136">
        <v>39765</v>
      </c>
      <c r="C4306" s="261">
        <v>2.203438282012939</v>
      </c>
      <c r="D4306" s="130">
        <f t="shared" si="71"/>
        <v>7.242219914845742E-2</v>
      </c>
      <c r="E4306" s="130">
        <v>6.0275096592646474E-2</v>
      </c>
    </row>
    <row r="4307" spans="2:5" x14ac:dyDescent="0.25">
      <c r="B4307" s="136">
        <v>39764</v>
      </c>
      <c r="C4307" s="261">
        <v>2.05463695526123</v>
      </c>
      <c r="D4307" s="130">
        <f t="shared" si="71"/>
        <v>-6.1083280128823927E-2</v>
      </c>
      <c r="E4307" s="130">
        <v>-6.7531424849246222E-2</v>
      </c>
    </row>
    <row r="4308" spans="2:5" x14ac:dyDescent="0.25">
      <c r="B4308" s="136">
        <v>39763</v>
      </c>
      <c r="C4308" s="261">
        <v>2.1883058547973628</v>
      </c>
      <c r="D4308" s="130">
        <f t="shared" si="71"/>
        <v>-4.6520066572251065E-2</v>
      </c>
      <c r="E4308" s="130">
        <v>6.5057186474647991E-2</v>
      </c>
    </row>
    <row r="4309" spans="2:5" x14ac:dyDescent="0.25">
      <c r="B4309" s="136">
        <v>39762</v>
      </c>
      <c r="C4309" s="261">
        <v>2.2950727939605708</v>
      </c>
      <c r="D4309" s="130">
        <f t="shared" si="71"/>
        <v>2.2854822203849004E-2</v>
      </c>
      <c r="E4309" s="130">
        <v>4.8789769916826653E-2</v>
      </c>
    </row>
    <row r="4310" spans="2:5" x14ac:dyDescent="0.25">
      <c r="B4310" s="136">
        <v>39759</v>
      </c>
      <c r="C4310" s="261">
        <v>2.2437913417816162</v>
      </c>
      <c r="D4310" s="130">
        <f t="shared" si="71"/>
        <v>7.9692633581681965E-2</v>
      </c>
      <c r="E4310" s="130">
        <v>-2.2344150614263977E-2</v>
      </c>
    </row>
    <row r="4311" spans="2:5" x14ac:dyDescent="0.25">
      <c r="B4311" s="136">
        <v>39758</v>
      </c>
      <c r="C4311" s="261">
        <v>2.0781760215759282</v>
      </c>
      <c r="D4311" s="130">
        <f t="shared" si="71"/>
        <v>-0.10467213843872258</v>
      </c>
      <c r="E4311" s="130">
        <v>-7.3810481893644392E-2</v>
      </c>
    </row>
    <row r="4312" spans="2:5" x14ac:dyDescent="0.25">
      <c r="B4312" s="136">
        <v>39757</v>
      </c>
      <c r="C4312" s="261">
        <v>2.321134090423584</v>
      </c>
      <c r="D4312" s="130">
        <f t="shared" si="71"/>
        <v>-7.7206195634854854E-2</v>
      </c>
      <c r="E4312" s="130">
        <v>0.11690928310462131</v>
      </c>
    </row>
    <row r="4313" spans="2:5" x14ac:dyDescent="0.25">
      <c r="B4313" s="136">
        <v>39756</v>
      </c>
      <c r="C4313" s="261">
        <v>2.5153334140777588</v>
      </c>
      <c r="D4313" s="130">
        <f t="shared" si="71"/>
        <v>4.8353088441733978E-2</v>
      </c>
      <c r="E4313" s="130">
        <v>8.3665706542070284E-2</v>
      </c>
    </row>
    <row r="4314" spans="2:5" x14ac:dyDescent="0.25">
      <c r="B4314" s="136">
        <v>39755</v>
      </c>
      <c r="C4314" s="261">
        <v>2.399318933486938</v>
      </c>
      <c r="D4314" s="130">
        <f t="shared" si="71"/>
        <v>-2.660287409004063E-2</v>
      </c>
      <c r="E4314" s="130">
        <v>-4.6122903604553435E-2</v>
      </c>
    </row>
    <row r="4315" spans="2:5" x14ac:dyDescent="0.25">
      <c r="B4315" s="136">
        <v>39752</v>
      </c>
      <c r="C4315" s="261">
        <v>2.4648921489715581</v>
      </c>
      <c r="D4315" s="130">
        <f t="shared" si="71"/>
        <v>3.4117140612063043E-4</v>
      </c>
      <c r="E4315" s="130">
        <v>2.7329928743288105E-2</v>
      </c>
    </row>
    <row r="4316" spans="2:5" x14ac:dyDescent="0.25">
      <c r="B4316" s="136">
        <v>39751</v>
      </c>
      <c r="C4316" s="261">
        <v>2.464051485061646</v>
      </c>
      <c r="D4316" s="130">
        <f t="shared" si="71"/>
        <v>4.9785095848044254E-2</v>
      </c>
      <c r="E4316" s="130">
        <v>-3.4105504789037715E-4</v>
      </c>
    </row>
    <row r="4317" spans="2:5" x14ac:dyDescent="0.25">
      <c r="B4317" s="136">
        <v>39750</v>
      </c>
      <c r="C4317" s="261">
        <v>2.347196102142334</v>
      </c>
      <c r="D4317" s="130">
        <f t="shared" si="71"/>
        <v>-8.8745550817703207E-3</v>
      </c>
      <c r="E4317" s="130">
        <v>-4.7424083314715502E-2</v>
      </c>
    </row>
    <row r="4318" spans="2:5" x14ac:dyDescent="0.25">
      <c r="B4318" s="136">
        <v>39749</v>
      </c>
      <c r="C4318" s="261">
        <v>2.3682129383087158</v>
      </c>
      <c r="D4318" s="130">
        <f t="shared" si="71"/>
        <v>0.1554556428211899</v>
      </c>
      <c r="E4318" s="130">
        <v>8.9540180077835596E-3</v>
      </c>
    </row>
    <row r="4319" spans="2:5" x14ac:dyDescent="0.25">
      <c r="B4319" s="136">
        <v>39748</v>
      </c>
      <c r="C4319" s="261">
        <v>2.049592256546021</v>
      </c>
      <c r="D4319" s="130">
        <f t="shared" si="71"/>
        <v>-3.3307361037440267E-2</v>
      </c>
      <c r="E4319" s="130">
        <v>-0.13454055444450075</v>
      </c>
    </row>
    <row r="4320" spans="2:5" x14ac:dyDescent="0.25">
      <c r="B4320" s="136">
        <v>39745</v>
      </c>
      <c r="C4320" s="261">
        <v>2.1202108860015869</v>
      </c>
      <c r="D4320" s="130">
        <f t="shared" si="71"/>
        <v>-2.4748538078394024E-2</v>
      </c>
      <c r="E4320" s="130">
        <v>3.445496499609766E-2</v>
      </c>
    </row>
    <row r="4321" spans="2:5" x14ac:dyDescent="0.25">
      <c r="B4321" s="136">
        <v>39744</v>
      </c>
      <c r="C4321" s="261">
        <v>2.174014568328857</v>
      </c>
      <c r="D4321" s="130">
        <f t="shared" si="71"/>
        <v>1.9716010893994707E-2</v>
      </c>
      <c r="E4321" s="130">
        <v>2.5376571114930968E-2</v>
      </c>
    </row>
    <row r="4322" spans="2:5" x14ac:dyDescent="0.25">
      <c r="B4322" s="136">
        <v>39743</v>
      </c>
      <c r="C4322" s="261">
        <v>2.131980419158936</v>
      </c>
      <c r="D4322" s="130">
        <f t="shared" si="71"/>
        <v>-4.5180390338720136E-2</v>
      </c>
      <c r="E4322" s="130">
        <v>-1.9334805655066154E-2</v>
      </c>
    </row>
    <row r="4323" spans="2:5" x14ac:dyDescent="0.25">
      <c r="B4323" s="136">
        <v>39742</v>
      </c>
      <c r="C4323" s="261">
        <v>2.232861995697021</v>
      </c>
      <c r="D4323" s="130">
        <f t="shared" si="71"/>
        <v>-5.2105972450725714E-2</v>
      </c>
      <c r="E4323" s="130">
        <v>4.731824721818164E-2</v>
      </c>
    </row>
    <row r="4324" spans="2:5" x14ac:dyDescent="0.25">
      <c r="B4324" s="136">
        <v>39741</v>
      </c>
      <c r="C4324" s="261">
        <v>2.3556029796600342</v>
      </c>
      <c r="D4324" s="130">
        <f t="shared" si="71"/>
        <v>7.9352928896049793E-2</v>
      </c>
      <c r="E4324" s="130">
        <v>5.4970250825867865E-2</v>
      </c>
    </row>
    <row r="4325" spans="2:5" x14ac:dyDescent="0.25">
      <c r="B4325" s="136">
        <v>39738</v>
      </c>
      <c r="C4325" s="261">
        <v>2.1824214458465581</v>
      </c>
      <c r="D4325" s="130">
        <f t="shared" si="71"/>
        <v>-2.0377352755970704E-2</v>
      </c>
      <c r="E4325" s="130">
        <v>-7.3518982319537587E-2</v>
      </c>
    </row>
    <row r="4326" spans="2:5" x14ac:dyDescent="0.25">
      <c r="B4326" s="136">
        <v>39737</v>
      </c>
      <c r="C4326" s="261">
        <v>2.227818489074707</v>
      </c>
      <c r="D4326" s="130">
        <f t="shared" si="71"/>
        <v>5.8306989336457685E-2</v>
      </c>
      <c r="E4326" s="130">
        <v>2.0801226689989533E-2</v>
      </c>
    </row>
    <row r="4327" spans="2:5" x14ac:dyDescent="0.25">
      <c r="B4327" s="136">
        <v>39736</v>
      </c>
      <c r="C4327" s="261">
        <v>2.105077743530273</v>
      </c>
      <c r="D4327" s="130">
        <f t="shared" si="71"/>
        <v>-0.10984735103213554</v>
      </c>
      <c r="E4327" s="130">
        <v>-5.5094589683297168E-2</v>
      </c>
    </row>
    <row r="4328" spans="2:5" x14ac:dyDescent="0.25">
      <c r="B4328" s="136">
        <v>39735</v>
      </c>
      <c r="C4328" s="261">
        <v>2.3648502826690669</v>
      </c>
      <c r="D4328" s="130">
        <f t="shared" si="71"/>
        <v>-4.0029959803575689E-2</v>
      </c>
      <c r="E4328" s="130">
        <v>0.12340282440265046</v>
      </c>
    </row>
    <row r="4329" spans="2:5" x14ac:dyDescent="0.25">
      <c r="B4329" s="136">
        <v>39734</v>
      </c>
      <c r="C4329" s="261">
        <v>2.4634625911712651</v>
      </c>
      <c r="D4329" s="130">
        <f t="shared" si="71"/>
        <v>0.23421160450324016</v>
      </c>
      <c r="E4329" s="130">
        <v>4.1699176148648306E-2</v>
      </c>
    </row>
    <row r="4330" spans="2:5" x14ac:dyDescent="0.25">
      <c r="B4330" s="136">
        <v>39731</v>
      </c>
      <c r="C4330" s="261">
        <v>1.9959807395935061</v>
      </c>
      <c r="D4330" s="130">
        <f t="shared" si="71"/>
        <v>-4.436452166972691E-2</v>
      </c>
      <c r="E4330" s="130">
        <v>-0.18976616623006745</v>
      </c>
    </row>
    <row r="4331" spans="2:5" x14ac:dyDescent="0.25">
      <c r="B4331" s="136">
        <v>39730</v>
      </c>
      <c r="C4331" s="261">
        <v>2.0886423587799068</v>
      </c>
      <c r="D4331" s="130">
        <f t="shared" si="71"/>
        <v>-1.95924802604098E-2</v>
      </c>
      <c r="E4331" s="130">
        <v>4.6424104876518907E-2</v>
      </c>
    </row>
    <row r="4332" spans="2:5" x14ac:dyDescent="0.25">
      <c r="B4332" s="136">
        <v>39729</v>
      </c>
      <c r="C4332" s="261">
        <v>2.13038182258606</v>
      </c>
      <c r="D4332" s="130">
        <f t="shared" si="71"/>
        <v>-3.9156484966195886E-2</v>
      </c>
      <c r="E4332" s="130">
        <v>1.9984016713390604E-2</v>
      </c>
    </row>
    <row r="4333" spans="2:5" x14ac:dyDescent="0.25">
      <c r="B4333" s="136">
        <v>39728</v>
      </c>
      <c r="C4333" s="261">
        <v>2.217199563980103</v>
      </c>
      <c r="D4333" s="130">
        <f t="shared" si="71"/>
        <v>-4.5291136849410225E-2</v>
      </c>
      <c r="E4333" s="130">
        <v>4.0752197786148657E-2</v>
      </c>
    </row>
    <row r="4334" spans="2:5" x14ac:dyDescent="0.25">
      <c r="B4334" s="136">
        <v>39727</v>
      </c>
      <c r="C4334" s="261">
        <v>2.322382926940918</v>
      </c>
      <c r="D4334" s="130">
        <f t="shared" si="71"/>
        <v>-5.9499740272781168E-2</v>
      </c>
      <c r="E4334" s="130">
        <v>4.7439736444833118E-2</v>
      </c>
    </row>
    <row r="4335" spans="2:5" x14ac:dyDescent="0.25">
      <c r="B4335" s="136">
        <v>39724</v>
      </c>
      <c r="C4335" s="261">
        <v>2.4693059921264648</v>
      </c>
      <c r="D4335" s="130">
        <f t="shared" si="71"/>
        <v>-3.2701391657675022E-2</v>
      </c>
      <c r="E4335" s="130">
        <v>6.3263927529417563E-2</v>
      </c>
    </row>
    <row r="4336" spans="2:5" x14ac:dyDescent="0.25">
      <c r="B4336" s="136">
        <v>39723</v>
      </c>
      <c r="C4336" s="261">
        <v>2.5527856349945068</v>
      </c>
      <c r="D4336" s="130">
        <f t="shared" si="71"/>
        <v>-5.6172629254035732E-2</v>
      </c>
      <c r="E4336" s="130">
        <v>3.3806925158008774E-2</v>
      </c>
    </row>
    <row r="4337" spans="2:5" x14ac:dyDescent="0.25">
      <c r="B4337" s="136">
        <v>39722</v>
      </c>
      <c r="C4337" s="261">
        <v>2.704716682434082</v>
      </c>
      <c r="D4337" s="130">
        <f t="shared" si="71"/>
        <v>-2.7319149023735362E-2</v>
      </c>
      <c r="E4337" s="130">
        <v>5.9515787521227617E-2</v>
      </c>
    </row>
    <row r="4338" spans="2:5" x14ac:dyDescent="0.25">
      <c r="B4338" s="136">
        <v>39721</v>
      </c>
      <c r="C4338" s="261">
        <v>2.7806825637817378</v>
      </c>
      <c r="D4338" s="130">
        <f t="shared" si="71"/>
        <v>0.13492363684204495</v>
      </c>
      <c r="E4338" s="130">
        <v>2.8086446850799578E-2</v>
      </c>
    </row>
    <row r="4339" spans="2:5" x14ac:dyDescent="0.25">
      <c r="B4339" s="136">
        <v>39720</v>
      </c>
      <c r="C4339" s="261">
        <v>2.4501054286956792</v>
      </c>
      <c r="D4339" s="130">
        <f t="shared" si="71"/>
        <v>-0.12674816291000329</v>
      </c>
      <c r="E4339" s="130">
        <v>-0.11888344947812836</v>
      </c>
    </row>
    <row r="4340" spans="2:5" x14ac:dyDescent="0.25">
      <c r="B4340" s="136">
        <v>39717</v>
      </c>
      <c r="C4340" s="261">
        <v>2.805726051330566</v>
      </c>
      <c r="D4340" s="130">
        <f t="shared" si="71"/>
        <v>-1.8399563453912648E-2</v>
      </c>
      <c r="E4340" s="130">
        <v>0.14514502864646217</v>
      </c>
    </row>
    <row r="4341" spans="2:5" x14ac:dyDescent="0.25">
      <c r="B4341" s="136">
        <v>39716</v>
      </c>
      <c r="C4341" s="261">
        <v>2.8583178520202641</v>
      </c>
      <c r="D4341" s="130">
        <f t="shared" si="71"/>
        <v>1.6627240731796E-2</v>
      </c>
      <c r="E4341" s="130">
        <v>1.874445321016192E-2</v>
      </c>
    </row>
    <row r="4342" spans="2:5" x14ac:dyDescent="0.25">
      <c r="B4342" s="136">
        <v>39715</v>
      </c>
      <c r="C4342" s="261">
        <v>2.8115692138671879</v>
      </c>
      <c r="D4342" s="130">
        <f t="shared" si="71"/>
        <v>-4.2638033373216047E-2</v>
      </c>
      <c r="E4342" s="130">
        <v>-1.6355297266899185E-2</v>
      </c>
    </row>
    <row r="4343" spans="2:5" x14ac:dyDescent="0.25">
      <c r="B4343" s="136">
        <v>39714</v>
      </c>
      <c r="C4343" s="261">
        <v>2.9367880821228032</v>
      </c>
      <c r="D4343" s="130">
        <f t="shared" si="71"/>
        <v>-4.7644738449453175E-2</v>
      </c>
      <c r="E4343" s="130">
        <v>4.4537003619904585E-2</v>
      </c>
    </row>
    <row r="4344" spans="2:5" x14ac:dyDescent="0.25">
      <c r="B4344" s="136">
        <v>39713</v>
      </c>
      <c r="C4344" s="261">
        <v>3.083710670471191</v>
      </c>
      <c r="D4344" s="130">
        <f t="shared" si="71"/>
        <v>-4.0519623027315405E-2</v>
      </c>
      <c r="E4344" s="130">
        <v>5.0028324904596966E-2</v>
      </c>
    </row>
    <row r="4345" spans="2:5" x14ac:dyDescent="0.25">
      <c r="B4345" s="136">
        <v>39710</v>
      </c>
      <c r="C4345" s="261">
        <v>3.2139382362365718</v>
      </c>
      <c r="D4345" s="130">
        <f t="shared" si="71"/>
        <v>0.10252007340955024</v>
      </c>
      <c r="E4345" s="130">
        <v>4.2230799086440264E-2</v>
      </c>
    </row>
    <row r="4346" spans="2:5" x14ac:dyDescent="0.25">
      <c r="B4346" s="136">
        <v>39709</v>
      </c>
      <c r="C4346" s="261">
        <v>2.915083646774292</v>
      </c>
      <c r="D4346" s="130">
        <f t="shared" si="71"/>
        <v>1.6594183534175883E-2</v>
      </c>
      <c r="E4346" s="130">
        <v>-9.2987035684988728E-2</v>
      </c>
    </row>
    <row r="4347" spans="2:5" x14ac:dyDescent="0.25">
      <c r="B4347" s="136">
        <v>39708</v>
      </c>
      <c r="C4347" s="261">
        <v>2.867499828338623</v>
      </c>
      <c r="D4347" s="130">
        <f t="shared" si="71"/>
        <v>-5.631879491682442E-2</v>
      </c>
      <c r="E4347" s="130">
        <v>-1.6323311507140861E-2</v>
      </c>
    </row>
    <row r="4348" spans="2:5" x14ac:dyDescent="0.25">
      <c r="B4348" s="136">
        <v>39707</v>
      </c>
      <c r="C4348" s="261">
        <v>3.038631916046143</v>
      </c>
      <c r="D4348" s="130">
        <f t="shared" si="71"/>
        <v>4.5976890747681722E-2</v>
      </c>
      <c r="E4348" s="130">
        <v>5.9679894665127416E-2</v>
      </c>
    </row>
    <row r="4349" spans="2:5" x14ac:dyDescent="0.25">
      <c r="B4349" s="136">
        <v>39706</v>
      </c>
      <c r="C4349" s="261">
        <v>2.9050660133361821</v>
      </c>
      <c r="D4349" s="130">
        <f t="shared" si="71"/>
        <v>-6.5521114092238375E-2</v>
      </c>
      <c r="E4349" s="130">
        <v>-4.3955933591244709E-2</v>
      </c>
    </row>
    <row r="4350" spans="2:5" x14ac:dyDescent="0.25">
      <c r="B4350" s="136">
        <v>39703</v>
      </c>
      <c r="C4350" s="261">
        <v>3.1087551116943359</v>
      </c>
      <c r="D4350" s="130">
        <f t="shared" si="71"/>
        <v>1.6136816730793133E-3</v>
      </c>
      <c r="E4350" s="130">
        <v>7.0115135911915816E-2</v>
      </c>
    </row>
    <row r="4351" spans="2:5" x14ac:dyDescent="0.25">
      <c r="B4351" s="136">
        <v>39702</v>
      </c>
      <c r="C4351" s="261">
        <v>3.103746652603149</v>
      </c>
      <c r="D4351" s="130">
        <f t="shared" si="71"/>
        <v>-5.1288221501148853E-2</v>
      </c>
      <c r="E4351" s="130">
        <v>-1.6110818997438668E-3</v>
      </c>
    </row>
    <row r="4352" spans="2:5" x14ac:dyDescent="0.25">
      <c r="B4352" s="136">
        <v>39701</v>
      </c>
      <c r="C4352" s="261">
        <v>3.2715380191802979</v>
      </c>
      <c r="D4352" s="130">
        <f t="shared" si="71"/>
        <v>1.9245429362798723E-2</v>
      </c>
      <c r="E4352" s="130">
        <v>5.4060909396847927E-2</v>
      </c>
    </row>
    <row r="4353" spans="2:5" x14ac:dyDescent="0.25">
      <c r="B4353" s="136">
        <v>39700</v>
      </c>
      <c r="C4353" s="261">
        <v>3.209764719009399</v>
      </c>
      <c r="D4353" s="130">
        <f t="shared" si="71"/>
        <v>-2.5348401703542696E-2</v>
      </c>
      <c r="E4353" s="130">
        <v>-1.8882036463808705E-2</v>
      </c>
    </row>
    <row r="4354" spans="2:5" x14ac:dyDescent="0.25">
      <c r="B4354" s="136">
        <v>39699</v>
      </c>
      <c r="C4354" s="261">
        <v>3.2932431697845459</v>
      </c>
      <c r="D4354" s="130">
        <f t="shared" si="71"/>
        <v>1.5235083383658946E-3</v>
      </c>
      <c r="E4354" s="130">
        <v>2.6007654168779742E-2</v>
      </c>
    </row>
    <row r="4355" spans="2:5" x14ac:dyDescent="0.25">
      <c r="B4355" s="136">
        <v>39696</v>
      </c>
      <c r="C4355" s="261">
        <v>3.2882335186004639</v>
      </c>
      <c r="D4355" s="130">
        <f t="shared" ref="D4355:D4418" si="72">(C4355-C4356)/C4356</f>
        <v>-3.2894261394220241E-3</v>
      </c>
      <c r="E4355" s="130">
        <v>-1.5211907915107824E-3</v>
      </c>
    </row>
    <row r="4356" spans="2:5" x14ac:dyDescent="0.25">
      <c r="B4356" s="136">
        <v>39695</v>
      </c>
      <c r="C4356" s="261">
        <v>3.2990856170654301</v>
      </c>
      <c r="D4356" s="130">
        <f t="shared" si="72"/>
        <v>-2.6840402132018479E-2</v>
      </c>
      <c r="E4356" s="130">
        <v>3.3002821738722281E-3</v>
      </c>
    </row>
    <row r="4357" spans="2:5" x14ac:dyDescent="0.25">
      <c r="B4357" s="136">
        <v>39694</v>
      </c>
      <c r="C4357" s="261">
        <v>3.390076637268066</v>
      </c>
      <c r="D4357" s="130">
        <f t="shared" si="72"/>
        <v>-1.2162911907015147E-2</v>
      </c>
      <c r="E4357" s="130">
        <v>2.75806786377291E-2</v>
      </c>
    </row>
    <row r="4358" spans="2:5" x14ac:dyDescent="0.25">
      <c r="B4358" s="136">
        <v>39693</v>
      </c>
      <c r="C4358" s="261">
        <v>3.4318175315856929</v>
      </c>
      <c r="D4358" s="130">
        <f t="shared" si="72"/>
        <v>-4.1181412973150871E-3</v>
      </c>
      <c r="E4358" s="130">
        <v>1.2312669825442163E-2</v>
      </c>
    </row>
    <row r="4359" spans="2:5" x14ac:dyDescent="0.25">
      <c r="B4359" s="136">
        <v>39689</v>
      </c>
      <c r="C4359" s="261">
        <v>3.446008682250977</v>
      </c>
      <c r="D4359" s="130">
        <f t="shared" si="72"/>
        <v>-2.8989426468526225E-3</v>
      </c>
      <c r="E4359" s="130">
        <v>4.1351705137793208E-3</v>
      </c>
    </row>
    <row r="4360" spans="2:5" x14ac:dyDescent="0.25">
      <c r="B4360" s="136">
        <v>39688</v>
      </c>
      <c r="C4360" s="261">
        <v>3.456027507781982</v>
      </c>
      <c r="D4360" s="130">
        <f t="shared" si="72"/>
        <v>5.5867820790092646E-3</v>
      </c>
      <c r="E4360" s="130">
        <v>2.9073709484854072E-3</v>
      </c>
    </row>
    <row r="4361" spans="2:5" x14ac:dyDescent="0.25">
      <c r="B4361" s="136">
        <v>39687</v>
      </c>
      <c r="C4361" s="261">
        <v>3.4368267059326172</v>
      </c>
      <c r="D4361" s="130">
        <f t="shared" si="72"/>
        <v>1.5790772875980973E-2</v>
      </c>
      <c r="E4361" s="130">
        <v>-5.5557433516168764E-3</v>
      </c>
    </row>
    <row r="4362" spans="2:5" x14ac:dyDescent="0.25">
      <c r="B4362" s="136">
        <v>39686</v>
      </c>
      <c r="C4362" s="261">
        <v>3.3834002017974849</v>
      </c>
      <c r="D4362" s="130">
        <f t="shared" si="72"/>
        <v>1.5789136882563386E-2</v>
      </c>
      <c r="E4362" s="130">
        <v>-1.5545300565462892E-2</v>
      </c>
    </row>
    <row r="4363" spans="2:5" x14ac:dyDescent="0.25">
      <c r="B4363" s="136">
        <v>39685</v>
      </c>
      <c r="C4363" s="261">
        <v>3.330809593200684</v>
      </c>
      <c r="D4363" s="130">
        <f t="shared" si="72"/>
        <v>-3.9941867752710893E-2</v>
      </c>
      <c r="E4363" s="130">
        <v>-1.5543715038162284E-2</v>
      </c>
    </row>
    <row r="4364" spans="2:5" x14ac:dyDescent="0.25">
      <c r="B4364" s="136">
        <v>39682</v>
      </c>
      <c r="C4364" s="261">
        <v>3.4693832397460942</v>
      </c>
      <c r="D4364" s="130">
        <f t="shared" si="72"/>
        <v>3.2289991971750795E-2</v>
      </c>
      <c r="E4364" s="130">
        <v>4.1603592960788312E-2</v>
      </c>
    </row>
    <row r="4365" spans="2:5" x14ac:dyDescent="0.25">
      <c r="B4365" s="136">
        <v>39681</v>
      </c>
      <c r="C4365" s="261">
        <v>3.36086106300354</v>
      </c>
      <c r="D4365" s="130">
        <f t="shared" si="72"/>
        <v>-9.1066900276079825E-3</v>
      </c>
      <c r="E4365" s="130">
        <v>-3.127996224207745E-2</v>
      </c>
    </row>
    <row r="4366" spans="2:5" x14ac:dyDescent="0.25">
      <c r="B4366" s="136">
        <v>39680</v>
      </c>
      <c r="C4366" s="261">
        <v>3.3917486667633061</v>
      </c>
      <c r="D4366" s="130">
        <f t="shared" si="72"/>
        <v>-4.1662402448570928E-3</v>
      </c>
      <c r="E4366" s="130">
        <v>9.1903840059851753E-3</v>
      </c>
    </row>
    <row r="4367" spans="2:5" x14ac:dyDescent="0.25">
      <c r="B4367" s="136">
        <v>39679</v>
      </c>
      <c r="C4367" s="261">
        <v>3.4059386253356929</v>
      </c>
      <c r="D4367" s="130">
        <f t="shared" si="72"/>
        <v>-2.0643315237574532E-2</v>
      </c>
      <c r="E4367" s="130">
        <v>4.1836704209360148E-3</v>
      </c>
    </row>
    <row r="4368" spans="2:5" x14ac:dyDescent="0.25">
      <c r="B4368" s="136">
        <v>39678</v>
      </c>
      <c r="C4368" s="261">
        <v>3.477730512619019</v>
      </c>
      <c r="D4368" s="130">
        <f t="shared" si="72"/>
        <v>-1.7916061672569719E-2</v>
      </c>
      <c r="E4368" s="130">
        <v>2.1078444206037387E-2</v>
      </c>
    </row>
    <row r="4369" spans="2:5" x14ac:dyDescent="0.25">
      <c r="B4369" s="136">
        <v>39675</v>
      </c>
      <c r="C4369" s="261">
        <v>3.5411744117736821</v>
      </c>
      <c r="D4369" s="130">
        <f t="shared" si="72"/>
        <v>3.5484550119580368E-3</v>
      </c>
      <c r="E4369" s="130">
        <v>1.8242902641379358E-2</v>
      </c>
    </row>
    <row r="4370" spans="2:5" x14ac:dyDescent="0.25">
      <c r="B4370" s="136">
        <v>39674</v>
      </c>
      <c r="C4370" s="261">
        <v>3.5286531448364258</v>
      </c>
      <c r="D4370" s="130">
        <f t="shared" si="72"/>
        <v>4.8363022295763697E-2</v>
      </c>
      <c r="E4370" s="130">
        <v>-3.5359080014883328E-3</v>
      </c>
    </row>
    <row r="4371" spans="2:5" x14ac:dyDescent="0.25">
      <c r="B4371" s="136">
        <v>39673</v>
      </c>
      <c r="C4371" s="261">
        <v>3.365869522094727</v>
      </c>
      <c r="D4371" s="130">
        <f t="shared" si="72"/>
        <v>8.7567426203633645E-3</v>
      </c>
      <c r="E4371" s="130">
        <v>-4.6131942149061744E-2</v>
      </c>
    </row>
    <row r="4372" spans="2:5" x14ac:dyDescent="0.25">
      <c r="B4372" s="136">
        <v>39672</v>
      </c>
      <c r="C4372" s="261">
        <v>3.3366513252258301</v>
      </c>
      <c r="D4372" s="130">
        <f t="shared" si="72"/>
        <v>-3.3139674743658101E-2</v>
      </c>
      <c r="E4372" s="130">
        <v>-8.6807277219448399E-3</v>
      </c>
    </row>
    <row r="4373" spans="2:5" x14ac:dyDescent="0.25">
      <c r="B4373" s="136">
        <v>39671</v>
      </c>
      <c r="C4373" s="261">
        <v>3.451016902923584</v>
      </c>
      <c r="D4373" s="130">
        <f t="shared" si="72"/>
        <v>-4.3355721419213655E-3</v>
      </c>
      <c r="E4373" s="130">
        <v>3.4275555504743503E-2</v>
      </c>
    </row>
    <row r="4374" spans="2:5" x14ac:dyDescent="0.25">
      <c r="B4374" s="136">
        <v>39668</v>
      </c>
      <c r="C4374" s="261">
        <v>3.4660441875457759</v>
      </c>
      <c r="D4374" s="130">
        <f t="shared" si="72"/>
        <v>1.5407074874804947E-2</v>
      </c>
      <c r="E4374" s="130">
        <v>4.3544511791470319E-3</v>
      </c>
    </row>
    <row r="4375" spans="2:5" x14ac:dyDescent="0.25">
      <c r="B4375" s="136">
        <v>39667</v>
      </c>
      <c r="C4375" s="261">
        <v>3.4134528636932369</v>
      </c>
      <c r="D4375" s="130">
        <f t="shared" si="72"/>
        <v>-2.3638862572945604E-2</v>
      </c>
      <c r="E4375" s="130">
        <v>-1.5173298725247279E-2</v>
      </c>
    </row>
    <row r="4376" spans="2:5" x14ac:dyDescent="0.25">
      <c r="B4376" s="136">
        <v>39666</v>
      </c>
      <c r="C4376" s="261">
        <v>3.4960966110229492</v>
      </c>
      <c r="D4376" s="130">
        <f t="shared" si="72"/>
        <v>2.747761559646231E-2</v>
      </c>
      <c r="E4376" s="130">
        <v>2.421118750715506E-2</v>
      </c>
    </row>
    <row r="4377" spans="2:5" x14ac:dyDescent="0.25">
      <c r="B4377" s="136">
        <v>39665</v>
      </c>
      <c r="C4377" s="261">
        <v>3.4026012420654301</v>
      </c>
      <c r="D4377" s="130">
        <f t="shared" si="72"/>
        <v>2.9813222771116039E-2</v>
      </c>
      <c r="E4377" s="130">
        <v>-2.6742787559913161E-2</v>
      </c>
    </row>
    <row r="4378" spans="2:5" x14ac:dyDescent="0.25">
      <c r="B4378" s="136">
        <v>39664</v>
      </c>
      <c r="C4378" s="261">
        <v>3.3040955066680908</v>
      </c>
      <c r="D4378" s="130">
        <f t="shared" si="72"/>
        <v>-2.1508084445385992E-2</v>
      </c>
      <c r="E4378" s="130">
        <v>-2.8950126209189547E-2</v>
      </c>
    </row>
    <row r="4379" spans="2:5" x14ac:dyDescent="0.25">
      <c r="B4379" s="136">
        <v>39661</v>
      </c>
      <c r="C4379" s="261">
        <v>3.3767223358154301</v>
      </c>
      <c r="D4379" s="130">
        <f t="shared" si="72"/>
        <v>2.6910746063019523E-2</v>
      </c>
      <c r="E4379" s="130">
        <v>2.1980850432673331E-2</v>
      </c>
    </row>
    <row r="4380" spans="2:5" x14ac:dyDescent="0.25">
      <c r="B4380" s="136">
        <v>39660</v>
      </c>
      <c r="C4380" s="261">
        <v>3.2882335186004639</v>
      </c>
      <c r="D4380" s="130">
        <f t="shared" si="72"/>
        <v>6.9014230521007025E-3</v>
      </c>
      <c r="E4380" s="130">
        <v>-2.6205535550377874E-2</v>
      </c>
    </row>
    <row r="4381" spans="2:5" x14ac:dyDescent="0.25">
      <c r="B4381" s="136">
        <v>39659</v>
      </c>
      <c r="C4381" s="261">
        <v>3.2656955718994141</v>
      </c>
      <c r="D4381" s="130">
        <f t="shared" si="72"/>
        <v>-6.8541198712196065E-3</v>
      </c>
      <c r="E4381" s="130">
        <v>-6.8541198712196065E-3</v>
      </c>
    </row>
    <row r="4382" spans="2:5" x14ac:dyDescent="0.25">
      <c r="B4382" s="136">
        <v>39658</v>
      </c>
      <c r="C4382" s="261">
        <v>3.2882335186004639</v>
      </c>
      <c r="D4382" s="130">
        <f t="shared" si="72"/>
        <v>4.2063177424883864E-2</v>
      </c>
      <c r="E4382" s="130">
        <v>6.9014230521007025E-3</v>
      </c>
    </row>
    <row r="4383" spans="2:5" x14ac:dyDescent="0.25">
      <c r="B4383" s="136">
        <v>39657</v>
      </c>
      <c r="C4383" s="261">
        <v>3.1555030345916748</v>
      </c>
      <c r="D4383" s="130">
        <f t="shared" si="72"/>
        <v>-1.3054684846353953E-2</v>
      </c>
      <c r="E4383" s="130">
        <v>-4.0365285268815623E-2</v>
      </c>
    </row>
    <row r="4384" spans="2:5" x14ac:dyDescent="0.25">
      <c r="B4384" s="136">
        <v>39654</v>
      </c>
      <c r="C4384" s="261">
        <v>3.1972420215606689</v>
      </c>
      <c r="D4384" s="130">
        <f t="shared" si="72"/>
        <v>1.1621627309956799E-2</v>
      </c>
      <c r="E4384" s="130">
        <v>1.3227363913593956E-2</v>
      </c>
    </row>
    <row r="4385" spans="2:5" x14ac:dyDescent="0.25">
      <c r="B4385" s="136">
        <v>39653</v>
      </c>
      <c r="C4385" s="261">
        <v>3.16051173210144</v>
      </c>
      <c r="D4385" s="130">
        <f t="shared" si="72"/>
        <v>-5.3972767192459234E-2</v>
      </c>
      <c r="E4385" s="130">
        <v>-1.1488116699185572E-2</v>
      </c>
    </row>
    <row r="4386" spans="2:5" x14ac:dyDescent="0.25">
      <c r="B4386" s="136">
        <v>39652</v>
      </c>
      <c r="C4386" s="261">
        <v>3.3408253192901611</v>
      </c>
      <c r="D4386" s="130">
        <f t="shared" si="72"/>
        <v>1.9877381256079716E-2</v>
      </c>
      <c r="E4386" s="130">
        <v>5.7052022733302669E-2</v>
      </c>
    </row>
    <row r="4387" spans="2:5" x14ac:dyDescent="0.25">
      <c r="B4387" s="136">
        <v>39651</v>
      </c>
      <c r="C4387" s="261">
        <v>3.2757127285003662</v>
      </c>
      <c r="D4387" s="130">
        <f t="shared" si="72"/>
        <v>4.6958354949167634E-2</v>
      </c>
      <c r="E4387" s="130">
        <v>-1.9489971658748582E-2</v>
      </c>
    </row>
    <row r="4388" spans="2:5" x14ac:dyDescent="0.25">
      <c r="B4388" s="136">
        <v>39650</v>
      </c>
      <c r="C4388" s="261">
        <v>3.128789901733398</v>
      </c>
      <c r="D4388" s="130">
        <f t="shared" si="72"/>
        <v>-2.4466510186976778E-2</v>
      </c>
      <c r="E4388" s="130">
        <v>-4.4852170792836904E-2</v>
      </c>
    </row>
    <row r="4389" spans="2:5" x14ac:dyDescent="0.25">
      <c r="B4389" s="136">
        <v>39647</v>
      </c>
      <c r="C4389" s="261">
        <v>3.207260370254517</v>
      </c>
      <c r="D4389" s="130">
        <f t="shared" si="72"/>
        <v>-3.321593700916424E-2</v>
      </c>
      <c r="E4389" s="130">
        <v>2.5080133529466201E-2</v>
      </c>
    </row>
    <row r="4390" spans="2:5" x14ac:dyDescent="0.25">
      <c r="B4390" s="136">
        <v>39646</v>
      </c>
      <c r="C4390" s="261">
        <v>3.3174526691436772</v>
      </c>
      <c r="D4390" s="130">
        <f t="shared" si="72"/>
        <v>1.4811484233465623E-2</v>
      </c>
      <c r="E4390" s="130">
        <v>3.4357141662438737E-2</v>
      </c>
    </row>
    <row r="4391" spans="2:5" x14ac:dyDescent="0.25">
      <c r="B4391" s="136">
        <v>39645</v>
      </c>
      <c r="C4391" s="261">
        <v>3.2690334320068359</v>
      </c>
      <c r="D4391" s="130">
        <f t="shared" si="72"/>
        <v>5.7806287023031186E-2</v>
      </c>
      <c r="E4391" s="130">
        <v>-1.4595306087468479E-2</v>
      </c>
    </row>
    <row r="4392" spans="2:5" x14ac:dyDescent="0.25">
      <c r="B4392" s="136">
        <v>39644</v>
      </c>
      <c r="C4392" s="261">
        <v>3.090389490127563</v>
      </c>
      <c r="D4392" s="130">
        <f t="shared" si="72"/>
        <v>-3.49942863960903E-3</v>
      </c>
      <c r="E4392" s="130">
        <v>-5.4647327901325461E-2</v>
      </c>
    </row>
    <row r="4393" spans="2:5" x14ac:dyDescent="0.25">
      <c r="B4393" s="136">
        <v>39643</v>
      </c>
      <c r="C4393" s="261">
        <v>3.1012420654296879</v>
      </c>
      <c r="D4393" s="130">
        <f t="shared" si="72"/>
        <v>-2.5956808742488222E-2</v>
      </c>
      <c r="E4393" s="130">
        <v>3.5117176449098479E-3</v>
      </c>
    </row>
    <row r="4394" spans="2:5" x14ac:dyDescent="0.25">
      <c r="B4394" s="136">
        <v>39640</v>
      </c>
      <c r="C4394" s="261">
        <v>3.1838855743408199</v>
      </c>
      <c r="D4394" s="130">
        <f t="shared" si="72"/>
        <v>-0.1329848743199229</v>
      </c>
      <c r="E4394" s="130">
        <v>2.6648519260195631E-2</v>
      </c>
    </row>
    <row r="4395" spans="2:5" x14ac:dyDescent="0.25">
      <c r="B4395" s="136">
        <v>39639</v>
      </c>
      <c r="C4395" s="261">
        <v>3.672237634658813</v>
      </c>
      <c r="D4395" s="130">
        <f t="shared" si="72"/>
        <v>3.6506800006464038E-3</v>
      </c>
      <c r="E4395" s="130">
        <v>0.15338241557851834</v>
      </c>
    </row>
    <row r="4396" spans="2:5" x14ac:dyDescent="0.25">
      <c r="B4396" s="136">
        <v>39638</v>
      </c>
      <c r="C4396" s="261">
        <v>3.658880233764648</v>
      </c>
      <c r="D4396" s="130">
        <f t="shared" si="72"/>
        <v>1.9065372303069525E-2</v>
      </c>
      <c r="E4396" s="130">
        <v>-3.6374010135120445E-3</v>
      </c>
    </row>
    <row r="4397" spans="2:5" x14ac:dyDescent="0.25">
      <c r="B4397" s="136">
        <v>39637</v>
      </c>
      <c r="C4397" s="261">
        <v>3.5904273986816411</v>
      </c>
      <c r="D4397" s="130">
        <f t="shared" si="72"/>
        <v>7.2598102416433167E-3</v>
      </c>
      <c r="E4397" s="130">
        <v>-1.8708684272120957E-2</v>
      </c>
    </row>
    <row r="4398" spans="2:5" x14ac:dyDescent="0.25">
      <c r="B4398" s="136">
        <v>39636</v>
      </c>
      <c r="C4398" s="261">
        <v>3.564549446105957</v>
      </c>
      <c r="D4398" s="130">
        <f t="shared" si="72"/>
        <v>2.3478484268746359E-3</v>
      </c>
      <c r="E4398" s="130">
        <v>-7.2074852662906063E-3</v>
      </c>
    </row>
    <row r="4399" spans="2:5" x14ac:dyDescent="0.25">
      <c r="B4399" s="136">
        <v>39632</v>
      </c>
      <c r="C4399" s="261">
        <v>3.5562000274658199</v>
      </c>
      <c r="D4399" s="130">
        <f t="shared" si="72"/>
        <v>-2.2936178257382072E-2</v>
      </c>
      <c r="E4399" s="130">
        <v>-2.3423489465852045E-3</v>
      </c>
    </row>
    <row r="4400" spans="2:5" x14ac:dyDescent="0.25">
      <c r="B4400" s="136">
        <v>39631</v>
      </c>
      <c r="C4400" s="261">
        <v>3.6396803855896001</v>
      </c>
      <c r="D4400" s="130">
        <f t="shared" si="72"/>
        <v>2.9905241048385667E-3</v>
      </c>
      <c r="E4400" s="130">
        <v>2.3474595770494114E-2</v>
      </c>
    </row>
    <row r="4401" spans="2:5" x14ac:dyDescent="0.25">
      <c r="B4401" s="136">
        <v>39630</v>
      </c>
      <c r="C4401" s="261">
        <v>3.6288282871246338</v>
      </c>
      <c r="D4401" s="130">
        <f t="shared" si="72"/>
        <v>2.3000728991688543E-4</v>
      </c>
      <c r="E4401" s="130">
        <v>-2.9816075356320906E-3</v>
      </c>
    </row>
    <row r="4402" spans="2:5" x14ac:dyDescent="0.25">
      <c r="B4402" s="136">
        <v>39629</v>
      </c>
      <c r="C4402" s="261">
        <v>3.6279938220977779</v>
      </c>
      <c r="D4402" s="130">
        <f t="shared" si="72"/>
        <v>9.9931310498647102E-3</v>
      </c>
      <c r="E4402" s="130">
        <v>-2.2995439872882935E-4</v>
      </c>
    </row>
    <row r="4403" spans="2:5" x14ac:dyDescent="0.25">
      <c r="B4403" s="136">
        <v>39626</v>
      </c>
      <c r="C4403" s="261">
        <v>3.5920975208282471</v>
      </c>
      <c r="D4403" s="130">
        <f t="shared" si="72"/>
        <v>9.8563612137542046E-3</v>
      </c>
      <c r="E4403" s="130">
        <v>-9.894256448533546E-3</v>
      </c>
    </row>
    <row r="4404" spans="2:5" x14ac:dyDescent="0.25">
      <c r="B4404" s="136">
        <v>39625</v>
      </c>
      <c r="C4404" s="261">
        <v>3.5570380687713619</v>
      </c>
      <c r="D4404" s="130">
        <f t="shared" si="72"/>
        <v>-3.8582616022335321E-2</v>
      </c>
      <c r="E4404" s="130">
        <v>-9.7601615361493262E-3</v>
      </c>
    </row>
    <row r="4405" spans="2:5" x14ac:dyDescent="0.25">
      <c r="B4405" s="136">
        <v>39624</v>
      </c>
      <c r="C4405" s="261">
        <v>3.699785470962524</v>
      </c>
      <c r="D4405" s="130">
        <f t="shared" si="72"/>
        <v>9.107640229190108E-3</v>
      </c>
      <c r="E4405" s="130">
        <v>4.0130973982088571E-2</v>
      </c>
    </row>
    <row r="4406" spans="2:5" x14ac:dyDescent="0.25">
      <c r="B4406" s="136">
        <v>39623</v>
      </c>
      <c r="C4406" s="261">
        <v>3.6663932800292969</v>
      </c>
      <c r="D4406" s="130">
        <f t="shared" si="72"/>
        <v>-2.4000015232181166E-2</v>
      </c>
      <c r="E4406" s="130">
        <v>-9.0254397708470092E-3</v>
      </c>
    </row>
    <row r="4407" spans="2:5" x14ac:dyDescent="0.25">
      <c r="B4407" s="136">
        <v>39622</v>
      </c>
      <c r="C4407" s="261">
        <v>3.756550550460815</v>
      </c>
      <c r="D4407" s="130">
        <f t="shared" si="72"/>
        <v>1.5571924733236943E-2</v>
      </c>
      <c r="E4407" s="130">
        <v>2.4590179924941849E-2</v>
      </c>
    </row>
    <row r="4408" spans="2:5" x14ac:dyDescent="0.25">
      <c r="B4408" s="136">
        <v>39619</v>
      </c>
      <c r="C4408" s="261">
        <v>3.6989507675170898</v>
      </c>
      <c r="D4408" s="130">
        <f t="shared" si="72"/>
        <v>-4.4218818815353229E-2</v>
      </c>
      <c r="E4408" s="130">
        <v>-1.5333157951690386E-2</v>
      </c>
    </row>
    <row r="4409" spans="2:5" x14ac:dyDescent="0.25">
      <c r="B4409" s="136">
        <v>39618</v>
      </c>
      <c r="C4409" s="261">
        <v>3.8700811862945561</v>
      </c>
      <c r="D4409" s="130">
        <f t="shared" si="72"/>
        <v>2.0470841358790653E-2</v>
      </c>
      <c r="E4409" s="130">
        <v>4.6264584076185764E-2</v>
      </c>
    </row>
    <row r="4410" spans="2:5" x14ac:dyDescent="0.25">
      <c r="B4410" s="136">
        <v>39617</v>
      </c>
      <c r="C4410" s="261">
        <v>3.792446613311768</v>
      </c>
      <c r="D4410" s="130">
        <f t="shared" si="72"/>
        <v>-2.8443188017655878E-2</v>
      </c>
      <c r="E4410" s="130">
        <v>-2.0060192343696024E-2</v>
      </c>
    </row>
    <row r="4411" spans="2:5" x14ac:dyDescent="0.25">
      <c r="B4411" s="136">
        <v>39616</v>
      </c>
      <c r="C4411" s="261">
        <v>3.903473854064941</v>
      </c>
      <c r="D4411" s="130">
        <f t="shared" si="72"/>
        <v>-6.7972729376644175E-3</v>
      </c>
      <c r="E4411" s="130">
        <v>2.9275887592842866E-2</v>
      </c>
    </row>
    <row r="4412" spans="2:5" x14ac:dyDescent="0.25">
      <c r="B4412" s="136">
        <v>39615</v>
      </c>
      <c r="C4412" s="261">
        <v>3.9301884174346919</v>
      </c>
      <c r="D4412" s="130">
        <f t="shared" si="72"/>
        <v>-5.071511896840933E-3</v>
      </c>
      <c r="E4412" s="130">
        <v>6.8437920602263972E-3</v>
      </c>
    </row>
    <row r="4413" spans="2:5" x14ac:dyDescent="0.25">
      <c r="B4413" s="136">
        <v>39612</v>
      </c>
      <c r="C4413" s="261">
        <v>3.9502220153808589</v>
      </c>
      <c r="D4413" s="130">
        <f t="shared" si="72"/>
        <v>1.9168579915914634E-2</v>
      </c>
      <c r="E4413" s="130">
        <v>5.0973632351304166E-3</v>
      </c>
    </row>
    <row r="4414" spans="2:5" x14ac:dyDescent="0.25">
      <c r="B4414" s="136">
        <v>39611</v>
      </c>
      <c r="C4414" s="261">
        <v>3.87592601776123</v>
      </c>
      <c r="D4414" s="130">
        <f t="shared" si="72"/>
        <v>3.430632121356425E-2</v>
      </c>
      <c r="E4414" s="130">
        <v>-1.8808056187815482E-2</v>
      </c>
    </row>
    <row r="4415" spans="2:5" x14ac:dyDescent="0.25">
      <c r="B4415" s="136">
        <v>39610</v>
      </c>
      <c r="C4415" s="261">
        <v>3.7473676204681401</v>
      </c>
      <c r="D4415" s="130">
        <f t="shared" si="72"/>
        <v>-1.8368739286749685E-2</v>
      </c>
      <c r="E4415" s="130">
        <v>-3.3168434253899003E-2</v>
      </c>
    </row>
    <row r="4416" spans="2:5" x14ac:dyDescent="0.25">
      <c r="B4416" s="136">
        <v>39609</v>
      </c>
      <c r="C4416" s="261">
        <v>3.8174901008605961</v>
      </c>
      <c r="D4416" s="130">
        <f t="shared" si="72"/>
        <v>-2.5154946328073739E-2</v>
      </c>
      <c r="E4416" s="130">
        <v>1.8712463653004507E-2</v>
      </c>
    </row>
    <row r="4417" spans="2:5" x14ac:dyDescent="0.25">
      <c r="B4417" s="136">
        <v>39608</v>
      </c>
      <c r="C4417" s="261">
        <v>3.915996789932251</v>
      </c>
      <c r="D4417" s="130">
        <f t="shared" si="72"/>
        <v>-1.1796854525094706E-2</v>
      </c>
      <c r="E4417" s="130">
        <v>2.5804045713032228E-2</v>
      </c>
    </row>
    <row r="4418" spans="2:5" x14ac:dyDescent="0.25">
      <c r="B4418" s="136">
        <v>39605</v>
      </c>
      <c r="C4418" s="261">
        <v>3.9627447128295898</v>
      </c>
      <c r="D4418" s="130">
        <f t="shared" si="72"/>
        <v>-3.8484331204236624E-2</v>
      </c>
      <c r="E4418" s="130">
        <v>1.1937681618515227E-2</v>
      </c>
    </row>
    <row r="4419" spans="2:5" x14ac:dyDescent="0.25">
      <c r="B4419" s="136">
        <v>39604</v>
      </c>
      <c r="C4419" s="261">
        <v>4.1213521957397461</v>
      </c>
      <c r="D4419" s="130">
        <f t="shared" ref="D4419:D4482" si="73">(C4419-C4420)/C4420</f>
        <v>5.7399488593176132E-2</v>
      </c>
      <c r="E4419" s="130">
        <v>4.0024653214893298E-2</v>
      </c>
    </row>
    <row r="4420" spans="2:5" x14ac:dyDescent="0.25">
      <c r="B4420" s="136">
        <v>39603</v>
      </c>
      <c r="C4420" s="261">
        <v>3.8976302146911621</v>
      </c>
      <c r="D4420" s="130">
        <f t="shared" si="73"/>
        <v>-1.7104449379623269E-3</v>
      </c>
      <c r="E4420" s="130">
        <v>-5.428363566691681E-2</v>
      </c>
    </row>
    <row r="4421" spans="2:5" x14ac:dyDescent="0.25">
      <c r="B4421" s="136">
        <v>39602</v>
      </c>
      <c r="C4421" s="261">
        <v>3.9043083190917969</v>
      </c>
      <c r="D4421" s="130">
        <f t="shared" si="73"/>
        <v>-2.093376333866925E-2</v>
      </c>
      <c r="E4421" s="130">
        <v>1.7133755725372015E-3</v>
      </c>
    </row>
    <row r="4422" spans="2:5" x14ac:dyDescent="0.25">
      <c r="B4422" s="136">
        <v>39601</v>
      </c>
      <c r="C4422" s="261">
        <v>3.9877877235412602</v>
      </c>
      <c r="D4422" s="130">
        <f t="shared" si="73"/>
        <v>-2.7285223383685355E-2</v>
      </c>
      <c r="E4422" s="130">
        <v>2.138135557616053E-2</v>
      </c>
    </row>
    <row r="4423" spans="2:5" x14ac:dyDescent="0.25">
      <c r="B4423" s="136">
        <v>39598</v>
      </c>
      <c r="C4423" s="261">
        <v>4.0996475219726563</v>
      </c>
      <c r="D4423" s="130">
        <f t="shared" si="73"/>
        <v>8.2671401201108011E-2</v>
      </c>
      <c r="E4423" s="130">
        <v>2.8050589997820046E-2</v>
      </c>
    </row>
    <row r="4424" spans="2:5" x14ac:dyDescent="0.25">
      <c r="B4424" s="136">
        <v>39597</v>
      </c>
      <c r="C4424" s="261">
        <v>3.786603689193726</v>
      </c>
      <c r="D4424" s="130">
        <f t="shared" si="73"/>
        <v>2.1851644940591223E-2</v>
      </c>
      <c r="E4424" s="130">
        <v>-7.6358718914522852E-2</v>
      </c>
    </row>
    <row r="4425" spans="2:5" x14ac:dyDescent="0.25">
      <c r="B4425" s="136">
        <v>39596</v>
      </c>
      <c r="C4425" s="261">
        <v>3.7056295871734619</v>
      </c>
      <c r="D4425" s="130">
        <f t="shared" si="73"/>
        <v>2.5884030398173406E-2</v>
      </c>
      <c r="E4425" s="130">
        <v>-2.1384361466543062E-2</v>
      </c>
    </row>
    <row r="4426" spans="2:5" x14ac:dyDescent="0.25">
      <c r="B4426" s="136">
        <v>39595</v>
      </c>
      <c r="C4426" s="261">
        <v>3.6121330261230469</v>
      </c>
      <c r="D4426" s="130">
        <f t="shared" si="73"/>
        <v>1.901692984774268E-2</v>
      </c>
      <c r="E4426" s="130">
        <v>-2.5230951677966088E-2</v>
      </c>
    </row>
    <row r="4427" spans="2:5" x14ac:dyDescent="0.25">
      <c r="B4427" s="136">
        <v>39591</v>
      </c>
      <c r="C4427" s="261">
        <v>3.544723272323608</v>
      </c>
      <c r="D4427" s="130">
        <f t="shared" si="73"/>
        <v>-2.4654944141998082E-2</v>
      </c>
      <c r="E4427" s="130">
        <v>-1.8662035232902472E-2</v>
      </c>
    </row>
    <row r="4428" spans="2:5" x14ac:dyDescent="0.25">
      <c r="B4428" s="136">
        <v>39590</v>
      </c>
      <c r="C4428" s="261">
        <v>3.6343274116516109</v>
      </c>
      <c r="D4428" s="130">
        <f t="shared" si="73"/>
        <v>6.6029063459177879E-3</v>
      </c>
      <c r="E4428" s="130">
        <v>2.5278176163316228E-2</v>
      </c>
    </row>
    <row r="4429" spans="2:5" x14ac:dyDescent="0.25">
      <c r="B4429" s="136">
        <v>39589</v>
      </c>
      <c r="C4429" s="261">
        <v>3.610487699508667</v>
      </c>
      <c r="D4429" s="130">
        <f t="shared" si="73"/>
        <v>-9.0254790053664463E-3</v>
      </c>
      <c r="E4429" s="130">
        <v>-6.5595939613239179E-3</v>
      </c>
    </row>
    <row r="4430" spans="2:5" x14ac:dyDescent="0.25">
      <c r="B4430" s="136">
        <v>39588</v>
      </c>
      <c r="C4430" s="261">
        <v>3.6433708667755131</v>
      </c>
      <c r="D4430" s="130">
        <f t="shared" si="73"/>
        <v>-2.6147883181628792E-2</v>
      </c>
      <c r="E4430" s="130">
        <v>9.1076801816333715E-3</v>
      </c>
    </row>
    <row r="4431" spans="2:5" x14ac:dyDescent="0.25">
      <c r="B4431" s="136">
        <v>39587</v>
      </c>
      <c r="C4431" s="261">
        <v>3.7411952018737789</v>
      </c>
      <c r="D4431" s="130">
        <f t="shared" si="73"/>
        <v>-1.0867546715814186E-2</v>
      </c>
      <c r="E4431" s="130">
        <v>2.6849952605797454E-2</v>
      </c>
    </row>
    <row r="4432" spans="2:5" x14ac:dyDescent="0.25">
      <c r="B4432" s="136">
        <v>39584</v>
      </c>
      <c r="C4432" s="261">
        <v>3.7822995185852051</v>
      </c>
      <c r="D4432" s="130">
        <f t="shared" si="73"/>
        <v>-1.2236867682657233E-2</v>
      </c>
      <c r="E4432" s="130">
        <v>1.0986947885221043E-2</v>
      </c>
    </row>
    <row r="4433" spans="2:5" x14ac:dyDescent="0.25">
      <c r="B4433" s="136">
        <v>39583</v>
      </c>
      <c r="C4433" s="261">
        <v>3.8291563987731929</v>
      </c>
      <c r="D4433" s="130">
        <f t="shared" si="73"/>
        <v>5.075587918756129E-2</v>
      </c>
      <c r="E4433" s="130">
        <v>1.2388463673420284E-2</v>
      </c>
    </row>
    <row r="4434" spans="2:5" x14ac:dyDescent="0.25">
      <c r="B4434" s="136">
        <v>39582</v>
      </c>
      <c r="C4434" s="261">
        <v>3.644192218780518</v>
      </c>
      <c r="D4434" s="130">
        <f t="shared" si="73"/>
        <v>3.045074184754451E-2</v>
      </c>
      <c r="E4434" s="130">
        <v>-4.8304159122864447E-2</v>
      </c>
    </row>
    <row r="4435" spans="2:5" x14ac:dyDescent="0.25">
      <c r="B4435" s="136">
        <v>39581</v>
      </c>
      <c r="C4435" s="261">
        <v>3.5365030765533452</v>
      </c>
      <c r="D4435" s="130">
        <f t="shared" si="73"/>
        <v>-1.2849974072050825E-2</v>
      </c>
      <c r="E4435" s="130">
        <v>-2.9550895167437034E-2</v>
      </c>
    </row>
    <row r="4436" spans="2:5" x14ac:dyDescent="0.25">
      <c r="B4436" s="136">
        <v>39580</v>
      </c>
      <c r="C4436" s="261">
        <v>3.5825386047363281</v>
      </c>
      <c r="D4436" s="130">
        <f t="shared" si="73"/>
        <v>1.5614073767769267E-2</v>
      </c>
      <c r="E4436" s="130">
        <v>1.3017245337122372E-2</v>
      </c>
    </row>
    <row r="4437" spans="2:5" x14ac:dyDescent="0.25">
      <c r="B4437" s="136">
        <v>39577</v>
      </c>
      <c r="C4437" s="261">
        <v>3.5274605751037602</v>
      </c>
      <c r="D4437" s="130">
        <f t="shared" si="73"/>
        <v>1.8678655748937123E-3</v>
      </c>
      <c r="E4437" s="130">
        <v>-1.5374022644096982E-2</v>
      </c>
    </row>
    <row r="4438" spans="2:5" x14ac:dyDescent="0.25">
      <c r="B4438" s="136">
        <v>39576</v>
      </c>
      <c r="C4438" s="261">
        <v>3.5208840370178218</v>
      </c>
      <c r="D4438" s="130">
        <f t="shared" si="73"/>
        <v>-9.482240593938077E-3</v>
      </c>
      <c r="E4438" s="130">
        <v>-1.8643831577748928E-3</v>
      </c>
    </row>
    <row r="4439" spans="2:5" x14ac:dyDescent="0.25">
      <c r="B4439" s="136">
        <v>39575</v>
      </c>
      <c r="C4439" s="261">
        <v>3.5545895099639888</v>
      </c>
      <c r="D4439" s="130">
        <f t="shared" si="73"/>
        <v>-5.5894615525877746E-2</v>
      </c>
      <c r="E4439" s="130">
        <v>9.573014217961983E-3</v>
      </c>
    </row>
    <row r="4440" spans="2:5" x14ac:dyDescent="0.25">
      <c r="B4440" s="136">
        <v>39574</v>
      </c>
      <c r="C4440" s="261">
        <v>3.765034675598145</v>
      </c>
      <c r="D4440" s="130">
        <f t="shared" si="73"/>
        <v>3.2461636803144747E-2</v>
      </c>
      <c r="E4440" s="130">
        <v>5.9203788523048945E-2</v>
      </c>
    </row>
    <row r="4441" spans="2:5" x14ac:dyDescent="0.25">
      <c r="B4441" s="136">
        <v>39573</v>
      </c>
      <c r="C4441" s="261">
        <v>3.646658182144165</v>
      </c>
      <c r="D4441" s="130">
        <f t="shared" si="73"/>
        <v>-1.290620946117621E-2</v>
      </c>
      <c r="E4441" s="130">
        <v>-3.1441010150902171E-2</v>
      </c>
    </row>
    <row r="4442" spans="2:5" x14ac:dyDescent="0.25">
      <c r="B4442" s="136">
        <v>39570</v>
      </c>
      <c r="C4442" s="261">
        <v>3.6943380832672119</v>
      </c>
      <c r="D4442" s="130">
        <f t="shared" si="73"/>
        <v>1.5822658467016231E-2</v>
      </c>
      <c r="E4442" s="130">
        <v>1.3074957602692559E-2</v>
      </c>
    </row>
    <row r="4443" spans="2:5" x14ac:dyDescent="0.25">
      <c r="B4443" s="136">
        <v>39569</v>
      </c>
      <c r="C4443" s="261">
        <v>3.6367943286895752</v>
      </c>
      <c r="D4443" s="130">
        <f t="shared" si="73"/>
        <v>1.2588600882729525E-2</v>
      </c>
      <c r="E4443" s="130">
        <v>-1.55762015496822E-2</v>
      </c>
    </row>
    <row r="4444" spans="2:5" x14ac:dyDescent="0.25">
      <c r="B4444" s="136">
        <v>39568</v>
      </c>
      <c r="C4444" s="261">
        <v>3.5915813446044922</v>
      </c>
      <c r="D4444" s="130">
        <f t="shared" si="73"/>
        <v>-4.7834422933727009E-3</v>
      </c>
      <c r="E4444" s="130">
        <v>-1.2432098160847699E-2</v>
      </c>
    </row>
    <row r="4445" spans="2:5" x14ac:dyDescent="0.25">
      <c r="B4445" s="136">
        <v>39567</v>
      </c>
      <c r="C4445" s="261">
        <v>3.6088440418243408</v>
      </c>
      <c r="D4445" s="130">
        <f t="shared" si="73"/>
        <v>3.8070451901063992E-2</v>
      </c>
      <c r="E4445" s="130">
        <v>4.8064335910926207E-3</v>
      </c>
    </row>
    <row r="4446" spans="2:5" x14ac:dyDescent="0.25">
      <c r="B4446" s="136">
        <v>39566</v>
      </c>
      <c r="C4446" s="261">
        <v>3.4764924049377441</v>
      </c>
      <c r="D4446" s="130">
        <f t="shared" si="73"/>
        <v>-1.924857376557287E-2</v>
      </c>
      <c r="E4446" s="130">
        <v>-3.6674246754007787E-2</v>
      </c>
    </row>
    <row r="4447" spans="2:5" x14ac:dyDescent="0.25">
      <c r="B4447" s="136">
        <v>39563</v>
      </c>
      <c r="C4447" s="261">
        <v>3.544723272323608</v>
      </c>
      <c r="D4447" s="130">
        <f t="shared" si="73"/>
        <v>9.2837840030358021E-4</v>
      </c>
      <c r="E4447" s="130">
        <v>1.9626353070397597E-2</v>
      </c>
    </row>
    <row r="4448" spans="2:5" x14ac:dyDescent="0.25">
      <c r="B4448" s="136">
        <v>39562</v>
      </c>
      <c r="C4448" s="261">
        <v>3.5414354801177979</v>
      </c>
      <c r="D4448" s="130">
        <f t="shared" si="73"/>
        <v>2.1094949614658957E-2</v>
      </c>
      <c r="E4448" s="130">
        <v>-9.2751731326403829E-4</v>
      </c>
    </row>
    <row r="4449" spans="2:5" x14ac:dyDescent="0.25">
      <c r="B4449" s="136">
        <v>39561</v>
      </c>
      <c r="C4449" s="261">
        <v>3.46827244758606</v>
      </c>
      <c r="D4449" s="130">
        <f t="shared" si="73"/>
        <v>2.0808094389066906E-2</v>
      </c>
      <c r="E4449" s="130">
        <v>-2.0659145971312243E-2</v>
      </c>
    </row>
    <row r="4450" spans="2:5" x14ac:dyDescent="0.25">
      <c r="B4450" s="136">
        <v>39560</v>
      </c>
      <c r="C4450" s="261">
        <v>3.3975753784179692</v>
      </c>
      <c r="D4450" s="130">
        <f t="shared" si="73"/>
        <v>-3.1630669303535433E-2</v>
      </c>
      <c r="E4450" s="130">
        <v>-2.0383943371373964E-2</v>
      </c>
    </row>
    <row r="4451" spans="2:5" x14ac:dyDescent="0.25">
      <c r="B4451" s="136">
        <v>39559</v>
      </c>
      <c r="C4451" s="261">
        <v>3.508553266525269</v>
      </c>
      <c r="D4451" s="130">
        <f t="shared" si="73"/>
        <v>-9.2849958095057826E-3</v>
      </c>
      <c r="E4451" s="130">
        <v>3.2663848699944084E-2</v>
      </c>
    </row>
    <row r="4452" spans="2:5" x14ac:dyDescent="0.25">
      <c r="B4452" s="136">
        <v>39556</v>
      </c>
      <c r="C4452" s="261">
        <v>3.5414354801177979</v>
      </c>
      <c r="D4452" s="130">
        <f t="shared" si="73"/>
        <v>4.9452183371173276E-2</v>
      </c>
      <c r="E4452" s="130">
        <v>9.3720149288467509E-3</v>
      </c>
    </row>
    <row r="4453" spans="2:5" x14ac:dyDescent="0.25">
      <c r="B4453" s="136">
        <v>39555</v>
      </c>
      <c r="C4453" s="261">
        <v>3.374556303024292</v>
      </c>
      <c r="D4453" s="130">
        <f t="shared" si="73"/>
        <v>4.1584783580342387E-3</v>
      </c>
      <c r="E4453" s="130">
        <v>-4.7121902412282549E-2</v>
      </c>
    </row>
    <row r="4454" spans="2:5" x14ac:dyDescent="0.25">
      <c r="B4454" s="136">
        <v>39554</v>
      </c>
      <c r="C4454" s="261">
        <v>3.3605813980102539</v>
      </c>
      <c r="D4454" s="130">
        <f t="shared" si="73"/>
        <v>3.0501689014442297E-2</v>
      </c>
      <c r="E4454" s="130">
        <v>-4.1412570302986843E-3</v>
      </c>
    </row>
    <row r="4455" spans="2:5" x14ac:dyDescent="0.25">
      <c r="B4455" s="136">
        <v>39553</v>
      </c>
      <c r="C4455" s="261">
        <v>3.261111974716187</v>
      </c>
      <c r="D4455" s="130">
        <f t="shared" si="73"/>
        <v>8.5065429117867603E-2</v>
      </c>
      <c r="E4455" s="130">
        <v>-2.9598873383326226E-2</v>
      </c>
    </row>
    <row r="4456" spans="2:5" x14ac:dyDescent="0.25">
      <c r="B4456" s="136">
        <v>39552</v>
      </c>
      <c r="C4456" s="261">
        <v>3.005451917648315</v>
      </c>
      <c r="D4456" s="130">
        <f t="shared" si="73"/>
        <v>2.0943889945405046E-2</v>
      </c>
      <c r="E4456" s="130">
        <v>-7.8396589583564352E-2</v>
      </c>
    </row>
    <row r="4457" spans="2:5" x14ac:dyDescent="0.25">
      <c r="B4457" s="136">
        <v>39549</v>
      </c>
      <c r="C4457" s="261">
        <v>2.94379734992981</v>
      </c>
      <c r="D4457" s="130">
        <f t="shared" si="73"/>
        <v>-1.213787687243612E-2</v>
      </c>
      <c r="E4457" s="130">
        <v>-2.0514241920312606E-2</v>
      </c>
    </row>
    <row r="4458" spans="2:5" x14ac:dyDescent="0.25">
      <c r="B4458" s="136">
        <v>39548</v>
      </c>
      <c r="C4458" s="261">
        <v>2.9799678325653081</v>
      </c>
      <c r="D4458" s="130">
        <f t="shared" si="73"/>
        <v>6.9444243037692279E-3</v>
      </c>
      <c r="E4458" s="130">
        <v>1.22870151494499E-2</v>
      </c>
    </row>
    <row r="4459" spans="2:5" x14ac:dyDescent="0.25">
      <c r="B4459" s="136">
        <v>39547</v>
      </c>
      <c r="C4459" s="261">
        <v>2.959416389465332</v>
      </c>
      <c r="D4459" s="130">
        <f t="shared" si="73"/>
        <v>-1.6393271148426002E-2</v>
      </c>
      <c r="E4459" s="130">
        <v>-6.8965318603067946E-3</v>
      </c>
    </row>
    <row r="4460" spans="2:5" x14ac:dyDescent="0.25">
      <c r="B4460" s="136">
        <v>39546</v>
      </c>
      <c r="C4460" s="261">
        <v>3.0087394714355469</v>
      </c>
      <c r="D4460" s="130">
        <f t="shared" si="73"/>
        <v>-9.7403453440824267E-3</v>
      </c>
      <c r="E4460" s="130">
        <v>1.6666489428723438E-2</v>
      </c>
    </row>
    <row r="4461" spans="2:5" x14ac:dyDescent="0.25">
      <c r="B4461" s="136">
        <v>39545</v>
      </c>
      <c r="C4461" s="261">
        <v>3.0383338928222661</v>
      </c>
      <c r="D4461" s="130">
        <f t="shared" si="73"/>
        <v>2.9848641219806229E-3</v>
      </c>
      <c r="E4461" s="130">
        <v>9.8361528698923655E-3</v>
      </c>
    </row>
    <row r="4462" spans="2:5" x14ac:dyDescent="0.25">
      <c r="B4462" s="136">
        <v>39542</v>
      </c>
      <c r="C4462" s="261">
        <v>3.0292918682098389</v>
      </c>
      <c r="D4462" s="130">
        <f t="shared" si="73"/>
        <v>-1.4969386051897937E-2</v>
      </c>
      <c r="E4462" s="130">
        <v>-2.9759812224021869E-3</v>
      </c>
    </row>
    <row r="4463" spans="2:5" x14ac:dyDescent="0.25">
      <c r="B4463" s="136">
        <v>39541</v>
      </c>
      <c r="C4463" s="261">
        <v>3.0753276348114009</v>
      </c>
      <c r="D4463" s="130">
        <f t="shared" si="73"/>
        <v>6.4568749308973571E-3</v>
      </c>
      <c r="E4463" s="130">
        <v>1.5196873924455127E-2</v>
      </c>
    </row>
    <row r="4464" spans="2:5" x14ac:dyDescent="0.25">
      <c r="B4464" s="136">
        <v>39540</v>
      </c>
      <c r="C4464" s="261">
        <v>3.0555980205535889</v>
      </c>
      <c r="D4464" s="130">
        <f t="shared" si="73"/>
        <v>-6.9462045337456754E-3</v>
      </c>
      <c r="E4464" s="130">
        <v>-6.4154511650990334E-3</v>
      </c>
    </row>
    <row r="4465" spans="2:5" x14ac:dyDescent="0.25">
      <c r="B4465" s="136">
        <v>39539</v>
      </c>
      <c r="C4465" s="261">
        <v>3.076971292495728</v>
      </c>
      <c r="D4465" s="130">
        <f t="shared" si="73"/>
        <v>4.6407427899802574E-2</v>
      </c>
      <c r="E4465" s="130">
        <v>6.9947917881773196E-3</v>
      </c>
    </row>
    <row r="4466" spans="2:5" x14ac:dyDescent="0.25">
      <c r="B4466" s="136">
        <v>39538</v>
      </c>
      <c r="C4466" s="261">
        <v>2.9405097961425781</v>
      </c>
      <c r="D4466" s="130">
        <f t="shared" si="73"/>
        <v>-1.4600278632430568E-2</v>
      </c>
      <c r="E4466" s="130">
        <v>-4.4349291358667858E-2</v>
      </c>
    </row>
    <row r="4467" spans="2:5" x14ac:dyDescent="0.25">
      <c r="B4467" s="136">
        <v>39535</v>
      </c>
      <c r="C4467" s="261">
        <v>2.984078168869019</v>
      </c>
      <c r="D4467" s="130">
        <f t="shared" si="73"/>
        <v>-2.7532876906873375E-4</v>
      </c>
      <c r="E4467" s="130">
        <v>1.4816605196688945E-2</v>
      </c>
    </row>
    <row r="4468" spans="2:5" x14ac:dyDescent="0.25">
      <c r="B4468" s="136">
        <v>39534</v>
      </c>
      <c r="C4468" s="261">
        <v>2.9848999977111821</v>
      </c>
      <c r="D4468" s="130">
        <f t="shared" si="73"/>
        <v>-1.9443708219218276E-2</v>
      </c>
      <c r="E4468" s="130">
        <v>2.7540459587711244E-4</v>
      </c>
    </row>
    <row r="4469" spans="2:5" x14ac:dyDescent="0.25">
      <c r="B4469" s="136">
        <v>39533</v>
      </c>
      <c r="C4469" s="261">
        <v>3.0440883636474609</v>
      </c>
      <c r="D4469" s="130">
        <f t="shared" si="73"/>
        <v>-9.8932876116385599E-3</v>
      </c>
      <c r="E4469" s="130">
        <v>1.9829262615720603E-2</v>
      </c>
    </row>
    <row r="4470" spans="2:5" x14ac:dyDescent="0.25">
      <c r="B4470" s="136">
        <v>39532</v>
      </c>
      <c r="C4470" s="261">
        <v>3.0745053291320801</v>
      </c>
      <c r="D4470" s="130">
        <f t="shared" si="73"/>
        <v>3.0303214307999659E-2</v>
      </c>
      <c r="E4470" s="130">
        <v>9.9921427537580376E-3</v>
      </c>
    </row>
    <row r="4471" spans="2:5" x14ac:dyDescent="0.25">
      <c r="B4471" s="136">
        <v>39531</v>
      </c>
      <c r="C4471" s="261">
        <v>2.984078168869019</v>
      </c>
      <c r="D4471" s="130">
        <f t="shared" si="73"/>
        <v>7.1428320731741407E-2</v>
      </c>
      <c r="E4471" s="130">
        <v>-2.9411938046172873E-2</v>
      </c>
    </row>
    <row r="4472" spans="2:5" x14ac:dyDescent="0.25">
      <c r="B4472" s="136">
        <v>39527</v>
      </c>
      <c r="C4472" s="261">
        <v>2.7851402759552002</v>
      </c>
      <c r="D4472" s="130">
        <f t="shared" si="73"/>
        <v>1.4979422767040326E-2</v>
      </c>
      <c r="E4472" s="130">
        <v>-6.6666448281821417E-2</v>
      </c>
    </row>
    <row r="4473" spans="2:5" x14ac:dyDescent="0.25">
      <c r="B4473" s="136">
        <v>39526</v>
      </c>
      <c r="C4473" s="261">
        <v>2.744036197662354</v>
      </c>
      <c r="D4473" s="130">
        <f t="shared" si="73"/>
        <v>-3.1622052888666416E-2</v>
      </c>
      <c r="E4473" s="130">
        <v>-1.4758351185291396E-2</v>
      </c>
    </row>
    <row r="4474" spans="2:5" x14ac:dyDescent="0.25">
      <c r="B4474" s="136">
        <v>39525</v>
      </c>
      <c r="C4474" s="261">
        <v>2.8336417675018311</v>
      </c>
      <c r="D4474" s="130">
        <f t="shared" si="73"/>
        <v>4.4229138752827996E-2</v>
      </c>
      <c r="E4474" s="130">
        <v>3.265466028320331E-2</v>
      </c>
    </row>
    <row r="4475" spans="2:5" x14ac:dyDescent="0.25">
      <c r="B4475" s="136">
        <v>39524</v>
      </c>
      <c r="C4475" s="261">
        <v>2.713620662689209</v>
      </c>
      <c r="D4475" s="130">
        <f t="shared" si="73"/>
        <v>-2.7401193429387623E-2</v>
      </c>
      <c r="E4475" s="130">
        <v>-4.2355779121096865E-2</v>
      </c>
    </row>
    <row r="4476" spans="2:5" x14ac:dyDescent="0.25">
      <c r="B4476" s="136">
        <v>39521</v>
      </c>
      <c r="C4476" s="261">
        <v>2.790071964263916</v>
      </c>
      <c r="D4476" s="130">
        <f t="shared" si="73"/>
        <v>-2.8342558441669358E-2</v>
      </c>
      <c r="E4476" s="130">
        <v>2.8173171963889559E-2</v>
      </c>
    </row>
    <row r="4477" spans="2:5" x14ac:dyDescent="0.25">
      <c r="B4477" s="136">
        <v>39520</v>
      </c>
      <c r="C4477" s="261">
        <v>2.871456384658813</v>
      </c>
      <c r="D4477" s="130">
        <f t="shared" si="73"/>
        <v>-1.1321756220961307E-2</v>
      </c>
      <c r="E4477" s="130">
        <v>2.9169290770020718E-2</v>
      </c>
    </row>
    <row r="4478" spans="2:5" x14ac:dyDescent="0.25">
      <c r="B4478" s="136">
        <v>39519</v>
      </c>
      <c r="C4478" s="261">
        <v>2.9043385982513432</v>
      </c>
      <c r="D4478" s="130">
        <f t="shared" si="73"/>
        <v>-3.6016365204797174E-2</v>
      </c>
      <c r="E4478" s="130">
        <v>1.1451406250921432E-2</v>
      </c>
    </row>
    <row r="4479" spans="2:5" x14ac:dyDescent="0.25">
      <c r="B4479" s="136">
        <v>39518</v>
      </c>
      <c r="C4479" s="261">
        <v>3.0128505229949951</v>
      </c>
      <c r="D4479" s="130">
        <f t="shared" si="73"/>
        <v>5.3161051376643009E-2</v>
      </c>
      <c r="E4479" s="130">
        <v>3.7362008964445546E-2</v>
      </c>
    </row>
    <row r="4480" spans="2:5" x14ac:dyDescent="0.25">
      <c r="B4480" s="136">
        <v>39517</v>
      </c>
      <c r="C4480" s="261">
        <v>2.8607690334320068</v>
      </c>
      <c r="D4480" s="130">
        <f t="shared" si="73"/>
        <v>-3.0910793720584667E-2</v>
      </c>
      <c r="E4480" s="130">
        <v>-5.0477608630848401E-2</v>
      </c>
    </row>
    <row r="4481" spans="2:5" x14ac:dyDescent="0.25">
      <c r="B4481" s="136">
        <v>39514</v>
      </c>
      <c r="C4481" s="261">
        <v>2.952018260955811</v>
      </c>
      <c r="D4481" s="130">
        <f t="shared" si="73"/>
        <v>-3.0245542077934465E-2</v>
      </c>
      <c r="E4481" s="130">
        <v>3.1896747503007715E-2</v>
      </c>
    </row>
    <row r="4482" spans="2:5" x14ac:dyDescent="0.25">
      <c r="B4482" s="136">
        <v>39513</v>
      </c>
      <c r="C4482" s="261">
        <v>3.0440883636474609</v>
      </c>
      <c r="D4482" s="130">
        <f t="shared" si="73"/>
        <v>-3.0374554652190001E-2</v>
      </c>
      <c r="E4482" s="130">
        <v>3.1188866244289182E-2</v>
      </c>
    </row>
    <row r="4483" spans="2:5" x14ac:dyDescent="0.25">
      <c r="B4483" s="136">
        <v>39512</v>
      </c>
      <c r="C4483" s="261">
        <v>3.139447689056396</v>
      </c>
      <c r="D4483" s="130">
        <f t="shared" ref="D4483:D4546" si="74">(C4483-C4484)/C4484</f>
        <v>2.0304510709293462E-2</v>
      </c>
      <c r="E4483" s="130">
        <v>3.1326070079869324E-2</v>
      </c>
    </row>
    <row r="4484" spans="2:5" x14ac:dyDescent="0.25">
      <c r="B4484" s="136">
        <v>39511</v>
      </c>
      <c r="C4484" s="261">
        <v>3.076971292495728</v>
      </c>
      <c r="D4484" s="130">
        <f t="shared" si="74"/>
        <v>-2.0413230185057089E-2</v>
      </c>
      <c r="E4484" s="130">
        <v>-1.9900441972150264E-2</v>
      </c>
    </row>
    <row r="4485" spans="2:5" x14ac:dyDescent="0.25">
      <c r="B4485" s="136">
        <v>39510</v>
      </c>
      <c r="C4485" s="261">
        <v>3.141091108322144</v>
      </c>
      <c r="D4485" s="130">
        <f t="shared" si="74"/>
        <v>-1.824256155055588E-2</v>
      </c>
      <c r="E4485" s="130">
        <v>2.0838613601236594E-2</v>
      </c>
    </row>
    <row r="4486" spans="2:5" x14ac:dyDescent="0.25">
      <c r="B4486" s="136">
        <v>39507</v>
      </c>
      <c r="C4486" s="261">
        <v>3.1994574069976811</v>
      </c>
      <c r="D4486" s="130">
        <f t="shared" si="74"/>
        <v>-4.8876537208146706E-2</v>
      </c>
      <c r="E4486" s="130">
        <v>1.8581536371517174E-2</v>
      </c>
    </row>
    <row r="4487" spans="2:5" x14ac:dyDescent="0.25">
      <c r="B4487" s="136">
        <v>39506</v>
      </c>
      <c r="C4487" s="261">
        <v>3.363871812820435</v>
      </c>
      <c r="D4487" s="130">
        <f t="shared" si="74"/>
        <v>-2.5713615300985725E-2</v>
      </c>
      <c r="E4487" s="130">
        <v>5.1388215221479606E-2</v>
      </c>
    </row>
    <row r="4488" spans="2:5" x14ac:dyDescent="0.25">
      <c r="B4488" s="136">
        <v>39505</v>
      </c>
      <c r="C4488" s="261">
        <v>3.4526519775390621</v>
      </c>
      <c r="D4488" s="130">
        <f t="shared" si="74"/>
        <v>-9.6677513167413021E-3</v>
      </c>
      <c r="E4488" s="130">
        <v>2.6392255608631354E-2</v>
      </c>
    </row>
    <row r="4489" spans="2:5" x14ac:dyDescent="0.25">
      <c r="B4489" s="136">
        <v>39504</v>
      </c>
      <c r="C4489" s="261">
        <v>3.4863572120666499</v>
      </c>
      <c r="D4489" s="130">
        <f t="shared" si="74"/>
        <v>6.6460144703055848E-3</v>
      </c>
      <c r="E4489" s="130">
        <v>9.7621291537213911E-3</v>
      </c>
    </row>
    <row r="4490" spans="2:5" x14ac:dyDescent="0.25">
      <c r="B4490" s="136">
        <v>39503</v>
      </c>
      <c r="C4490" s="261">
        <v>3.4633398056030269</v>
      </c>
      <c r="D4490" s="130">
        <f t="shared" si="74"/>
        <v>1.5180925391753138E-2</v>
      </c>
      <c r="E4490" s="130">
        <v>-6.6021365750925853E-3</v>
      </c>
    </row>
    <row r="4491" spans="2:5" x14ac:dyDescent="0.25">
      <c r="B4491" s="136">
        <v>39500</v>
      </c>
      <c r="C4491" s="261">
        <v>3.41154932975769</v>
      </c>
      <c r="D4491" s="130">
        <f t="shared" si="74"/>
        <v>-4.7964124173270383E-3</v>
      </c>
      <c r="E4491" s="130">
        <v>-1.4953911181787518E-2</v>
      </c>
    </row>
    <row r="4492" spans="2:5" x14ac:dyDescent="0.25">
      <c r="B4492" s="136">
        <v>39499</v>
      </c>
      <c r="C4492" s="261">
        <v>3.427991390228271</v>
      </c>
      <c r="D4492" s="130">
        <f t="shared" si="74"/>
        <v>1.1154386016484646E-2</v>
      </c>
      <c r="E4492" s="130">
        <v>4.8195288654228176E-3</v>
      </c>
    </row>
    <row r="4493" spans="2:5" x14ac:dyDescent="0.25">
      <c r="B4493" s="136">
        <v>39498</v>
      </c>
      <c r="C4493" s="261">
        <v>3.3901760578155522</v>
      </c>
      <c r="D4493" s="130">
        <f t="shared" si="74"/>
        <v>4.8729816400496541E-3</v>
      </c>
      <c r="E4493" s="130">
        <v>-1.1031338211791921E-2</v>
      </c>
    </row>
    <row r="4494" spans="2:5" x14ac:dyDescent="0.25">
      <c r="B4494" s="136">
        <v>39497</v>
      </c>
      <c r="C4494" s="261">
        <v>3.373735904693604</v>
      </c>
      <c r="D4494" s="130">
        <f t="shared" si="74"/>
        <v>-2.9150545905097421E-3</v>
      </c>
      <c r="E4494" s="130">
        <v>-4.849350842428342E-3</v>
      </c>
    </row>
    <row r="4495" spans="2:5" x14ac:dyDescent="0.25">
      <c r="B4495" s="136">
        <v>39493</v>
      </c>
      <c r="C4495" s="261">
        <v>3.3835992813110352</v>
      </c>
      <c r="D4495" s="130">
        <f t="shared" si="74"/>
        <v>-9.3863628304721291E-3</v>
      </c>
      <c r="E4495" s="130">
        <v>2.9235769769972463E-3</v>
      </c>
    </row>
    <row r="4496" spans="2:5" x14ac:dyDescent="0.25">
      <c r="B4496" s="136">
        <v>39492</v>
      </c>
      <c r="C4496" s="261">
        <v>3.41565990447998</v>
      </c>
      <c r="D4496" s="130">
        <f t="shared" si="74"/>
        <v>-1.2829420259206966E-2</v>
      </c>
      <c r="E4496" s="130">
        <v>9.4753014477891757E-3</v>
      </c>
    </row>
    <row r="4497" spans="2:5" x14ac:dyDescent="0.25">
      <c r="B4497" s="136">
        <v>39491</v>
      </c>
      <c r="C4497" s="261">
        <v>3.4600503444671631</v>
      </c>
      <c r="D4497" s="130">
        <f t="shared" si="74"/>
        <v>5.2540575197076072E-3</v>
      </c>
      <c r="E4497" s="130">
        <v>1.2996153372576863E-2</v>
      </c>
    </row>
    <row r="4498" spans="2:5" x14ac:dyDescent="0.25">
      <c r="B4498" s="136">
        <v>39490</v>
      </c>
      <c r="C4498" s="261">
        <v>3.44196605682373</v>
      </c>
      <c r="D4498" s="130">
        <f t="shared" si="74"/>
        <v>1.4538389717222495E-2</v>
      </c>
      <c r="E4498" s="130">
        <v>-5.226596680117955E-3</v>
      </c>
    </row>
    <row r="4499" spans="2:5" x14ac:dyDescent="0.25">
      <c r="B4499" s="136">
        <v>39489</v>
      </c>
      <c r="C4499" s="261">
        <v>3.392642498016357</v>
      </c>
      <c r="D4499" s="130">
        <f t="shared" si="74"/>
        <v>-1.031183809640787E-2</v>
      </c>
      <c r="E4499" s="130">
        <v>-1.4330053810260165E-2</v>
      </c>
    </row>
    <row r="4500" spans="2:5" x14ac:dyDescent="0.25">
      <c r="B4500" s="136">
        <v>39486</v>
      </c>
      <c r="C4500" s="261">
        <v>3.427991390228271</v>
      </c>
      <c r="D4500" s="130">
        <f t="shared" si="74"/>
        <v>4.4066337903065779E-2</v>
      </c>
      <c r="E4500" s="130">
        <v>1.0419280025107919E-2</v>
      </c>
    </row>
    <row r="4501" spans="2:5" x14ac:dyDescent="0.25">
      <c r="B4501" s="136">
        <v>39485</v>
      </c>
      <c r="C4501" s="261">
        <v>3.2833080291748051</v>
      </c>
      <c r="D4501" s="130">
        <f t="shared" si="74"/>
        <v>3.2653935454168676E-3</v>
      </c>
      <c r="E4501" s="130">
        <v>-4.2206454037748149E-2</v>
      </c>
    </row>
    <row r="4502" spans="2:5" x14ac:dyDescent="0.25">
      <c r="B4502" s="136">
        <v>39484</v>
      </c>
      <c r="C4502" s="261">
        <v>3.272621631622314</v>
      </c>
      <c r="D4502" s="130">
        <f t="shared" si="74"/>
        <v>-1.0037000294248271E-3</v>
      </c>
      <c r="E4502" s="130">
        <v>-3.2547654553072617E-3</v>
      </c>
    </row>
    <row r="4503" spans="2:5" x14ac:dyDescent="0.25">
      <c r="B4503" s="136">
        <v>39483</v>
      </c>
      <c r="C4503" s="261">
        <v>3.2759096622467041</v>
      </c>
      <c r="D4503" s="130">
        <f t="shared" si="74"/>
        <v>-6.6525768512380859E-2</v>
      </c>
      <c r="E4503" s="130">
        <v>1.0047084553310062E-3</v>
      </c>
    </row>
    <row r="4504" spans="2:5" x14ac:dyDescent="0.25">
      <c r="B4504" s="136">
        <v>39482</v>
      </c>
      <c r="C4504" s="261">
        <v>3.5093734264373779</v>
      </c>
      <c r="D4504" s="130">
        <f t="shared" si="74"/>
        <v>-1.8621247359683207E-2</v>
      </c>
      <c r="E4504" s="130">
        <v>7.1266850512159211E-2</v>
      </c>
    </row>
    <row r="4505" spans="2:5" x14ac:dyDescent="0.25">
      <c r="B4505" s="136">
        <v>39479</v>
      </c>
      <c r="C4505" s="261">
        <v>3.5759623050689702</v>
      </c>
      <c r="D4505" s="130">
        <f t="shared" si="74"/>
        <v>5.0724426502399424E-2</v>
      </c>
      <c r="E4505" s="130">
        <v>1.8974577663908365E-2</v>
      </c>
    </row>
    <row r="4506" spans="2:5" x14ac:dyDescent="0.25">
      <c r="B4506" s="136">
        <v>39478</v>
      </c>
      <c r="C4506" s="261">
        <v>3.4033303260803218</v>
      </c>
      <c r="D4506" s="130">
        <f t="shared" si="74"/>
        <v>3.7594156571981174E-2</v>
      </c>
      <c r="E4506" s="130">
        <v>-4.8275670787675924E-2</v>
      </c>
    </row>
    <row r="4507" spans="2:5" x14ac:dyDescent="0.25">
      <c r="B4507" s="136">
        <v>39477</v>
      </c>
      <c r="C4507" s="261">
        <v>3.2800207138061519</v>
      </c>
      <c r="D4507" s="130">
        <f t="shared" si="74"/>
        <v>-7.7092316395357156E-3</v>
      </c>
      <c r="E4507" s="130">
        <v>-3.6232043457323719E-2</v>
      </c>
    </row>
    <row r="4508" spans="2:5" x14ac:dyDescent="0.25">
      <c r="B4508" s="136">
        <v>39476</v>
      </c>
      <c r="C4508" s="261">
        <v>3.3055036067962651</v>
      </c>
      <c r="D4508" s="130">
        <f t="shared" si="74"/>
        <v>1.2591176236443615E-2</v>
      </c>
      <c r="E4508" s="130">
        <v>7.7691256286435825E-3</v>
      </c>
    </row>
    <row r="4509" spans="2:5" x14ac:dyDescent="0.25">
      <c r="B4509" s="136">
        <v>39475</v>
      </c>
      <c r="C4509" s="261">
        <v>3.264400959014893</v>
      </c>
      <c r="D4509" s="130">
        <f t="shared" si="74"/>
        <v>1.1720071684031635E-2</v>
      </c>
      <c r="E4509" s="130">
        <v>-1.2434609872112427E-2</v>
      </c>
    </row>
    <row r="4510" spans="2:5" x14ac:dyDescent="0.25">
      <c r="B4510" s="136">
        <v>39472</v>
      </c>
      <c r="C4510" s="261">
        <v>3.2265851497650151</v>
      </c>
      <c r="D4510" s="130">
        <f t="shared" si="74"/>
        <v>-2.541318724779825E-3</v>
      </c>
      <c r="E4510" s="130">
        <v>-1.1584302824518746E-2</v>
      </c>
    </row>
    <row r="4511" spans="2:5" x14ac:dyDescent="0.25">
      <c r="B4511" s="136">
        <v>39471</v>
      </c>
      <c r="C4511" s="261">
        <v>3.234805822372437</v>
      </c>
      <c r="D4511" s="130">
        <f t="shared" si="74"/>
        <v>1.4959852343459737E-2</v>
      </c>
      <c r="E4511" s="130">
        <v>2.5477934800575675E-3</v>
      </c>
    </row>
    <row r="4512" spans="2:5" x14ac:dyDescent="0.25">
      <c r="B4512" s="136">
        <v>39470</v>
      </c>
      <c r="C4512" s="261">
        <v>3.1871268749237061</v>
      </c>
      <c r="D4512" s="130">
        <f t="shared" si="74"/>
        <v>2.2146178495609768E-2</v>
      </c>
      <c r="E4512" s="130">
        <v>-1.4739353787165723E-2</v>
      </c>
    </row>
    <row r="4513" spans="2:5" x14ac:dyDescent="0.25">
      <c r="B4513" s="136">
        <v>39469</v>
      </c>
      <c r="C4513" s="261">
        <v>3.118073463439941</v>
      </c>
      <c r="D4513" s="130">
        <f t="shared" si="74"/>
        <v>-2.367576626617423E-3</v>
      </c>
      <c r="E4513" s="130">
        <v>-2.1666351605603432E-2</v>
      </c>
    </row>
    <row r="4514" spans="2:5" x14ac:dyDescent="0.25">
      <c r="B4514" s="136">
        <v>39465</v>
      </c>
      <c r="C4514" s="261">
        <v>3.125473260879517</v>
      </c>
      <c r="D4514" s="130">
        <f t="shared" si="74"/>
        <v>-1.6554347340090359E-2</v>
      </c>
      <c r="E4514" s="130">
        <v>2.3731953484548217E-3</v>
      </c>
    </row>
    <row r="4515" spans="2:5" x14ac:dyDescent="0.25">
      <c r="B4515" s="136">
        <v>39464</v>
      </c>
      <c r="C4515" s="261">
        <v>3.1780843734741211</v>
      </c>
      <c r="D4515" s="130">
        <f t="shared" si="74"/>
        <v>5.1760285029824732E-4</v>
      </c>
      <c r="E4515" s="130">
        <v>1.6833006781123167E-2</v>
      </c>
    </row>
    <row r="4516" spans="2:5" x14ac:dyDescent="0.25">
      <c r="B4516" s="136">
        <v>39463</v>
      </c>
      <c r="C4516" s="261">
        <v>3.1764402389526372</v>
      </c>
      <c r="D4516" s="130">
        <f t="shared" si="74"/>
        <v>-1.1511994703117123E-2</v>
      </c>
      <c r="E4516" s="130">
        <v>-5.1733507618825303E-4</v>
      </c>
    </row>
    <row r="4517" spans="2:5" x14ac:dyDescent="0.25">
      <c r="B4517" s="136">
        <v>39462</v>
      </c>
      <c r="C4517" s="261">
        <v>3.2134332656860352</v>
      </c>
      <c r="D4517" s="130">
        <f t="shared" si="74"/>
        <v>-3.1226817262472249E-2</v>
      </c>
      <c r="E4517" s="130">
        <v>1.1646064131713572E-2</v>
      </c>
    </row>
    <row r="4518" spans="2:5" x14ac:dyDescent="0.25">
      <c r="B4518" s="136">
        <v>39461</v>
      </c>
      <c r="C4518" s="261">
        <v>3.317013025283813</v>
      </c>
      <c r="D4518" s="130">
        <f t="shared" si="74"/>
        <v>5.2319519658385214E-3</v>
      </c>
      <c r="E4518" s="130">
        <v>3.2233362585690623E-2</v>
      </c>
    </row>
    <row r="4519" spans="2:5" x14ac:dyDescent="0.25">
      <c r="B4519" s="136">
        <v>39458</v>
      </c>
      <c r="C4519" s="261">
        <v>3.2997488975524898</v>
      </c>
      <c r="D4519" s="130">
        <f t="shared" si="74"/>
        <v>-6.3025286601819913E-2</v>
      </c>
      <c r="E4519" s="130">
        <v>-5.2047211149694158E-3</v>
      </c>
    </row>
    <row r="4520" spans="2:5" x14ac:dyDescent="0.25">
      <c r="B4520" s="136">
        <v>39457</v>
      </c>
      <c r="C4520" s="261">
        <v>3.5217053890228271</v>
      </c>
      <c r="D4520" s="130">
        <f t="shared" si="74"/>
        <v>0</v>
      </c>
      <c r="E4520" s="130">
        <v>6.7264661148903879E-2</v>
      </c>
    </row>
    <row r="4521" spans="2:5" x14ac:dyDescent="0.25">
      <c r="B4521" s="136">
        <v>39456</v>
      </c>
      <c r="C4521" s="261">
        <v>3.5217053890228271</v>
      </c>
      <c r="D4521" s="130">
        <f t="shared" si="74"/>
        <v>2.0728783245321208E-2</v>
      </c>
      <c r="E4521" s="130">
        <v>0</v>
      </c>
    </row>
    <row r="4522" spans="2:5" x14ac:dyDescent="0.25">
      <c r="B4522" s="136">
        <v>39455</v>
      </c>
      <c r="C4522" s="261">
        <v>3.450187206268311</v>
      </c>
      <c r="D4522" s="130">
        <f t="shared" si="74"/>
        <v>-2.3726248115743542E-2</v>
      </c>
      <c r="E4522" s="130">
        <v>-2.0307826707321595E-2</v>
      </c>
    </row>
    <row r="4523" spans="2:5" x14ac:dyDescent="0.25">
      <c r="B4523" s="136">
        <v>39454</v>
      </c>
      <c r="C4523" s="261">
        <v>3.5340366363525391</v>
      </c>
      <c r="D4523" s="130">
        <f t="shared" si="74"/>
        <v>2.0897551993180986E-2</v>
      </c>
      <c r="E4523" s="130">
        <v>2.4302863894425833E-2</v>
      </c>
    </row>
    <row r="4524" spans="2:5" x14ac:dyDescent="0.25">
      <c r="B4524" s="136">
        <v>39451</v>
      </c>
      <c r="C4524" s="261">
        <v>3.461695671081543</v>
      </c>
      <c r="D4524" s="130">
        <f t="shared" si="74"/>
        <v>-4.0555823804192516E-2</v>
      </c>
      <c r="E4524" s="130">
        <v>-2.0469783625576343E-2</v>
      </c>
    </row>
    <row r="4525" spans="2:5" x14ac:dyDescent="0.25">
      <c r="B4525" s="136">
        <v>39450</v>
      </c>
      <c r="C4525" s="261">
        <v>3.6080219745635991</v>
      </c>
      <c r="D4525" s="130">
        <f t="shared" si="74"/>
        <v>-1.2154247416467538E-2</v>
      </c>
      <c r="E4525" s="130">
        <v>4.2270123484407618E-2</v>
      </c>
    </row>
    <row r="4526" spans="2:5" x14ac:dyDescent="0.25">
      <c r="B4526" s="136">
        <v>39449</v>
      </c>
      <c r="C4526" s="261">
        <v>3.6524143218994141</v>
      </c>
      <c r="D4526" s="130">
        <f t="shared" si="74"/>
        <v>-2.05023122773977E-2</v>
      </c>
      <c r="E4526" s="130">
        <v>1.2303790733199283E-2</v>
      </c>
    </row>
    <row r="4527" spans="2:5" x14ac:dyDescent="0.25">
      <c r="B4527" s="136">
        <v>39447</v>
      </c>
      <c r="C4527" s="261">
        <v>3.7288646697998051</v>
      </c>
      <c r="D4527" s="130">
        <f t="shared" si="74"/>
        <v>-4.171339921893392E-3</v>
      </c>
      <c r="E4527" s="130">
        <v>2.0931455514782225E-2</v>
      </c>
    </row>
    <row r="4528" spans="2:5" x14ac:dyDescent="0.25">
      <c r="B4528" s="136">
        <v>39444</v>
      </c>
      <c r="C4528" s="261">
        <v>3.7444841861724849</v>
      </c>
      <c r="D4528" s="130">
        <f t="shared" si="74"/>
        <v>-1.534491376218462E-3</v>
      </c>
      <c r="E4528" s="130">
        <v>4.1888128843030267E-3</v>
      </c>
    </row>
    <row r="4529" spans="2:5" x14ac:dyDescent="0.25">
      <c r="B4529" s="136">
        <v>39443</v>
      </c>
      <c r="C4529" s="261">
        <v>3.7502388954162602</v>
      </c>
      <c r="D4529" s="130">
        <f t="shared" si="74"/>
        <v>-2.1869578730222026E-2</v>
      </c>
      <c r="E4529" s="130">
        <v>1.5368496587663833E-3</v>
      </c>
    </row>
    <row r="4530" spans="2:5" x14ac:dyDescent="0.25">
      <c r="B4530" s="136">
        <v>39442</v>
      </c>
      <c r="C4530" s="261">
        <v>3.834088802337646</v>
      </c>
      <c r="D4530" s="130">
        <f t="shared" si="74"/>
        <v>7.1257631022108563E-3</v>
      </c>
      <c r="E4530" s="130">
        <v>2.2358550817621673E-2</v>
      </c>
    </row>
    <row r="4531" spans="2:5" x14ac:dyDescent="0.25">
      <c r="B4531" s="136">
        <v>39440</v>
      </c>
      <c r="C4531" s="261">
        <v>3.806961297988892</v>
      </c>
      <c r="D4531" s="130">
        <f t="shared" si="74"/>
        <v>2.5919652719559889E-2</v>
      </c>
      <c r="E4531" s="130">
        <v>-7.0753458637197817E-3</v>
      </c>
    </row>
    <row r="4532" spans="2:5" x14ac:dyDescent="0.25">
      <c r="B4532" s="136">
        <v>39437</v>
      </c>
      <c r="C4532" s="261">
        <v>3.710779190063477</v>
      </c>
      <c r="D4532" s="130">
        <f t="shared" si="74"/>
        <v>1.6437686102830924E-2</v>
      </c>
      <c r="E4532" s="130">
        <v>-2.5264797931154506E-2</v>
      </c>
    </row>
    <row r="4533" spans="2:5" x14ac:dyDescent="0.25">
      <c r="B4533" s="136">
        <v>39436</v>
      </c>
      <c r="C4533" s="261">
        <v>3.6507689952850342</v>
      </c>
      <c r="D4533" s="130">
        <f t="shared" si="74"/>
        <v>5.4869207374285238E-2</v>
      </c>
      <c r="E4533" s="130">
        <v>-1.6171858174459656E-2</v>
      </c>
    </row>
    <row r="4534" spans="2:5" x14ac:dyDescent="0.25">
      <c r="B4534" s="136">
        <v>39435</v>
      </c>
      <c r="C4534" s="261">
        <v>3.4608736038208008</v>
      </c>
      <c r="D4534" s="130">
        <f t="shared" si="74"/>
        <v>1.6656295297113079E-3</v>
      </c>
      <c r="E4534" s="130">
        <v>-5.2015175901154849E-2</v>
      </c>
    </row>
    <row r="4535" spans="2:5" x14ac:dyDescent="0.25">
      <c r="B4535" s="136">
        <v>39434</v>
      </c>
      <c r="C4535" s="261">
        <v>3.4551186561584468</v>
      </c>
      <c r="D4535" s="130">
        <f t="shared" si="74"/>
        <v>2.4622137560289484E-2</v>
      </c>
      <c r="E4535" s="130">
        <v>-1.6628598212891981E-3</v>
      </c>
    </row>
    <row r="4536" spans="2:5" x14ac:dyDescent="0.25">
      <c r="B4536" s="136">
        <v>39433</v>
      </c>
      <c r="C4536" s="261">
        <v>3.3720905780792241</v>
      </c>
      <c r="D4536" s="130">
        <f t="shared" si="74"/>
        <v>-3.6863290996667401E-2</v>
      </c>
      <c r="E4536" s="130">
        <v>-2.4030456358201318E-2</v>
      </c>
    </row>
    <row r="4537" spans="2:5" x14ac:dyDescent="0.25">
      <c r="B4537" s="136">
        <v>39430</v>
      </c>
      <c r="C4537" s="261">
        <v>3.5011546611785889</v>
      </c>
      <c r="D4537" s="130">
        <f t="shared" si="74"/>
        <v>-7.2261011747460687E-3</v>
      </c>
      <c r="E4537" s="130">
        <v>3.8274204120839768E-2</v>
      </c>
    </row>
    <row r="4538" spans="2:5" x14ac:dyDescent="0.25">
      <c r="B4538" s="136">
        <v>39429</v>
      </c>
      <c r="C4538" s="261">
        <v>3.526638507843018</v>
      </c>
      <c r="D4538" s="130">
        <f t="shared" si="74"/>
        <v>-2.433439676120944E-2</v>
      </c>
      <c r="E4538" s="130">
        <v>7.2786977813343911E-3</v>
      </c>
    </row>
    <row r="4539" spans="2:5" x14ac:dyDescent="0.25">
      <c r="B4539" s="136">
        <v>39428</v>
      </c>
      <c r="C4539" s="261">
        <v>3.6145975589752202</v>
      </c>
      <c r="D4539" s="130">
        <f t="shared" si="74"/>
        <v>5.2579252463163867E-3</v>
      </c>
      <c r="E4539" s="130">
        <v>2.4941328955771013E-2</v>
      </c>
    </row>
    <row r="4540" spans="2:5" x14ac:dyDescent="0.25">
      <c r="B4540" s="136">
        <v>39427</v>
      </c>
      <c r="C4540" s="261">
        <v>3.5956916809082031</v>
      </c>
      <c r="D4540" s="130">
        <f t="shared" si="74"/>
        <v>-4.0158020386824346E-2</v>
      </c>
      <c r="E4540" s="130">
        <v>-5.2304240675626083E-3</v>
      </c>
    </row>
    <row r="4541" spans="2:5" x14ac:dyDescent="0.25">
      <c r="B4541" s="136">
        <v>39426</v>
      </c>
      <c r="C4541" s="261">
        <v>3.7461287975311279</v>
      </c>
      <c r="D4541" s="130">
        <f t="shared" si="74"/>
        <v>1.7869394614512785E-2</v>
      </c>
      <c r="E4541" s="130">
        <v>4.1838157988264235E-2</v>
      </c>
    </row>
    <row r="4542" spans="2:5" x14ac:dyDescent="0.25">
      <c r="B4542" s="136">
        <v>39423</v>
      </c>
      <c r="C4542" s="261">
        <v>3.6803629398345952</v>
      </c>
      <c r="D4542" s="130">
        <f t="shared" si="74"/>
        <v>3.2280186344010038E-2</v>
      </c>
      <c r="E4542" s="130">
        <v>-1.7555685148859669E-2</v>
      </c>
    </row>
    <row r="4543" spans="2:5" x14ac:dyDescent="0.25">
      <c r="B4543" s="136">
        <v>39422</v>
      </c>
      <c r="C4543" s="261">
        <v>3.5652751922607422</v>
      </c>
      <c r="D4543" s="130">
        <f t="shared" si="74"/>
        <v>1.001419599715837E-2</v>
      </c>
      <c r="E4543" s="130">
        <v>-3.1270760372080403E-2</v>
      </c>
    </row>
    <row r="4544" spans="2:5" x14ac:dyDescent="0.25">
      <c r="B4544" s="136">
        <v>39421</v>
      </c>
      <c r="C4544" s="261">
        <v>3.5299258232116699</v>
      </c>
      <c r="D4544" s="130">
        <f t="shared" si="74"/>
        <v>2.8010429816449335E-2</v>
      </c>
      <c r="E4544" s="130">
        <v>-9.914906183344915E-3</v>
      </c>
    </row>
    <row r="4545" spans="2:5" x14ac:dyDescent="0.25">
      <c r="B4545" s="136">
        <v>39420</v>
      </c>
      <c r="C4545" s="261">
        <v>3.433745145797729</v>
      </c>
      <c r="D4545" s="130">
        <f t="shared" si="74"/>
        <v>2.880968035341509E-3</v>
      </c>
      <c r="E4545" s="130">
        <v>-2.7247223378317843E-2</v>
      </c>
    </row>
    <row r="4546" spans="2:5" x14ac:dyDescent="0.25">
      <c r="B4546" s="136">
        <v>39419</v>
      </c>
      <c r="C4546" s="261">
        <v>3.423881053924561</v>
      </c>
      <c r="D4546" s="130">
        <f t="shared" si="74"/>
        <v>-1.1862563775532017E-2</v>
      </c>
      <c r="E4546" s="130">
        <v>-2.8726919017970473E-3</v>
      </c>
    </row>
    <row r="4547" spans="2:5" x14ac:dyDescent="0.25">
      <c r="B4547" s="136">
        <v>39416</v>
      </c>
      <c r="C4547" s="261">
        <v>3.464984655380249</v>
      </c>
      <c r="D4547" s="130">
        <f t="shared" ref="D4547:D4610" si="75">(C4547-C4548)/C4548</f>
        <v>2.2066286909270275E-2</v>
      </c>
      <c r="E4547" s="130">
        <v>1.2004973539771126E-2</v>
      </c>
    </row>
    <row r="4548" spans="2:5" x14ac:dyDescent="0.25">
      <c r="B4548" s="136">
        <v>39415</v>
      </c>
      <c r="C4548" s="261">
        <v>3.3901760578155522</v>
      </c>
      <c r="D4548" s="130">
        <f t="shared" si="75"/>
        <v>-7.4608852687596929E-3</v>
      </c>
      <c r="E4548" s="130">
        <v>-2.1589878456903959E-2</v>
      </c>
    </row>
    <row r="4549" spans="2:5" x14ac:dyDescent="0.25">
      <c r="B4549" s="136">
        <v>39414</v>
      </c>
      <c r="C4549" s="261">
        <v>3.41565990447998</v>
      </c>
      <c r="D4549" s="130">
        <f t="shared" si="75"/>
        <v>4.7919191895548344E-2</v>
      </c>
      <c r="E4549" s="130">
        <v>7.5169685083695172E-3</v>
      </c>
    </row>
    <row r="4550" spans="2:5" x14ac:dyDescent="0.25">
      <c r="B4550" s="136">
        <v>39413</v>
      </c>
      <c r="C4550" s="261">
        <v>3.259468793869019</v>
      </c>
      <c r="D4550" s="130">
        <f t="shared" si="75"/>
        <v>2.5608011251737967E-2</v>
      </c>
      <c r="E4550" s="130">
        <v>-4.5727945690992464E-2</v>
      </c>
    </row>
    <row r="4551" spans="2:5" x14ac:dyDescent="0.25">
      <c r="B4551" s="136">
        <v>39412</v>
      </c>
      <c r="C4551" s="261">
        <v>3.1780843734741211</v>
      </c>
      <c r="D4551" s="130">
        <f t="shared" si="75"/>
        <v>-1.1253000394613086E-2</v>
      </c>
      <c r="E4551" s="130">
        <v>-2.4968614685920605E-2</v>
      </c>
    </row>
    <row r="4552" spans="2:5" x14ac:dyDescent="0.25">
      <c r="B4552" s="136">
        <v>39409</v>
      </c>
      <c r="C4552" s="261">
        <v>3.2142543792724609</v>
      </c>
      <c r="D4552" s="130">
        <f t="shared" si="75"/>
        <v>1.1381071597794183E-2</v>
      </c>
      <c r="E4552" s="130">
        <v>1.1381071597794183E-2</v>
      </c>
    </row>
    <row r="4553" spans="2:5" x14ac:dyDescent="0.25">
      <c r="B4553" s="136">
        <v>39407</v>
      </c>
      <c r="C4553" s="261">
        <v>3.1780843734741211</v>
      </c>
      <c r="D4553" s="130">
        <f t="shared" si="75"/>
        <v>-3.6631256509857824E-2</v>
      </c>
      <c r="E4553" s="130">
        <v>-1.1253000394613086E-2</v>
      </c>
    </row>
    <row r="4554" spans="2:5" x14ac:dyDescent="0.25">
      <c r="B4554" s="136">
        <v>39406</v>
      </c>
      <c r="C4554" s="261">
        <v>3.2989282608032231</v>
      </c>
      <c r="D4554" s="130">
        <f t="shared" si="75"/>
        <v>-2.383812627146396E-2</v>
      </c>
      <c r="E4554" s="130">
        <v>3.802412809984701E-2</v>
      </c>
    </row>
    <row r="4555" spans="2:5" x14ac:dyDescent="0.25">
      <c r="B4555" s="136">
        <v>39405</v>
      </c>
      <c r="C4555" s="261">
        <v>3.3794889450073242</v>
      </c>
      <c r="D4555" s="130">
        <f t="shared" si="75"/>
        <v>-2.4674195956444277E-2</v>
      </c>
      <c r="E4555" s="130">
        <v>2.4420259501031466E-2</v>
      </c>
    </row>
    <row r="4556" spans="2:5" x14ac:dyDescent="0.25">
      <c r="B4556" s="136">
        <v>39402</v>
      </c>
      <c r="C4556" s="261">
        <v>3.464984655380249</v>
      </c>
      <c r="D4556" s="130">
        <f t="shared" si="75"/>
        <v>2.2066286909270275E-2</v>
      </c>
      <c r="E4556" s="130">
        <v>2.5298413980383509E-2</v>
      </c>
    </row>
    <row r="4557" spans="2:5" x14ac:dyDescent="0.25">
      <c r="B4557" s="136">
        <v>39401</v>
      </c>
      <c r="C4557" s="261">
        <v>3.3901760578155522</v>
      </c>
      <c r="D4557" s="130">
        <f t="shared" si="75"/>
        <v>-2.3442979725601054E-2</v>
      </c>
      <c r="E4557" s="130">
        <v>-2.1589878456903959E-2</v>
      </c>
    </row>
    <row r="4558" spans="2:5" x14ac:dyDescent="0.25">
      <c r="B4558" s="136">
        <v>39400</v>
      </c>
      <c r="C4558" s="261">
        <v>3.4715597629547119</v>
      </c>
      <c r="D4558" s="130">
        <f t="shared" si="75"/>
        <v>-1.6076758675699177E-2</v>
      </c>
      <c r="E4558" s="130">
        <v>2.4005745940993698E-2</v>
      </c>
    </row>
    <row r="4559" spans="2:5" x14ac:dyDescent="0.25">
      <c r="B4559" s="136">
        <v>39399</v>
      </c>
      <c r="C4559" s="261">
        <v>3.5282831192016602</v>
      </c>
      <c r="D4559" s="130">
        <f t="shared" si="75"/>
        <v>7.1660835133653206E-2</v>
      </c>
      <c r="E4559" s="130">
        <v>1.6339443973353896E-2</v>
      </c>
    </row>
    <row r="4560" spans="2:5" x14ac:dyDescent="0.25">
      <c r="B4560" s="136">
        <v>39398</v>
      </c>
      <c r="C4560" s="261">
        <v>3.2923505306243901</v>
      </c>
      <c r="D4560" s="130">
        <f t="shared" si="75"/>
        <v>-4.6655618856628854E-2</v>
      </c>
      <c r="E4560" s="130">
        <v>-6.6868950309932673E-2</v>
      </c>
    </row>
    <row r="4561" spans="2:5" x14ac:dyDescent="0.25">
      <c r="B4561" s="136">
        <v>39395</v>
      </c>
      <c r="C4561" s="261">
        <v>3.4534745216369629</v>
      </c>
      <c r="D4561" s="130">
        <f t="shared" si="75"/>
        <v>-8.7303372032178864E-3</v>
      </c>
      <c r="E4561" s="130">
        <v>4.8938893205279645E-2</v>
      </c>
    </row>
    <row r="4562" spans="2:5" x14ac:dyDescent="0.25">
      <c r="B4562" s="136">
        <v>39394</v>
      </c>
      <c r="C4562" s="261">
        <v>3.483890056610107</v>
      </c>
      <c r="D4562" s="130">
        <f t="shared" si="75"/>
        <v>-5.7803588220699378E-2</v>
      </c>
      <c r="E4562" s="130">
        <v>8.807227267084914E-3</v>
      </c>
    </row>
    <row r="4563" spans="2:5" x14ac:dyDescent="0.25">
      <c r="B4563" s="136">
        <v>39393</v>
      </c>
      <c r="C4563" s="261">
        <v>3.697626113891602</v>
      </c>
      <c r="D4563" s="130">
        <f t="shared" si="75"/>
        <v>-1.0341123847426709E-2</v>
      </c>
      <c r="E4563" s="130">
        <v>6.1349828441332729E-2</v>
      </c>
    </row>
    <row r="4564" spans="2:5" x14ac:dyDescent="0.25">
      <c r="B4564" s="136">
        <v>39392</v>
      </c>
      <c r="C4564" s="261">
        <v>3.7362632751464839</v>
      </c>
      <c r="D4564" s="130">
        <f t="shared" si="75"/>
        <v>-6.9029091088392808E-2</v>
      </c>
      <c r="E4564" s="130">
        <v>1.044918011308014E-2</v>
      </c>
    </row>
    <row r="4565" spans="2:5" x14ac:dyDescent="0.25">
      <c r="B4565" s="136">
        <v>39391</v>
      </c>
      <c r="C4565" s="261">
        <v>4.0132975578308114</v>
      </c>
      <c r="D4565" s="130">
        <f t="shared" si="75"/>
        <v>-3.5559254499981111E-2</v>
      </c>
      <c r="E4565" s="130">
        <v>7.4147420104774625E-2</v>
      </c>
    </row>
    <row r="4566" spans="2:5" x14ac:dyDescent="0.25">
      <c r="B4566" s="136">
        <v>39388</v>
      </c>
      <c r="C4566" s="261">
        <v>4.1612691879272461</v>
      </c>
      <c r="D4566" s="130">
        <f t="shared" si="75"/>
        <v>1.4022674295179961E-2</v>
      </c>
      <c r="E4566" s="130">
        <v>3.6870336167252292E-2</v>
      </c>
    </row>
    <row r="4567" spans="2:5" x14ac:dyDescent="0.25">
      <c r="B4567" s="136">
        <v>39387</v>
      </c>
      <c r="C4567" s="261">
        <v>4.1037240028381348</v>
      </c>
      <c r="D4567" s="130">
        <f t="shared" si="75"/>
        <v>-2.0023616542055436E-2</v>
      </c>
      <c r="E4567" s="130">
        <v>-1.3828758124098898E-2</v>
      </c>
    </row>
    <row r="4568" spans="2:5" x14ac:dyDescent="0.25">
      <c r="B4568" s="136">
        <v>39386</v>
      </c>
      <c r="C4568" s="261">
        <v>4.1875743865966797</v>
      </c>
      <c r="D4568" s="130">
        <f t="shared" si="75"/>
        <v>7.3166546458256479E-3</v>
      </c>
      <c r="E4568" s="130">
        <v>2.0432754176585466E-2</v>
      </c>
    </row>
    <row r="4569" spans="2:5" x14ac:dyDescent="0.25">
      <c r="B4569" s="136">
        <v>39385</v>
      </c>
      <c r="C4569" s="261">
        <v>4.1571578979492188</v>
      </c>
      <c r="D4569" s="130">
        <f t="shared" si="75"/>
        <v>-7.4586959697082508E-3</v>
      </c>
      <c r="E4569" s="130">
        <v>-7.2635100512640658E-3</v>
      </c>
    </row>
    <row r="4570" spans="2:5" x14ac:dyDescent="0.25">
      <c r="B4570" s="136">
        <v>39384</v>
      </c>
      <c r="C4570" s="261">
        <v>4.1883978843688956</v>
      </c>
      <c r="D4570" s="130">
        <f t="shared" si="75"/>
        <v>3.5148860054966792E-2</v>
      </c>
      <c r="E4570" s="130">
        <v>7.5147461767300075E-3</v>
      </c>
    </row>
    <row r="4571" spans="2:5" x14ac:dyDescent="0.25">
      <c r="B4571" s="136">
        <v>39381</v>
      </c>
      <c r="C4571" s="261">
        <v>4.0461792945861816</v>
      </c>
      <c r="D4571" s="130">
        <f t="shared" si="75"/>
        <v>1.3173961279000258E-2</v>
      </c>
      <c r="E4571" s="130">
        <v>-3.3955367591382339E-2</v>
      </c>
    </row>
    <row r="4572" spans="2:5" x14ac:dyDescent="0.25">
      <c r="B4572" s="136">
        <v>39380</v>
      </c>
      <c r="C4572" s="261">
        <v>3.9935681819915771</v>
      </c>
      <c r="D4572" s="130">
        <f t="shared" si="75"/>
        <v>2.890198501769171E-3</v>
      </c>
      <c r="E4572" s="130">
        <v>-1.3002664678008351E-2</v>
      </c>
    </row>
    <row r="4573" spans="2:5" x14ac:dyDescent="0.25">
      <c r="B4573" s="136">
        <v>39379</v>
      </c>
      <c r="C4573" s="261">
        <v>3.982059240341187</v>
      </c>
      <c r="D4573" s="130">
        <f t="shared" si="75"/>
        <v>-4.0602272275568049E-2</v>
      </c>
      <c r="E4573" s="130">
        <v>-2.8818693273569493E-3</v>
      </c>
    </row>
    <row r="4574" spans="2:5" x14ac:dyDescent="0.25">
      <c r="B4574" s="136">
        <v>39378</v>
      </c>
      <c r="C4574" s="261">
        <v>4.1505823135375977</v>
      </c>
      <c r="D4574" s="130">
        <f t="shared" si="75"/>
        <v>1.6918456462911121E-2</v>
      </c>
      <c r="E4574" s="130">
        <v>4.2320584156345063E-2</v>
      </c>
    </row>
    <row r="4575" spans="2:5" x14ac:dyDescent="0.25">
      <c r="B4575" s="136">
        <v>39377</v>
      </c>
      <c r="C4575" s="261">
        <v>4.0815291404724121</v>
      </c>
      <c r="D4575" s="130">
        <f t="shared" si="75"/>
        <v>1.9088714524238815E-2</v>
      </c>
      <c r="E4575" s="130">
        <v>-1.6636984367220171E-2</v>
      </c>
    </row>
    <row r="4576" spans="2:5" x14ac:dyDescent="0.25">
      <c r="B4576" s="136">
        <v>39374</v>
      </c>
      <c r="C4576" s="261">
        <v>4.0050773620605469</v>
      </c>
      <c r="D4576" s="130">
        <f t="shared" si="75"/>
        <v>-1.5757132027838044E-2</v>
      </c>
      <c r="E4576" s="130">
        <v>-1.8731160744087302E-2</v>
      </c>
    </row>
    <row r="4577" spans="2:5" x14ac:dyDescent="0.25">
      <c r="B4577" s="136">
        <v>39373</v>
      </c>
      <c r="C4577" s="261">
        <v>4.0691962242126456</v>
      </c>
      <c r="D4577" s="130">
        <f t="shared" si="75"/>
        <v>2.2263677005331839E-3</v>
      </c>
      <c r="E4577" s="130">
        <v>1.6009394165387759E-2</v>
      </c>
    </row>
    <row r="4578" spans="2:5" x14ac:dyDescent="0.25">
      <c r="B4578" s="136">
        <v>39372</v>
      </c>
      <c r="C4578" s="261">
        <v>4.0601568222045898</v>
      </c>
      <c r="D4578" s="130">
        <f t="shared" si="75"/>
        <v>4.1983545752686882E-2</v>
      </c>
      <c r="E4578" s="130">
        <v>-2.2214219983468109E-3</v>
      </c>
    </row>
    <row r="4579" spans="2:5" x14ac:dyDescent="0.25">
      <c r="B4579" s="136">
        <v>39371</v>
      </c>
      <c r="C4579" s="261">
        <v>3.896565198898315</v>
      </c>
      <c r="D4579" s="130">
        <f t="shared" si="75"/>
        <v>-5.7035209279901661E-2</v>
      </c>
      <c r="E4579" s="130">
        <v>-4.0291946954267556E-2</v>
      </c>
    </row>
    <row r="4580" spans="2:5" x14ac:dyDescent="0.25">
      <c r="B4580" s="136">
        <v>39370</v>
      </c>
      <c r="C4580" s="261">
        <v>4.1322488784790039</v>
      </c>
      <c r="D4580" s="130">
        <f t="shared" si="75"/>
        <v>-2.4569366362930108E-2</v>
      </c>
      <c r="E4580" s="130">
        <v>6.0484982940186477E-2</v>
      </c>
    </row>
    <row r="4581" spans="2:5" x14ac:dyDescent="0.25">
      <c r="B4581" s="136">
        <v>39367</v>
      </c>
      <c r="C4581" s="261">
        <v>4.236332893371582</v>
      </c>
      <c r="D4581" s="130">
        <f t="shared" si="75"/>
        <v>-1.738708730668467E-3</v>
      </c>
      <c r="E4581" s="130">
        <v>2.5188225093278824E-2</v>
      </c>
    </row>
    <row r="4582" spans="2:5" x14ac:dyDescent="0.25">
      <c r="B4582" s="136">
        <v>39366</v>
      </c>
      <c r="C4582" s="261">
        <v>4.2437114715576172</v>
      </c>
      <c r="D4582" s="130">
        <f t="shared" si="75"/>
        <v>-6.3483486409699849E-2</v>
      </c>
      <c r="E4582" s="130">
        <v>1.7417371041780305E-3</v>
      </c>
    </row>
    <row r="4583" spans="2:5" x14ac:dyDescent="0.25">
      <c r="B4583" s="136">
        <v>39365</v>
      </c>
      <c r="C4583" s="261">
        <v>4.531379222869873</v>
      </c>
      <c r="D4583" s="130">
        <f t="shared" si="75"/>
        <v>2.4458304895596021E-2</v>
      </c>
      <c r="E4583" s="130">
        <v>6.7786830758941749E-2</v>
      </c>
    </row>
    <row r="4584" spans="2:5" x14ac:dyDescent="0.25">
      <c r="B4584" s="136">
        <v>39364</v>
      </c>
      <c r="C4584" s="261">
        <v>4.4231953620910636</v>
      </c>
      <c r="D4584" s="130">
        <f t="shared" si="75"/>
        <v>2.8391736203659673E-2</v>
      </c>
      <c r="E4584" s="130">
        <v>-2.3874378077386568E-2</v>
      </c>
    </row>
    <row r="4585" spans="2:5" x14ac:dyDescent="0.25">
      <c r="B4585" s="136">
        <v>39363</v>
      </c>
      <c r="C4585" s="261">
        <v>4.3010802268981934</v>
      </c>
      <c r="D4585" s="130">
        <f t="shared" si="75"/>
        <v>9.5312286729187269E-4</v>
      </c>
      <c r="E4585" s="130">
        <v>-2.7607899990006395E-2</v>
      </c>
    </row>
    <row r="4586" spans="2:5" x14ac:dyDescent="0.25">
      <c r="B4586" s="136">
        <v>39360</v>
      </c>
      <c r="C4586" s="261">
        <v>4.2969846725463867</v>
      </c>
      <c r="D4586" s="130">
        <f t="shared" si="75"/>
        <v>2.7032774811898197E-2</v>
      </c>
      <c r="E4586" s="130">
        <v>-9.5221528912522242E-4</v>
      </c>
    </row>
    <row r="4587" spans="2:5" x14ac:dyDescent="0.25">
      <c r="B4587" s="136">
        <v>39359</v>
      </c>
      <c r="C4587" s="261">
        <v>4.1838827133178711</v>
      </c>
      <c r="D4587" s="130">
        <f t="shared" si="75"/>
        <v>8.2951689675985797E-3</v>
      </c>
      <c r="E4587" s="130">
        <v>-2.632123869352589E-2</v>
      </c>
    </row>
    <row r="4588" spans="2:5" x14ac:dyDescent="0.25">
      <c r="B4588" s="136">
        <v>39358</v>
      </c>
      <c r="C4588" s="261">
        <v>4.1494622230529794</v>
      </c>
      <c r="D4588" s="130">
        <f t="shared" si="75"/>
        <v>-5.1088754334613316E-3</v>
      </c>
      <c r="E4588" s="130">
        <v>-8.2269252327094537E-3</v>
      </c>
    </row>
    <row r="4589" spans="2:5" x14ac:dyDescent="0.25">
      <c r="B4589" s="136">
        <v>39357</v>
      </c>
      <c r="C4589" s="261">
        <v>4.1707701683044434</v>
      </c>
      <c r="D4589" s="130">
        <f t="shared" si="75"/>
        <v>7.1248117845524525E-3</v>
      </c>
      <c r="E4589" s="130">
        <v>5.1351100711519602E-3</v>
      </c>
    </row>
    <row r="4590" spans="2:5" x14ac:dyDescent="0.25">
      <c r="B4590" s="136">
        <v>39356</v>
      </c>
      <c r="C4590" s="261">
        <v>4.1412644386291504</v>
      </c>
      <c r="D4590" s="130">
        <f t="shared" si="75"/>
        <v>4.4223858726815127E-2</v>
      </c>
      <c r="E4590" s="130">
        <v>-7.0744079593549093E-3</v>
      </c>
    </row>
    <row r="4591" spans="2:5" x14ac:dyDescent="0.25">
      <c r="B4591" s="136">
        <v>39353</v>
      </c>
      <c r="C4591" s="261">
        <v>3.965878009796143</v>
      </c>
      <c r="D4591" s="130">
        <f t="shared" si="75"/>
        <v>-3.9109767297752871E-3</v>
      </c>
      <c r="E4591" s="130">
        <v>-4.2350936877400693E-2</v>
      </c>
    </row>
    <row r="4592" spans="2:5" x14ac:dyDescent="0.25">
      <c r="B4592" s="136">
        <v>39352</v>
      </c>
      <c r="C4592" s="261">
        <v>3.9814493656158452</v>
      </c>
      <c r="D4592" s="130">
        <f t="shared" si="75"/>
        <v>2.7061317361616231E-2</v>
      </c>
      <c r="E4592" s="130">
        <v>3.9263325249135833E-3</v>
      </c>
    </row>
    <row r="4593" spans="2:5" x14ac:dyDescent="0.25">
      <c r="B4593" s="136">
        <v>39351</v>
      </c>
      <c r="C4593" s="261">
        <v>3.8765449523925781</v>
      </c>
      <c r="D4593" s="130">
        <f t="shared" si="75"/>
        <v>2.3587757872768698E-2</v>
      </c>
      <c r="E4593" s="130">
        <v>-2.6348297715206678E-2</v>
      </c>
    </row>
    <row r="4594" spans="2:5" x14ac:dyDescent="0.25">
      <c r="B4594" s="136">
        <v>39350</v>
      </c>
      <c r="C4594" s="261">
        <v>3.7872130870819092</v>
      </c>
      <c r="D4594" s="130">
        <f t="shared" si="75"/>
        <v>5.2207844427965529E-3</v>
      </c>
      <c r="E4594" s="130">
        <v>-2.3044196935091365E-2</v>
      </c>
    </row>
    <row r="4595" spans="2:5" x14ac:dyDescent="0.25">
      <c r="B4595" s="136">
        <v>39349</v>
      </c>
      <c r="C4595" s="261">
        <v>3.7675435543060298</v>
      </c>
      <c r="D4595" s="130">
        <f t="shared" si="75"/>
        <v>-1.3942513822050888E-2</v>
      </c>
      <c r="E4595" s="130">
        <v>-5.1936694143172573E-3</v>
      </c>
    </row>
    <row r="4596" spans="2:5" x14ac:dyDescent="0.25">
      <c r="B4596" s="136">
        <v>39346</v>
      </c>
      <c r="C4596" s="261">
        <v>3.8208153247833252</v>
      </c>
      <c r="D4596" s="130">
        <f t="shared" si="75"/>
        <v>-8.5069993425172224E-3</v>
      </c>
      <c r="E4596" s="130">
        <v>1.4139656173691631E-2</v>
      </c>
    </row>
    <row r="4597" spans="2:5" x14ac:dyDescent="0.25">
      <c r="B4597" s="136">
        <v>39345</v>
      </c>
      <c r="C4597" s="261">
        <v>3.85359787940979</v>
      </c>
      <c r="D4597" s="130">
        <f t="shared" si="75"/>
        <v>-4.5860292150500741E-2</v>
      </c>
      <c r="E4597" s="130">
        <v>8.57998930590133E-3</v>
      </c>
    </row>
    <row r="4598" spans="2:5" x14ac:dyDescent="0.25">
      <c r="B4598" s="136">
        <v>39344</v>
      </c>
      <c r="C4598" s="261">
        <v>4.0388193130493164</v>
      </c>
      <c r="D4598" s="130">
        <f t="shared" si="75"/>
        <v>-4.4440254838280088E-3</v>
      </c>
      <c r="E4598" s="130">
        <v>4.8064546285222304E-2</v>
      </c>
    </row>
    <row r="4599" spans="2:5" x14ac:dyDescent="0.25">
      <c r="B4599" s="136">
        <v>39343</v>
      </c>
      <c r="C4599" s="261">
        <v>4.0568480491638184</v>
      </c>
      <c r="D4599" s="130">
        <f t="shared" si="75"/>
        <v>5.3863582339473727E-2</v>
      </c>
      <c r="E4599" s="130">
        <v>4.4638630047775579E-3</v>
      </c>
    </row>
    <row r="4600" spans="2:5" x14ac:dyDescent="0.25">
      <c r="B4600" s="136">
        <v>39342</v>
      </c>
      <c r="C4600" s="261">
        <v>3.849500179290771</v>
      </c>
      <c r="D4600" s="130">
        <f t="shared" si="75"/>
        <v>-5.0835959735706501E-3</v>
      </c>
      <c r="E4600" s="130">
        <v>-5.1110583231182408E-2</v>
      </c>
    </row>
    <row r="4601" spans="2:5" x14ac:dyDescent="0.25">
      <c r="B4601" s="136">
        <v>39339</v>
      </c>
      <c r="C4601" s="261">
        <v>3.8691694736480708</v>
      </c>
      <c r="D4601" s="130">
        <f t="shared" si="75"/>
        <v>-8.8180738234335324E-3</v>
      </c>
      <c r="E4601" s="130">
        <v>5.1095709679700963E-3</v>
      </c>
    </row>
    <row r="4602" spans="2:5" x14ac:dyDescent="0.25">
      <c r="B4602" s="136">
        <v>39338</v>
      </c>
      <c r="C4602" s="261">
        <v>3.903591632843018</v>
      </c>
      <c r="D4602" s="130">
        <f t="shared" si="75"/>
        <v>1.3189091542315512E-2</v>
      </c>
      <c r="E4602" s="130">
        <v>8.8965240290940339E-3</v>
      </c>
    </row>
    <row r="4603" spans="2:5" x14ac:dyDescent="0.25">
      <c r="B4603" s="136">
        <v>39337</v>
      </c>
      <c r="C4603" s="261">
        <v>3.8527770042419429</v>
      </c>
      <c r="D4603" s="130">
        <f t="shared" si="75"/>
        <v>6.6376327207292429E-3</v>
      </c>
      <c r="E4603" s="130">
        <v>-1.3017403811798417E-2</v>
      </c>
    </row>
    <row r="4604" spans="2:5" x14ac:dyDescent="0.25">
      <c r="B4604" s="136">
        <v>39336</v>
      </c>
      <c r="C4604" s="261">
        <v>3.8273723125457759</v>
      </c>
      <c r="D4604" s="130">
        <f t="shared" si="75"/>
        <v>-3.2016690753801673E-3</v>
      </c>
      <c r="E4604" s="130">
        <v>-6.5938650662096957E-3</v>
      </c>
    </row>
    <row r="4605" spans="2:5" x14ac:dyDescent="0.25">
      <c r="B4605" s="136">
        <v>39335</v>
      </c>
      <c r="C4605" s="261">
        <v>3.8396656513214111</v>
      </c>
      <c r="D4605" s="130">
        <f t="shared" si="75"/>
        <v>-1.8231098385591896E-2</v>
      </c>
      <c r="E4605" s="130">
        <v>3.2119526849631983E-3</v>
      </c>
    </row>
    <row r="4606" spans="2:5" x14ac:dyDescent="0.25">
      <c r="B4606" s="136">
        <v>39332</v>
      </c>
      <c r="C4606" s="261">
        <v>3.9109668731689449</v>
      </c>
      <c r="D4606" s="130">
        <f t="shared" si="75"/>
        <v>-2.6519792103098742E-2</v>
      </c>
      <c r="E4606" s="130">
        <v>1.8569643381057307E-2</v>
      </c>
    </row>
    <row r="4607" spans="2:5" x14ac:dyDescent="0.25">
      <c r="B4607" s="136">
        <v>39331</v>
      </c>
      <c r="C4607" s="261">
        <v>4.0175104141235352</v>
      </c>
      <c r="D4607" s="130">
        <f t="shared" si="75"/>
        <v>2.3809224360309748E-2</v>
      </c>
      <c r="E4607" s="130">
        <v>2.724225093429674E-2</v>
      </c>
    </row>
    <row r="4608" spans="2:5" x14ac:dyDescent="0.25">
      <c r="B4608" s="136">
        <v>39330</v>
      </c>
      <c r="C4608" s="261">
        <v>3.9240810871124272</v>
      </c>
      <c r="D4608" s="130">
        <f t="shared" si="75"/>
        <v>-1.5219920682872576E-2</v>
      </c>
      <c r="E4608" s="130">
        <v>-2.3255528270109189E-2</v>
      </c>
    </row>
    <row r="4609" spans="2:5" x14ac:dyDescent="0.25">
      <c r="B4609" s="136">
        <v>39329</v>
      </c>
      <c r="C4609" s="261">
        <v>3.984728336334229</v>
      </c>
      <c r="D4609" s="130">
        <f t="shared" si="75"/>
        <v>1.9073681794659819E-2</v>
      </c>
      <c r="E4609" s="130">
        <v>1.5455146791176433E-2</v>
      </c>
    </row>
    <row r="4610" spans="2:5" x14ac:dyDescent="0.25">
      <c r="B4610" s="136">
        <v>39325</v>
      </c>
      <c r="C4610" s="261">
        <v>3.9101474285125728</v>
      </c>
      <c r="D4610" s="130">
        <f t="shared" si="75"/>
        <v>2.7347151987720971E-2</v>
      </c>
      <c r="E4610" s="130">
        <v>-1.8716685687603801E-2</v>
      </c>
    </row>
    <row r="4611" spans="2:5" x14ac:dyDescent="0.25">
      <c r="B4611" s="136">
        <v>39324</v>
      </c>
      <c r="C4611" s="261">
        <v>3.8060624599456792</v>
      </c>
      <c r="D4611" s="130">
        <f t="shared" ref="D4611:D4674" si="76">(C4611-C4612)/C4612</f>
        <v>-1.1915236227824233E-2</v>
      </c>
      <c r="E4611" s="130">
        <v>-2.6619192874394446E-2</v>
      </c>
    </row>
    <row r="4612" spans="2:5" x14ac:dyDescent="0.25">
      <c r="B4612" s="136">
        <v>39323</v>
      </c>
      <c r="C4612" s="261">
        <v>3.8519594669342041</v>
      </c>
      <c r="D4612" s="130">
        <f t="shared" si="76"/>
        <v>4.0744254107117309E-2</v>
      </c>
      <c r="E4612" s="130">
        <v>1.2058921121641288E-2</v>
      </c>
    </row>
    <row r="4613" spans="2:5" x14ac:dyDescent="0.25">
      <c r="B4613" s="136">
        <v>39322</v>
      </c>
      <c r="C4613" s="261">
        <v>3.7011585235595699</v>
      </c>
      <c r="D4613" s="130">
        <f t="shared" si="76"/>
        <v>-3.2354853701786847E-2</v>
      </c>
      <c r="E4613" s="130">
        <v>-3.9149151144795807E-2</v>
      </c>
    </row>
    <row r="4614" spans="2:5" x14ac:dyDescent="0.25">
      <c r="B4614" s="136">
        <v>39321</v>
      </c>
      <c r="C4614" s="261">
        <v>3.8249130249023442</v>
      </c>
      <c r="D4614" s="130">
        <f t="shared" si="76"/>
        <v>-7.4436553592455174E-3</v>
      </c>
      <c r="E4614" s="130">
        <v>3.3436693012477099E-2</v>
      </c>
    </row>
    <row r="4615" spans="2:5" x14ac:dyDescent="0.25">
      <c r="B4615" s="136">
        <v>39318</v>
      </c>
      <c r="C4615" s="261">
        <v>3.85359787940979</v>
      </c>
      <c r="D4615" s="130">
        <f t="shared" si="76"/>
        <v>2.2395960402808484E-2</v>
      </c>
      <c r="E4615" s="130">
        <v>7.4994788955176864E-3</v>
      </c>
    </row>
    <row r="4616" spans="2:5" x14ac:dyDescent="0.25">
      <c r="B4616" s="136">
        <v>39317</v>
      </c>
      <c r="C4616" s="261">
        <v>3.7691833972930908</v>
      </c>
      <c r="D4616" s="130">
        <f t="shared" si="76"/>
        <v>4.3525521694016489E-4</v>
      </c>
      <c r="E4616" s="130">
        <v>-2.1905368634266526E-2</v>
      </c>
    </row>
    <row r="4617" spans="2:5" x14ac:dyDescent="0.25">
      <c r="B4617" s="136">
        <v>39316</v>
      </c>
      <c r="C4617" s="261">
        <v>3.7675435543060298</v>
      </c>
      <c r="D4617" s="130">
        <f t="shared" si="76"/>
        <v>3.3034205226652832E-2</v>
      </c>
      <c r="E4617" s="130">
        <v>-4.3506585225825696E-4</v>
      </c>
    </row>
    <row r="4618" spans="2:5" x14ac:dyDescent="0.25">
      <c r="B4618" s="136">
        <v>39315</v>
      </c>
      <c r="C4618" s="261">
        <v>3.6470656394958501</v>
      </c>
      <c r="D4618" s="130">
        <f t="shared" si="76"/>
        <v>-4.5269745323745204E-2</v>
      </c>
      <c r="E4618" s="130">
        <v>-3.1977842611131124E-2</v>
      </c>
    </row>
    <row r="4619" spans="2:5" x14ac:dyDescent="0.25">
      <c r="B4619" s="136">
        <v>39314</v>
      </c>
      <c r="C4619" s="261">
        <v>3.8199958801269531</v>
      </c>
      <c r="D4619" s="130">
        <f t="shared" si="76"/>
        <v>-1.1033287257914132E-2</v>
      </c>
      <c r="E4619" s="130">
        <v>4.7416267686097358E-2</v>
      </c>
    </row>
    <row r="4620" spans="2:5" x14ac:dyDescent="0.25">
      <c r="B4620" s="136">
        <v>39311</v>
      </c>
      <c r="C4620" s="261">
        <v>3.862613201141357</v>
      </c>
      <c r="D4620" s="130">
        <f t="shared" si="76"/>
        <v>2.903959347503603E-2</v>
      </c>
      <c r="E4620" s="130">
        <v>1.1156378789860767E-2</v>
      </c>
    </row>
    <row r="4621" spans="2:5" x14ac:dyDescent="0.25">
      <c r="B4621" s="136">
        <v>39310</v>
      </c>
      <c r="C4621" s="261">
        <v>3.7536098957061772</v>
      </c>
      <c r="D4621" s="130">
        <f t="shared" si="76"/>
        <v>-1.885196480057522E-2</v>
      </c>
      <c r="E4621" s="130">
        <v>-2.8220093433888378E-2</v>
      </c>
    </row>
    <row r="4622" spans="2:5" x14ac:dyDescent="0.25">
      <c r="B4622" s="136">
        <v>39309</v>
      </c>
      <c r="C4622" s="261">
        <v>3.8257324695587158</v>
      </c>
      <c r="D4622" s="130">
        <f t="shared" si="76"/>
        <v>-3.0529911179605202E-2</v>
      </c>
      <c r="E4622" s="130">
        <v>1.9214190034782502E-2</v>
      </c>
    </row>
    <row r="4623" spans="2:5" x14ac:dyDescent="0.25">
      <c r="B4623" s="136">
        <v>39308</v>
      </c>
      <c r="C4623" s="261">
        <v>3.9462099075317378</v>
      </c>
      <c r="D4623" s="130">
        <f t="shared" si="76"/>
        <v>-2.7271946173799834E-2</v>
      </c>
      <c r="E4623" s="130">
        <v>3.1491338961011729E-2</v>
      </c>
    </row>
    <row r="4624" spans="2:5" x14ac:dyDescent="0.25">
      <c r="B4624" s="136">
        <v>39307</v>
      </c>
      <c r="C4624" s="261">
        <v>4.0568480491638184</v>
      </c>
      <c r="D4624" s="130">
        <f t="shared" si="76"/>
        <v>1.0203884139559631E-2</v>
      </c>
      <c r="E4624" s="130">
        <v>2.8036557665347836E-2</v>
      </c>
    </row>
    <row r="4625" spans="2:5" x14ac:dyDescent="0.25">
      <c r="B4625" s="136">
        <v>39304</v>
      </c>
      <c r="C4625" s="261">
        <v>4.0158705711364746</v>
      </c>
      <c r="D4625" s="130">
        <f t="shared" si="76"/>
        <v>-6.0852398561436691E-3</v>
      </c>
      <c r="E4625" s="130">
        <v>-1.0100816577488E-2</v>
      </c>
    </row>
    <row r="4626" spans="2:5" x14ac:dyDescent="0.25">
      <c r="B4626" s="136">
        <v>39303</v>
      </c>
      <c r="C4626" s="261">
        <v>4.0404577255249023</v>
      </c>
      <c r="D4626" s="130">
        <f t="shared" si="76"/>
        <v>-3.8424530583281782E-2</v>
      </c>
      <c r="E4626" s="130">
        <v>6.1224967171862E-3</v>
      </c>
    </row>
    <row r="4627" spans="2:5" x14ac:dyDescent="0.25">
      <c r="B4627" s="136">
        <v>39302</v>
      </c>
      <c r="C4627" s="261">
        <v>4.2019143104553223</v>
      </c>
      <c r="D4627" s="130">
        <f t="shared" si="76"/>
        <v>5.6460217774320857E-2</v>
      </c>
      <c r="E4627" s="130">
        <v>3.9959973819412957E-2</v>
      </c>
    </row>
    <row r="4628" spans="2:5" x14ac:dyDescent="0.25">
      <c r="B4628" s="136">
        <v>39301</v>
      </c>
      <c r="C4628" s="261">
        <v>3.9773521423339839</v>
      </c>
      <c r="D4628" s="130">
        <f t="shared" si="76"/>
        <v>6.0115043909441451E-3</v>
      </c>
      <c r="E4628" s="130">
        <v>-5.3442824277157769E-2</v>
      </c>
    </row>
    <row r="4629" spans="2:5" x14ac:dyDescent="0.25">
      <c r="B4629" s="136">
        <v>39300</v>
      </c>
      <c r="C4629" s="261">
        <v>3.953585147857666</v>
      </c>
      <c r="D4629" s="130">
        <f t="shared" si="76"/>
        <v>5.8384290844437714E-3</v>
      </c>
      <c r="E4629" s="130">
        <v>-5.9755821525953705E-3</v>
      </c>
    </row>
    <row r="4630" spans="2:5" x14ac:dyDescent="0.25">
      <c r="B4630" s="136">
        <v>39297</v>
      </c>
      <c r="C4630" s="261">
        <v>3.9306364059448242</v>
      </c>
      <c r="D4630" s="130">
        <f t="shared" si="76"/>
        <v>-3.0719307237872764E-2</v>
      </c>
      <c r="E4630" s="130">
        <v>-5.804539691089506E-3</v>
      </c>
    </row>
    <row r="4631" spans="2:5" x14ac:dyDescent="0.25">
      <c r="B4631" s="136">
        <v>39296</v>
      </c>
      <c r="C4631" s="261">
        <v>4.0552096366882324</v>
      </c>
      <c r="D4631" s="130">
        <f t="shared" si="76"/>
        <v>6.0996125322256645E-3</v>
      </c>
      <c r="E4631" s="130">
        <v>3.1692890890391068E-2</v>
      </c>
    </row>
    <row r="4632" spans="2:5" x14ac:dyDescent="0.25">
      <c r="B4632" s="136">
        <v>39295</v>
      </c>
      <c r="C4632" s="261">
        <v>4.0306243896484384</v>
      </c>
      <c r="D4632" s="130">
        <f t="shared" si="76"/>
        <v>-8.4675481037105298E-3</v>
      </c>
      <c r="E4632" s="130">
        <v>-6.06263282109185E-3</v>
      </c>
    </row>
    <row r="4633" spans="2:5" x14ac:dyDescent="0.25">
      <c r="B4633" s="136">
        <v>39294</v>
      </c>
      <c r="C4633" s="261">
        <v>4.0650453567504883</v>
      </c>
      <c r="D4633" s="130">
        <f t="shared" si="76"/>
        <v>-2.1696039248668735E-2</v>
      </c>
      <c r="E4633" s="130">
        <v>8.5398597771726825E-3</v>
      </c>
    </row>
    <row r="4634" spans="2:5" x14ac:dyDescent="0.25">
      <c r="B4634" s="136">
        <v>39293</v>
      </c>
      <c r="C4634" s="261">
        <v>4.1551966667175293</v>
      </c>
      <c r="D4634" s="130">
        <f t="shared" si="76"/>
        <v>3.7612484400604235E-3</v>
      </c>
      <c r="E4634" s="130">
        <v>2.2177196576007231E-2</v>
      </c>
    </row>
    <row r="4635" spans="2:5" x14ac:dyDescent="0.25">
      <c r="B4635" s="136">
        <v>39290</v>
      </c>
      <c r="C4635" s="261">
        <v>4.1396265029907227</v>
      </c>
      <c r="D4635" s="130">
        <f t="shared" si="76"/>
        <v>-7.6620368597570977E-3</v>
      </c>
      <c r="E4635" s="130">
        <v>-3.747154461188612E-3</v>
      </c>
    </row>
    <row r="4636" spans="2:5" x14ac:dyDescent="0.25">
      <c r="B4636" s="136">
        <v>39289</v>
      </c>
      <c r="C4636" s="261">
        <v>4.1715893745422363</v>
      </c>
      <c r="D4636" s="130">
        <f t="shared" si="76"/>
        <v>-2.1906123545094278E-2</v>
      </c>
      <c r="E4636" s="130">
        <v>7.7211969554310551E-3</v>
      </c>
    </row>
    <row r="4637" spans="2:5" x14ac:dyDescent="0.25">
      <c r="B4637" s="136">
        <v>39288</v>
      </c>
      <c r="C4637" s="261">
        <v>4.265019416809082</v>
      </c>
      <c r="D4637" s="130">
        <f t="shared" si="76"/>
        <v>-3.8389200330046541E-4</v>
      </c>
      <c r="E4637" s="130">
        <v>2.2396749506798742E-2</v>
      </c>
    </row>
    <row r="4638" spans="2:5" x14ac:dyDescent="0.25">
      <c r="B4638" s="136">
        <v>39287</v>
      </c>
      <c r="C4638" s="261">
        <v>4.2666573524475098</v>
      </c>
      <c r="D4638" s="130">
        <f t="shared" si="76"/>
        <v>-3.0359810788677794E-2</v>
      </c>
      <c r="E4638" s="130">
        <v>3.8403943296773374E-4</v>
      </c>
    </row>
    <row r="4639" spans="2:5" x14ac:dyDescent="0.25">
      <c r="B4639" s="136">
        <v>39286</v>
      </c>
      <c r="C4639" s="261">
        <v>4.4002480506896973</v>
      </c>
      <c r="D4639" s="130">
        <f t="shared" si="76"/>
        <v>-3.7242346172482323E-4</v>
      </c>
      <c r="E4639" s="130">
        <v>3.1310388251720056E-2</v>
      </c>
    </row>
    <row r="4640" spans="2:5" x14ac:dyDescent="0.25">
      <c r="B4640" s="136">
        <v>39283</v>
      </c>
      <c r="C4640" s="261">
        <v>4.4018874168395996</v>
      </c>
      <c r="D4640" s="130">
        <f t="shared" si="76"/>
        <v>-1.3952814200815334E-2</v>
      </c>
      <c r="E4640" s="130">
        <v>3.7256221263376021E-4</v>
      </c>
    </row>
    <row r="4641" spans="2:5" x14ac:dyDescent="0.25">
      <c r="B4641" s="136">
        <v>39282</v>
      </c>
      <c r="C4641" s="261">
        <v>4.4641752243041992</v>
      </c>
      <c r="D4641" s="130">
        <f t="shared" si="76"/>
        <v>3.4567985819803651E-2</v>
      </c>
      <c r="E4641" s="130">
        <v>1.4150250010101364E-2</v>
      </c>
    </row>
    <row r="4642" spans="2:5" x14ac:dyDescent="0.25">
      <c r="B4642" s="136">
        <v>39281</v>
      </c>
      <c r="C4642" s="261">
        <v>4.3150138854980469</v>
      </c>
      <c r="D4642" s="130">
        <f t="shared" si="76"/>
        <v>-5.6652174897190337E-3</v>
      </c>
      <c r="E4642" s="130">
        <v>-3.3412966855350335E-2</v>
      </c>
    </row>
    <row r="4643" spans="2:5" x14ac:dyDescent="0.25">
      <c r="B4643" s="136">
        <v>39280</v>
      </c>
      <c r="C4643" s="261">
        <v>4.3395986557006836</v>
      </c>
      <c r="D4643" s="130">
        <f t="shared" si="76"/>
        <v>1.4951150000529736E-2</v>
      </c>
      <c r="E4643" s="130">
        <v>5.6974950382573568E-3</v>
      </c>
    </row>
    <row r="4644" spans="2:5" x14ac:dyDescent="0.25">
      <c r="B4644" s="136">
        <v>39279</v>
      </c>
      <c r="C4644" s="261">
        <v>4.275672435760498</v>
      </c>
      <c r="D4644" s="130">
        <f t="shared" si="76"/>
        <v>5.0082654761780671E-3</v>
      </c>
      <c r="E4644" s="130">
        <v>-1.4730906015054944E-2</v>
      </c>
    </row>
    <row r="4645" spans="2:5" x14ac:dyDescent="0.25">
      <c r="B4645" s="136">
        <v>39276</v>
      </c>
      <c r="C4645" s="261">
        <v>4.2543654441833496</v>
      </c>
      <c r="D4645" s="130">
        <f t="shared" si="76"/>
        <v>-1.7307933296932482E-3</v>
      </c>
      <c r="E4645" s="130">
        <v>-4.9833077480264552E-3</v>
      </c>
    </row>
    <row r="4646" spans="2:5" x14ac:dyDescent="0.25">
      <c r="B4646" s="136">
        <v>39275</v>
      </c>
      <c r="C4646" s="261">
        <v>4.2617416381835938</v>
      </c>
      <c r="D4646" s="130">
        <f t="shared" si="76"/>
        <v>6.1920498002875088E-3</v>
      </c>
      <c r="E4646" s="130">
        <v>1.7337941690761462E-3</v>
      </c>
    </row>
    <row r="4647" spans="2:5" x14ac:dyDescent="0.25">
      <c r="B4647" s="136">
        <v>39274</v>
      </c>
      <c r="C4647" s="261">
        <v>4.2355151176452637</v>
      </c>
      <c r="D4647" s="130">
        <f t="shared" si="76"/>
        <v>-2.1767862403533171E-2</v>
      </c>
      <c r="E4647" s="130">
        <v>-6.153944270893939E-3</v>
      </c>
    </row>
    <row r="4648" spans="2:5" x14ac:dyDescent="0.25">
      <c r="B4648" s="136">
        <v>39273</v>
      </c>
      <c r="C4648" s="261">
        <v>4.3297648429870614</v>
      </c>
      <c r="D4648" s="130">
        <f t="shared" si="76"/>
        <v>-2.6175114792221964E-2</v>
      </c>
      <c r="E4648" s="130">
        <v>2.2252246237807301E-2</v>
      </c>
    </row>
    <row r="4649" spans="2:5" x14ac:dyDescent="0.25">
      <c r="B4649" s="136">
        <v>39272</v>
      </c>
      <c r="C4649" s="261">
        <v>4.4461431503295898</v>
      </c>
      <c r="D4649" s="130">
        <f t="shared" si="76"/>
        <v>3.1564697889472942E-2</v>
      </c>
      <c r="E4649" s="130">
        <v>2.6878666986043562E-2</v>
      </c>
    </row>
    <row r="4650" spans="2:5" x14ac:dyDescent="0.25">
      <c r="B4650" s="136">
        <v>39269</v>
      </c>
      <c r="C4650" s="261">
        <v>4.310096263885498</v>
      </c>
      <c r="D4650" s="130">
        <f t="shared" si="76"/>
        <v>4.7818539872373535E-2</v>
      </c>
      <c r="E4650" s="130">
        <v>-3.0598854297798919E-2</v>
      </c>
    </row>
    <row r="4651" spans="2:5" x14ac:dyDescent="0.25">
      <c r="B4651" s="136">
        <v>39268</v>
      </c>
      <c r="C4651" s="261">
        <v>4.1133995056152344</v>
      </c>
      <c r="D4651" s="130">
        <f t="shared" si="76"/>
        <v>-1.8192702933099027E-2</v>
      </c>
      <c r="E4651" s="130">
        <v>-4.5636279615932286E-2</v>
      </c>
    </row>
    <row r="4652" spans="2:5" x14ac:dyDescent="0.25">
      <c r="B4652" s="136">
        <v>39266</v>
      </c>
      <c r="C4652" s="261">
        <v>4.1896200180053711</v>
      </c>
      <c r="D4652" s="130">
        <f t="shared" si="76"/>
        <v>2.3531645082967671E-3</v>
      </c>
      <c r="E4652" s="130">
        <v>1.8529810266687565E-2</v>
      </c>
    </row>
    <row r="4653" spans="2:5" x14ac:dyDescent="0.25">
      <c r="B4653" s="136">
        <v>39265</v>
      </c>
      <c r="C4653" s="261">
        <v>4.1797842979431152</v>
      </c>
      <c r="D4653" s="130">
        <f t="shared" si="76"/>
        <v>1.2306152972549172E-2</v>
      </c>
      <c r="E4653" s="130">
        <v>-2.347640124876654E-3</v>
      </c>
    </row>
    <row r="4654" spans="2:5" x14ac:dyDescent="0.25">
      <c r="B4654" s="136">
        <v>39262</v>
      </c>
      <c r="C4654" s="261">
        <v>4.1289725303649902</v>
      </c>
      <c r="D4654" s="130">
        <f t="shared" si="76"/>
        <v>-2.0415858273328393E-2</v>
      </c>
      <c r="E4654" s="130">
        <v>-1.2156552576918772E-2</v>
      </c>
    </row>
    <row r="4655" spans="2:5" x14ac:dyDescent="0.25">
      <c r="B4655" s="136">
        <v>39261</v>
      </c>
      <c r="C4655" s="261">
        <v>4.2150259017944336</v>
      </c>
      <c r="D4655" s="130">
        <f t="shared" si="76"/>
        <v>1.1605097330176445E-2</v>
      </c>
      <c r="E4655" s="130">
        <v>2.0841352369529199E-2</v>
      </c>
    </row>
    <row r="4656" spans="2:5" x14ac:dyDescent="0.25">
      <c r="B4656" s="136">
        <v>39260</v>
      </c>
      <c r="C4656" s="261">
        <v>4.1666712760925293</v>
      </c>
      <c r="D4656" s="130">
        <f t="shared" si="76"/>
        <v>4.9414755952035937E-3</v>
      </c>
      <c r="E4656" s="130">
        <v>-1.1471964070569203E-2</v>
      </c>
    </row>
    <row r="4657" spans="2:5" x14ac:dyDescent="0.25">
      <c r="B4657" s="136">
        <v>39259</v>
      </c>
      <c r="C4657" s="261">
        <v>4.1461830139160156</v>
      </c>
      <c r="D4657" s="130">
        <f t="shared" si="76"/>
        <v>2.1791624948465753E-3</v>
      </c>
      <c r="E4657" s="130">
        <v>-4.9171774826756668E-3</v>
      </c>
    </row>
    <row r="4658" spans="2:5" x14ac:dyDescent="0.25">
      <c r="B4658" s="136">
        <v>39258</v>
      </c>
      <c r="C4658" s="261">
        <v>4.1371674537658691</v>
      </c>
      <c r="D4658" s="130">
        <f t="shared" si="76"/>
        <v>-1.3098897368993679E-2</v>
      </c>
      <c r="E4658" s="130">
        <v>-2.1744240714621534E-3</v>
      </c>
    </row>
    <row r="4659" spans="2:5" x14ac:dyDescent="0.25">
      <c r="B4659" s="136">
        <v>39255</v>
      </c>
      <c r="C4659" s="261">
        <v>4.1920790672302246</v>
      </c>
      <c r="D4659" s="130">
        <f t="shared" si="76"/>
        <v>-1.2357236325334014E-2</v>
      </c>
      <c r="E4659" s="130">
        <v>1.3272755835486429E-2</v>
      </c>
    </row>
    <row r="4660" spans="2:5" x14ac:dyDescent="0.25">
      <c r="B4660" s="136">
        <v>39254</v>
      </c>
      <c r="C4660" s="261">
        <v>4.2445297241210938</v>
      </c>
      <c r="D4660" s="130">
        <f t="shared" si="76"/>
        <v>1.7404988859951848E-3</v>
      </c>
      <c r="E4660" s="130">
        <v>1.2511848190288107E-2</v>
      </c>
    </row>
    <row r="4661" spans="2:5" x14ac:dyDescent="0.25">
      <c r="B4661" s="136">
        <v>39253</v>
      </c>
      <c r="C4661" s="261">
        <v>4.2371549606323242</v>
      </c>
      <c r="D4661" s="130">
        <f t="shared" si="76"/>
        <v>-6.7241493596157352E-3</v>
      </c>
      <c r="E4661" s="130">
        <v>-1.7374748130186812E-3</v>
      </c>
    </row>
    <row r="4662" spans="2:5" x14ac:dyDescent="0.25">
      <c r="B4662" s="136">
        <v>39252</v>
      </c>
      <c r="C4662" s="261">
        <v>4.2658390998840332</v>
      </c>
      <c r="D4662" s="130">
        <f t="shared" si="76"/>
        <v>-6.6795680476414709E-3</v>
      </c>
      <c r="E4662" s="130">
        <v>6.7696696293185268E-3</v>
      </c>
    </row>
    <row r="4663" spans="2:5" x14ac:dyDescent="0.25">
      <c r="B4663" s="136">
        <v>39251</v>
      </c>
      <c r="C4663" s="261">
        <v>4.2945246696472168</v>
      </c>
      <c r="D4663" s="130">
        <f t="shared" si="76"/>
        <v>-1.7069902169420573E-2</v>
      </c>
      <c r="E4663" s="130">
        <v>6.7244847007856936E-3</v>
      </c>
    </row>
    <row r="4664" spans="2:5" x14ac:dyDescent="0.25">
      <c r="B4664" s="136">
        <v>39248</v>
      </c>
      <c r="C4664" s="261">
        <v>4.3691048622131348</v>
      </c>
      <c r="D4664" s="130">
        <f t="shared" si="76"/>
        <v>1.8792869490863802E-3</v>
      </c>
      <c r="E4664" s="130">
        <v>1.7366343961890553E-2</v>
      </c>
    </row>
    <row r="4665" spans="2:5" x14ac:dyDescent="0.25">
      <c r="B4665" s="136">
        <v>39247</v>
      </c>
      <c r="C4665" s="261">
        <v>4.3609094619750977</v>
      </c>
      <c r="D4665" s="130">
        <f t="shared" si="76"/>
        <v>2.7220156472796974E-2</v>
      </c>
      <c r="E4665" s="130">
        <v>-1.875761854313974E-3</v>
      </c>
    </row>
    <row r="4666" spans="2:5" x14ac:dyDescent="0.25">
      <c r="B4666" s="136">
        <v>39246</v>
      </c>
      <c r="C4666" s="261">
        <v>4.2453503608703613</v>
      </c>
      <c r="D4666" s="130">
        <f t="shared" si="76"/>
        <v>2.089094360755862E-2</v>
      </c>
      <c r="E4666" s="130">
        <v>-2.6498853533271589E-2</v>
      </c>
    </row>
    <row r="4667" spans="2:5" x14ac:dyDescent="0.25">
      <c r="B4667" s="136">
        <v>39245</v>
      </c>
      <c r="C4667" s="261">
        <v>4.1584758758544922</v>
      </c>
      <c r="D4667" s="130">
        <f t="shared" si="76"/>
        <v>-1.7808933647765202E-2</v>
      </c>
      <c r="E4667" s="130">
        <v>-2.0463442974364678E-2</v>
      </c>
    </row>
    <row r="4668" spans="2:5" x14ac:dyDescent="0.25">
      <c r="B4668" s="136">
        <v>39244</v>
      </c>
      <c r="C4668" s="261">
        <v>4.2338767051696777</v>
      </c>
      <c r="D4668" s="130">
        <f t="shared" si="76"/>
        <v>3.9018835565543003E-2</v>
      </c>
      <c r="E4668" s="130">
        <v>1.8131842426449576E-2</v>
      </c>
    </row>
    <row r="4669" spans="2:5" x14ac:dyDescent="0.25">
      <c r="B4669" s="136">
        <v>39241</v>
      </c>
      <c r="C4669" s="261">
        <v>4.0748796463012704</v>
      </c>
      <c r="D4669" s="130">
        <f t="shared" si="76"/>
        <v>4.6956803626792887E-2</v>
      </c>
      <c r="E4669" s="130">
        <v>-3.7553540157243506E-2</v>
      </c>
    </row>
    <row r="4670" spans="2:5" x14ac:dyDescent="0.25">
      <c r="B4670" s="136">
        <v>39240</v>
      </c>
      <c r="C4670" s="261">
        <v>3.8921182155609131</v>
      </c>
      <c r="D4670" s="130">
        <f t="shared" si="76"/>
        <v>-2.3040238309156781E-2</v>
      </c>
      <c r="E4670" s="130">
        <v>-4.4850755507895343E-2</v>
      </c>
    </row>
    <row r="4671" spans="2:5" x14ac:dyDescent="0.25">
      <c r="B4671" s="136">
        <v>39239</v>
      </c>
      <c r="C4671" s="261">
        <v>3.9839084148406978</v>
      </c>
      <c r="D4671" s="130">
        <f t="shared" si="76"/>
        <v>-9.9794657687172893E-3</v>
      </c>
      <c r="E4671" s="130">
        <v>2.3583610310910445E-2</v>
      </c>
    </row>
    <row r="4672" spans="2:5" x14ac:dyDescent="0.25">
      <c r="B4672" s="136">
        <v>39238</v>
      </c>
      <c r="C4672" s="261">
        <v>4.0240664482116699</v>
      </c>
      <c r="D4672" s="130">
        <f t="shared" si="76"/>
        <v>6.064584950683038E-3</v>
      </c>
      <c r="E4672" s="130">
        <v>1.0080059376208803E-2</v>
      </c>
    </row>
    <row r="4673" spans="2:5" x14ac:dyDescent="0.25">
      <c r="B4673" s="136">
        <v>39237</v>
      </c>
      <c r="C4673" s="261">
        <v>3.9998092651367192</v>
      </c>
      <c r="D4673" s="130">
        <f t="shared" si="76"/>
        <v>-1.6669892381478903E-2</v>
      </c>
      <c r="E4673" s="130">
        <v>-6.0280274660302465E-3</v>
      </c>
    </row>
    <row r="4674" spans="2:5" x14ac:dyDescent="0.25">
      <c r="B4674" s="136">
        <v>39234</v>
      </c>
      <c r="C4674" s="261">
        <v>4.0676159858703613</v>
      </c>
      <c r="D4674" s="130">
        <f t="shared" si="76"/>
        <v>1.0964827814160628E-2</v>
      </c>
      <c r="E4674" s="130">
        <v>1.6952488541056569E-2</v>
      </c>
    </row>
    <row r="4675" spans="2:5" x14ac:dyDescent="0.25">
      <c r="B4675" s="136">
        <v>39233</v>
      </c>
      <c r="C4675" s="261">
        <v>4.0234990119934082</v>
      </c>
      <c r="D4675" s="130">
        <f t="shared" ref="D4675:D4738" si="77">(C4675-C4676)/C4676</f>
        <v>-6.08786254317023E-4</v>
      </c>
      <c r="E4675" s="130">
        <v>-1.0845904340577339E-2</v>
      </c>
    </row>
    <row r="4676" spans="2:5" x14ac:dyDescent="0.25">
      <c r="B4676" s="136">
        <v>39232</v>
      </c>
      <c r="C4676" s="261">
        <v>4.0259499549865723</v>
      </c>
      <c r="D4676" s="130">
        <f t="shared" si="77"/>
        <v>-6.451628846529959E-3</v>
      </c>
      <c r="E4676" s="130">
        <v>6.091571007867015E-4</v>
      </c>
    </row>
    <row r="4677" spans="2:5" x14ac:dyDescent="0.25">
      <c r="B4677" s="136">
        <v>39231</v>
      </c>
      <c r="C4677" s="261">
        <v>4.0520925521850586</v>
      </c>
      <c r="D4677" s="130">
        <f t="shared" si="77"/>
        <v>-6.0122204814595523E-3</v>
      </c>
      <c r="E4677" s="130">
        <v>6.4935226445390626E-3</v>
      </c>
    </row>
    <row r="4678" spans="2:5" x14ac:dyDescent="0.25">
      <c r="B4678" s="136">
        <v>39227</v>
      </c>
      <c r="C4678" s="261">
        <v>4.0766019821166992</v>
      </c>
      <c r="D4678" s="130">
        <f t="shared" si="77"/>
        <v>2.7595201781416598E-2</v>
      </c>
      <c r="E4678" s="130">
        <v>6.0485859135730033E-3</v>
      </c>
    </row>
    <row r="4679" spans="2:5" x14ac:dyDescent="0.25">
      <c r="B4679" s="136">
        <v>39226</v>
      </c>
      <c r="C4679" s="261">
        <v>3.9671282768249512</v>
      </c>
      <c r="D4679" s="130">
        <f t="shared" si="77"/>
        <v>-1.7799777414239139E-2</v>
      </c>
      <c r="E4679" s="130">
        <v>-2.6854155929862417E-2</v>
      </c>
    </row>
    <row r="4680" spans="2:5" x14ac:dyDescent="0.25">
      <c r="B4680" s="136">
        <v>39225</v>
      </c>
      <c r="C4680" s="261">
        <v>4.0390219688415527</v>
      </c>
      <c r="D4680" s="130">
        <f t="shared" si="77"/>
        <v>-1.1990334108264099E-2</v>
      </c>
      <c r="E4680" s="130">
        <v>1.8122351232398491E-2</v>
      </c>
    </row>
    <row r="4681" spans="2:5" x14ac:dyDescent="0.25">
      <c r="B4681" s="136">
        <v>39224</v>
      </c>
      <c r="C4681" s="261">
        <v>4.0880389213562012</v>
      </c>
      <c r="D4681" s="130">
        <f t="shared" si="77"/>
        <v>9.9992118790263504E-4</v>
      </c>
      <c r="E4681" s="130">
        <v>1.2135846968098362E-2</v>
      </c>
    </row>
    <row r="4682" spans="2:5" x14ac:dyDescent="0.25">
      <c r="B4682" s="136">
        <v>39223</v>
      </c>
      <c r="C4682" s="261">
        <v>4.0839552879333496</v>
      </c>
      <c r="D4682" s="130">
        <f t="shared" si="77"/>
        <v>-8.5281391896409771E-3</v>
      </c>
      <c r="E4682" s="130">
        <v>-9.9892234428551455E-4</v>
      </c>
    </row>
    <row r="4683" spans="2:5" x14ac:dyDescent="0.25">
      <c r="B4683" s="136">
        <v>39220</v>
      </c>
      <c r="C4683" s="261">
        <v>4.1190834045410156</v>
      </c>
      <c r="D4683" s="130">
        <f t="shared" si="77"/>
        <v>-1.3886095251750403E-2</v>
      </c>
      <c r="E4683" s="130">
        <v>8.6014939270900523E-3</v>
      </c>
    </row>
    <row r="4684" spans="2:5" x14ac:dyDescent="0.25">
      <c r="B4684" s="136">
        <v>39219</v>
      </c>
      <c r="C4684" s="261">
        <v>4.1770868301391602</v>
      </c>
      <c r="D4684" s="130">
        <f t="shared" si="77"/>
        <v>-6.0264846708843875E-3</v>
      </c>
      <c r="E4684" s="130">
        <v>1.4081634165066822E-2</v>
      </c>
    </row>
    <row r="4685" spans="2:5" x14ac:dyDescent="0.25">
      <c r="B4685" s="136">
        <v>39218</v>
      </c>
      <c r="C4685" s="261">
        <v>4.2024126052856454</v>
      </c>
      <c r="D4685" s="130">
        <f t="shared" si="77"/>
        <v>2.3381184504138578E-3</v>
      </c>
      <c r="E4685" s="130">
        <v>6.0630233883937554E-3</v>
      </c>
    </row>
    <row r="4686" spans="2:5" x14ac:dyDescent="0.25">
      <c r="B4686" s="136">
        <v>39217</v>
      </c>
      <c r="C4686" s="261">
        <v>4.1926097869873047</v>
      </c>
      <c r="D4686" s="130">
        <f t="shared" si="77"/>
        <v>-2.7204595915057235E-3</v>
      </c>
      <c r="E4686" s="130">
        <v>-2.3326644047305337E-3</v>
      </c>
    </row>
    <row r="4687" spans="2:5" x14ac:dyDescent="0.25">
      <c r="B4687" s="136">
        <v>39216</v>
      </c>
      <c r="C4687" s="261">
        <v>4.2040467262268066</v>
      </c>
      <c r="D4687" s="130">
        <f t="shared" si="77"/>
        <v>-1.1334992822064576E-2</v>
      </c>
      <c r="E4687" s="130">
        <v>2.7278806806679298E-3</v>
      </c>
    </row>
    <row r="4688" spans="2:5" x14ac:dyDescent="0.25">
      <c r="B4688" s="136">
        <v>39213</v>
      </c>
      <c r="C4688" s="261">
        <v>4.2522459030151367</v>
      </c>
      <c r="D4688" s="130">
        <f t="shared" si="77"/>
        <v>1.6005933609202324E-2</v>
      </c>
      <c r="E4688" s="130">
        <v>1.1464947924494061E-2</v>
      </c>
    </row>
    <row r="4689" spans="2:5" x14ac:dyDescent="0.25">
      <c r="B4689" s="136">
        <v>39212</v>
      </c>
      <c r="C4689" s="261">
        <v>4.1852569580078116</v>
      </c>
      <c r="D4689" s="130">
        <f t="shared" si="77"/>
        <v>-1.5375944674240723E-2</v>
      </c>
      <c r="E4689" s="130">
        <v>-1.5753779657903911E-2</v>
      </c>
    </row>
    <row r="4690" spans="2:5" x14ac:dyDescent="0.25">
      <c r="B4690" s="136">
        <v>39211</v>
      </c>
      <c r="C4690" s="261">
        <v>4.2506141662597656</v>
      </c>
      <c r="D4690" s="130">
        <f t="shared" si="77"/>
        <v>1.4427930901062886E-2</v>
      </c>
      <c r="E4690" s="130">
        <v>1.5616056291813476E-2</v>
      </c>
    </row>
    <row r="4691" spans="2:5" x14ac:dyDescent="0.25">
      <c r="B4691" s="136">
        <v>39210</v>
      </c>
      <c r="C4691" s="261">
        <v>4.1901588439941406</v>
      </c>
      <c r="D4691" s="130">
        <f t="shared" si="77"/>
        <v>-1.2134110264737581E-2</v>
      </c>
      <c r="E4691" s="130">
        <v>-1.4222726387519037E-2</v>
      </c>
    </row>
    <row r="4692" spans="2:5" x14ac:dyDescent="0.25">
      <c r="B4692" s="136">
        <v>39209</v>
      </c>
      <c r="C4692" s="261">
        <v>4.2416272163391113</v>
      </c>
      <c r="D4692" s="130">
        <f t="shared" si="77"/>
        <v>-3.6734490117779246E-2</v>
      </c>
      <c r="E4692" s="130">
        <v>1.2283155427088787E-2</v>
      </c>
    </row>
    <row r="4693" spans="2:5" x14ac:dyDescent="0.25">
      <c r="B4693" s="136">
        <v>39206</v>
      </c>
      <c r="C4693" s="261">
        <v>4.4033832550048828</v>
      </c>
      <c r="D4693" s="130">
        <f t="shared" si="77"/>
        <v>2.9770328594482072E-3</v>
      </c>
      <c r="E4693" s="130">
        <v>3.8135373623281503E-2</v>
      </c>
    </row>
    <row r="4694" spans="2:5" x14ac:dyDescent="0.25">
      <c r="B4694" s="136">
        <v>39205</v>
      </c>
      <c r="C4694" s="261">
        <v>4.3903131484985352</v>
      </c>
      <c r="D4694" s="130">
        <f t="shared" si="77"/>
        <v>5.5879083835143882E-4</v>
      </c>
      <c r="E4694" s="130">
        <v>-2.9681964411097266E-3</v>
      </c>
    </row>
    <row r="4695" spans="2:5" x14ac:dyDescent="0.25">
      <c r="B4695" s="136">
        <v>39204</v>
      </c>
      <c r="C4695" s="261">
        <v>4.3878612518310547</v>
      </c>
      <c r="D4695" s="130">
        <f t="shared" si="77"/>
        <v>5.6171106369716037E-3</v>
      </c>
      <c r="E4695" s="130">
        <v>-5.584787655338447E-4</v>
      </c>
    </row>
    <row r="4696" spans="2:5" x14ac:dyDescent="0.25">
      <c r="B4696" s="136">
        <v>39203</v>
      </c>
      <c r="C4696" s="261">
        <v>4.3633518218994141</v>
      </c>
      <c r="D4696" s="130">
        <f t="shared" si="77"/>
        <v>2.0248288411033332E-2</v>
      </c>
      <c r="E4696" s="130">
        <v>-5.5857349457922902E-3</v>
      </c>
    </row>
    <row r="4697" spans="2:5" x14ac:dyDescent="0.25">
      <c r="B4697" s="136">
        <v>39202</v>
      </c>
      <c r="C4697" s="261">
        <v>4.2767548561096191</v>
      </c>
      <c r="D4697" s="130">
        <f t="shared" si="77"/>
        <v>-7.9592176232534499E-3</v>
      </c>
      <c r="E4697" s="130">
        <v>-1.984643212934829E-2</v>
      </c>
    </row>
    <row r="4698" spans="2:5" x14ac:dyDescent="0.25">
      <c r="B4698" s="136">
        <v>39199</v>
      </c>
      <c r="C4698" s="261">
        <v>4.3110675811767578</v>
      </c>
      <c r="D4698" s="130">
        <f t="shared" si="77"/>
        <v>-6.2150007062375893E-3</v>
      </c>
      <c r="E4698" s="130">
        <v>8.0230750233721577E-3</v>
      </c>
    </row>
    <row r="4699" spans="2:5" x14ac:dyDescent="0.25">
      <c r="B4699" s="136">
        <v>39198</v>
      </c>
      <c r="C4699" s="261">
        <v>4.3380284309387207</v>
      </c>
      <c r="D4699" s="130">
        <f t="shared" si="77"/>
        <v>-9.1432151316354834E-3</v>
      </c>
      <c r="E4699" s="130">
        <v>6.2538685034029557E-3</v>
      </c>
    </row>
    <row r="4700" spans="2:5" x14ac:dyDescent="0.25">
      <c r="B4700" s="136">
        <v>39197</v>
      </c>
      <c r="C4700" s="261">
        <v>4.3780579566955566</v>
      </c>
      <c r="D4700" s="130">
        <f t="shared" si="77"/>
        <v>9.7982218925683137E-3</v>
      </c>
      <c r="E4700" s="130">
        <v>9.2275849257571173E-3</v>
      </c>
    </row>
    <row r="4701" spans="2:5" x14ac:dyDescent="0.25">
      <c r="B4701" s="136">
        <v>39196</v>
      </c>
      <c r="C4701" s="261">
        <v>4.3355770111083984</v>
      </c>
      <c r="D4701" s="130">
        <f t="shared" si="77"/>
        <v>-1.0072748901156149E-2</v>
      </c>
      <c r="E4701" s="130">
        <v>-9.7031482925414962E-3</v>
      </c>
    </row>
    <row r="4702" spans="2:5" x14ac:dyDescent="0.25">
      <c r="B4702" s="136">
        <v>39195</v>
      </c>
      <c r="C4702" s="261">
        <v>4.379692554473877</v>
      </c>
      <c r="D4702" s="130">
        <f t="shared" si="77"/>
        <v>-1.1796941167964635E-2</v>
      </c>
      <c r="E4702" s="130">
        <v>1.0175241554341644E-2</v>
      </c>
    </row>
    <row r="4703" spans="2:5" x14ac:dyDescent="0.25">
      <c r="B4703" s="136">
        <v>39192</v>
      </c>
      <c r="C4703" s="261">
        <v>4.431976318359375</v>
      </c>
      <c r="D4703" s="130">
        <f t="shared" si="77"/>
        <v>8.926659193319187E-3</v>
      </c>
      <c r="E4703" s="130">
        <v>1.1937770342370249E-2</v>
      </c>
    </row>
    <row r="4704" spans="2:5" x14ac:dyDescent="0.25">
      <c r="B4704" s="136">
        <v>39191</v>
      </c>
      <c r="C4704" s="261">
        <v>4.392763614654541</v>
      </c>
      <c r="D4704" s="130">
        <f t="shared" si="77"/>
        <v>-1.8078631152201836E-2</v>
      </c>
      <c r="E4704" s="130">
        <v>-8.8476789784268772E-3</v>
      </c>
    </row>
    <row r="4705" spans="2:5" x14ac:dyDescent="0.25">
      <c r="B4705" s="136">
        <v>39190</v>
      </c>
      <c r="C4705" s="261">
        <v>4.4736409187316886</v>
      </c>
      <c r="D4705" s="130">
        <f t="shared" si="77"/>
        <v>-1.9341187533193929E-2</v>
      </c>
      <c r="E4705" s="130">
        <v>1.841148560950006E-2</v>
      </c>
    </row>
    <row r="4706" spans="2:5" x14ac:dyDescent="0.25">
      <c r="B4706" s="136">
        <v>39189</v>
      </c>
      <c r="C4706" s="261">
        <v>4.5618729591369629</v>
      </c>
      <c r="D4706" s="130">
        <f t="shared" si="77"/>
        <v>1.9737968673332221E-3</v>
      </c>
      <c r="E4706" s="130">
        <v>1.9722646946435923E-2</v>
      </c>
    </row>
    <row r="4707" spans="2:5" x14ac:dyDescent="0.25">
      <c r="B4707" s="136">
        <v>39188</v>
      </c>
      <c r="C4707" s="261">
        <v>4.5528864860534668</v>
      </c>
      <c r="D4707" s="130">
        <f t="shared" si="77"/>
        <v>1.4010581160979587E-2</v>
      </c>
      <c r="E4707" s="130">
        <v>-1.9699086677758336E-3</v>
      </c>
    </row>
    <row r="4708" spans="2:5" x14ac:dyDescent="0.25">
      <c r="B4708" s="136">
        <v>39185</v>
      </c>
      <c r="C4708" s="261">
        <v>4.4899792671203613</v>
      </c>
      <c r="D4708" s="130">
        <f t="shared" si="77"/>
        <v>2.6713480006651275E-2</v>
      </c>
      <c r="E4708" s="130">
        <v>-1.3816997003067103E-2</v>
      </c>
    </row>
    <row r="4709" spans="2:5" x14ac:dyDescent="0.25">
      <c r="B4709" s="136">
        <v>39184</v>
      </c>
      <c r="C4709" s="261">
        <v>4.3731570243835449</v>
      </c>
      <c r="D4709" s="130">
        <f t="shared" si="77"/>
        <v>3.0017976396405261E-2</v>
      </c>
      <c r="E4709" s="130">
        <v>-2.6018437009786038E-2</v>
      </c>
    </row>
    <row r="4710" spans="2:5" x14ac:dyDescent="0.25">
      <c r="B4710" s="136">
        <v>39183</v>
      </c>
      <c r="C4710" s="261">
        <v>4.2457094192504883</v>
      </c>
      <c r="D4710" s="130">
        <f t="shared" si="77"/>
        <v>-2.1125778739912861E-3</v>
      </c>
      <c r="E4710" s="130">
        <v>-2.914315777422195E-2</v>
      </c>
    </row>
    <row r="4711" spans="2:5" x14ac:dyDescent="0.25">
      <c r="B4711" s="136">
        <v>39182</v>
      </c>
      <c r="C4711" s="261">
        <v>4.2546977996826172</v>
      </c>
      <c r="D4711" s="130">
        <f t="shared" si="77"/>
        <v>-9.1324961526869676E-3</v>
      </c>
      <c r="E4711" s="130">
        <v>2.1170503076293101E-3</v>
      </c>
    </row>
    <row r="4712" spans="2:5" x14ac:dyDescent="0.25">
      <c r="B4712" s="136">
        <v>39181</v>
      </c>
      <c r="C4712" s="261">
        <v>4.2939119338989258</v>
      </c>
      <c r="D4712" s="130">
        <f t="shared" si="77"/>
        <v>1.4084478492310232E-2</v>
      </c>
      <c r="E4712" s="130">
        <v>9.2166673316337079E-3</v>
      </c>
    </row>
    <row r="4713" spans="2:5" x14ac:dyDescent="0.25">
      <c r="B4713" s="136">
        <v>39177</v>
      </c>
      <c r="C4713" s="261">
        <v>4.2342743873596191</v>
      </c>
      <c r="D4713" s="130">
        <f t="shared" si="77"/>
        <v>-4.9913372929370984E-3</v>
      </c>
      <c r="E4713" s="130">
        <v>-1.3888861126491479E-2</v>
      </c>
    </row>
    <row r="4714" spans="2:5" x14ac:dyDescent="0.25">
      <c r="B4714" s="136">
        <v>39176</v>
      </c>
      <c r="C4714" s="261">
        <v>4.2555150985717773</v>
      </c>
      <c r="D4714" s="130">
        <f t="shared" si="77"/>
        <v>7.7388849298328675E-3</v>
      </c>
      <c r="E4714" s="130">
        <v>5.0163757161243733E-3</v>
      </c>
    </row>
    <row r="4715" spans="2:5" x14ac:dyDescent="0.25">
      <c r="B4715" s="136">
        <v>39175</v>
      </c>
      <c r="C4715" s="261">
        <v>4.2228350639343262</v>
      </c>
      <c r="D4715" s="130">
        <f t="shared" si="77"/>
        <v>3.7743302188278371E-2</v>
      </c>
      <c r="E4715" s="130">
        <v>-7.6794545150172637E-3</v>
      </c>
    </row>
    <row r="4716" spans="2:5" x14ac:dyDescent="0.25">
      <c r="B4716" s="136">
        <v>39174</v>
      </c>
      <c r="C4716" s="261">
        <v>4.0692481994628906</v>
      </c>
      <c r="D4716" s="130">
        <f t="shared" si="77"/>
        <v>-8.7567736964819457E-3</v>
      </c>
      <c r="E4716" s="130">
        <v>-3.6370557255045122E-2</v>
      </c>
    </row>
    <row r="4717" spans="2:5" x14ac:dyDescent="0.25">
      <c r="B4717" s="136">
        <v>39171</v>
      </c>
      <c r="C4717" s="261">
        <v>4.105196475982666</v>
      </c>
      <c r="D4717" s="130">
        <f t="shared" si="77"/>
        <v>1.7944331960250413E-3</v>
      </c>
      <c r="E4717" s="130">
        <v>8.834132192899977E-3</v>
      </c>
    </row>
    <row r="4718" spans="2:5" x14ac:dyDescent="0.25">
      <c r="B4718" s="136">
        <v>39170</v>
      </c>
      <c r="C4718" s="261">
        <v>4.0978431701660156</v>
      </c>
      <c r="D4718" s="130">
        <f t="shared" si="77"/>
        <v>-5.9451508161121143E-3</v>
      </c>
      <c r="E4718" s="130">
        <v>-1.791218973238113E-3</v>
      </c>
    </row>
    <row r="4719" spans="2:5" x14ac:dyDescent="0.25">
      <c r="B4719" s="136">
        <v>39169</v>
      </c>
      <c r="C4719" s="261">
        <v>4.1223511695861816</v>
      </c>
      <c r="D4719" s="130">
        <f t="shared" si="77"/>
        <v>-2.3228884288421226E-2</v>
      </c>
      <c r="E4719" s="130">
        <v>5.9807070213409664E-3</v>
      </c>
    </row>
    <row r="4720" spans="2:5" x14ac:dyDescent="0.25">
      <c r="B4720" s="136">
        <v>39168</v>
      </c>
      <c r="C4720" s="261">
        <v>4.2203860282897949</v>
      </c>
      <c r="D4720" s="130">
        <f t="shared" si="77"/>
        <v>-2.2701336725710473E-2</v>
      </c>
      <c r="E4720" s="130">
        <v>2.3781297291432458E-2</v>
      </c>
    </row>
    <row r="4721" spans="2:5" x14ac:dyDescent="0.25">
      <c r="B4721" s="136">
        <v>39167</v>
      </c>
      <c r="C4721" s="261">
        <v>4.3184199333190918</v>
      </c>
      <c r="D4721" s="130">
        <f t="shared" si="77"/>
        <v>1.7054597275246311E-3</v>
      </c>
      <c r="E4721" s="130">
        <v>2.3228658319917394E-2</v>
      </c>
    </row>
    <row r="4722" spans="2:5" x14ac:dyDescent="0.25">
      <c r="B4722" s="136">
        <v>39164</v>
      </c>
      <c r="C4722" s="261">
        <v>4.3110675811767578</v>
      </c>
      <c r="D4722" s="130">
        <f t="shared" si="77"/>
        <v>-1.2537470971806564E-2</v>
      </c>
      <c r="E4722" s="130">
        <v>-1.7025560866849381E-3</v>
      </c>
    </row>
    <row r="4723" spans="2:5" x14ac:dyDescent="0.25">
      <c r="B4723" s="136">
        <v>39163</v>
      </c>
      <c r="C4723" s="261">
        <v>4.3658037185668954</v>
      </c>
      <c r="D4723" s="130">
        <f t="shared" si="77"/>
        <v>-1.1834239697938464E-2</v>
      </c>
      <c r="E4723" s="130">
        <v>1.2696654914232804E-2</v>
      </c>
    </row>
    <row r="4724" spans="2:5" x14ac:dyDescent="0.25">
      <c r="B4724" s="136">
        <v>39162</v>
      </c>
      <c r="C4724" s="261">
        <v>4.418088436126709</v>
      </c>
      <c r="D4724" s="130">
        <f t="shared" si="77"/>
        <v>2.4048565974374367E-2</v>
      </c>
      <c r="E4724" s="130">
        <v>1.1975966151995577E-2</v>
      </c>
    </row>
    <row r="4725" spans="2:5" x14ac:dyDescent="0.25">
      <c r="B4725" s="136">
        <v>39161</v>
      </c>
      <c r="C4725" s="261">
        <v>4.3143348693847656</v>
      </c>
      <c r="D4725" s="130">
        <f t="shared" si="77"/>
        <v>7.2473634085017729E-3</v>
      </c>
      <c r="E4725" s="130">
        <v>-2.3483813925848664E-2</v>
      </c>
    </row>
    <row r="4726" spans="2:5" x14ac:dyDescent="0.25">
      <c r="B4726" s="136">
        <v>39160</v>
      </c>
      <c r="C4726" s="261">
        <v>4.283292293548584</v>
      </c>
      <c r="D4726" s="130">
        <f t="shared" si="77"/>
        <v>2.3624447475391722E-2</v>
      </c>
      <c r="E4726" s="130">
        <v>-7.195217055696093E-3</v>
      </c>
    </row>
    <row r="4727" spans="2:5" x14ac:dyDescent="0.25">
      <c r="B4727" s="136">
        <v>39157</v>
      </c>
      <c r="C4727" s="261">
        <v>4.1844372749328613</v>
      </c>
      <c r="D4727" s="130">
        <f t="shared" si="77"/>
        <v>-1.19601960316503E-2</v>
      </c>
      <c r="E4727" s="130">
        <v>-2.3079213801172584E-2</v>
      </c>
    </row>
    <row r="4728" spans="2:5" x14ac:dyDescent="0.25">
      <c r="B4728" s="136">
        <v>39156</v>
      </c>
      <c r="C4728" s="261">
        <v>4.2350897789001456</v>
      </c>
      <c r="D4728" s="130">
        <f t="shared" si="77"/>
        <v>2.707604866485731E-3</v>
      </c>
      <c r="E4728" s="130">
        <v>1.2104973892360945E-2</v>
      </c>
    </row>
    <row r="4729" spans="2:5" x14ac:dyDescent="0.25">
      <c r="B4729" s="136">
        <v>39155</v>
      </c>
      <c r="C4729" s="261">
        <v>4.2236537933349609</v>
      </c>
      <c r="D4729" s="130">
        <f t="shared" si="77"/>
        <v>-7.8680413701377946E-3</v>
      </c>
      <c r="E4729" s="130">
        <v>-2.7002935385597865E-3</v>
      </c>
    </row>
    <row r="4730" spans="2:5" x14ac:dyDescent="0.25">
      <c r="B4730" s="136">
        <v>39154</v>
      </c>
      <c r="C4730" s="261">
        <v>4.2571492195129386</v>
      </c>
      <c r="D4730" s="130">
        <f t="shared" si="77"/>
        <v>-4.0331515408256184E-2</v>
      </c>
      <c r="E4730" s="130">
        <v>7.9304383874536089E-3</v>
      </c>
    </row>
    <row r="4731" spans="2:5" x14ac:dyDescent="0.25">
      <c r="B4731" s="136">
        <v>39153</v>
      </c>
      <c r="C4731" s="261">
        <v>4.4360623359680176</v>
      </c>
      <c r="D4731" s="130">
        <f t="shared" si="77"/>
        <v>4.4396568896683721E-3</v>
      </c>
      <c r="E4731" s="130">
        <v>4.2026508170072675E-2</v>
      </c>
    </row>
    <row r="4732" spans="2:5" x14ac:dyDescent="0.25">
      <c r="B4732" s="136">
        <v>39150</v>
      </c>
      <c r="C4732" s="261">
        <v>4.4164547920227051</v>
      </c>
      <c r="D4732" s="130">
        <f t="shared" si="77"/>
        <v>-1.8491551422813155E-4</v>
      </c>
      <c r="E4732" s="130">
        <v>-4.4200334576754386E-3</v>
      </c>
    </row>
    <row r="4733" spans="2:5" x14ac:dyDescent="0.25">
      <c r="B4733" s="136">
        <v>39149</v>
      </c>
      <c r="C4733" s="261">
        <v>4.417271614074707</v>
      </c>
      <c r="D4733" s="130">
        <f t="shared" si="77"/>
        <v>2.9316730378882123E-2</v>
      </c>
      <c r="E4733" s="130">
        <v>1.8494971429965762E-4</v>
      </c>
    </row>
    <row r="4734" spans="2:5" x14ac:dyDescent="0.25">
      <c r="B4734" s="136">
        <v>39148</v>
      </c>
      <c r="C4734" s="261">
        <v>4.2914600372314453</v>
      </c>
      <c r="D4734" s="130">
        <f t="shared" si="77"/>
        <v>-2.1241494033330151E-2</v>
      </c>
      <c r="E4734" s="130">
        <v>-2.848173891829282E-2</v>
      </c>
    </row>
    <row r="4735" spans="2:5" x14ac:dyDescent="0.25">
      <c r="B4735" s="136">
        <v>39147</v>
      </c>
      <c r="C4735" s="261">
        <v>4.3845953941345206</v>
      </c>
      <c r="D4735" s="130">
        <f t="shared" si="77"/>
        <v>4.3148958463440815E-2</v>
      </c>
      <c r="E4735" s="130">
        <v>2.1702487287557221E-2</v>
      </c>
    </row>
    <row r="4736" spans="2:5" x14ac:dyDescent="0.25">
      <c r="B4736" s="136">
        <v>39146</v>
      </c>
      <c r="C4736" s="261">
        <v>4.2032303810119629</v>
      </c>
      <c r="D4736" s="130">
        <f t="shared" si="77"/>
        <v>-3.1073574567972207E-2</v>
      </c>
      <c r="E4736" s="130">
        <v>-4.1364138950010808E-2</v>
      </c>
    </row>
    <row r="4737" spans="2:5" x14ac:dyDescent="0.25">
      <c r="B4737" s="136">
        <v>39143</v>
      </c>
      <c r="C4737" s="261">
        <v>4.3380284309387207</v>
      </c>
      <c r="D4737" s="130">
        <f t="shared" si="77"/>
        <v>-2.2818924445120424E-2</v>
      </c>
      <c r="E4737" s="130">
        <v>3.2070107443005313E-2</v>
      </c>
    </row>
    <row r="4738" spans="2:5" x14ac:dyDescent="0.25">
      <c r="B4738" s="136">
        <v>39142</v>
      </c>
      <c r="C4738" s="261">
        <v>4.4393291473388672</v>
      </c>
      <c r="D4738" s="130">
        <f t="shared" si="77"/>
        <v>1.4742514798720301E-3</v>
      </c>
      <c r="E4738" s="130">
        <v>2.3351787110861714E-2</v>
      </c>
    </row>
    <row r="4739" spans="2:5" x14ac:dyDescent="0.25">
      <c r="B4739" s="136">
        <v>39141</v>
      </c>
      <c r="C4739" s="261">
        <v>4.4327940940856934</v>
      </c>
      <c r="D4739" s="130">
        <f t="shared" ref="D4739:D4802" si="78">(C4739-C4740)/C4740</f>
        <v>1.4016204201119882E-2</v>
      </c>
      <c r="E4739" s="130">
        <v>-1.4720812618931921E-3</v>
      </c>
    </row>
    <row r="4740" spans="2:5" x14ac:dyDescent="0.25">
      <c r="B4740" s="136">
        <v>39140</v>
      </c>
      <c r="C4740" s="261">
        <v>4.3715219497680664</v>
      </c>
      <c r="D4740" s="130">
        <f t="shared" si="78"/>
        <v>-6.4673860756400678E-2</v>
      </c>
      <c r="E4740" s="130">
        <v>-1.3822465699315304E-2</v>
      </c>
    </row>
    <row r="4741" spans="2:5" x14ac:dyDescent="0.25">
      <c r="B4741" s="136">
        <v>39139</v>
      </c>
      <c r="C4741" s="261">
        <v>4.6737942695617676</v>
      </c>
      <c r="D4741" s="130">
        <f t="shared" si="78"/>
        <v>-8.3206047169451479E-3</v>
      </c>
      <c r="E4741" s="130">
        <v>6.9145785670763571E-2</v>
      </c>
    </row>
    <row r="4742" spans="2:5" x14ac:dyDescent="0.25">
      <c r="B4742" s="136">
        <v>39136</v>
      </c>
      <c r="C4742" s="261">
        <v>4.7130093574523926</v>
      </c>
      <c r="D4742" s="130">
        <f t="shared" si="78"/>
        <v>-2.5506576223059175E-2</v>
      </c>
      <c r="E4742" s="130">
        <v>8.3904180691081118E-3</v>
      </c>
    </row>
    <row r="4743" spans="2:5" x14ac:dyDescent="0.25">
      <c r="B4743" s="136">
        <v>39135</v>
      </c>
      <c r="C4743" s="261">
        <v>4.8363685607910156</v>
      </c>
      <c r="D4743" s="130">
        <f t="shared" si="78"/>
        <v>-1.0199262953380138E-2</v>
      </c>
      <c r="E4743" s="130">
        <v>2.6174190200484688E-2</v>
      </c>
    </row>
    <row r="4744" spans="2:5" x14ac:dyDescent="0.25">
      <c r="B4744" s="136">
        <v>39134</v>
      </c>
      <c r="C4744" s="261">
        <v>4.8862042427062988</v>
      </c>
      <c r="D4744" s="130">
        <f t="shared" si="78"/>
        <v>-1.1404944310016417E-2</v>
      </c>
      <c r="E4744" s="130">
        <v>1.0304359828840731E-2</v>
      </c>
    </row>
    <row r="4745" spans="2:5" x14ac:dyDescent="0.25">
      <c r="B4745" s="136">
        <v>39133</v>
      </c>
      <c r="C4745" s="261">
        <v>4.9425740242004386</v>
      </c>
      <c r="D4745" s="130">
        <f t="shared" si="78"/>
        <v>1.1029380566398248E-2</v>
      </c>
      <c r="E4745" s="130">
        <v>1.1536517651361719E-2</v>
      </c>
    </row>
    <row r="4746" spans="2:5" x14ac:dyDescent="0.25">
      <c r="B4746" s="136">
        <v>39129</v>
      </c>
      <c r="C4746" s="261">
        <v>4.8886551856994629</v>
      </c>
      <c r="D4746" s="130">
        <f t="shared" si="78"/>
        <v>3.8586701355009306E-3</v>
      </c>
      <c r="E4746" s="130">
        <v>-1.0909060387759824E-2</v>
      </c>
    </row>
    <row r="4747" spans="2:5" x14ac:dyDescent="0.25">
      <c r="B4747" s="136">
        <v>39128</v>
      </c>
      <c r="C4747" s="261">
        <v>4.8698639869689941</v>
      </c>
      <c r="D4747" s="130">
        <f t="shared" si="78"/>
        <v>6.9257389623962294E-3</v>
      </c>
      <c r="E4747" s="130">
        <v>-3.8438380324793001E-3</v>
      </c>
    </row>
    <row r="4748" spans="2:5" x14ac:dyDescent="0.25">
      <c r="B4748" s="136">
        <v>39127</v>
      </c>
      <c r="C4748" s="261">
        <v>4.8363685607910156</v>
      </c>
      <c r="D4748" s="130">
        <f t="shared" si="78"/>
        <v>3.082023007822977E-2</v>
      </c>
      <c r="E4748" s="130">
        <v>-6.8781030163485293E-3</v>
      </c>
    </row>
    <row r="4749" spans="2:5" x14ac:dyDescent="0.25">
      <c r="B4749" s="136">
        <v>39126</v>
      </c>
      <c r="C4749" s="261">
        <v>4.6917672157287598</v>
      </c>
      <c r="D4749" s="130">
        <f t="shared" si="78"/>
        <v>-2.6610413425117645E-2</v>
      </c>
      <c r="E4749" s="130">
        <v>-2.9898743911817481E-2</v>
      </c>
    </row>
    <row r="4750" spans="2:5" x14ac:dyDescent="0.25">
      <c r="B4750" s="136">
        <v>39125</v>
      </c>
      <c r="C4750" s="261">
        <v>4.8200302124023438</v>
      </c>
      <c r="D4750" s="130">
        <f t="shared" si="78"/>
        <v>-7.4023055820766461E-3</v>
      </c>
      <c r="E4750" s="130">
        <v>2.7337885870294874E-2</v>
      </c>
    </row>
    <row r="4751" spans="2:5" x14ac:dyDescent="0.25">
      <c r="B4751" s="136">
        <v>39122</v>
      </c>
      <c r="C4751" s="261">
        <v>4.8559756278991699</v>
      </c>
      <c r="D4751" s="130">
        <f t="shared" si="78"/>
        <v>-1.7682966177709952E-2</v>
      </c>
      <c r="E4751" s="130">
        <v>7.4575083376729858E-3</v>
      </c>
    </row>
    <row r="4752" spans="2:5" x14ac:dyDescent="0.25">
      <c r="B4752" s="136">
        <v>39121</v>
      </c>
      <c r="C4752" s="261">
        <v>4.9433894157409668</v>
      </c>
      <c r="D4752" s="130">
        <f t="shared" si="78"/>
        <v>-6.6060066944980723E-4</v>
      </c>
      <c r="E4752" s="130">
        <v>1.800128224276416E-2</v>
      </c>
    </row>
    <row r="4753" spans="2:5" x14ac:dyDescent="0.25">
      <c r="B4753" s="136">
        <v>39120</v>
      </c>
      <c r="C4753" s="261">
        <v>4.9466571807861328</v>
      </c>
      <c r="D4753" s="130">
        <f t="shared" si="78"/>
        <v>3.0112076248549745E-2</v>
      </c>
      <c r="E4753" s="130">
        <v>6.6103735116651921E-4</v>
      </c>
    </row>
    <row r="4754" spans="2:5" x14ac:dyDescent="0.25">
      <c r="B4754" s="136">
        <v>39119</v>
      </c>
      <c r="C4754" s="261">
        <v>4.8020572662353516</v>
      </c>
      <c r="D4754" s="130">
        <f t="shared" si="78"/>
        <v>-3.7288036329619434E-3</v>
      </c>
      <c r="E4754" s="130">
        <v>-2.9231844711705115E-2</v>
      </c>
    </row>
    <row r="4755" spans="2:5" x14ac:dyDescent="0.25">
      <c r="B4755" s="136">
        <v>39118</v>
      </c>
      <c r="C4755" s="261">
        <v>4.8200302124023438</v>
      </c>
      <c r="D4755" s="130">
        <f t="shared" si="78"/>
        <v>1.0180177253918971E-3</v>
      </c>
      <c r="E4755" s="130">
        <v>3.7427596487374592E-3</v>
      </c>
    </row>
    <row r="4756" spans="2:5" x14ac:dyDescent="0.25">
      <c r="B4756" s="136">
        <v>39115</v>
      </c>
      <c r="C4756" s="261">
        <v>4.8151283264160156</v>
      </c>
      <c r="D4756" s="130">
        <f t="shared" si="78"/>
        <v>3.9175233338945622E-3</v>
      </c>
      <c r="E4756" s="130">
        <v>-1.0169824192626758E-3</v>
      </c>
    </row>
    <row r="4757" spans="2:5" x14ac:dyDescent="0.25">
      <c r="B4757" s="136">
        <v>39114</v>
      </c>
      <c r="C4757" s="261">
        <v>4.7963385581970206</v>
      </c>
      <c r="D4757" s="130">
        <f t="shared" si="78"/>
        <v>1.2241309230976659E-2</v>
      </c>
      <c r="E4757" s="130">
        <v>-3.9022362323997673E-3</v>
      </c>
    </row>
    <row r="4758" spans="2:5" x14ac:dyDescent="0.25">
      <c r="B4758" s="136">
        <v>39113</v>
      </c>
      <c r="C4758" s="261">
        <v>4.738335132598877</v>
      </c>
      <c r="D4758" s="130">
        <f t="shared" si="78"/>
        <v>7.4695838141545243E-3</v>
      </c>
      <c r="E4758" s="130">
        <v>-1.2093271751848052E-2</v>
      </c>
    </row>
    <row r="4759" spans="2:5" x14ac:dyDescent="0.25">
      <c r="B4759" s="136">
        <v>39112</v>
      </c>
      <c r="C4759" s="261">
        <v>4.7032041549682617</v>
      </c>
      <c r="D4759" s="130">
        <f t="shared" si="78"/>
        <v>4.3610787468588682E-3</v>
      </c>
      <c r="E4759" s="130">
        <v>-7.4142028048882714E-3</v>
      </c>
    </row>
    <row r="4760" spans="2:5" x14ac:dyDescent="0.25">
      <c r="B4760" s="136">
        <v>39111</v>
      </c>
      <c r="C4760" s="261">
        <v>4.6827821731567383</v>
      </c>
      <c r="D4760" s="130">
        <f t="shared" si="78"/>
        <v>5.4377867256902631E-3</v>
      </c>
      <c r="E4760" s="130">
        <v>-4.3421423222614183E-3</v>
      </c>
    </row>
    <row r="4761" spans="2:5" x14ac:dyDescent="0.25">
      <c r="B4761" s="136">
        <v>39108</v>
      </c>
      <c r="C4761" s="261">
        <v>4.6574559211730957</v>
      </c>
      <c r="D4761" s="130">
        <f t="shared" si="78"/>
        <v>3.873601910191718E-3</v>
      </c>
      <c r="E4761" s="130">
        <v>-5.4083771243559143E-3</v>
      </c>
    </row>
    <row r="4762" spans="2:5" x14ac:dyDescent="0.25">
      <c r="B4762" s="136">
        <v>39107</v>
      </c>
      <c r="C4762" s="261">
        <v>4.6394844055175781</v>
      </c>
      <c r="D4762" s="130">
        <f t="shared" si="78"/>
        <v>-2.6234423029846174E-2</v>
      </c>
      <c r="E4762" s="130">
        <v>-3.858655016748072E-3</v>
      </c>
    </row>
    <row r="4763" spans="2:5" x14ac:dyDescent="0.25">
      <c r="B4763" s="136">
        <v>39106</v>
      </c>
      <c r="C4763" s="261">
        <v>4.7644777297973633</v>
      </c>
      <c r="D4763" s="130">
        <f t="shared" si="78"/>
        <v>1.2676299007982356E-2</v>
      </c>
      <c r="E4763" s="130">
        <v>2.6941210133422353E-2</v>
      </c>
    </row>
    <row r="4764" spans="2:5" x14ac:dyDescent="0.25">
      <c r="B4764" s="136">
        <v>39105</v>
      </c>
      <c r="C4764" s="261">
        <v>4.7048377990722656</v>
      </c>
      <c r="D4764" s="130">
        <f t="shared" si="78"/>
        <v>1.4980455467485117E-2</v>
      </c>
      <c r="E4764" s="130">
        <v>-1.2517621890035403E-2</v>
      </c>
    </row>
    <row r="4765" spans="2:5" x14ac:dyDescent="0.25">
      <c r="B4765" s="136">
        <v>39104</v>
      </c>
      <c r="C4765" s="261">
        <v>4.6353974342346191</v>
      </c>
      <c r="D4765" s="130">
        <f t="shared" si="78"/>
        <v>1.0867430101516905E-2</v>
      </c>
      <c r="E4765" s="130">
        <v>-1.4759353627735955E-2</v>
      </c>
    </row>
    <row r="4766" spans="2:5" x14ac:dyDescent="0.25">
      <c r="B4766" s="136">
        <v>39101</v>
      </c>
      <c r="C4766" s="261">
        <v>4.585564136505127</v>
      </c>
      <c r="D4766" s="130">
        <f t="shared" si="78"/>
        <v>1.2485641044275196E-3</v>
      </c>
      <c r="E4766" s="130">
        <v>-1.0750598721363035E-2</v>
      </c>
    </row>
    <row r="4767" spans="2:5" x14ac:dyDescent="0.25">
      <c r="B4767" s="136">
        <v>39100</v>
      </c>
      <c r="C4767" s="261">
        <v>4.5798459053039551</v>
      </c>
      <c r="D4767" s="130">
        <f t="shared" si="78"/>
        <v>-2.3344930941086077E-2</v>
      </c>
      <c r="E4767" s="130">
        <v>-1.2470071360794457E-3</v>
      </c>
    </row>
    <row r="4768" spans="2:5" x14ac:dyDescent="0.25">
      <c r="B4768" s="136">
        <v>39099</v>
      </c>
      <c r="C4768" s="261">
        <v>4.6893177032470703</v>
      </c>
      <c r="D4768" s="130">
        <f t="shared" si="78"/>
        <v>1.2212110565262405E-3</v>
      </c>
      <c r="E4768" s="130">
        <v>2.3902943506534814E-2</v>
      </c>
    </row>
    <row r="4769" spans="2:5" x14ac:dyDescent="0.25">
      <c r="B4769" s="136">
        <v>39098</v>
      </c>
      <c r="C4769" s="261">
        <v>4.6835980415344238</v>
      </c>
      <c r="D4769" s="130">
        <f t="shared" si="78"/>
        <v>-1.2573178251836547E-2</v>
      </c>
      <c r="E4769" s="130">
        <v>-1.2197215191212067E-3</v>
      </c>
    </row>
    <row r="4770" spans="2:5" x14ac:dyDescent="0.25">
      <c r="B4770" s="136">
        <v>39094</v>
      </c>
      <c r="C4770" s="261">
        <v>4.7432355880737296</v>
      </c>
      <c r="D4770" s="130">
        <f t="shared" si="78"/>
        <v>3.2728356231724223E-2</v>
      </c>
      <c r="E4770" s="130">
        <v>1.2733276000723475E-2</v>
      </c>
    </row>
    <row r="4771" spans="2:5" x14ac:dyDescent="0.25">
      <c r="B4771" s="136">
        <v>39093</v>
      </c>
      <c r="C4771" s="261">
        <v>4.5929169654846191</v>
      </c>
      <c r="D4771" s="130">
        <f t="shared" si="78"/>
        <v>3.6695535503158239E-2</v>
      </c>
      <c r="E4771" s="130">
        <v>-3.1691156763764328E-2</v>
      </c>
    </row>
    <row r="4772" spans="2:5" x14ac:dyDescent="0.25">
      <c r="B4772" s="136">
        <v>39092</v>
      </c>
      <c r="C4772" s="261">
        <v>4.4303431510925293</v>
      </c>
      <c r="D4772" s="130">
        <f t="shared" si="78"/>
        <v>-6.7765290137553136E-3</v>
      </c>
      <c r="E4772" s="130">
        <v>-3.5396636955080669E-2</v>
      </c>
    </row>
    <row r="4773" spans="2:5" x14ac:dyDescent="0.25">
      <c r="B4773" s="136">
        <v>39091</v>
      </c>
      <c r="C4773" s="261">
        <v>4.4605703353881836</v>
      </c>
      <c r="D4773" s="130">
        <f t="shared" si="78"/>
        <v>-7.2727176251787514E-3</v>
      </c>
      <c r="E4773" s="130">
        <v>6.822763669717148E-3</v>
      </c>
    </row>
    <row r="4774" spans="2:5" x14ac:dyDescent="0.25">
      <c r="B4774" s="136">
        <v>39090</v>
      </c>
      <c r="C4774" s="261">
        <v>4.493248462677002</v>
      </c>
      <c r="D4774" s="130">
        <f t="shared" si="78"/>
        <v>-2.5387929661123431E-3</v>
      </c>
      <c r="E4774" s="130">
        <v>7.3259975365850896E-3</v>
      </c>
    </row>
    <row r="4775" spans="2:5" x14ac:dyDescent="0.25">
      <c r="B4775" s="136">
        <v>39087</v>
      </c>
      <c r="C4775" s="261">
        <v>4.5046849250793457</v>
      </c>
      <c r="D4775" s="130">
        <f t="shared" si="78"/>
        <v>-4.6934343859497294E-3</v>
      </c>
      <c r="E4775" s="130">
        <v>2.5452548412001454E-3</v>
      </c>
    </row>
    <row r="4776" spans="2:5" x14ac:dyDescent="0.25">
      <c r="B4776" s="136">
        <v>39086</v>
      </c>
      <c r="C4776" s="261">
        <v>4.5259270668029794</v>
      </c>
      <c r="D4776" s="130">
        <f t="shared" si="78"/>
        <v>-7.5241171811949179E-3</v>
      </c>
      <c r="E4776" s="130">
        <v>4.7155665883246078E-3</v>
      </c>
    </row>
    <row r="4777" spans="2:5" x14ac:dyDescent="0.25">
      <c r="B4777" s="136">
        <v>39085</v>
      </c>
      <c r="C4777" s="261">
        <v>4.5602388381958008</v>
      </c>
      <c r="D4777" s="130">
        <f t="shared" si="78"/>
        <v>2.3094066854742679E-2</v>
      </c>
      <c r="E4777" s="130">
        <v>7.581158707680744E-3</v>
      </c>
    </row>
    <row r="4778" spans="2:5" x14ac:dyDescent="0.25">
      <c r="B4778" s="136">
        <v>39080</v>
      </c>
      <c r="C4778" s="261">
        <v>4.4573016166687012</v>
      </c>
      <c r="D4778" s="130">
        <f t="shared" si="78"/>
        <v>-8.1802821850927021E-3</v>
      </c>
      <c r="E4778" s="130">
        <v>-2.2572769799887364E-2</v>
      </c>
    </row>
    <row r="4779" spans="2:5" x14ac:dyDescent="0.25">
      <c r="B4779" s="136">
        <v>39079</v>
      </c>
      <c r="C4779" s="261">
        <v>4.4940643310546884</v>
      </c>
      <c r="D4779" s="130">
        <f t="shared" si="78"/>
        <v>5.2995972715673325E-3</v>
      </c>
      <c r="E4779" s="130">
        <v>8.2477511166190592E-3</v>
      </c>
    </row>
    <row r="4780" spans="2:5" x14ac:dyDescent="0.25">
      <c r="B4780" s="136">
        <v>39078</v>
      </c>
      <c r="C4780" s="261">
        <v>4.4703731536865234</v>
      </c>
      <c r="D4780" s="130">
        <f t="shared" si="78"/>
        <v>7.5489988511316325E-3</v>
      </c>
      <c r="E4780" s="130">
        <v>-5.2716595987412117E-3</v>
      </c>
    </row>
    <row r="4781" spans="2:5" x14ac:dyDescent="0.25">
      <c r="B4781" s="136">
        <v>39077</v>
      </c>
      <c r="C4781" s="261">
        <v>4.4368791580200204</v>
      </c>
      <c r="D4781" s="130">
        <f t="shared" si="78"/>
        <v>2.607202455918569E-2</v>
      </c>
      <c r="E4781" s="130">
        <v>-7.4924384419412437E-3</v>
      </c>
    </row>
    <row r="4782" spans="2:5" x14ac:dyDescent="0.25">
      <c r="B4782" s="136">
        <v>39073</v>
      </c>
      <c r="C4782" s="261">
        <v>4.3241400718688956</v>
      </c>
      <c r="D4782" s="130">
        <f t="shared" si="78"/>
        <v>-1.1023443261314013E-2</v>
      </c>
      <c r="E4782" s="130">
        <v>-2.5409546245436895E-2</v>
      </c>
    </row>
    <row r="4783" spans="2:5" x14ac:dyDescent="0.25">
      <c r="B4783" s="136">
        <v>39072</v>
      </c>
      <c r="C4783" s="261">
        <v>4.3723382949829102</v>
      </c>
      <c r="D4783" s="130">
        <f t="shared" si="78"/>
        <v>1.5945188456230448E-2</v>
      </c>
      <c r="E4783" s="130">
        <v>1.1146314021502839E-2</v>
      </c>
    </row>
    <row r="4784" spans="2:5" x14ac:dyDescent="0.25">
      <c r="B4784" s="136">
        <v>39071</v>
      </c>
      <c r="C4784" s="261">
        <v>4.3037147521972656</v>
      </c>
      <c r="D4784" s="130">
        <f t="shared" si="78"/>
        <v>-1.5326917397508256E-2</v>
      </c>
      <c r="E4784" s="130">
        <v>-1.5694929842090994E-2</v>
      </c>
    </row>
    <row r="4785" spans="2:5" x14ac:dyDescent="0.25">
      <c r="B4785" s="136">
        <v>39070</v>
      </c>
      <c r="C4785" s="261">
        <v>4.370704174041748</v>
      </c>
      <c r="D4785" s="130">
        <f t="shared" si="78"/>
        <v>-2.6102231127052076E-3</v>
      </c>
      <c r="E4785" s="130">
        <v>1.5565488351727054E-2</v>
      </c>
    </row>
    <row r="4786" spans="2:5" x14ac:dyDescent="0.25">
      <c r="B4786" s="136">
        <v>39069</v>
      </c>
      <c r="C4786" s="261">
        <v>4.3821425437927246</v>
      </c>
      <c r="D4786" s="130">
        <f t="shared" si="78"/>
        <v>-2.0094942900656047E-2</v>
      </c>
      <c r="E4786" s="130">
        <v>2.6170542080863569E-3</v>
      </c>
    </row>
    <row r="4787" spans="2:5" x14ac:dyDescent="0.25">
      <c r="B4787" s="136">
        <v>39066</v>
      </c>
      <c r="C4787" s="261">
        <v>4.4720072746276864</v>
      </c>
      <c r="D4787" s="130">
        <f t="shared" si="78"/>
        <v>-8.3332549105772421E-3</v>
      </c>
      <c r="E4787" s="130">
        <v>2.0507030507771733E-2</v>
      </c>
    </row>
    <row r="4788" spans="2:5" x14ac:dyDescent="0.25">
      <c r="B4788" s="136">
        <v>39065</v>
      </c>
      <c r="C4788" s="261">
        <v>4.5095868110656738</v>
      </c>
      <c r="D4788" s="130">
        <f t="shared" si="78"/>
        <v>2.1654812001597953E-2</v>
      </c>
      <c r="E4788" s="130">
        <v>8.4032815982205775E-3</v>
      </c>
    </row>
    <row r="4789" spans="2:5" x14ac:dyDescent="0.25">
      <c r="B4789" s="136">
        <v>39064</v>
      </c>
      <c r="C4789" s="261">
        <v>4.4140024185180664</v>
      </c>
      <c r="D4789" s="130">
        <f t="shared" si="78"/>
        <v>1.8539554946781845E-3</v>
      </c>
      <c r="E4789" s="130">
        <v>-2.1195820493589652E-2</v>
      </c>
    </row>
    <row r="4790" spans="2:5" x14ac:dyDescent="0.25">
      <c r="B4790" s="136">
        <v>39063</v>
      </c>
      <c r="C4790" s="261">
        <v>4.4058341979980469</v>
      </c>
      <c r="D4790" s="130">
        <f t="shared" si="78"/>
        <v>-8.8218751867234525E-3</v>
      </c>
      <c r="E4790" s="130">
        <v>-1.8505247042347307E-3</v>
      </c>
    </row>
    <row r="4791" spans="2:5" x14ac:dyDescent="0.25">
      <c r="B4791" s="136">
        <v>39062</v>
      </c>
      <c r="C4791" s="261">
        <v>4.4450478553771973</v>
      </c>
      <c r="D4791" s="130">
        <f t="shared" si="78"/>
        <v>-1.1266562609644889E-2</v>
      </c>
      <c r="E4791" s="130">
        <v>8.9003933459340257E-3</v>
      </c>
    </row>
    <row r="4792" spans="2:5" x14ac:dyDescent="0.25">
      <c r="B4792" s="136">
        <v>39059</v>
      </c>
      <c r="C4792" s="261">
        <v>4.4956989288330078</v>
      </c>
      <c r="D4792" s="130">
        <f t="shared" si="78"/>
        <v>6.9531748217810394E-3</v>
      </c>
      <c r="E4792" s="130">
        <v>1.1394944464892021E-2</v>
      </c>
    </row>
    <row r="4793" spans="2:5" x14ac:dyDescent="0.25">
      <c r="B4793" s="136">
        <v>39058</v>
      </c>
      <c r="C4793" s="261">
        <v>4.4646553993225098</v>
      </c>
      <c r="D4793" s="130">
        <f t="shared" si="78"/>
        <v>0</v>
      </c>
      <c r="E4793" s="130">
        <v>-6.9051620230619667E-3</v>
      </c>
    </row>
    <row r="4794" spans="2:5" x14ac:dyDescent="0.25">
      <c r="B4794" s="136">
        <v>39057</v>
      </c>
      <c r="C4794" s="261">
        <v>4.4646553993225098</v>
      </c>
      <c r="D4794" s="130">
        <f t="shared" si="78"/>
        <v>-8.7062403774832205E-3</v>
      </c>
      <c r="E4794" s="130">
        <v>0</v>
      </c>
    </row>
    <row r="4795" spans="2:5" x14ac:dyDescent="0.25">
      <c r="B4795" s="136">
        <v>39056</v>
      </c>
      <c r="C4795" s="261">
        <v>4.5038671493530273</v>
      </c>
      <c r="D4795" s="130">
        <f t="shared" si="78"/>
        <v>1.3046387178245782E-2</v>
      </c>
      <c r="E4795" s="130">
        <v>8.7827047159043398E-3</v>
      </c>
    </row>
    <row r="4796" spans="2:5" x14ac:dyDescent="0.25">
      <c r="B4796" s="136">
        <v>39055</v>
      </c>
      <c r="C4796" s="261">
        <v>4.4458646774291992</v>
      </c>
      <c r="D4796" s="130">
        <f t="shared" si="78"/>
        <v>2.698592677464004E-2</v>
      </c>
      <c r="E4796" s="130">
        <v>-1.2878370964418896E-2</v>
      </c>
    </row>
    <row r="4797" spans="2:5" x14ac:dyDescent="0.25">
      <c r="B4797" s="136">
        <v>39052</v>
      </c>
      <c r="C4797" s="261">
        <v>4.3290414810180664</v>
      </c>
      <c r="D4797" s="130">
        <f t="shared" si="78"/>
        <v>-1.0087802271791782E-2</v>
      </c>
      <c r="E4797" s="130">
        <v>-2.6276822370285297E-2</v>
      </c>
    </row>
    <row r="4798" spans="2:5" x14ac:dyDescent="0.25">
      <c r="B4798" s="136">
        <v>39051</v>
      </c>
      <c r="C4798" s="261">
        <v>4.3731570243835449</v>
      </c>
      <c r="D4798" s="130">
        <f t="shared" si="78"/>
        <v>3.9387231404171604E-3</v>
      </c>
      <c r="E4798" s="130">
        <v>1.0190603060496387E-2</v>
      </c>
    </row>
    <row r="4799" spans="2:5" x14ac:dyDescent="0.25">
      <c r="B4799" s="136">
        <v>39050</v>
      </c>
      <c r="C4799" s="261">
        <v>4.3559999465942383</v>
      </c>
      <c r="D4799" s="130">
        <f t="shared" si="78"/>
        <v>1.5812421960074916E-2</v>
      </c>
      <c r="E4799" s="130">
        <v>-3.9232704642534902E-3</v>
      </c>
    </row>
    <row r="4800" spans="2:5" x14ac:dyDescent="0.25">
      <c r="B4800" s="136">
        <v>39049</v>
      </c>
      <c r="C4800" s="261">
        <v>4.2881932258605957</v>
      </c>
      <c r="D4800" s="130">
        <f t="shared" si="78"/>
        <v>9.8119028765232524E-3</v>
      </c>
      <c r="E4800" s="130">
        <v>-1.5566281351003602E-2</v>
      </c>
    </row>
    <row r="4801" spans="2:5" x14ac:dyDescent="0.25">
      <c r="B4801" s="136">
        <v>39048</v>
      </c>
      <c r="C4801" s="261">
        <v>4.2465267181396484</v>
      </c>
      <c r="D4801" s="130">
        <f t="shared" si="78"/>
        <v>-2.9499974554050193E-2</v>
      </c>
      <c r="E4801" s="130">
        <v>-9.7165648855725793E-3</v>
      </c>
    </row>
    <row r="4802" spans="2:5" x14ac:dyDescent="0.25">
      <c r="B4802" s="136">
        <v>39045</v>
      </c>
      <c r="C4802" s="261">
        <v>4.3756070137023926</v>
      </c>
      <c r="D4802" s="130">
        <f t="shared" si="78"/>
        <v>-1.0530119304906023E-2</v>
      </c>
      <c r="E4802" s="130">
        <v>3.0396675714145192E-2</v>
      </c>
    </row>
    <row r="4803" spans="2:5" x14ac:dyDescent="0.25">
      <c r="B4803" s="136">
        <v>39043</v>
      </c>
      <c r="C4803" s="261">
        <v>4.422173023223877</v>
      </c>
      <c r="D4803" s="130">
        <f t="shared" ref="D4803:D4866" si="79">(C4803-C4804)/C4804</f>
        <v>1.2911552669501399E-2</v>
      </c>
      <c r="E4803" s="130">
        <v>1.064218275902315E-2</v>
      </c>
    </row>
    <row r="4804" spans="2:5" x14ac:dyDescent="0.25">
      <c r="B4804" s="136">
        <v>39042</v>
      </c>
      <c r="C4804" s="261">
        <v>4.3658037185668954</v>
      </c>
      <c r="D4804" s="130">
        <f t="shared" si="79"/>
        <v>-3.3110211923097682E-2</v>
      </c>
      <c r="E4804" s="130">
        <v>-1.2746969501407449E-2</v>
      </c>
    </row>
    <row r="4805" spans="2:5" x14ac:dyDescent="0.25">
      <c r="B4805" s="136">
        <v>39041</v>
      </c>
      <c r="C4805" s="261">
        <v>4.5153064727783203</v>
      </c>
      <c r="D4805" s="130">
        <f t="shared" si="79"/>
        <v>3.6318959467693591E-3</v>
      </c>
      <c r="E4805" s="130">
        <v>3.4244039322157201E-2</v>
      </c>
    </row>
    <row r="4806" spans="2:5" x14ac:dyDescent="0.25">
      <c r="B4806" s="136">
        <v>39038</v>
      </c>
      <c r="C4806" s="261">
        <v>4.4989666938781738</v>
      </c>
      <c r="D4806" s="130">
        <f t="shared" si="79"/>
        <v>-2.1673293388089113E-2</v>
      </c>
      <c r="E4806" s="130">
        <v>-3.6187530123713684E-3</v>
      </c>
    </row>
    <row r="4807" spans="2:5" x14ac:dyDescent="0.25">
      <c r="B4807" s="136">
        <v>39037</v>
      </c>
      <c r="C4807" s="261">
        <v>4.5986342430114746</v>
      </c>
      <c r="D4807" s="130">
        <f t="shared" si="79"/>
        <v>-3.7170393106788252E-3</v>
      </c>
      <c r="E4807" s="130">
        <v>2.2153431202084746E-2</v>
      </c>
    </row>
    <row r="4808" spans="2:5" x14ac:dyDescent="0.25">
      <c r="B4808" s="136">
        <v>39036</v>
      </c>
      <c r="C4808" s="261">
        <v>4.6157913208007813</v>
      </c>
      <c r="D4808" s="130">
        <f t="shared" si="79"/>
        <v>0</v>
      </c>
      <c r="E4808" s="130">
        <v>3.7309072395527391E-3</v>
      </c>
    </row>
    <row r="4809" spans="2:5" x14ac:dyDescent="0.25">
      <c r="B4809" s="136">
        <v>39035</v>
      </c>
      <c r="C4809" s="261">
        <v>4.6157913208007813</v>
      </c>
      <c r="D4809" s="130">
        <f t="shared" si="79"/>
        <v>2.4107211152255184E-2</v>
      </c>
      <c r="E4809" s="130">
        <v>0</v>
      </c>
    </row>
    <row r="4810" spans="2:5" x14ac:dyDescent="0.25">
      <c r="B4810" s="136">
        <v>39034</v>
      </c>
      <c r="C4810" s="261">
        <v>4.5071368217468262</v>
      </c>
      <c r="D4810" s="130">
        <f t="shared" si="79"/>
        <v>3.0636859508187338E-2</v>
      </c>
      <c r="E4810" s="130">
        <v>-2.3539733818621789E-2</v>
      </c>
    </row>
    <row r="4811" spans="2:5" x14ac:dyDescent="0.25">
      <c r="B4811" s="136">
        <v>39031</v>
      </c>
      <c r="C4811" s="261">
        <v>4.3731570243835449</v>
      </c>
      <c r="D4811" s="130">
        <f t="shared" si="79"/>
        <v>-1.4922349021179479E-3</v>
      </c>
      <c r="E4811" s="130">
        <v>-2.9726143816365184E-2</v>
      </c>
    </row>
    <row r="4812" spans="2:5" x14ac:dyDescent="0.25">
      <c r="B4812" s="136">
        <v>39030</v>
      </c>
      <c r="C4812" s="261">
        <v>4.379692554473877</v>
      </c>
      <c r="D4812" s="130">
        <f t="shared" si="79"/>
        <v>2.583266637523781E-2</v>
      </c>
      <c r="E4812" s="130">
        <v>1.4944649949433959E-3</v>
      </c>
    </row>
    <row r="4813" spans="2:5" x14ac:dyDescent="0.25">
      <c r="B4813" s="136">
        <v>39029</v>
      </c>
      <c r="C4813" s="261">
        <v>4.2694025039672852</v>
      </c>
      <c r="D4813" s="130">
        <f t="shared" si="79"/>
        <v>0</v>
      </c>
      <c r="E4813" s="130">
        <v>-2.5182144439323709E-2</v>
      </c>
    </row>
    <row r="4814" spans="2:5" x14ac:dyDescent="0.25">
      <c r="B4814" s="136">
        <v>39028</v>
      </c>
      <c r="C4814" s="261">
        <v>4.2694025039672852</v>
      </c>
      <c r="D4814" s="130">
        <f t="shared" si="79"/>
        <v>1.1614216175706781E-2</v>
      </c>
      <c r="E4814" s="130">
        <v>0</v>
      </c>
    </row>
    <row r="4815" spans="2:5" x14ac:dyDescent="0.25">
      <c r="B4815" s="136">
        <v>39027</v>
      </c>
      <c r="C4815" s="261">
        <v>4.2203860282897949</v>
      </c>
      <c r="D4815" s="130">
        <f t="shared" si="79"/>
        <v>1.5929498727791154E-2</v>
      </c>
      <c r="E4815" s="130">
        <v>-1.148087481373385E-2</v>
      </c>
    </row>
    <row r="4816" spans="2:5" x14ac:dyDescent="0.25">
      <c r="B4816" s="136">
        <v>39024</v>
      </c>
      <c r="C4816" s="261">
        <v>4.1542115211486816</v>
      </c>
      <c r="D4816" s="130">
        <f t="shared" si="79"/>
        <v>-1.3004820317750344E-2</v>
      </c>
      <c r="E4816" s="130">
        <v>-1.5679728512400758E-2</v>
      </c>
    </row>
    <row r="4817" spans="2:5" x14ac:dyDescent="0.25">
      <c r="B4817" s="136">
        <v>39023</v>
      </c>
      <c r="C4817" s="261">
        <v>4.2089481353759766</v>
      </c>
      <c r="D4817" s="130">
        <f t="shared" si="79"/>
        <v>3.8817328372724326E-4</v>
      </c>
      <c r="E4817" s="130">
        <v>1.3176174094322403E-2</v>
      </c>
    </row>
    <row r="4818" spans="2:5" x14ac:dyDescent="0.25">
      <c r="B4818" s="136">
        <v>39022</v>
      </c>
      <c r="C4818" s="261">
        <v>4.2073149681091309</v>
      </c>
      <c r="D4818" s="130">
        <f t="shared" si="79"/>
        <v>-1.1516021479753977E-2</v>
      </c>
      <c r="E4818" s="130">
        <v>-3.8802266369571592E-4</v>
      </c>
    </row>
    <row r="4819" spans="2:5" x14ac:dyDescent="0.25">
      <c r="B4819" s="136">
        <v>39021</v>
      </c>
      <c r="C4819" s="261">
        <v>4.2563309669494629</v>
      </c>
      <c r="D4819" s="130">
        <f t="shared" si="79"/>
        <v>1.3449352178505627E-3</v>
      </c>
      <c r="E4819" s="130">
        <v>1.1650185263491458E-2</v>
      </c>
    </row>
    <row r="4820" spans="2:5" x14ac:dyDescent="0.25">
      <c r="B4820" s="136">
        <v>39020</v>
      </c>
      <c r="C4820" s="261">
        <v>4.2506141662597656</v>
      </c>
      <c r="D4820" s="130">
        <f t="shared" si="79"/>
        <v>1.0683958370748503E-2</v>
      </c>
      <c r="E4820" s="130">
        <v>-1.3431287966298659E-3</v>
      </c>
    </row>
    <row r="4821" spans="2:5" x14ac:dyDescent="0.25">
      <c r="B4821" s="136">
        <v>39017</v>
      </c>
      <c r="C4821" s="261">
        <v>4.2056808471679688</v>
      </c>
      <c r="D4821" s="130">
        <f t="shared" si="79"/>
        <v>-1.4170647542516358E-2</v>
      </c>
      <c r="E4821" s="130">
        <v>-1.0571018053923948E-2</v>
      </c>
    </row>
    <row r="4822" spans="2:5" x14ac:dyDescent="0.25">
      <c r="B4822" s="136">
        <v>39016</v>
      </c>
      <c r="C4822" s="261">
        <v>4.2661347389221191</v>
      </c>
      <c r="D4822" s="130">
        <f t="shared" si="79"/>
        <v>1.8330611861157101E-2</v>
      </c>
      <c r="E4822" s="130">
        <v>1.4374341266256325E-2</v>
      </c>
    </row>
    <row r="4823" spans="2:5" x14ac:dyDescent="0.25">
      <c r="B4823" s="136">
        <v>39015</v>
      </c>
      <c r="C4823" s="261">
        <v>4.1893415451049796</v>
      </c>
      <c r="D4823" s="130">
        <f t="shared" si="79"/>
        <v>-3.885055156762969E-3</v>
      </c>
      <c r="E4823" s="130">
        <v>-1.8000648951969601E-2</v>
      </c>
    </row>
    <row r="4824" spans="2:5" x14ac:dyDescent="0.25">
      <c r="B4824" s="136">
        <v>39014</v>
      </c>
      <c r="C4824" s="261">
        <v>4.2056808471679688</v>
      </c>
      <c r="D4824" s="130">
        <f t="shared" si="79"/>
        <v>1.9809738542253826E-2</v>
      </c>
      <c r="E4824" s="130">
        <v>3.9002076787176174E-3</v>
      </c>
    </row>
    <row r="4825" spans="2:5" x14ac:dyDescent="0.25">
      <c r="B4825" s="136">
        <v>39013</v>
      </c>
      <c r="C4825" s="261">
        <v>4.123985767364502</v>
      </c>
      <c r="D4825" s="130">
        <f t="shared" si="79"/>
        <v>-3.9462667383785817E-3</v>
      </c>
      <c r="E4825" s="130">
        <v>-1.9424935645908276E-2</v>
      </c>
    </row>
    <row r="4826" spans="2:5" x14ac:dyDescent="0.25">
      <c r="B4826" s="136">
        <v>39010</v>
      </c>
      <c r="C4826" s="261">
        <v>4.140324592590332</v>
      </c>
      <c r="D4826" s="130">
        <f t="shared" si="79"/>
        <v>-8.0250113844938277E-3</v>
      </c>
      <c r="E4826" s="130">
        <v>3.9619014583242998E-3</v>
      </c>
    </row>
    <row r="4827" spans="2:5" x14ac:dyDescent="0.25">
      <c r="B4827" s="136">
        <v>39009</v>
      </c>
      <c r="C4827" s="261">
        <v>4.1738195419311523</v>
      </c>
      <c r="D4827" s="130">
        <f t="shared" si="79"/>
        <v>1.7645343474198521E-3</v>
      </c>
      <c r="E4827" s="130">
        <v>8.0899331904469591E-3</v>
      </c>
    </row>
    <row r="4828" spans="2:5" x14ac:dyDescent="0.25">
      <c r="B4828" s="136">
        <v>39008</v>
      </c>
      <c r="C4828" s="261">
        <v>4.1664676666259766</v>
      </c>
      <c r="D4828" s="130">
        <f t="shared" si="79"/>
        <v>-1.1244209344215659E-2</v>
      </c>
      <c r="E4828" s="130">
        <v>-1.7614262503007495E-3</v>
      </c>
    </row>
    <row r="4829" spans="2:5" x14ac:dyDescent="0.25">
      <c r="B4829" s="136">
        <v>39007</v>
      </c>
      <c r="C4829" s="261">
        <v>4.2138490676879883</v>
      </c>
      <c r="D4829" s="130">
        <f t="shared" si="79"/>
        <v>-7.695370583095113E-3</v>
      </c>
      <c r="E4829" s="130">
        <v>1.1372079385505319E-2</v>
      </c>
    </row>
    <row r="4830" spans="2:5" x14ac:dyDescent="0.25">
      <c r="B4830" s="136">
        <v>39006</v>
      </c>
      <c r="C4830" s="261">
        <v>4.2465276718139648</v>
      </c>
      <c r="D4830" s="130">
        <f t="shared" si="79"/>
        <v>1.15307345168946E-3</v>
      </c>
      <c r="E4830" s="130">
        <v>7.7550485556205093E-3</v>
      </c>
    </row>
    <row r="4831" spans="2:5" x14ac:dyDescent="0.25">
      <c r="B4831" s="136">
        <v>39003</v>
      </c>
      <c r="C4831" s="261">
        <v>4.2416367530822754</v>
      </c>
      <c r="D4831" s="130">
        <f t="shared" si="79"/>
        <v>1.2059694903838278E-2</v>
      </c>
      <c r="E4831" s="130">
        <v>-1.151745404640264E-3</v>
      </c>
    </row>
    <row r="4832" spans="2:5" x14ac:dyDescent="0.25">
      <c r="B4832" s="136">
        <v>39002</v>
      </c>
      <c r="C4832" s="261">
        <v>4.1910934448242188</v>
      </c>
      <c r="D4832" s="130">
        <f t="shared" si="79"/>
        <v>3.2744618203878161E-2</v>
      </c>
      <c r="E4832" s="130">
        <v>-1.1915991679704366E-2</v>
      </c>
    </row>
    <row r="4833" spans="2:5" x14ac:dyDescent="0.25">
      <c r="B4833" s="136">
        <v>39001</v>
      </c>
      <c r="C4833" s="261">
        <v>4.0582089424133301</v>
      </c>
      <c r="D4833" s="130">
        <f t="shared" si="79"/>
        <v>5.6566317806969555E-3</v>
      </c>
      <c r="E4833" s="130">
        <v>-3.1706404106783659E-2</v>
      </c>
    </row>
    <row r="4834" spans="2:5" x14ac:dyDescent="0.25">
      <c r="B4834" s="136">
        <v>39000</v>
      </c>
      <c r="C4834" s="261">
        <v>4.0353822708129883</v>
      </c>
      <c r="D4834" s="130">
        <f t="shared" si="79"/>
        <v>5.8926210776973518E-3</v>
      </c>
      <c r="E4834" s="130">
        <v>-5.6248142774943622E-3</v>
      </c>
    </row>
    <row r="4835" spans="2:5" x14ac:dyDescent="0.25">
      <c r="B4835" s="136">
        <v>38999</v>
      </c>
      <c r="C4835" s="261">
        <v>4.0117425918579102</v>
      </c>
      <c r="D4835" s="130">
        <f t="shared" si="79"/>
        <v>4.0821187922133816E-2</v>
      </c>
      <c r="E4835" s="130">
        <v>-5.8581015052919776E-3</v>
      </c>
    </row>
    <row r="4836" spans="2:5" x14ac:dyDescent="0.25">
      <c r="B4836" s="136">
        <v>38996</v>
      </c>
      <c r="C4836" s="261">
        <v>3.8544013500213619</v>
      </c>
      <c r="D4836" s="130">
        <f t="shared" si="79"/>
        <v>-1.561543356648435E-2</v>
      </c>
      <c r="E4836" s="130">
        <v>-3.9220173835649991E-2</v>
      </c>
    </row>
    <row r="4837" spans="2:5" x14ac:dyDescent="0.25">
      <c r="B4837" s="136">
        <v>38995</v>
      </c>
      <c r="C4837" s="261">
        <v>3.9155442714691162</v>
      </c>
      <c r="D4837" s="130">
        <f t="shared" si="79"/>
        <v>1.0732248361843498E-2</v>
      </c>
      <c r="E4837" s="130">
        <v>1.586314342885322E-2</v>
      </c>
    </row>
    <row r="4838" spans="2:5" x14ac:dyDescent="0.25">
      <c r="B4838" s="136">
        <v>38994</v>
      </c>
      <c r="C4838" s="261">
        <v>3.8739678859710689</v>
      </c>
      <c r="D4838" s="130">
        <f t="shared" si="79"/>
        <v>-3.3556382149955047E-3</v>
      </c>
      <c r="E4838" s="130">
        <v>-1.0618290233875409E-2</v>
      </c>
    </row>
    <row r="4839" spans="2:5" x14ac:dyDescent="0.25">
      <c r="B4839" s="136">
        <v>38993</v>
      </c>
      <c r="C4839" s="261">
        <v>3.8870112895965581</v>
      </c>
      <c r="D4839" s="130">
        <f t="shared" si="79"/>
        <v>4.6351116656504366E-3</v>
      </c>
      <c r="E4839" s="130">
        <v>3.3669364355661513E-3</v>
      </c>
    </row>
    <row r="4840" spans="2:5" x14ac:dyDescent="0.25">
      <c r="B4840" s="136">
        <v>38992</v>
      </c>
      <c r="C4840" s="261">
        <v>3.8690776824951172</v>
      </c>
      <c r="D4840" s="130">
        <f t="shared" si="79"/>
        <v>-5.6564166951024435E-3</v>
      </c>
      <c r="E4840" s="130">
        <v>-4.6137265279983901E-3</v>
      </c>
    </row>
    <row r="4841" spans="2:5" x14ac:dyDescent="0.25">
      <c r="B4841" s="136">
        <v>38989</v>
      </c>
      <c r="C4841" s="261">
        <v>3.8910872936248779</v>
      </c>
      <c r="D4841" s="130">
        <f t="shared" si="79"/>
        <v>-4.7958872742088461E-3</v>
      </c>
      <c r="E4841" s="130">
        <v>5.6885937517716194E-3</v>
      </c>
    </row>
    <row r="4842" spans="2:5" x14ac:dyDescent="0.25">
      <c r="B4842" s="136">
        <v>38988</v>
      </c>
      <c r="C4842" s="261">
        <v>3.9098384380340581</v>
      </c>
      <c r="D4842" s="130">
        <f t="shared" si="79"/>
        <v>-5.8042566286531389E-3</v>
      </c>
      <c r="E4842" s="130">
        <v>4.8189986485016245E-3</v>
      </c>
    </row>
    <row r="4843" spans="2:5" x14ac:dyDescent="0.25">
      <c r="B4843" s="136">
        <v>38987</v>
      </c>
      <c r="C4843" s="261">
        <v>3.9326646327972412</v>
      </c>
      <c r="D4843" s="130">
        <f t="shared" si="79"/>
        <v>1.7292087717036882E-2</v>
      </c>
      <c r="E4843" s="130">
        <v>5.838142707160196E-3</v>
      </c>
    </row>
    <row r="4844" spans="2:5" x14ac:dyDescent="0.25">
      <c r="B4844" s="136">
        <v>38986</v>
      </c>
      <c r="C4844" s="261">
        <v>3.865816593170166</v>
      </c>
      <c r="D4844" s="130">
        <f t="shared" si="79"/>
        <v>7.221635025877189E-3</v>
      </c>
      <c r="E4844" s="130">
        <v>-1.6998154144541752E-2</v>
      </c>
    </row>
    <row r="4845" spans="2:5" x14ac:dyDescent="0.25">
      <c r="B4845" s="136">
        <v>38985</v>
      </c>
      <c r="C4845" s="261">
        <v>3.8380992412567139</v>
      </c>
      <c r="D4845" s="130">
        <f t="shared" si="79"/>
        <v>2.1480063278107229E-2</v>
      </c>
      <c r="E4845" s="130">
        <v>-7.1698569358983767E-3</v>
      </c>
    </row>
    <row r="4846" spans="2:5" x14ac:dyDescent="0.25">
      <c r="B4846" s="136">
        <v>38982</v>
      </c>
      <c r="C4846" s="261">
        <v>3.7573902606964111</v>
      </c>
      <c r="D4846" s="130">
        <f t="shared" si="79"/>
        <v>-1.5170781193777872E-2</v>
      </c>
      <c r="E4846" s="130">
        <v>-2.102837250604184E-2</v>
      </c>
    </row>
    <row r="4847" spans="2:5" x14ac:dyDescent="0.25">
      <c r="B4847" s="136">
        <v>38981</v>
      </c>
      <c r="C4847" s="261">
        <v>3.8152709007263179</v>
      </c>
      <c r="D4847" s="130">
        <f t="shared" si="79"/>
        <v>-9.524282286959198E-3</v>
      </c>
      <c r="E4847" s="130">
        <v>1.5404479176772798E-2</v>
      </c>
    </row>
    <row r="4848" spans="2:5" x14ac:dyDescent="0.25">
      <c r="B4848" s="136">
        <v>38980</v>
      </c>
      <c r="C4848" s="261">
        <v>3.851958036422729</v>
      </c>
      <c r="D4848" s="130">
        <f t="shared" si="79"/>
        <v>2.6504783844027886E-2</v>
      </c>
      <c r="E4848" s="130">
        <v>9.6158665140729481E-3</v>
      </c>
    </row>
    <row r="4849" spans="2:5" x14ac:dyDescent="0.25">
      <c r="B4849" s="136">
        <v>38979</v>
      </c>
      <c r="C4849" s="261">
        <v>3.752498865127563</v>
      </c>
      <c r="D4849" s="130">
        <f t="shared" si="79"/>
        <v>-1.3501988368325895E-2</v>
      </c>
      <c r="E4849" s="130">
        <v>-2.5820419213998667E-2</v>
      </c>
    </row>
    <row r="4850" spans="2:5" x14ac:dyDescent="0.25">
      <c r="B4850" s="136">
        <v>38978</v>
      </c>
      <c r="C4850" s="261">
        <v>3.8038585186004639</v>
      </c>
      <c r="D4850" s="130">
        <f t="shared" si="79"/>
        <v>-5.3295428155504749E-3</v>
      </c>
      <c r="E4850" s="130">
        <v>1.3686787210035547E-2</v>
      </c>
    </row>
    <row r="4851" spans="2:5" x14ac:dyDescent="0.25">
      <c r="B4851" s="136">
        <v>38975</v>
      </c>
      <c r="C4851" s="261">
        <v>3.82423996925354</v>
      </c>
      <c r="D4851" s="130">
        <f t="shared" si="79"/>
        <v>5.1426376017133521E-3</v>
      </c>
      <c r="E4851" s="130">
        <v>5.3580990337608629E-3</v>
      </c>
    </row>
    <row r="4852" spans="2:5" x14ac:dyDescent="0.25">
      <c r="B4852" s="136">
        <v>38974</v>
      </c>
      <c r="C4852" s="261">
        <v>3.8046739101409912</v>
      </c>
      <c r="D4852" s="130">
        <f t="shared" si="79"/>
        <v>2.3624483585410233E-3</v>
      </c>
      <c r="E4852" s="130">
        <v>-5.116326190264666E-3</v>
      </c>
    </row>
    <row r="4853" spans="2:5" x14ac:dyDescent="0.25">
      <c r="B4853" s="136">
        <v>38973</v>
      </c>
      <c r="C4853" s="261">
        <v>3.7957067489624019</v>
      </c>
      <c r="D4853" s="130">
        <f t="shared" si="79"/>
        <v>9.9782015688449181E-3</v>
      </c>
      <c r="E4853" s="130">
        <v>-2.3568803504258823E-3</v>
      </c>
    </row>
    <row r="4854" spans="2:5" x14ac:dyDescent="0.25">
      <c r="B4854" s="136">
        <v>38972</v>
      </c>
      <c r="C4854" s="261">
        <v>3.7582066059112549</v>
      </c>
      <c r="D4854" s="130">
        <f t="shared" si="79"/>
        <v>4.5114590540168267E-2</v>
      </c>
      <c r="E4854" s="130">
        <v>-9.8796207218584762E-3</v>
      </c>
    </row>
    <row r="4855" spans="2:5" x14ac:dyDescent="0.25">
      <c r="B4855" s="136">
        <v>38971</v>
      </c>
      <c r="C4855" s="261">
        <v>3.5959756374359131</v>
      </c>
      <c r="D4855" s="130">
        <f t="shared" si="79"/>
        <v>-8.5410423738406446E-3</v>
      </c>
      <c r="E4855" s="130">
        <v>-4.3167123441316381E-2</v>
      </c>
    </row>
    <row r="4856" spans="2:5" x14ac:dyDescent="0.25">
      <c r="B4856" s="136">
        <v>38968</v>
      </c>
      <c r="C4856" s="261">
        <v>3.6269536018371582</v>
      </c>
      <c r="D4856" s="130">
        <f t="shared" si="79"/>
        <v>4.2888699052918023E-3</v>
      </c>
      <c r="E4856" s="130">
        <v>8.6146202100895637E-3</v>
      </c>
    </row>
    <row r="4857" spans="2:5" x14ac:dyDescent="0.25">
      <c r="B4857" s="136">
        <v>38967</v>
      </c>
      <c r="C4857" s="261">
        <v>3.6114645004272461</v>
      </c>
      <c r="D4857" s="130">
        <f t="shared" si="79"/>
        <v>-3.8231025404726593E-3</v>
      </c>
      <c r="E4857" s="130">
        <v>-4.2705540545284132E-3</v>
      </c>
    </row>
    <row r="4858" spans="2:5" x14ac:dyDescent="0.25">
      <c r="B4858" s="136">
        <v>38966</v>
      </c>
      <c r="C4858" s="261">
        <v>3.6253244876861568</v>
      </c>
      <c r="D4858" s="130">
        <f t="shared" si="79"/>
        <v>-3.2208598816415752E-2</v>
      </c>
      <c r="E4858" s="130">
        <v>3.8377747468571308E-3</v>
      </c>
    </row>
    <row r="4859" spans="2:5" x14ac:dyDescent="0.25">
      <c r="B4859" s="136">
        <v>38965</v>
      </c>
      <c r="C4859" s="261">
        <v>3.7459771633148189</v>
      </c>
      <c r="D4859" s="130">
        <f t="shared" si="79"/>
        <v>2.338494017746913E-2</v>
      </c>
      <c r="E4859" s="130">
        <v>3.3280517658067076E-2</v>
      </c>
    </row>
    <row r="4860" spans="2:5" x14ac:dyDescent="0.25">
      <c r="B4860" s="136">
        <v>38961</v>
      </c>
      <c r="C4860" s="261">
        <v>3.6603794097900391</v>
      </c>
      <c r="D4860" s="130">
        <f t="shared" si="79"/>
        <v>1.1152451990758001E-3</v>
      </c>
      <c r="E4860" s="130">
        <v>-2.2850580714441487E-2</v>
      </c>
    </row>
    <row r="4861" spans="2:5" x14ac:dyDescent="0.25">
      <c r="B4861" s="136">
        <v>38960</v>
      </c>
      <c r="C4861" s="261">
        <v>3.656301736831665</v>
      </c>
      <c r="D4861" s="130">
        <f t="shared" si="79"/>
        <v>-2.4467167167915968E-3</v>
      </c>
      <c r="E4861" s="130">
        <v>-1.1140028127870822E-3</v>
      </c>
    </row>
    <row r="4862" spans="2:5" x14ac:dyDescent="0.25">
      <c r="B4862" s="136">
        <v>38959</v>
      </c>
      <c r="C4862" s="261">
        <v>3.6652696132659912</v>
      </c>
      <c r="D4862" s="130">
        <f t="shared" si="79"/>
        <v>0</v>
      </c>
      <c r="E4862" s="130">
        <v>2.4527178224894547E-3</v>
      </c>
    </row>
    <row r="4863" spans="2:5" x14ac:dyDescent="0.25">
      <c r="B4863" s="136">
        <v>38958</v>
      </c>
      <c r="C4863" s="261">
        <v>3.6652696132659912</v>
      </c>
      <c r="D4863" s="130">
        <f t="shared" si="79"/>
        <v>2.6015635516811055E-2</v>
      </c>
      <c r="E4863" s="130">
        <v>0</v>
      </c>
    </row>
    <row r="4864" spans="2:5" x14ac:dyDescent="0.25">
      <c r="B4864" s="136">
        <v>38957</v>
      </c>
      <c r="C4864" s="261">
        <v>3.5723330974578862</v>
      </c>
      <c r="D4864" s="130">
        <f t="shared" si="79"/>
        <v>1.6469319397840614E-2</v>
      </c>
      <c r="E4864" s="130">
        <v>-2.5355983492110039E-2</v>
      </c>
    </row>
    <row r="4865" spans="2:5" x14ac:dyDescent="0.25">
      <c r="B4865" s="136">
        <v>38954</v>
      </c>
      <c r="C4865" s="261">
        <v>3.514452457427979</v>
      </c>
      <c r="D4865" s="130">
        <f t="shared" si="79"/>
        <v>-5.536423174462621E-3</v>
      </c>
      <c r="E4865" s="130">
        <v>-1.6202475651303561E-2</v>
      </c>
    </row>
    <row r="4866" spans="2:5" x14ac:dyDescent="0.25">
      <c r="B4866" s="136">
        <v>38953</v>
      </c>
      <c r="C4866" s="261">
        <v>3.5340182781219478</v>
      </c>
      <c r="D4866" s="130">
        <f t="shared" si="79"/>
        <v>-4.1350298509288961E-3</v>
      </c>
      <c r="E4866" s="130">
        <v>5.5672458031450827E-3</v>
      </c>
    </row>
    <row r="4867" spans="2:5" x14ac:dyDescent="0.25">
      <c r="B4867" s="136">
        <v>38952</v>
      </c>
      <c r="C4867" s="261">
        <v>3.5486922264099121</v>
      </c>
      <c r="D4867" s="130">
        <f t="shared" ref="D4867:D4930" si="80">(C4867-C4868)/C4868</f>
        <v>-2.3991089406132329E-2</v>
      </c>
      <c r="E4867" s="130">
        <v>4.1521993190602171E-3</v>
      </c>
    </row>
    <row r="4868" spans="2:5" x14ac:dyDescent="0.25">
      <c r="B4868" s="136">
        <v>38951</v>
      </c>
      <c r="C4868" s="261">
        <v>3.635921955108643</v>
      </c>
      <c r="D4868" s="130">
        <f t="shared" si="80"/>
        <v>1.2485641114367702E-2</v>
      </c>
      <c r="E4868" s="130">
        <v>2.4580809812007332E-2</v>
      </c>
    </row>
    <row r="4869" spans="2:5" x14ac:dyDescent="0.25">
      <c r="B4869" s="136">
        <v>38950</v>
      </c>
      <c r="C4869" s="261">
        <v>3.5910849571228032</v>
      </c>
      <c r="D4869" s="130">
        <f t="shared" si="80"/>
        <v>5.4782908747155875E-3</v>
      </c>
      <c r="E4869" s="130">
        <v>-1.233167227994037E-2</v>
      </c>
    </row>
    <row r="4870" spans="2:5" x14ac:dyDescent="0.25">
      <c r="B4870" s="136">
        <v>38947</v>
      </c>
      <c r="C4870" s="261">
        <v>3.571519136428833</v>
      </c>
      <c r="D4870" s="130">
        <f t="shared" si="80"/>
        <v>6.6638563476751752E-3</v>
      </c>
      <c r="E4870" s="130">
        <v>-5.4484427206774894E-3</v>
      </c>
    </row>
    <row r="4871" spans="2:5" x14ac:dyDescent="0.25">
      <c r="B4871" s="136">
        <v>38946</v>
      </c>
      <c r="C4871" s="261">
        <v>3.5478765964508061</v>
      </c>
      <c r="D4871" s="130">
        <f t="shared" si="80"/>
        <v>-1.4269728336618553E-2</v>
      </c>
      <c r="E4871" s="130">
        <v>-6.6197433290717594E-3</v>
      </c>
    </row>
    <row r="4872" spans="2:5" x14ac:dyDescent="0.25">
      <c r="B4872" s="136">
        <v>38945</v>
      </c>
      <c r="C4872" s="261">
        <v>3.5992367267608638</v>
      </c>
      <c r="D4872" s="130">
        <f t="shared" si="80"/>
        <v>1.076054773373995E-2</v>
      </c>
      <c r="E4872" s="130">
        <v>1.4476301222380989E-2</v>
      </c>
    </row>
    <row r="4873" spans="2:5" x14ac:dyDescent="0.25">
      <c r="B4873" s="136">
        <v>38944</v>
      </c>
      <c r="C4873" s="261">
        <v>3.5609192848205571</v>
      </c>
      <c r="D4873" s="130">
        <f t="shared" si="80"/>
        <v>4.4725679013934767E-2</v>
      </c>
      <c r="E4873" s="130">
        <v>-1.0645991038991909E-2</v>
      </c>
    </row>
    <row r="4874" spans="2:5" x14ac:dyDescent="0.25">
      <c r="B4874" s="136">
        <v>38943</v>
      </c>
      <c r="C4874" s="261">
        <v>3.408473014831543</v>
      </c>
      <c r="D4874" s="130">
        <f t="shared" si="80"/>
        <v>7.9556042355341666E-3</v>
      </c>
      <c r="E4874" s="130">
        <v>-4.2810931053354734E-2</v>
      </c>
    </row>
    <row r="4875" spans="2:5" x14ac:dyDescent="0.25">
      <c r="B4875" s="136">
        <v>38940</v>
      </c>
      <c r="C4875" s="261">
        <v>3.38157057762146</v>
      </c>
      <c r="D4875" s="130">
        <f t="shared" si="80"/>
        <v>3.8722805651648247E-3</v>
      </c>
      <c r="E4875" s="130">
        <v>-7.8928121457967904E-3</v>
      </c>
    </row>
    <row r="4876" spans="2:5" x14ac:dyDescent="0.25">
      <c r="B4876" s="136">
        <v>38939</v>
      </c>
      <c r="C4876" s="261">
        <v>3.368526697158813</v>
      </c>
      <c r="D4876" s="130">
        <f t="shared" si="80"/>
        <v>2.5056100620534899E-2</v>
      </c>
      <c r="E4876" s="130">
        <v>-3.8573438475507957E-3</v>
      </c>
    </row>
    <row r="4877" spans="2:5" x14ac:dyDescent="0.25">
      <c r="B4877" s="136">
        <v>38938</v>
      </c>
      <c r="C4877" s="261">
        <v>3.2861876487731929</v>
      </c>
      <c r="D4877" s="130">
        <f t="shared" si="80"/>
        <v>-2.0413631356384056E-2</v>
      </c>
      <c r="E4877" s="130">
        <v>-2.444363835829743E-2</v>
      </c>
    </row>
    <row r="4878" spans="2:5" x14ac:dyDescent="0.25">
      <c r="B4878" s="136">
        <v>38937</v>
      </c>
      <c r="C4878" s="261">
        <v>3.3546686172485352</v>
      </c>
      <c r="D4878" s="130">
        <f t="shared" si="80"/>
        <v>4.6389536589441305E-3</v>
      </c>
      <c r="E4878" s="130">
        <v>2.0839031666651086E-2</v>
      </c>
    </row>
    <row r="4879" spans="2:5" x14ac:dyDescent="0.25">
      <c r="B4879" s="136">
        <v>38936</v>
      </c>
      <c r="C4879" s="261">
        <v>3.339178323745728</v>
      </c>
      <c r="D4879" s="130">
        <f t="shared" si="80"/>
        <v>-1.4199703982496844E-2</v>
      </c>
      <c r="E4879" s="130">
        <v>-4.6175331367043198E-3</v>
      </c>
    </row>
    <row r="4880" spans="2:5" x14ac:dyDescent="0.25">
      <c r="B4880" s="136">
        <v>38933</v>
      </c>
      <c r="C4880" s="261">
        <v>3.3872766494750981</v>
      </c>
      <c r="D4880" s="130">
        <f t="shared" si="80"/>
        <v>-1.7033226030284402E-2</v>
      </c>
      <c r="E4880" s="130">
        <v>1.4404239925532265E-2</v>
      </c>
    </row>
    <row r="4881" spans="2:5" x14ac:dyDescent="0.25">
      <c r="B4881" s="136">
        <v>38932</v>
      </c>
      <c r="C4881" s="261">
        <v>3.4459726810455318</v>
      </c>
      <c r="D4881" s="130">
        <f t="shared" si="80"/>
        <v>1.5129252988787664E-2</v>
      </c>
      <c r="E4881" s="130">
        <v>1.7328384317097153E-2</v>
      </c>
    </row>
    <row r="4882" spans="2:5" x14ac:dyDescent="0.25">
      <c r="B4882" s="136">
        <v>38931</v>
      </c>
      <c r="C4882" s="261">
        <v>3.394614696502686</v>
      </c>
      <c r="D4882" s="130">
        <f t="shared" si="80"/>
        <v>3.4277643156333915E-2</v>
      </c>
      <c r="E4882" s="130">
        <v>-1.4903770080749284E-2</v>
      </c>
    </row>
    <row r="4883" spans="2:5" x14ac:dyDescent="0.25">
      <c r="B4883" s="136">
        <v>38930</v>
      </c>
      <c r="C4883" s="261">
        <v>3.282111644744873</v>
      </c>
      <c r="D4883" s="130">
        <f t="shared" si="80"/>
        <v>-2.0199953266847238E-2</v>
      </c>
      <c r="E4883" s="130">
        <v>-3.3141626315858354E-2</v>
      </c>
    </row>
    <row r="4884" spans="2:5" x14ac:dyDescent="0.25">
      <c r="B4884" s="136">
        <v>38929</v>
      </c>
      <c r="C4884" s="261">
        <v>3.349776983261108</v>
      </c>
      <c r="D4884" s="130">
        <f t="shared" si="80"/>
        <v>-1.2496745803844085E-2</v>
      </c>
      <c r="E4884" s="130">
        <v>2.0616403657254232E-2</v>
      </c>
    </row>
    <row r="4885" spans="2:5" x14ac:dyDescent="0.25">
      <c r="B4885" s="136">
        <v>38926</v>
      </c>
      <c r="C4885" s="261">
        <v>3.3921680450439449</v>
      </c>
      <c r="D4885" s="130">
        <f t="shared" si="80"/>
        <v>3.2250257014482052E-2</v>
      </c>
      <c r="E4885" s="130">
        <v>1.2654890756807324E-2</v>
      </c>
    </row>
    <row r="4886" spans="2:5" x14ac:dyDescent="0.25">
      <c r="B4886" s="136">
        <v>38925</v>
      </c>
      <c r="C4886" s="261">
        <v>3.2861876487731929</v>
      </c>
      <c r="D4886" s="130">
        <f t="shared" si="80"/>
        <v>2.4789812722253809E-4</v>
      </c>
      <c r="E4886" s="130">
        <v>-3.1242672787273131E-2</v>
      </c>
    </row>
    <row r="4887" spans="2:5" x14ac:dyDescent="0.25">
      <c r="B4887" s="136">
        <v>38924</v>
      </c>
      <c r="C4887" s="261">
        <v>3.285373210906982</v>
      </c>
      <c r="D4887" s="130">
        <f t="shared" si="80"/>
        <v>2.0511536457123964E-2</v>
      </c>
      <c r="E4887" s="130">
        <v>-2.4783668897148504E-4</v>
      </c>
    </row>
    <row r="4888" spans="2:5" x14ac:dyDescent="0.25">
      <c r="B4888" s="136">
        <v>38923</v>
      </c>
      <c r="C4888" s="261">
        <v>3.2193396091461182</v>
      </c>
      <c r="D4888" s="130">
        <f t="shared" si="80"/>
        <v>2.5389248979095446E-3</v>
      </c>
      <c r="E4888" s="130">
        <v>-2.009926955684713E-2</v>
      </c>
    </row>
    <row r="4889" spans="2:5" x14ac:dyDescent="0.25">
      <c r="B4889" s="136">
        <v>38922</v>
      </c>
      <c r="C4889" s="261">
        <v>3.2111866474151611</v>
      </c>
      <c r="D4889" s="130">
        <f t="shared" si="80"/>
        <v>3.1691632911935531E-2</v>
      </c>
      <c r="E4889" s="130">
        <v>-2.532495083089256E-3</v>
      </c>
    </row>
    <row r="4890" spans="2:5" x14ac:dyDescent="0.25">
      <c r="B4890" s="136">
        <v>38919</v>
      </c>
      <c r="C4890" s="261">
        <v>3.1125450134277339</v>
      </c>
      <c r="D4890" s="130">
        <f t="shared" si="80"/>
        <v>-2.2279000862688973E-2</v>
      </c>
      <c r="E4890" s="130">
        <v>-3.0718125359305602E-2</v>
      </c>
    </row>
    <row r="4891" spans="2:5" x14ac:dyDescent="0.25">
      <c r="B4891" s="136">
        <v>38918</v>
      </c>
      <c r="C4891" s="261">
        <v>3.1834695339202881</v>
      </c>
      <c r="D4891" s="130">
        <f t="shared" si="80"/>
        <v>-3.8177105881318917E-2</v>
      </c>
      <c r="E4891" s="130">
        <v>2.2786664991696789E-2</v>
      </c>
    </row>
    <row r="4892" spans="2:5" x14ac:dyDescent="0.25">
      <c r="B4892" s="136">
        <v>38917</v>
      </c>
      <c r="C4892" s="261">
        <v>3.3098292350769039</v>
      </c>
      <c r="D4892" s="130">
        <f t="shared" si="80"/>
        <v>2.9150477496351947E-2</v>
      </c>
      <c r="E4892" s="130">
        <v>3.9692448697949349E-2</v>
      </c>
    </row>
    <row r="4893" spans="2:5" x14ac:dyDescent="0.25">
      <c r="B4893" s="136">
        <v>38916</v>
      </c>
      <c r="C4893" s="261">
        <v>3.2160789966583252</v>
      </c>
      <c r="D4893" s="130">
        <f t="shared" si="80"/>
        <v>2.6809122098533457E-2</v>
      </c>
      <c r="E4893" s="130">
        <v>-2.8324796163207606E-2</v>
      </c>
    </row>
    <row r="4894" spans="2:5" x14ac:dyDescent="0.25">
      <c r="B4894" s="136">
        <v>38915</v>
      </c>
      <c r="C4894" s="261">
        <v>3.1321098804473881</v>
      </c>
      <c r="D4894" s="130">
        <f t="shared" si="80"/>
        <v>-2.1021657690787756E-2</v>
      </c>
      <c r="E4894" s="130">
        <v>-2.6109158480928291E-2</v>
      </c>
    </row>
    <row r="4895" spans="2:5" x14ac:dyDescent="0.25">
      <c r="B4895" s="136">
        <v>38912</v>
      </c>
      <c r="C4895" s="261">
        <v>3.1993658542633061</v>
      </c>
      <c r="D4895" s="130">
        <f t="shared" si="80"/>
        <v>-3.9339785773749719E-3</v>
      </c>
      <c r="E4895" s="130">
        <v>2.1473056943427278E-2</v>
      </c>
    </row>
    <row r="4896" spans="2:5" x14ac:dyDescent="0.25">
      <c r="B4896" s="136">
        <v>38911</v>
      </c>
      <c r="C4896" s="261">
        <v>3.2120018005371089</v>
      </c>
      <c r="D4896" s="130">
        <f t="shared" si="80"/>
        <v>-3.7851089125372481E-2</v>
      </c>
      <c r="E4896" s="130">
        <v>3.9495158882704292E-3</v>
      </c>
    </row>
    <row r="4897" spans="2:5" x14ac:dyDescent="0.25">
      <c r="B4897" s="136">
        <v>38910</v>
      </c>
      <c r="C4897" s="261">
        <v>3.338362455368042</v>
      </c>
      <c r="D4897" s="130">
        <f t="shared" si="80"/>
        <v>4.9864981437056234E-2</v>
      </c>
      <c r="E4897" s="130">
        <v>3.9340156910809672E-2</v>
      </c>
    </row>
    <row r="4898" spans="2:5" x14ac:dyDescent="0.25">
      <c r="B4898" s="136">
        <v>38909</v>
      </c>
      <c r="C4898" s="261">
        <v>3.1798017024993901</v>
      </c>
      <c r="D4898" s="130">
        <f t="shared" si="80"/>
        <v>3.3443419647021647E-3</v>
      </c>
      <c r="E4898" s="130">
        <v>-4.7496566052523247E-2</v>
      </c>
    </row>
    <row r="4899" spans="2:5" x14ac:dyDescent="0.25">
      <c r="B4899" s="136">
        <v>38908</v>
      </c>
      <c r="C4899" s="261">
        <v>3.1692028045654301</v>
      </c>
      <c r="D4899" s="130">
        <f t="shared" si="80"/>
        <v>1.713759700228859E-2</v>
      </c>
      <c r="E4899" s="130">
        <v>-3.3331946220511196E-3</v>
      </c>
    </row>
    <row r="4900" spans="2:5" x14ac:dyDescent="0.25">
      <c r="B4900" s="136">
        <v>38905</v>
      </c>
      <c r="C4900" s="261">
        <v>3.1158053874969478</v>
      </c>
      <c r="D4900" s="130">
        <f t="shared" si="80"/>
        <v>-2.0753135228560014E-2</v>
      </c>
      <c r="E4900" s="130">
        <v>-1.6848848231347042E-2</v>
      </c>
    </row>
    <row r="4901" spans="2:5" x14ac:dyDescent="0.25">
      <c r="B4901" s="136">
        <v>38904</v>
      </c>
      <c r="C4901" s="261">
        <v>3.1818385124206539</v>
      </c>
      <c r="D4901" s="130">
        <f t="shared" si="80"/>
        <v>1.7068223586466025E-2</v>
      </c>
      <c r="E4901" s="130">
        <v>2.1192955499943187E-2</v>
      </c>
    </row>
    <row r="4902" spans="2:5" x14ac:dyDescent="0.25">
      <c r="B4902" s="136">
        <v>38903</v>
      </c>
      <c r="C4902" s="261">
        <v>3.1284415721893311</v>
      </c>
      <c r="D4902" s="130">
        <f t="shared" si="80"/>
        <v>-2.2666398429966064E-2</v>
      </c>
      <c r="E4902" s="130">
        <v>-1.6781788272057809E-2</v>
      </c>
    </row>
    <row r="4903" spans="2:5" x14ac:dyDescent="0.25">
      <c r="B4903" s="136">
        <v>38901</v>
      </c>
      <c r="C4903" s="261">
        <v>3.2009966373443599</v>
      </c>
      <c r="D4903" s="130">
        <f t="shared" si="80"/>
        <v>2.7744923319595577E-2</v>
      </c>
      <c r="E4903" s="130">
        <v>2.319207934072226E-2</v>
      </c>
    </row>
    <row r="4904" spans="2:5" x14ac:dyDescent="0.25">
      <c r="B4904" s="136">
        <v>38898</v>
      </c>
      <c r="C4904" s="261">
        <v>3.114582777023315</v>
      </c>
      <c r="D4904" s="130">
        <f t="shared" si="80"/>
        <v>1.9071888780300132E-2</v>
      </c>
      <c r="E4904" s="130">
        <v>-2.6995923492358423E-2</v>
      </c>
    </row>
    <row r="4905" spans="2:5" x14ac:dyDescent="0.25">
      <c r="B4905" s="136">
        <v>38897</v>
      </c>
      <c r="C4905" s="261">
        <v>3.0562934875488281</v>
      </c>
      <c r="D4905" s="130">
        <f t="shared" si="80"/>
        <v>3.1361571728049958E-2</v>
      </c>
      <c r="E4905" s="130">
        <v>-1.8714959160660162E-2</v>
      </c>
    </row>
    <row r="4906" spans="2:5" x14ac:dyDescent="0.25">
      <c r="B4906" s="136">
        <v>38896</v>
      </c>
      <c r="C4906" s="261">
        <v>2.9633579254150391</v>
      </c>
      <c r="D4906" s="130">
        <f t="shared" si="80"/>
        <v>2.4376490352746246E-2</v>
      </c>
      <c r="E4906" s="130">
        <v>-3.0407931212235815E-2</v>
      </c>
    </row>
    <row r="4907" spans="2:5" x14ac:dyDescent="0.25">
      <c r="B4907" s="136">
        <v>38895</v>
      </c>
      <c r="C4907" s="261">
        <v>2.8928406238555908</v>
      </c>
      <c r="D4907" s="130">
        <f t="shared" si="80"/>
        <v>2.8261234840910505E-3</v>
      </c>
      <c r="E4907" s="130">
        <v>-2.3796417218001704E-2</v>
      </c>
    </row>
    <row r="4908" spans="2:5" x14ac:dyDescent="0.25">
      <c r="B4908" s="136">
        <v>38894</v>
      </c>
      <c r="C4908" s="261">
        <v>2.884688138961792</v>
      </c>
      <c r="D4908" s="130">
        <f t="shared" si="80"/>
        <v>-1.3933323466629609E-2</v>
      </c>
      <c r="E4908" s="130">
        <v>-2.8181590187063813E-3</v>
      </c>
    </row>
    <row r="4909" spans="2:5" x14ac:dyDescent="0.25">
      <c r="B4909" s="136">
        <v>38891</v>
      </c>
      <c r="C4909" s="261">
        <v>2.9254493713378911</v>
      </c>
      <c r="D4909" s="130">
        <f t="shared" si="80"/>
        <v>1.5351694857152617E-3</v>
      </c>
      <c r="E4909" s="130">
        <v>1.4130204172007712E-2</v>
      </c>
    </row>
    <row r="4910" spans="2:5" x14ac:dyDescent="0.25">
      <c r="B4910" s="136">
        <v>38890</v>
      </c>
      <c r="C4910" s="261">
        <v>2.920965194702148</v>
      </c>
      <c r="D4910" s="130">
        <f t="shared" si="80"/>
        <v>-5.9648199276070542E-3</v>
      </c>
      <c r="E4910" s="130">
        <v>-1.5328163528232021E-3</v>
      </c>
    </row>
    <row r="4911" spans="2:5" x14ac:dyDescent="0.25">
      <c r="B4911" s="136">
        <v>38889</v>
      </c>
      <c r="C4911" s="261">
        <v>2.9384927749633789</v>
      </c>
      <c r="D4911" s="130">
        <f t="shared" si="80"/>
        <v>1.9804843441923476E-2</v>
      </c>
      <c r="E4911" s="130">
        <v>6.000612500628652E-3</v>
      </c>
    </row>
    <row r="4912" spans="2:5" x14ac:dyDescent="0.25">
      <c r="B4912" s="136">
        <v>38888</v>
      </c>
      <c r="C4912" s="261">
        <v>2.8814265727996831</v>
      </c>
      <c r="D4912" s="130">
        <f t="shared" si="80"/>
        <v>1.1324638988303973E-3</v>
      </c>
      <c r="E4912" s="130">
        <v>-1.9420228849944012E-2</v>
      </c>
    </row>
    <row r="4913" spans="2:5" x14ac:dyDescent="0.25">
      <c r="B4913" s="136">
        <v>38887</v>
      </c>
      <c r="C4913" s="261">
        <v>2.8781671524047852</v>
      </c>
      <c r="D4913" s="130">
        <f t="shared" si="80"/>
        <v>3.1260677823234636E-3</v>
      </c>
      <c r="E4913" s="130">
        <v>-1.1311828750614149E-3</v>
      </c>
    </row>
    <row r="4914" spans="2:5" x14ac:dyDescent="0.25">
      <c r="B4914" s="136">
        <v>38884</v>
      </c>
      <c r="C4914" s="261">
        <v>2.8691978454589839</v>
      </c>
      <c r="D4914" s="130">
        <f t="shared" si="80"/>
        <v>1.0479209598130274E-2</v>
      </c>
      <c r="E4914" s="130">
        <v>-3.1163259362150426E-3</v>
      </c>
    </row>
    <row r="4915" spans="2:5" x14ac:dyDescent="0.25">
      <c r="B4915" s="136">
        <v>38883</v>
      </c>
      <c r="C4915" s="261">
        <v>2.8394427299499512</v>
      </c>
      <c r="D4915" s="130">
        <f t="shared" si="80"/>
        <v>5.5774609430752298E-2</v>
      </c>
      <c r="E4915" s="130">
        <v>-1.0370534592490903E-2</v>
      </c>
    </row>
    <row r="4916" spans="2:5" x14ac:dyDescent="0.25">
      <c r="B4916" s="136">
        <v>38882</v>
      </c>
      <c r="C4916" s="261">
        <v>2.689440250396729</v>
      </c>
      <c r="D4916" s="130">
        <f t="shared" si="80"/>
        <v>4.1088927797962582E-3</v>
      </c>
      <c r="E4916" s="130">
        <v>-5.2828140525963768E-2</v>
      </c>
    </row>
    <row r="4917" spans="2:5" x14ac:dyDescent="0.25">
      <c r="B4917" s="136">
        <v>38881</v>
      </c>
      <c r="C4917" s="261">
        <v>2.6784348487853999</v>
      </c>
      <c r="D4917" s="130">
        <f t="shared" si="80"/>
        <v>-1.5727963031042388E-2</v>
      </c>
      <c r="E4917" s="130">
        <v>-4.0920788664873912E-3</v>
      </c>
    </row>
    <row r="4918" spans="2:5" x14ac:dyDescent="0.25">
      <c r="B4918" s="136">
        <v>38880</v>
      </c>
      <c r="C4918" s="261">
        <v>2.7212343215942378</v>
      </c>
      <c r="D4918" s="130">
        <f t="shared" si="80"/>
        <v>-3.0214901627048055E-2</v>
      </c>
      <c r="E4918" s="130">
        <v>1.5979284628949004E-2</v>
      </c>
    </row>
    <row r="4919" spans="2:5" x14ac:dyDescent="0.25">
      <c r="B4919" s="136">
        <v>38877</v>
      </c>
      <c r="C4919" s="261">
        <v>2.8060178756713872</v>
      </c>
      <c r="D4919" s="130">
        <f t="shared" si="80"/>
        <v>1.6988883737870844E-2</v>
      </c>
      <c r="E4919" s="130">
        <v>3.1156285735613829E-2</v>
      </c>
    </row>
    <row r="4920" spans="2:5" x14ac:dyDescent="0.25">
      <c r="B4920" s="136">
        <v>38876</v>
      </c>
      <c r="C4920" s="261">
        <v>2.7591431140899658</v>
      </c>
      <c r="D4920" s="130">
        <f t="shared" si="80"/>
        <v>-2.3231978970851969E-2</v>
      </c>
      <c r="E4920" s="130">
        <v>-1.6705083024535532E-2</v>
      </c>
    </row>
    <row r="4921" spans="2:5" x14ac:dyDescent="0.25">
      <c r="B4921" s="136">
        <v>38875</v>
      </c>
      <c r="C4921" s="261">
        <v>2.82476806640625</v>
      </c>
      <c r="D4921" s="130">
        <f t="shared" si="80"/>
        <v>-9.1511010081739754E-3</v>
      </c>
      <c r="E4921" s="130">
        <v>2.3784540925463709E-2</v>
      </c>
    </row>
    <row r="4922" spans="2:5" x14ac:dyDescent="0.25">
      <c r="B4922" s="136">
        <v>38874</v>
      </c>
      <c r="C4922" s="261">
        <v>2.8508565425872798</v>
      </c>
      <c r="D4922" s="130">
        <f t="shared" si="80"/>
        <v>1.9088001150903016E-2</v>
      </c>
      <c r="E4922" s="130">
        <v>9.2356170728807221E-3</v>
      </c>
    </row>
    <row r="4923" spans="2:5" x14ac:dyDescent="0.25">
      <c r="B4923" s="136">
        <v>38873</v>
      </c>
      <c r="C4923" s="261">
        <v>2.7974586486816411</v>
      </c>
      <c r="D4923" s="130">
        <f t="shared" si="80"/>
        <v>-3.8929862489570644E-2</v>
      </c>
      <c r="E4923" s="130">
        <v>-1.8730473844600325E-2</v>
      </c>
    </row>
    <row r="4924" spans="2:5" x14ac:dyDescent="0.25">
      <c r="B4924" s="136">
        <v>38870</v>
      </c>
      <c r="C4924" s="261">
        <v>2.910774707794189</v>
      </c>
      <c r="D4924" s="130">
        <f t="shared" si="80"/>
        <v>2.3861187039454245E-3</v>
      </c>
      <c r="E4924" s="130">
        <v>4.0506786102432801E-2</v>
      </c>
    </row>
    <row r="4925" spans="2:5" x14ac:dyDescent="0.25">
      <c r="B4925" s="136">
        <v>38869</v>
      </c>
      <c r="C4925" s="261">
        <v>2.9038457870483398</v>
      </c>
      <c r="D4925" s="130">
        <f t="shared" si="80"/>
        <v>9.0650565297412337E-3</v>
      </c>
      <c r="E4925" s="130">
        <v>-2.3804386946525186E-3</v>
      </c>
    </row>
    <row r="4926" spans="2:5" x14ac:dyDescent="0.25">
      <c r="B4926" s="136">
        <v>38868</v>
      </c>
      <c r="C4926" s="261">
        <v>2.8777587413787842</v>
      </c>
      <c r="D4926" s="130">
        <f t="shared" si="80"/>
        <v>1.2767290309794541E-2</v>
      </c>
      <c r="E4926" s="130">
        <v>-8.9836195110320431E-3</v>
      </c>
    </row>
    <row r="4927" spans="2:5" x14ac:dyDescent="0.25">
      <c r="B4927" s="136">
        <v>38867</v>
      </c>
      <c r="C4927" s="261">
        <v>2.8414807319641109</v>
      </c>
      <c r="D4927" s="130">
        <f t="shared" si="80"/>
        <v>-2.5035125385868259E-2</v>
      </c>
      <c r="E4927" s="130">
        <v>-1.2606341488269399E-2</v>
      </c>
    </row>
    <row r="4928" spans="2:5" x14ac:dyDescent="0.25">
      <c r="B4928" s="136">
        <v>38863</v>
      </c>
      <c r="C4928" s="261">
        <v>2.914444208145142</v>
      </c>
      <c r="D4928" s="130">
        <f t="shared" si="80"/>
        <v>-1.202168594402209E-2</v>
      </c>
      <c r="E4928" s="130">
        <v>2.5677976753548763E-2</v>
      </c>
    </row>
    <row r="4929" spans="2:5" x14ac:dyDescent="0.25">
      <c r="B4929" s="136">
        <v>38862</v>
      </c>
      <c r="C4929" s="261">
        <v>2.9499070644378662</v>
      </c>
      <c r="D4929" s="130">
        <f t="shared" si="80"/>
        <v>5.3574229477206997E-2</v>
      </c>
      <c r="E4929" s="130">
        <v>1.2167965402670724E-2</v>
      </c>
    </row>
    <row r="4930" spans="2:5" x14ac:dyDescent="0.25">
      <c r="B4930" s="136">
        <v>38861</v>
      </c>
      <c r="C4930" s="261">
        <v>2.799904346466064</v>
      </c>
      <c r="D4930" s="130">
        <f t="shared" si="80"/>
        <v>-9.3880654865966789E-3</v>
      </c>
      <c r="E4930" s="130">
        <v>-5.084998092995404E-2</v>
      </c>
    </row>
    <row r="4931" spans="2:5" x14ac:dyDescent="0.25">
      <c r="B4931" s="136">
        <v>38860</v>
      </c>
      <c r="C4931" s="261">
        <v>2.8264391422271729</v>
      </c>
      <c r="D4931" s="130">
        <f t="shared" ref="D4931:D4994" si="81">(C4931-C4932)/C4932</f>
        <v>1.7120864158338674E-3</v>
      </c>
      <c r="E4931" s="130">
        <v>9.4770365261227889E-3</v>
      </c>
    </row>
    <row r="4932" spans="2:5" x14ac:dyDescent="0.25">
      <c r="B4932" s="136">
        <v>38859</v>
      </c>
      <c r="C4932" s="261">
        <v>2.821608304977417</v>
      </c>
      <c r="D4932" s="130">
        <f t="shared" si="81"/>
        <v>-5.1177953835905267E-2</v>
      </c>
      <c r="E4932" s="130">
        <v>-1.7091601858971088E-3</v>
      </c>
    </row>
    <row r="4933" spans="2:5" x14ac:dyDescent="0.25">
      <c r="B4933" s="136">
        <v>38856</v>
      </c>
      <c r="C4933" s="261">
        <v>2.9738013744354248</v>
      </c>
      <c r="D4933" s="130">
        <f t="shared" si="81"/>
        <v>2.4126405153315905E-2</v>
      </c>
      <c r="E4933" s="130">
        <v>5.3938411362602613E-2</v>
      </c>
    </row>
    <row r="4934" spans="2:5" x14ac:dyDescent="0.25">
      <c r="B4934" s="136">
        <v>38855</v>
      </c>
      <c r="C4934" s="261">
        <v>2.9037444591522221</v>
      </c>
      <c r="D4934" s="130">
        <f t="shared" si="81"/>
        <v>-3.1946083586940885E-2</v>
      </c>
      <c r="E4934" s="130">
        <v>-2.3558034469098651E-2</v>
      </c>
    </row>
    <row r="4935" spans="2:5" x14ac:dyDescent="0.25">
      <c r="B4935" s="136">
        <v>38854</v>
      </c>
      <c r="C4935" s="261">
        <v>2.9995689392089839</v>
      </c>
      <c r="D4935" s="130">
        <f t="shared" si="81"/>
        <v>-2.8429759009944197E-2</v>
      </c>
      <c r="E4935" s="130">
        <v>3.3000314388800848E-2</v>
      </c>
    </row>
    <row r="4936" spans="2:5" x14ac:dyDescent="0.25">
      <c r="B4936" s="136">
        <v>38853</v>
      </c>
      <c r="C4936" s="261">
        <v>3.08734130859375</v>
      </c>
      <c r="D4936" s="130">
        <f t="shared" si="81"/>
        <v>6.2990205849445449E-3</v>
      </c>
      <c r="E4936" s="130">
        <v>2.9261660979831492E-2</v>
      </c>
    </row>
    <row r="4937" spans="2:5" x14ac:dyDescent="0.25">
      <c r="B4937" s="136">
        <v>38852</v>
      </c>
      <c r="C4937" s="261">
        <v>3.0680158138275151</v>
      </c>
      <c r="D4937" s="130">
        <f t="shared" si="81"/>
        <v>-1.141632790560167E-2</v>
      </c>
      <c r="E4937" s="130">
        <v>-6.2595912905520183E-3</v>
      </c>
    </row>
    <row r="4938" spans="2:5" x14ac:dyDescent="0.25">
      <c r="B4938" s="136">
        <v>38849</v>
      </c>
      <c r="C4938" s="261">
        <v>3.1034457683563228</v>
      </c>
      <c r="D4938" s="130">
        <f t="shared" si="81"/>
        <v>-1.9463544629197929E-2</v>
      </c>
      <c r="E4938" s="130">
        <v>1.1548165550231283E-2</v>
      </c>
    </row>
    <row r="4939" spans="2:5" x14ac:dyDescent="0.25">
      <c r="B4939" s="136">
        <v>38848</v>
      </c>
      <c r="C4939" s="261">
        <v>3.1650488376617432</v>
      </c>
      <c r="D4939" s="130">
        <f t="shared" si="81"/>
        <v>-3.1061102771332665E-2</v>
      </c>
      <c r="E4939" s="130">
        <v>1.9849893925501776E-2</v>
      </c>
    </row>
    <row r="4940" spans="2:5" x14ac:dyDescent="0.25">
      <c r="B4940" s="136">
        <v>38847</v>
      </c>
      <c r="C4940" s="261">
        <v>3.2665102481842041</v>
      </c>
      <c r="D4940" s="130">
        <f t="shared" si="81"/>
        <v>-1.5651449576440362E-2</v>
      </c>
      <c r="E4940" s="130">
        <v>3.2056823046502508E-2</v>
      </c>
    </row>
    <row r="4941" spans="2:5" x14ac:dyDescent="0.25">
      <c r="B4941" s="136">
        <v>38846</v>
      </c>
      <c r="C4941" s="261">
        <v>3.3184487819671631</v>
      </c>
      <c r="D4941" s="130">
        <f t="shared" si="81"/>
        <v>7.5794045439219679E-3</v>
      </c>
      <c r="E4941" s="130">
        <v>1.5900312516034722E-2</v>
      </c>
    </row>
    <row r="4942" spans="2:5" x14ac:dyDescent="0.25">
      <c r="B4942" s="136">
        <v>38845</v>
      </c>
      <c r="C4942" s="261">
        <v>3.2934861183166499</v>
      </c>
      <c r="D4942" s="130">
        <f t="shared" si="81"/>
        <v>-4.5028362975462243E-3</v>
      </c>
      <c r="E4942" s="130">
        <v>-7.5223893121880193E-3</v>
      </c>
    </row>
    <row r="4943" spans="2:5" x14ac:dyDescent="0.25">
      <c r="B4943" s="136">
        <v>38842</v>
      </c>
      <c r="C4943" s="261">
        <v>3.3083832263946529</v>
      </c>
      <c r="D4943" s="130">
        <f t="shared" si="81"/>
        <v>1.4068626290316362E-2</v>
      </c>
      <c r="E4943" s="130">
        <v>4.5232035426392096E-3</v>
      </c>
    </row>
    <row r="4944" spans="2:5" x14ac:dyDescent="0.25">
      <c r="B4944" s="136">
        <v>38841</v>
      </c>
      <c r="C4944" s="261">
        <v>3.2624845504760742</v>
      </c>
      <c r="D4944" s="130">
        <f t="shared" si="81"/>
        <v>2.3623103940984238E-2</v>
      </c>
      <c r="E4944" s="130">
        <v>-1.3873445963694249E-2</v>
      </c>
    </row>
    <row r="4945" spans="2:5" x14ac:dyDescent="0.25">
      <c r="B4945" s="136">
        <v>38840</v>
      </c>
      <c r="C4945" s="261">
        <v>3.1871931552886958</v>
      </c>
      <c r="D4945" s="130">
        <f t="shared" si="81"/>
        <v>1.4091702993165844E-2</v>
      </c>
      <c r="E4945" s="130">
        <v>-2.3077931564884059E-2</v>
      </c>
    </row>
    <row r="4946" spans="2:5" x14ac:dyDescent="0.25">
      <c r="B4946" s="136">
        <v>38839</v>
      </c>
      <c r="C4946" s="261">
        <v>3.1429042816162109</v>
      </c>
      <c r="D4946" s="130">
        <f t="shared" si="81"/>
        <v>6.409666663935395E-4</v>
      </c>
      <c r="E4946" s="130">
        <v>-1.3895886290730072E-2</v>
      </c>
    </row>
    <row r="4947" spans="2:5" x14ac:dyDescent="0.25">
      <c r="B4947" s="136">
        <v>38838</v>
      </c>
      <c r="C4947" s="261">
        <v>3.1408910751342769</v>
      </c>
      <c r="D4947" s="130">
        <f t="shared" si="81"/>
        <v>-8.1373703765387339E-3</v>
      </c>
      <c r="E4947" s="130">
        <v>-6.4055609129106664E-4</v>
      </c>
    </row>
    <row r="4948" spans="2:5" x14ac:dyDescent="0.25">
      <c r="B4948" s="136">
        <v>38835</v>
      </c>
      <c r="C4948" s="261">
        <v>3.1666593551635742</v>
      </c>
      <c r="D4948" s="130">
        <f t="shared" si="81"/>
        <v>4.2549944850222753E-2</v>
      </c>
      <c r="E4948" s="130">
        <v>8.2041304244196665E-3</v>
      </c>
    </row>
    <row r="4949" spans="2:5" x14ac:dyDescent="0.25">
      <c r="B4949" s="136">
        <v>38834</v>
      </c>
      <c r="C4949" s="261">
        <v>3.0374174118041992</v>
      </c>
      <c r="D4949" s="130">
        <f t="shared" si="81"/>
        <v>-4.6872568524224514E-2</v>
      </c>
      <c r="E4949" s="130">
        <v>-4.0813339505126209E-2</v>
      </c>
    </row>
    <row r="4950" spans="2:5" x14ac:dyDescent="0.25">
      <c r="B4950" s="136">
        <v>38833</v>
      </c>
      <c r="C4950" s="261">
        <v>3.1867904663085942</v>
      </c>
      <c r="D4950" s="130">
        <f t="shared" si="81"/>
        <v>2.4064291435309491E-3</v>
      </c>
      <c r="E4950" s="130">
        <v>4.9177651357331459E-2</v>
      </c>
    </row>
    <row r="4951" spans="2:5" x14ac:dyDescent="0.25">
      <c r="B4951" s="136">
        <v>38832</v>
      </c>
      <c r="C4951" s="261">
        <v>3.1791400909423828</v>
      </c>
      <c r="D4951" s="130">
        <f t="shared" si="81"/>
        <v>-1.5461231295891324E-2</v>
      </c>
      <c r="E4951" s="130">
        <v>-2.4006521442475515E-3</v>
      </c>
    </row>
    <row r="4952" spans="2:5" x14ac:dyDescent="0.25">
      <c r="B4952" s="136">
        <v>38831</v>
      </c>
      <c r="C4952" s="261">
        <v>3.2290654182434082</v>
      </c>
      <c r="D4952" s="130">
        <f t="shared" si="81"/>
        <v>-1.4621471963380076E-2</v>
      </c>
      <c r="E4952" s="130">
        <v>1.5704035013514042E-2</v>
      </c>
    </row>
    <row r="4953" spans="2:5" x14ac:dyDescent="0.25">
      <c r="B4953" s="136">
        <v>38828</v>
      </c>
      <c r="C4953" s="261">
        <v>3.2769796848297119</v>
      </c>
      <c r="D4953" s="130">
        <f t="shared" si="81"/>
        <v>-1.5244786879415526E-2</v>
      </c>
      <c r="E4953" s="130">
        <v>1.4838431676112892E-2</v>
      </c>
    </row>
    <row r="4954" spans="2:5" x14ac:dyDescent="0.25">
      <c r="B4954" s="136">
        <v>38827</v>
      </c>
      <c r="C4954" s="261">
        <v>3.3277099132537842</v>
      </c>
      <c r="D4954" s="130">
        <f t="shared" si="81"/>
        <v>8.2957000902939126E-3</v>
      </c>
      <c r="E4954" s="130">
        <v>1.5480788196191841E-2</v>
      </c>
    </row>
    <row r="4955" spans="2:5" x14ac:dyDescent="0.25">
      <c r="B4955" s="136">
        <v>38826</v>
      </c>
      <c r="C4955" s="261">
        <v>3.3003313541412349</v>
      </c>
      <c r="D4955" s="130">
        <f t="shared" si="81"/>
        <v>-1.961486580375885E-2</v>
      </c>
      <c r="E4955" s="130">
        <v>-8.2274476520637976E-3</v>
      </c>
    </row>
    <row r="4956" spans="2:5" x14ac:dyDescent="0.25">
      <c r="B4956" s="136">
        <v>38825</v>
      </c>
      <c r="C4956" s="261">
        <v>3.3663620948791499</v>
      </c>
      <c r="D4956" s="130">
        <f t="shared" si="81"/>
        <v>-1.3800324604231133E-2</v>
      </c>
      <c r="E4956" s="130">
        <v>2.0007306434567572E-2</v>
      </c>
    </row>
    <row r="4957" spans="2:5" x14ac:dyDescent="0.25">
      <c r="B4957" s="136">
        <v>38824</v>
      </c>
      <c r="C4957" s="261">
        <v>3.4134690761566162</v>
      </c>
      <c r="D4957" s="130">
        <f t="shared" si="81"/>
        <v>0.13070152390235382</v>
      </c>
      <c r="E4957" s="130">
        <v>1.3993438599229883E-2</v>
      </c>
    </row>
    <row r="4958" spans="2:5" x14ac:dyDescent="0.25">
      <c r="B4958" s="136">
        <v>38820</v>
      </c>
      <c r="C4958" s="261">
        <v>3.0188949108123779</v>
      </c>
      <c r="D4958" s="130">
        <f t="shared" si="81"/>
        <v>-1.8637365256886319E-3</v>
      </c>
      <c r="E4958" s="130">
        <v>-0.11559330304187425</v>
      </c>
    </row>
    <row r="4959" spans="2:5" x14ac:dyDescent="0.25">
      <c r="B4959" s="136">
        <v>38819</v>
      </c>
      <c r="C4959" s="261">
        <v>3.0245318412780762</v>
      </c>
      <c r="D4959" s="130">
        <f t="shared" si="81"/>
        <v>-3.0523442459617343E-3</v>
      </c>
      <c r="E4959" s="130">
        <v>1.8672165253282556E-3</v>
      </c>
    </row>
    <row r="4960" spans="2:5" x14ac:dyDescent="0.25">
      <c r="B4960" s="136">
        <v>38818</v>
      </c>
      <c r="C4960" s="261">
        <v>3.0337920188903809</v>
      </c>
      <c r="D4960" s="130">
        <f t="shared" si="81"/>
        <v>3.3286996261758881E-3</v>
      </c>
      <c r="E4960" s="130">
        <v>3.061689576523557E-3</v>
      </c>
    </row>
    <row r="4961" spans="2:5" x14ac:dyDescent="0.25">
      <c r="B4961" s="136">
        <v>38817</v>
      </c>
      <c r="C4961" s="261">
        <v>3.0237269401550289</v>
      </c>
      <c r="D4961" s="130">
        <f t="shared" si="81"/>
        <v>-9.8878264831430349E-3</v>
      </c>
      <c r="E4961" s="130">
        <v>-3.3176561454048986E-3</v>
      </c>
    </row>
    <row r="4962" spans="2:5" x14ac:dyDescent="0.25">
      <c r="B4962" s="136">
        <v>38814</v>
      </c>
      <c r="C4962" s="261">
        <v>3.053923606872559</v>
      </c>
      <c r="D4962" s="130">
        <f t="shared" si="81"/>
        <v>5.3016383507386326E-3</v>
      </c>
      <c r="E4962" s="130">
        <v>9.9865719739831993E-3</v>
      </c>
    </row>
    <row r="4963" spans="2:5" x14ac:dyDescent="0.25">
      <c r="B4963" s="136">
        <v>38813</v>
      </c>
      <c r="C4963" s="261">
        <v>3.0378181934356689</v>
      </c>
      <c r="D4963" s="130">
        <f t="shared" si="81"/>
        <v>-1.5013287603702023E-2</v>
      </c>
      <c r="E4963" s="130">
        <v>-5.2736792107852407E-3</v>
      </c>
    </row>
    <row r="4964" spans="2:5" x14ac:dyDescent="0.25">
      <c r="B4964" s="136">
        <v>38812</v>
      </c>
      <c r="C4964" s="261">
        <v>3.0841209888458252</v>
      </c>
      <c r="D4964" s="130">
        <f t="shared" si="81"/>
        <v>-2.34571261087392E-2</v>
      </c>
      <c r="E4964" s="130">
        <v>1.5242121964444938E-2</v>
      </c>
    </row>
    <row r="4965" spans="2:5" x14ac:dyDescent="0.25">
      <c r="B4965" s="136">
        <v>38811</v>
      </c>
      <c r="C4965" s="261">
        <v>3.1582033634185791</v>
      </c>
      <c r="D4965" s="130">
        <f t="shared" si="81"/>
        <v>5.3831573797472826E-3</v>
      </c>
      <c r="E4965" s="130">
        <v>2.4020579880193953E-2</v>
      </c>
    </row>
    <row r="4966" spans="2:5" x14ac:dyDescent="0.25">
      <c r="B4966" s="136">
        <v>38810</v>
      </c>
      <c r="C4966" s="261">
        <v>3.1412932872772221</v>
      </c>
      <c r="D4966" s="130">
        <f t="shared" si="81"/>
        <v>2.0546032391165628E-3</v>
      </c>
      <c r="E4966" s="130">
        <v>-5.3543341563200546E-3</v>
      </c>
    </row>
    <row r="4967" spans="2:5" x14ac:dyDescent="0.25">
      <c r="B4967" s="136">
        <v>38807</v>
      </c>
      <c r="C4967" s="261">
        <v>3.134852409362793</v>
      </c>
      <c r="D4967" s="130">
        <f t="shared" si="81"/>
        <v>2.3665601364002482E-2</v>
      </c>
      <c r="E4967" s="130">
        <v>-2.0503905001534933E-3</v>
      </c>
    </row>
    <row r="4968" spans="2:5" x14ac:dyDescent="0.25">
      <c r="B4968" s="136">
        <v>38806</v>
      </c>
      <c r="C4968" s="261">
        <v>3.0623793601989751</v>
      </c>
      <c r="D4968" s="130">
        <f t="shared" si="81"/>
        <v>1.0898807491128992E-2</v>
      </c>
      <c r="E4968" s="130">
        <v>-2.3118488432617847E-2</v>
      </c>
    </row>
    <row r="4969" spans="2:5" x14ac:dyDescent="0.25">
      <c r="B4969" s="136">
        <v>38805</v>
      </c>
      <c r="C4969" s="261">
        <v>3.0293629169464111</v>
      </c>
      <c r="D4969" s="130">
        <f t="shared" si="81"/>
        <v>2.2421289035625225E-2</v>
      </c>
      <c r="E4969" s="130">
        <v>-1.0781304132881404E-2</v>
      </c>
    </row>
    <row r="4970" spans="2:5" x14ac:dyDescent="0.25">
      <c r="B4970" s="136">
        <v>38804</v>
      </c>
      <c r="C4970" s="261">
        <v>2.9629302024841309</v>
      </c>
      <c r="D4970" s="130">
        <f t="shared" si="81"/>
        <v>7.5301496633560028E-3</v>
      </c>
      <c r="E4970" s="130">
        <v>-2.1929599154545752E-2</v>
      </c>
    </row>
    <row r="4971" spans="2:5" x14ac:dyDescent="0.25">
      <c r="B4971" s="136">
        <v>38803</v>
      </c>
      <c r="C4971" s="261">
        <v>2.9407856464385991</v>
      </c>
      <c r="D4971" s="130">
        <f t="shared" si="81"/>
        <v>8.4220834443171112E-3</v>
      </c>
      <c r="E4971" s="130">
        <v>-7.4738703014217856E-3</v>
      </c>
    </row>
    <row r="4972" spans="2:5" x14ac:dyDescent="0.25">
      <c r="B4972" s="136">
        <v>38800</v>
      </c>
      <c r="C4972" s="261">
        <v>2.9162249565124512</v>
      </c>
      <c r="D4972" s="130">
        <f t="shared" si="81"/>
        <v>-7.9442909325557285E-3</v>
      </c>
      <c r="E4972" s="130">
        <v>-8.3517443564415563E-3</v>
      </c>
    </row>
    <row r="4973" spans="2:5" x14ac:dyDescent="0.25">
      <c r="B4973" s="136">
        <v>38799</v>
      </c>
      <c r="C4973" s="261">
        <v>2.9395778179168701</v>
      </c>
      <c r="D4973" s="130">
        <f t="shared" si="81"/>
        <v>-1.7494119260496804E-2</v>
      </c>
      <c r="E4973" s="130">
        <v>8.0079080841372798E-3</v>
      </c>
    </row>
    <row r="4974" spans="2:5" x14ac:dyDescent="0.25">
      <c r="B4974" s="136">
        <v>38798</v>
      </c>
      <c r="C4974" s="261">
        <v>2.991918802261353</v>
      </c>
      <c r="D4974" s="130">
        <f t="shared" si="81"/>
        <v>2.0741713571592449E-2</v>
      </c>
      <c r="E4974" s="130">
        <v>1.7805612773869096E-2</v>
      </c>
    </row>
    <row r="4975" spans="2:5" x14ac:dyDescent="0.25">
      <c r="B4975" s="136">
        <v>38797</v>
      </c>
      <c r="C4975" s="261">
        <v>2.9311223030090332</v>
      </c>
      <c r="D4975" s="130">
        <f t="shared" si="81"/>
        <v>-4.1041961142299077E-3</v>
      </c>
      <c r="E4975" s="130">
        <v>-2.0320237035299404E-2</v>
      </c>
    </row>
    <row r="4976" spans="2:5" x14ac:dyDescent="0.25">
      <c r="B4976" s="136">
        <v>38796</v>
      </c>
      <c r="C4976" s="261">
        <v>2.9432017803192139</v>
      </c>
      <c r="D4976" s="130">
        <f t="shared" si="81"/>
        <v>1.881568569129281E-2</v>
      </c>
      <c r="E4976" s="130">
        <v>4.121109957704633E-3</v>
      </c>
    </row>
    <row r="4977" spans="2:5" x14ac:dyDescent="0.25">
      <c r="B4977" s="136">
        <v>38793</v>
      </c>
      <c r="C4977" s="261">
        <v>2.8888461589813228</v>
      </c>
      <c r="D4977" s="130">
        <f t="shared" si="81"/>
        <v>-3.3339008968328904E-3</v>
      </c>
      <c r="E4977" s="130">
        <v>-1.846819395848414E-2</v>
      </c>
    </row>
    <row r="4978" spans="2:5" x14ac:dyDescent="0.25">
      <c r="B4978" s="136">
        <v>38792</v>
      </c>
      <c r="C4978" s="261">
        <v>2.8985095024108891</v>
      </c>
      <c r="D4978" s="130">
        <f t="shared" si="81"/>
        <v>8.2634237198090654E-3</v>
      </c>
      <c r="E4978" s="130">
        <v>3.3450529719359812E-3</v>
      </c>
    </row>
    <row r="4979" spans="2:5" x14ac:dyDescent="0.25">
      <c r="B4979" s="136">
        <v>38791</v>
      </c>
      <c r="C4979" s="261">
        <v>2.8747541904449458</v>
      </c>
      <c r="D4979" s="130">
        <f t="shared" si="81"/>
        <v>1.6804059595263085E-2</v>
      </c>
      <c r="E4979" s="130">
        <v>-8.1956991847652559E-3</v>
      </c>
    </row>
    <row r="4980" spans="2:5" x14ac:dyDescent="0.25">
      <c r="B4980" s="136">
        <v>38790</v>
      </c>
      <c r="C4980" s="261">
        <v>2.8272449970245361</v>
      </c>
      <c r="D4980" s="130">
        <f t="shared" si="81"/>
        <v>-3.5475692159593055E-3</v>
      </c>
      <c r="E4980" s="130">
        <v>-1.6526349827863503E-2</v>
      </c>
    </row>
    <row r="4981" spans="2:5" x14ac:dyDescent="0.25">
      <c r="B4981" s="136">
        <v>38789</v>
      </c>
      <c r="C4981" s="261">
        <v>2.8373105525970459</v>
      </c>
      <c r="D4981" s="130">
        <f t="shared" si="81"/>
        <v>6.4265436863908251E-3</v>
      </c>
      <c r="E4981" s="130">
        <v>3.5601992692897186E-3</v>
      </c>
    </row>
    <row r="4982" spans="2:5" x14ac:dyDescent="0.25">
      <c r="B4982" s="136">
        <v>38786</v>
      </c>
      <c r="C4982" s="261">
        <v>2.8191928863525391</v>
      </c>
      <c r="D4982" s="130">
        <f t="shared" si="81"/>
        <v>1.3460899111437526E-2</v>
      </c>
      <c r="E4982" s="130">
        <v>-6.3855069470359462E-3</v>
      </c>
    </row>
    <row r="4983" spans="2:5" x14ac:dyDescent="0.25">
      <c r="B4983" s="136">
        <v>38785</v>
      </c>
      <c r="C4983" s="261">
        <v>2.7817480564117432</v>
      </c>
      <c r="D4983" s="130">
        <f t="shared" si="81"/>
        <v>1.0678764843251684E-2</v>
      </c>
      <c r="E4983" s="130">
        <v>-1.3282109969155702E-2</v>
      </c>
    </row>
    <row r="4984" spans="2:5" x14ac:dyDescent="0.25">
      <c r="B4984" s="136">
        <v>38784</v>
      </c>
      <c r="C4984" s="261">
        <v>2.7523562908172612</v>
      </c>
      <c r="D4984" s="130">
        <f t="shared" si="81"/>
        <v>-1.6065319846971496E-3</v>
      </c>
      <c r="E4984" s="130">
        <v>-1.0565933721688391E-2</v>
      </c>
    </row>
    <row r="4985" spans="2:5" x14ac:dyDescent="0.25">
      <c r="B4985" s="136">
        <v>38783</v>
      </c>
      <c r="C4985" s="261">
        <v>2.7567851543426509</v>
      </c>
      <c r="D4985" s="130">
        <f t="shared" si="81"/>
        <v>-2.1297876992153204E-2</v>
      </c>
      <c r="E4985" s="130">
        <v>1.6091170827577225E-3</v>
      </c>
    </row>
    <row r="4986" spans="2:5" x14ac:dyDescent="0.25">
      <c r="B4986" s="136">
        <v>38782</v>
      </c>
      <c r="C4986" s="261">
        <v>2.8167765140533452</v>
      </c>
      <c r="D4986" s="130">
        <f t="shared" si="81"/>
        <v>-2.5490918224218784E-2</v>
      </c>
      <c r="E4986" s="130">
        <v>2.176134749426966E-2</v>
      </c>
    </row>
    <row r="4987" spans="2:5" x14ac:dyDescent="0.25">
      <c r="B4987" s="136">
        <v>38779</v>
      </c>
      <c r="C4987" s="261">
        <v>2.890456914901733</v>
      </c>
      <c r="D4987" s="130">
        <f t="shared" si="81"/>
        <v>-4.8515258575806495E-3</v>
      </c>
      <c r="E4987" s="130">
        <v>2.6157702068582499E-2</v>
      </c>
    </row>
    <row r="4988" spans="2:5" x14ac:dyDescent="0.25">
      <c r="B4988" s="136">
        <v>38778</v>
      </c>
      <c r="C4988" s="261">
        <v>2.9045484066009521</v>
      </c>
      <c r="D4988" s="130">
        <f t="shared" si="81"/>
        <v>-2.7649859364555726E-3</v>
      </c>
      <c r="E4988" s="130">
        <v>4.8751779092677684E-3</v>
      </c>
    </row>
    <row r="4989" spans="2:5" x14ac:dyDescent="0.25">
      <c r="B4989" s="136">
        <v>38777</v>
      </c>
      <c r="C4989" s="261">
        <v>2.9126017093658452</v>
      </c>
      <c r="D4989" s="130">
        <f t="shared" si="81"/>
        <v>2.1751345235371183E-2</v>
      </c>
      <c r="E4989" s="130">
        <v>2.7726522810192721E-3</v>
      </c>
    </row>
    <row r="4990" spans="2:5" x14ac:dyDescent="0.25">
      <c r="B4990" s="136">
        <v>38776</v>
      </c>
      <c r="C4990" s="261">
        <v>2.8505973815917969</v>
      </c>
      <c r="D4990" s="130">
        <f t="shared" si="81"/>
        <v>-2.4659021829324907E-2</v>
      </c>
      <c r="E4990" s="130">
        <v>-2.1288296156204745E-2</v>
      </c>
    </row>
    <row r="4991" spans="2:5" x14ac:dyDescent="0.25">
      <c r="B4991" s="136">
        <v>38775</v>
      </c>
      <c r="C4991" s="261">
        <v>2.922667503356934</v>
      </c>
      <c r="D4991" s="130">
        <f t="shared" si="81"/>
        <v>3.4634895863885073E-2</v>
      </c>
      <c r="E4991" s="130">
        <v>2.5282462627146812E-2</v>
      </c>
    </row>
    <row r="4992" spans="2:5" x14ac:dyDescent="0.25">
      <c r="B4992" s="136">
        <v>38772</v>
      </c>
      <c r="C4992" s="261">
        <v>2.8248298168182369</v>
      </c>
      <c r="D4992" s="130">
        <f t="shared" si="81"/>
        <v>-5.1047162953490512E-3</v>
      </c>
      <c r="E4992" s="130">
        <v>-3.3475476230642801E-2</v>
      </c>
    </row>
    <row r="4993" spans="2:5" x14ac:dyDescent="0.25">
      <c r="B4993" s="136">
        <v>38771</v>
      </c>
      <c r="C4993" s="261">
        <v>2.839323759078979</v>
      </c>
      <c r="D4993" s="130">
        <f t="shared" si="81"/>
        <v>-2.2636550283238565E-3</v>
      </c>
      <c r="E4993" s="130">
        <v>5.1309081256680879E-3</v>
      </c>
    </row>
    <row r="4994" spans="2:5" x14ac:dyDescent="0.25">
      <c r="B4994" s="136">
        <v>38770</v>
      </c>
      <c r="C4994" s="261">
        <v>2.8457655906677251</v>
      </c>
      <c r="D4994" s="130">
        <f t="shared" si="81"/>
        <v>9.7142652183727519E-3</v>
      </c>
      <c r="E4994" s="130">
        <v>2.2687907879993261E-3</v>
      </c>
    </row>
    <row r="4995" spans="2:5" x14ac:dyDescent="0.25">
      <c r="B4995" s="136">
        <v>38769</v>
      </c>
      <c r="C4995" s="261">
        <v>2.8183870315551758</v>
      </c>
      <c r="D4995" s="130">
        <f t="shared" ref="D4995:D5058" si="82">(C4995-C4996)/C4996</f>
        <v>-4.5505717751036174E-3</v>
      </c>
      <c r="E4995" s="130">
        <v>-9.6208061557611357E-3</v>
      </c>
    </row>
    <row r="4996" spans="2:5" x14ac:dyDescent="0.25">
      <c r="B4996" s="136">
        <v>38765</v>
      </c>
      <c r="C4996" s="261">
        <v>2.8312709331512451</v>
      </c>
      <c r="D4996" s="130">
        <f t="shared" si="82"/>
        <v>-6.4990955328475264E-3</v>
      </c>
      <c r="E4996" s="130">
        <v>4.5713741412442017E-3</v>
      </c>
    </row>
    <row r="4997" spans="2:5" x14ac:dyDescent="0.25">
      <c r="B4997" s="136">
        <v>38764</v>
      </c>
      <c r="C4997" s="261">
        <v>2.8497920036315918</v>
      </c>
      <c r="D4997" s="130">
        <f t="shared" si="82"/>
        <v>-7.0610817851527179E-4</v>
      </c>
      <c r="E4997" s="130">
        <v>6.5416100817071799E-3</v>
      </c>
    </row>
    <row r="4998" spans="2:5" x14ac:dyDescent="0.25">
      <c r="B4998" s="136">
        <v>38763</v>
      </c>
      <c r="C4998" s="261">
        <v>2.851805686950684</v>
      </c>
      <c r="D4998" s="130">
        <f t="shared" si="82"/>
        <v>-3.7973887590793389E-3</v>
      </c>
      <c r="E4998" s="130">
        <v>7.0660711958140537E-4</v>
      </c>
    </row>
    <row r="4999" spans="2:5" x14ac:dyDescent="0.25">
      <c r="B4999" s="136">
        <v>38762</v>
      </c>
      <c r="C4999" s="261">
        <v>2.8626763820648189</v>
      </c>
      <c r="D4999" s="130">
        <f t="shared" si="82"/>
        <v>-1.2636950389322943E-2</v>
      </c>
      <c r="E4999" s="130">
        <v>3.8118638881593759E-3</v>
      </c>
    </row>
    <row r="5000" spans="2:5" x14ac:dyDescent="0.25">
      <c r="B5000" s="136">
        <v>38761</v>
      </c>
      <c r="C5000" s="261">
        <v>2.8993148803710942</v>
      </c>
      <c r="D5000" s="130">
        <f t="shared" si="82"/>
        <v>-1.8803813822168371E-2</v>
      </c>
      <c r="E5000" s="130">
        <v>1.2798686758944206E-2</v>
      </c>
    </row>
    <row r="5001" spans="2:5" x14ac:dyDescent="0.25">
      <c r="B5001" s="136">
        <v>38758</v>
      </c>
      <c r="C5001" s="261">
        <v>2.9548778533935551</v>
      </c>
      <c r="D5001" s="130">
        <f t="shared" si="82"/>
        <v>-1.8718888253808599E-2</v>
      </c>
      <c r="E5001" s="130">
        <v>1.9164173370278852E-2</v>
      </c>
    </row>
    <row r="5002" spans="2:5" x14ac:dyDescent="0.25">
      <c r="B5002" s="136">
        <v>38757</v>
      </c>
      <c r="C5002" s="261">
        <v>3.0112450122833252</v>
      </c>
      <c r="D5002" s="130">
        <f t="shared" si="82"/>
        <v>2.4520362319457624E-2</v>
      </c>
      <c r="E5002" s="130">
        <v>1.9075969189398037E-2</v>
      </c>
    </row>
    <row r="5003" spans="2:5" x14ac:dyDescent="0.25">
      <c r="B5003" s="136">
        <v>38756</v>
      </c>
      <c r="C5003" s="261">
        <v>2.9391753673553471</v>
      </c>
      <c r="D5003" s="130">
        <f t="shared" si="82"/>
        <v>-1.8817246022215652E-2</v>
      </c>
      <c r="E5003" s="130">
        <v>-2.3933504126696783E-2</v>
      </c>
    </row>
    <row r="5004" spans="2:5" x14ac:dyDescent="0.25">
      <c r="B5004" s="136">
        <v>38755</v>
      </c>
      <c r="C5004" s="261">
        <v>2.995543241500854</v>
      </c>
      <c r="D5004" s="130">
        <f t="shared" si="82"/>
        <v>-1.4177812419919038E-2</v>
      </c>
      <c r="E5004" s="130">
        <v>1.9178125528530952E-2</v>
      </c>
    </row>
    <row r="5005" spans="2:5" x14ac:dyDescent="0.25">
      <c r="B5005" s="136">
        <v>38754</v>
      </c>
      <c r="C5005" s="261">
        <v>3.0386242866516109</v>
      </c>
      <c r="D5005" s="130">
        <f t="shared" si="82"/>
        <v>8.8225271709124718E-3</v>
      </c>
      <c r="E5005" s="130">
        <v>1.4381713658445466E-2</v>
      </c>
    </row>
    <row r="5006" spans="2:5" x14ac:dyDescent="0.25">
      <c r="B5006" s="136">
        <v>38751</v>
      </c>
      <c r="C5006" s="261">
        <v>3.0120503902435298</v>
      </c>
      <c r="D5006" s="130">
        <f t="shared" si="82"/>
        <v>1.1492796065560135E-2</v>
      </c>
      <c r="E5006" s="130">
        <v>-8.745370898540392E-3</v>
      </c>
    </row>
    <row r="5007" spans="2:5" x14ac:dyDescent="0.25">
      <c r="B5007" s="136">
        <v>38750</v>
      </c>
      <c r="C5007" s="261">
        <v>2.977826833724976</v>
      </c>
      <c r="D5007" s="130">
        <f t="shared" si="82"/>
        <v>-3.3202343831457738E-2</v>
      </c>
      <c r="E5007" s="130">
        <v>-1.1362212474734448E-2</v>
      </c>
    </row>
    <row r="5008" spans="2:5" x14ac:dyDescent="0.25">
      <c r="B5008" s="136">
        <v>38749</v>
      </c>
      <c r="C5008" s="261">
        <v>3.080093145370483</v>
      </c>
      <c r="D5008" s="130">
        <f t="shared" si="82"/>
        <v>3.6732124379258769E-3</v>
      </c>
      <c r="E5008" s="130">
        <v>3.4342598598180257E-2</v>
      </c>
    </row>
    <row r="5009" spans="2:5" x14ac:dyDescent="0.25">
      <c r="B5009" s="136">
        <v>38748</v>
      </c>
      <c r="C5009" s="261">
        <v>3.068820714950562</v>
      </c>
      <c r="D5009" s="130">
        <f t="shared" si="82"/>
        <v>1.0875364895716888E-2</v>
      </c>
      <c r="E5009" s="130">
        <v>-3.6597693277113882E-3</v>
      </c>
    </row>
    <row r="5010" spans="2:5" x14ac:dyDescent="0.25">
      <c r="B5010" s="136">
        <v>38747</v>
      </c>
      <c r="C5010" s="261">
        <v>3.035805225372314</v>
      </c>
      <c r="D5010" s="130">
        <f t="shared" si="82"/>
        <v>8.9655699767311296E-3</v>
      </c>
      <c r="E5010" s="130">
        <v>-1.0758363764101426E-2</v>
      </c>
    </row>
    <row r="5011" spans="2:5" x14ac:dyDescent="0.25">
      <c r="B5011" s="136">
        <v>38744</v>
      </c>
      <c r="C5011" s="261">
        <v>3.0088293552398682</v>
      </c>
      <c r="D5011" s="130">
        <f t="shared" si="82"/>
        <v>1.205656789013008E-3</v>
      </c>
      <c r="E5011" s="130">
        <v>-8.8859027934302011E-3</v>
      </c>
    </row>
    <row r="5012" spans="2:5" x14ac:dyDescent="0.25">
      <c r="B5012" s="136">
        <v>38743</v>
      </c>
      <c r="C5012" s="261">
        <v>3.0052061080932622</v>
      </c>
      <c r="D5012" s="130">
        <f t="shared" si="82"/>
        <v>5.6591699080975784E-3</v>
      </c>
      <c r="E5012" s="130">
        <v>-1.2042049311623891E-3</v>
      </c>
    </row>
    <row r="5013" spans="2:5" x14ac:dyDescent="0.25">
      <c r="B5013" s="136">
        <v>38742</v>
      </c>
      <c r="C5013" s="261">
        <v>2.9882948398590088</v>
      </c>
      <c r="D5013" s="130">
        <f t="shared" si="82"/>
        <v>-7.6214895601982476E-3</v>
      </c>
      <c r="E5013" s="130">
        <v>-5.6273239258731594E-3</v>
      </c>
    </row>
    <row r="5014" spans="2:5" x14ac:dyDescent="0.25">
      <c r="B5014" s="136">
        <v>38741</v>
      </c>
      <c r="C5014" s="261">
        <v>3.0112450122833252</v>
      </c>
      <c r="D5014" s="130">
        <f t="shared" si="82"/>
        <v>1.3414460557876694E-2</v>
      </c>
      <c r="E5014" s="130">
        <v>7.6800227735892429E-3</v>
      </c>
    </row>
    <row r="5015" spans="2:5" x14ac:dyDescent="0.25">
      <c r="B5015" s="136">
        <v>38740</v>
      </c>
      <c r="C5015" s="261">
        <v>2.9713854789733891</v>
      </c>
      <c r="D5015" s="130">
        <f t="shared" si="82"/>
        <v>9.5758635519439302E-3</v>
      </c>
      <c r="E5015" s="130">
        <v>-1.3236894755273315E-2</v>
      </c>
    </row>
    <row r="5016" spans="2:5" x14ac:dyDescent="0.25">
      <c r="B5016" s="136">
        <v>38737</v>
      </c>
      <c r="C5016" s="261">
        <v>2.9432017803192139</v>
      </c>
      <c r="D5016" s="130">
        <f t="shared" si="82"/>
        <v>-2.3118848141686001E-2</v>
      </c>
      <c r="E5016" s="130">
        <v>-9.4850361400812561E-3</v>
      </c>
    </row>
    <row r="5017" spans="2:5" x14ac:dyDescent="0.25">
      <c r="B5017" s="136">
        <v>38736</v>
      </c>
      <c r="C5017" s="261">
        <v>3.0128555297851558</v>
      </c>
      <c r="D5017" s="130">
        <f t="shared" si="82"/>
        <v>3.499258410624357E-2</v>
      </c>
      <c r="E5017" s="130">
        <v>2.3665978300131167E-2</v>
      </c>
    </row>
    <row r="5018" spans="2:5" x14ac:dyDescent="0.25">
      <c r="B5018" s="136">
        <v>38735</v>
      </c>
      <c r="C5018" s="261">
        <v>2.9109923839569092</v>
      </c>
      <c r="D5018" s="130">
        <f t="shared" si="82"/>
        <v>-3.0332168560205522E-3</v>
      </c>
      <c r="E5018" s="130">
        <v>-3.3809502254995412E-2</v>
      </c>
    </row>
    <row r="5019" spans="2:5" x14ac:dyDescent="0.25">
      <c r="B5019" s="136">
        <v>38734</v>
      </c>
      <c r="C5019" s="261">
        <v>2.9198489189147949</v>
      </c>
      <c r="D5019" s="130">
        <f t="shared" si="82"/>
        <v>-1.266177719258035E-2</v>
      </c>
      <c r="E5019" s="130">
        <v>3.042445252243176E-3</v>
      </c>
    </row>
    <row r="5020" spans="2:5" x14ac:dyDescent="0.25">
      <c r="B5020" s="136">
        <v>38730</v>
      </c>
      <c r="C5020" s="261">
        <v>2.9572935104370122</v>
      </c>
      <c r="D5020" s="130">
        <f t="shared" si="82"/>
        <v>-1.2502910833555104E-2</v>
      </c>
      <c r="E5020" s="130">
        <v>1.2824153770303321E-2</v>
      </c>
    </row>
    <row r="5021" spans="2:5" x14ac:dyDescent="0.25">
      <c r="B5021" s="136">
        <v>38729</v>
      </c>
      <c r="C5021" s="261">
        <v>2.9947364330291748</v>
      </c>
      <c r="D5021" s="130">
        <f t="shared" si="82"/>
        <v>1.806689243663041E-2</v>
      </c>
      <c r="E5021" s="130">
        <v>1.2661212848848925E-2</v>
      </c>
    </row>
    <row r="5022" spans="2:5" x14ac:dyDescent="0.25">
      <c r="B5022" s="136">
        <v>38728</v>
      </c>
      <c r="C5022" s="261">
        <v>2.9415910243988042</v>
      </c>
      <c r="D5022" s="130">
        <f t="shared" si="82"/>
        <v>-9.3997806430729566E-2</v>
      </c>
      <c r="E5022" s="130">
        <v>-1.7746272441282615E-2</v>
      </c>
    </row>
    <row r="5023" spans="2:5" x14ac:dyDescent="0.25">
      <c r="B5023" s="136">
        <v>38727</v>
      </c>
      <c r="C5023" s="261">
        <v>3.2467813491821289</v>
      </c>
      <c r="D5023" s="130">
        <f t="shared" si="82"/>
        <v>-1.6105595414865965E-2</v>
      </c>
      <c r="E5023" s="130">
        <v>0.1037500870283961</v>
      </c>
    </row>
    <row r="5024" spans="2:5" x14ac:dyDescent="0.25">
      <c r="B5024" s="136">
        <v>38726</v>
      </c>
      <c r="C5024" s="261">
        <v>3.2999286651611328</v>
      </c>
      <c r="D5024" s="130">
        <f t="shared" si="82"/>
        <v>6.6322843707562751E-3</v>
      </c>
      <c r="E5024" s="130">
        <v>1.6369231636861482E-2</v>
      </c>
    </row>
    <row r="5025" spans="2:5" x14ac:dyDescent="0.25">
      <c r="B5025" s="136">
        <v>38723</v>
      </c>
      <c r="C5025" s="261">
        <v>3.2781867980957031</v>
      </c>
      <c r="D5025" s="130">
        <f t="shared" si="82"/>
        <v>1.2308679775320054E-2</v>
      </c>
      <c r="E5025" s="130">
        <v>-6.5885869882487446E-3</v>
      </c>
    </row>
    <row r="5026" spans="2:5" x14ac:dyDescent="0.25">
      <c r="B5026" s="136">
        <v>38722</v>
      </c>
      <c r="C5026" s="261">
        <v>3.238327264785767</v>
      </c>
      <c r="D5026" s="130">
        <f t="shared" si="82"/>
        <v>7.4651515130304529E-4</v>
      </c>
      <c r="E5026" s="130">
        <v>-1.2159018312528884E-2</v>
      </c>
    </row>
    <row r="5027" spans="2:5" x14ac:dyDescent="0.25">
      <c r="B5027" s="136">
        <v>38721</v>
      </c>
      <c r="C5027" s="261">
        <v>3.23591160774231</v>
      </c>
      <c r="D5027" s="130">
        <f t="shared" si="82"/>
        <v>-9.9411868316712378E-4</v>
      </c>
      <c r="E5027" s="130">
        <v>-7.4595828214318546E-4</v>
      </c>
    </row>
    <row r="5028" spans="2:5" x14ac:dyDescent="0.25">
      <c r="B5028" s="136">
        <v>38720</v>
      </c>
      <c r="C5028" s="261">
        <v>3.2391316890716548</v>
      </c>
      <c r="D5028" s="130">
        <f t="shared" si="82"/>
        <v>-5.0704712606043402E-3</v>
      </c>
      <c r="E5028" s="130">
        <v>9.9510793856061471E-4</v>
      </c>
    </row>
    <row r="5029" spans="2:5" x14ac:dyDescent="0.25">
      <c r="B5029" s="136">
        <v>38716</v>
      </c>
      <c r="C5029" s="261">
        <v>3.2556393146514888</v>
      </c>
      <c r="D5029" s="130">
        <f t="shared" si="82"/>
        <v>6.72333847392197E-3</v>
      </c>
      <c r="E5029" s="130">
        <v>5.0963119639526357E-3</v>
      </c>
    </row>
    <row r="5030" spans="2:5" x14ac:dyDescent="0.25">
      <c r="B5030" s="136">
        <v>38715</v>
      </c>
      <c r="C5030" s="261">
        <v>3.2338967323303218</v>
      </c>
      <c r="D5030" s="130">
        <f t="shared" si="82"/>
        <v>-1.3681546345311482E-3</v>
      </c>
      <c r="E5030" s="130">
        <v>-6.6784370809499522E-3</v>
      </c>
    </row>
    <row r="5031" spans="2:5" x14ac:dyDescent="0.25">
      <c r="B5031" s="136">
        <v>38714</v>
      </c>
      <c r="C5031" s="261">
        <v>3.238327264785767</v>
      </c>
      <c r="D5031" s="130">
        <f t="shared" si="82"/>
        <v>-1.0213813763919463E-2</v>
      </c>
      <c r="E5031" s="130">
        <v>1.3700290461200397E-3</v>
      </c>
    </row>
    <row r="5032" spans="2:5" x14ac:dyDescent="0.25">
      <c r="B5032" s="136">
        <v>38713</v>
      </c>
      <c r="C5032" s="261">
        <v>3.2717442512512211</v>
      </c>
      <c r="D5032" s="130">
        <f t="shared" si="82"/>
        <v>-7.5717843456767206E-3</v>
      </c>
      <c r="E5032" s="130">
        <v>1.0319212276299942E-2</v>
      </c>
    </row>
    <row r="5033" spans="2:5" x14ac:dyDescent="0.25">
      <c r="B5033" s="136">
        <v>38709</v>
      </c>
      <c r="C5033" s="261">
        <v>3.2967061996459961</v>
      </c>
      <c r="D5033" s="130">
        <f t="shared" si="82"/>
        <v>-7.8764948163055262E-3</v>
      </c>
      <c r="E5033" s="130">
        <v>7.629553680801514E-3</v>
      </c>
    </row>
    <row r="5034" spans="2:5" x14ac:dyDescent="0.25">
      <c r="B5034" s="136">
        <v>38708</v>
      </c>
      <c r="C5034" s="261">
        <v>3.3228788375854492</v>
      </c>
      <c r="D5034" s="130">
        <f t="shared" si="82"/>
        <v>1.7758237322187415E-2</v>
      </c>
      <c r="E5034" s="130">
        <v>7.9390265175172635E-3</v>
      </c>
    </row>
    <row r="5035" spans="2:5" x14ac:dyDescent="0.25">
      <c r="B5035" s="136">
        <v>38707</v>
      </c>
      <c r="C5035" s="261">
        <v>3.2648999691009521</v>
      </c>
      <c r="D5035" s="130">
        <f t="shared" si="82"/>
        <v>3.2993836955291012E-2</v>
      </c>
      <c r="E5035" s="130">
        <v>-1.7448384764647957E-2</v>
      </c>
    </row>
    <row r="5036" spans="2:5" x14ac:dyDescent="0.25">
      <c r="B5036" s="136">
        <v>38706</v>
      </c>
      <c r="C5036" s="261">
        <v>3.1606190204620361</v>
      </c>
      <c r="D5036" s="130">
        <f t="shared" si="82"/>
        <v>-5.3222168940694108E-3</v>
      </c>
      <c r="E5036" s="130">
        <v>-3.1940013362072965E-2</v>
      </c>
    </row>
    <row r="5037" spans="2:5" x14ac:dyDescent="0.25">
      <c r="B5037" s="136">
        <v>38705</v>
      </c>
      <c r="C5037" s="261">
        <v>3.1775305271148682</v>
      </c>
      <c r="D5037" s="130">
        <f t="shared" si="82"/>
        <v>-1.2141497645822261E-2</v>
      </c>
      <c r="E5037" s="130">
        <v>5.3506944504686984E-3</v>
      </c>
    </row>
    <row r="5038" spans="2:5" x14ac:dyDescent="0.25">
      <c r="B5038" s="136">
        <v>38702</v>
      </c>
      <c r="C5038" s="261">
        <v>3.2165846824646001</v>
      </c>
      <c r="D5038" s="130">
        <f t="shared" si="82"/>
        <v>2.5940730367154791E-2</v>
      </c>
      <c r="E5038" s="130">
        <v>1.229072546006104E-2</v>
      </c>
    </row>
    <row r="5039" spans="2:5" x14ac:dyDescent="0.25">
      <c r="B5039" s="136">
        <v>38701</v>
      </c>
      <c r="C5039" s="261">
        <v>3.13525390625</v>
      </c>
      <c r="D5039" s="130">
        <f t="shared" si="82"/>
        <v>-4.3471861403684827E-3</v>
      </c>
      <c r="E5039" s="130">
        <v>-2.5284823576378866E-2</v>
      </c>
    </row>
    <row r="5040" spans="2:5" x14ac:dyDescent="0.25">
      <c r="B5040" s="136">
        <v>38700</v>
      </c>
      <c r="C5040" s="261">
        <v>3.1489429473876949</v>
      </c>
      <c r="D5040" s="130">
        <f t="shared" si="82"/>
        <v>2.8206271983356717E-3</v>
      </c>
      <c r="E5040" s="130">
        <v>4.3661666796447731E-3</v>
      </c>
    </row>
    <row r="5041" spans="2:5" x14ac:dyDescent="0.25">
      <c r="B5041" s="136">
        <v>38699</v>
      </c>
      <c r="C5041" s="261">
        <v>3.1400859355926509</v>
      </c>
      <c r="D5041" s="130">
        <f t="shared" si="82"/>
        <v>6.1927901285119512E-3</v>
      </c>
      <c r="E5041" s="130">
        <v>-2.8126936381592939E-3</v>
      </c>
    </row>
    <row r="5042" spans="2:5" x14ac:dyDescent="0.25">
      <c r="B5042" s="136">
        <v>38698</v>
      </c>
      <c r="C5042" s="261">
        <v>3.1207597255706792</v>
      </c>
      <c r="D5042" s="130">
        <f t="shared" si="82"/>
        <v>3.3466792572602655E-2</v>
      </c>
      <c r="E5042" s="130">
        <v>-6.1546755147400744E-3</v>
      </c>
    </row>
    <row r="5043" spans="2:5" x14ac:dyDescent="0.25">
      <c r="B5043" s="136">
        <v>38695</v>
      </c>
      <c r="C5043" s="261">
        <v>3.0197000503540039</v>
      </c>
      <c r="D5043" s="130">
        <f t="shared" si="82"/>
        <v>2.4058297089180423E-3</v>
      </c>
      <c r="E5043" s="130">
        <v>-3.238303621666834E-2</v>
      </c>
    </row>
    <row r="5044" spans="2:5" x14ac:dyDescent="0.25">
      <c r="B5044" s="136">
        <v>38694</v>
      </c>
      <c r="C5044" s="261">
        <v>3.0124526023864751</v>
      </c>
      <c r="D5044" s="130">
        <f t="shared" si="82"/>
        <v>2.2771703499047799E-3</v>
      </c>
      <c r="E5044" s="130">
        <v>-2.4000555838912621E-3</v>
      </c>
    </row>
    <row r="5045" spans="2:5" x14ac:dyDescent="0.25">
      <c r="B5045" s="136">
        <v>38693</v>
      </c>
      <c r="C5045" s="261">
        <v>3.0056083202362061</v>
      </c>
      <c r="D5045" s="130">
        <f t="shared" si="82"/>
        <v>1.2890242755043527E-2</v>
      </c>
      <c r="E5045" s="130">
        <v>-2.2719966265517125E-3</v>
      </c>
    </row>
    <row r="5046" spans="2:5" x14ac:dyDescent="0.25">
      <c r="B5046" s="136">
        <v>38692</v>
      </c>
      <c r="C5046" s="261">
        <v>2.9673583507537842</v>
      </c>
      <c r="D5046" s="130">
        <f t="shared" si="82"/>
        <v>3.130368873982655E-3</v>
      </c>
      <c r="E5046" s="130">
        <v>-1.2726198961086144E-2</v>
      </c>
    </row>
    <row r="5047" spans="2:5" x14ac:dyDescent="0.25">
      <c r="B5047" s="136">
        <v>38691</v>
      </c>
      <c r="C5047" s="261">
        <v>2.958098411560059</v>
      </c>
      <c r="D5047" s="130">
        <f t="shared" si="82"/>
        <v>-6.49123318376314E-3</v>
      </c>
      <c r="E5047" s="130">
        <v>-3.120600244110349E-3</v>
      </c>
    </row>
    <row r="5048" spans="2:5" x14ac:dyDescent="0.25">
      <c r="B5048" s="136">
        <v>38688</v>
      </c>
      <c r="C5048" s="261">
        <v>2.9774255752563481</v>
      </c>
      <c r="D5048" s="130">
        <f t="shared" si="82"/>
        <v>3.8013217011967581E-3</v>
      </c>
      <c r="E5048" s="130">
        <v>6.5336445943649964E-3</v>
      </c>
    </row>
    <row r="5049" spans="2:5" x14ac:dyDescent="0.25">
      <c r="B5049" s="136">
        <v>38687</v>
      </c>
      <c r="C5049" s="261">
        <v>2.966150283813477</v>
      </c>
      <c r="D5049" s="130">
        <f t="shared" si="82"/>
        <v>2.2342165820134381E-2</v>
      </c>
      <c r="E5049" s="130">
        <v>-3.7869263757836576E-3</v>
      </c>
    </row>
    <row r="5050" spans="2:5" x14ac:dyDescent="0.25">
      <c r="B5050" s="136">
        <v>38686</v>
      </c>
      <c r="C5050" s="261">
        <v>2.901328325271606</v>
      </c>
      <c r="D5050" s="130">
        <f t="shared" si="82"/>
        <v>-2.2151399766596929E-3</v>
      </c>
      <c r="E5050" s="130">
        <v>-2.1853902310887515E-2</v>
      </c>
    </row>
    <row r="5051" spans="2:5" x14ac:dyDescent="0.25">
      <c r="B5051" s="136">
        <v>38685</v>
      </c>
      <c r="C5051" s="261">
        <v>2.9077694416046138</v>
      </c>
      <c r="D5051" s="130">
        <f t="shared" si="82"/>
        <v>-1.0956137093549648E-2</v>
      </c>
      <c r="E5051" s="130">
        <v>2.2200577152552466E-3</v>
      </c>
    </row>
    <row r="5052" spans="2:5" x14ac:dyDescent="0.25">
      <c r="B5052" s="136">
        <v>38684</v>
      </c>
      <c r="C5052" s="261">
        <v>2.939980268478394</v>
      </c>
      <c r="D5052" s="130">
        <f t="shared" si="82"/>
        <v>-1.5637347020182945E-2</v>
      </c>
      <c r="E5052" s="130">
        <v>1.1077503743214617E-2</v>
      </c>
    </row>
    <row r="5053" spans="2:5" x14ac:dyDescent="0.25">
      <c r="B5053" s="136">
        <v>38681</v>
      </c>
      <c r="C5053" s="261">
        <v>2.9866840839385991</v>
      </c>
      <c r="D5053" s="130">
        <f t="shared" si="82"/>
        <v>5.5575507315643886E-3</v>
      </c>
      <c r="E5053" s="130">
        <v>1.5885758132783982E-2</v>
      </c>
    </row>
    <row r="5054" spans="2:5" x14ac:dyDescent="0.25">
      <c r="B5054" s="136">
        <v>38679</v>
      </c>
      <c r="C5054" s="261">
        <v>2.970177173614502</v>
      </c>
      <c r="D5054" s="130">
        <f t="shared" si="82"/>
        <v>2.1737128046009999E-3</v>
      </c>
      <c r="E5054" s="130">
        <v>-5.5268350653039731E-3</v>
      </c>
    </row>
    <row r="5055" spans="2:5" x14ac:dyDescent="0.25">
      <c r="B5055" s="136">
        <v>38678</v>
      </c>
      <c r="C5055" s="261">
        <v>2.9637348651885991</v>
      </c>
      <c r="D5055" s="130">
        <f t="shared" si="82"/>
        <v>-1.0219084925187305E-2</v>
      </c>
      <c r="E5055" s="130">
        <v>-2.1689980258191226E-3</v>
      </c>
    </row>
    <row r="5056" spans="2:5" x14ac:dyDescent="0.25">
      <c r="B5056" s="136">
        <v>38677</v>
      </c>
      <c r="C5056" s="261">
        <v>2.99433422088623</v>
      </c>
      <c r="D5056" s="130">
        <f t="shared" si="82"/>
        <v>-8.4001155892288737E-3</v>
      </c>
      <c r="E5056" s="130">
        <v>1.0324592815991905E-2</v>
      </c>
    </row>
    <row r="5057" spans="2:5" x14ac:dyDescent="0.25">
      <c r="B5057" s="136">
        <v>38674</v>
      </c>
      <c r="C5057" s="261">
        <v>3.0197000503540039</v>
      </c>
      <c r="D5057" s="130">
        <f t="shared" si="82"/>
        <v>2.5396853038224198E-3</v>
      </c>
      <c r="E5057" s="130">
        <v>8.4712752807755646E-3</v>
      </c>
    </row>
    <row r="5058" spans="2:5" x14ac:dyDescent="0.25">
      <c r="B5058" s="136">
        <v>38673</v>
      </c>
      <c r="C5058" s="261">
        <v>3.0120503902435298</v>
      </c>
      <c r="D5058" s="130">
        <f t="shared" si="82"/>
        <v>1.1629111832358943E-2</v>
      </c>
      <c r="E5058" s="130">
        <v>-2.5332516418567121E-3</v>
      </c>
    </row>
    <row r="5059" spans="2:5" x14ac:dyDescent="0.25">
      <c r="B5059" s="136">
        <v>38672</v>
      </c>
      <c r="C5059" s="261">
        <v>2.9774255752563481</v>
      </c>
      <c r="D5059" s="130">
        <f t="shared" ref="D5059:D5122" si="83">(C5059-C5060)/C5060</f>
        <v>-2.5622372868142011E-3</v>
      </c>
      <c r="E5059" s="130">
        <v>-1.1495430189128492E-2</v>
      </c>
    </row>
    <row r="5060" spans="2:5" x14ac:dyDescent="0.25">
      <c r="B5060" s="136">
        <v>38671</v>
      </c>
      <c r="C5060" s="261">
        <v>2.9850740432739258</v>
      </c>
      <c r="D5060" s="130">
        <f t="shared" si="83"/>
        <v>-5.7665708509682338E-3</v>
      </c>
      <c r="E5060" s="130">
        <v>2.5688192111801718E-3</v>
      </c>
    </row>
    <row r="5061" spans="2:5" x14ac:dyDescent="0.25">
      <c r="B5061" s="136">
        <v>38670</v>
      </c>
      <c r="C5061" s="261">
        <v>3.002387523651123</v>
      </c>
      <c r="D5061" s="130">
        <f t="shared" si="83"/>
        <v>2.2908226487004968E-2</v>
      </c>
      <c r="E5061" s="130">
        <v>5.8000170602831814E-3</v>
      </c>
    </row>
    <row r="5062" spans="2:5" x14ac:dyDescent="0.25">
      <c r="B5062" s="136">
        <v>38667</v>
      </c>
      <c r="C5062" s="261">
        <v>2.9351484775543208</v>
      </c>
      <c r="D5062" s="130">
        <f t="shared" si="83"/>
        <v>1.9295307222910636E-2</v>
      </c>
      <c r="E5062" s="130">
        <v>-2.2395192348466264E-2</v>
      </c>
    </row>
    <row r="5063" spans="2:5" x14ac:dyDescent="0.25">
      <c r="B5063" s="136">
        <v>38666</v>
      </c>
      <c r="C5063" s="261">
        <v>2.879585981369019</v>
      </c>
      <c r="D5063" s="130">
        <f t="shared" si="83"/>
        <v>-4.3162463059188833E-3</v>
      </c>
      <c r="E5063" s="130">
        <v>-1.8930046166386331E-2</v>
      </c>
    </row>
    <row r="5064" spans="2:5" x14ac:dyDescent="0.25">
      <c r="B5064" s="136">
        <v>38665</v>
      </c>
      <c r="C5064" s="261">
        <v>2.8920688629150391</v>
      </c>
      <c r="D5064" s="130">
        <f t="shared" si="83"/>
        <v>-1.9449795970085211E-3</v>
      </c>
      <c r="E5064" s="130">
        <v>4.3349570482647736E-3</v>
      </c>
    </row>
    <row r="5065" spans="2:5" x14ac:dyDescent="0.25">
      <c r="B5065" s="136">
        <v>38664</v>
      </c>
      <c r="C5065" s="261">
        <v>2.8977048397064209</v>
      </c>
      <c r="D5065" s="130">
        <f t="shared" si="83"/>
        <v>1.8972532435177901E-2</v>
      </c>
      <c r="E5065" s="130">
        <v>1.9487699147319388E-3</v>
      </c>
    </row>
    <row r="5066" spans="2:5" x14ac:dyDescent="0.25">
      <c r="B5066" s="136">
        <v>38663</v>
      </c>
      <c r="C5066" s="261">
        <v>2.8437516689300542</v>
      </c>
      <c r="D5066" s="130">
        <f t="shared" si="83"/>
        <v>1.5382316899019598E-2</v>
      </c>
      <c r="E5066" s="130">
        <v>-1.8619277587234515E-2</v>
      </c>
    </row>
    <row r="5067" spans="2:5" x14ac:dyDescent="0.25">
      <c r="B5067" s="136">
        <v>38660</v>
      </c>
      <c r="C5067" s="261">
        <v>2.800670862197876</v>
      </c>
      <c r="D5067" s="130">
        <f t="shared" si="83"/>
        <v>-9.2579402601057278E-3</v>
      </c>
      <c r="E5067" s="130">
        <v>-1.514928578429181E-2</v>
      </c>
    </row>
    <row r="5068" spans="2:5" x14ac:dyDescent="0.25">
      <c r="B5068" s="136">
        <v>38659</v>
      </c>
      <c r="C5068" s="261">
        <v>2.8268415927886958</v>
      </c>
      <c r="D5068" s="130">
        <f t="shared" si="83"/>
        <v>1.3569791830068574E-2</v>
      </c>
      <c r="E5068" s="130">
        <v>9.3444506257625449E-3</v>
      </c>
    </row>
    <row r="5069" spans="2:5" x14ac:dyDescent="0.25">
      <c r="B5069" s="136">
        <v>38658</v>
      </c>
      <c r="C5069" s="261">
        <v>2.788995504379272</v>
      </c>
      <c r="D5069" s="130">
        <f t="shared" si="83"/>
        <v>3.9133060128235678E-3</v>
      </c>
      <c r="E5069" s="130">
        <v>-1.3388117857742583E-2</v>
      </c>
    </row>
    <row r="5070" spans="2:5" x14ac:dyDescent="0.25">
      <c r="B5070" s="136">
        <v>38657</v>
      </c>
      <c r="C5070" s="261">
        <v>2.7781238555908199</v>
      </c>
      <c r="D5070" s="130">
        <f t="shared" si="83"/>
        <v>1.4705453345939E-2</v>
      </c>
      <c r="E5070" s="130">
        <v>-3.898051743497442E-3</v>
      </c>
    </row>
    <row r="5071" spans="2:5" x14ac:dyDescent="0.25">
      <c r="B5071" s="136">
        <v>38656</v>
      </c>
      <c r="C5071" s="261">
        <v>2.737862348556519</v>
      </c>
      <c r="D5071" s="130">
        <f t="shared" si="83"/>
        <v>1.2809361492555592E-2</v>
      </c>
      <c r="E5071" s="130">
        <v>-1.4492336960887049E-2</v>
      </c>
    </row>
    <row r="5072" spans="2:5" x14ac:dyDescent="0.25">
      <c r="B5072" s="136">
        <v>38653</v>
      </c>
      <c r="C5072" s="261">
        <v>2.7032356262207031</v>
      </c>
      <c r="D5072" s="130">
        <f t="shared" si="83"/>
        <v>2.3631604311783093E-2</v>
      </c>
      <c r="E5072" s="130">
        <v>-1.2647356925768051E-2</v>
      </c>
    </row>
    <row r="5073" spans="2:5" x14ac:dyDescent="0.25">
      <c r="B5073" s="136">
        <v>38652</v>
      </c>
      <c r="C5073" s="261">
        <v>2.6408286094665532</v>
      </c>
      <c r="D5073" s="130">
        <f t="shared" si="83"/>
        <v>-3.4731221271186434E-2</v>
      </c>
      <c r="E5073" s="130">
        <v>-2.3086044053584394E-2</v>
      </c>
    </row>
    <row r="5074" spans="2:5" x14ac:dyDescent="0.25">
      <c r="B5074" s="136">
        <v>38651</v>
      </c>
      <c r="C5074" s="261">
        <v>2.735847949981689</v>
      </c>
      <c r="D5074" s="130">
        <f t="shared" si="83"/>
        <v>-1.650045421053049E-2</v>
      </c>
      <c r="E5074" s="130">
        <v>3.5980881218311896E-2</v>
      </c>
    </row>
    <row r="5075" spans="2:5" x14ac:dyDescent="0.25">
      <c r="B5075" s="136">
        <v>38650</v>
      </c>
      <c r="C5075" s="261">
        <v>2.7817480564117432</v>
      </c>
      <c r="D5075" s="130">
        <f t="shared" si="83"/>
        <v>-1.2999980035820475E-2</v>
      </c>
      <c r="E5075" s="130">
        <v>1.6777287067565785E-2</v>
      </c>
    </row>
    <row r="5076" spans="2:5" x14ac:dyDescent="0.25">
      <c r="B5076" s="136">
        <v>38649</v>
      </c>
      <c r="C5076" s="261">
        <v>2.8183870315551758</v>
      </c>
      <c r="D5076" s="130">
        <f t="shared" si="83"/>
        <v>1.6407594408627223E-2</v>
      </c>
      <c r="E5076" s="130">
        <v>1.3171205443635425E-2</v>
      </c>
    </row>
    <row r="5077" spans="2:5" x14ac:dyDescent="0.25">
      <c r="B5077" s="136">
        <v>38646</v>
      </c>
      <c r="C5077" s="261">
        <v>2.772890567779541</v>
      </c>
      <c r="D5077" s="130">
        <f t="shared" si="83"/>
        <v>1.219894069526164E-2</v>
      </c>
      <c r="E5077" s="130">
        <v>-1.614273102531627E-2</v>
      </c>
    </row>
    <row r="5078" spans="2:5" x14ac:dyDescent="0.25">
      <c r="B5078" s="136">
        <v>38645</v>
      </c>
      <c r="C5078" s="261">
        <v>2.7394719123840332</v>
      </c>
      <c r="D5078" s="130">
        <f t="shared" si="83"/>
        <v>-8.1632339489157591E-3</v>
      </c>
      <c r="E5078" s="130">
        <v>-1.2051920037460622E-2</v>
      </c>
    </row>
    <row r="5079" spans="2:5" x14ac:dyDescent="0.25">
      <c r="B5079" s="136">
        <v>38644</v>
      </c>
      <c r="C5079" s="261">
        <v>2.7620189189910889</v>
      </c>
      <c r="D5079" s="130">
        <f t="shared" si="83"/>
        <v>1.0607025621301357E-2</v>
      </c>
      <c r="E5079" s="130">
        <v>8.2304207993992781E-3</v>
      </c>
    </row>
    <row r="5080" spans="2:5" x14ac:dyDescent="0.25">
      <c r="B5080" s="136">
        <v>38643</v>
      </c>
      <c r="C5080" s="261">
        <v>2.7330296039581299</v>
      </c>
      <c r="D5080" s="130">
        <f t="shared" si="83"/>
        <v>-1.843683132834785E-2</v>
      </c>
      <c r="E5080" s="130">
        <v>-1.0495697489120824E-2</v>
      </c>
    </row>
    <row r="5081" spans="2:5" x14ac:dyDescent="0.25">
      <c r="B5081" s="136">
        <v>38642</v>
      </c>
      <c r="C5081" s="261">
        <v>2.7843644618988042</v>
      </c>
      <c r="D5081" s="130">
        <f t="shared" si="83"/>
        <v>-2.4218426555094229E-2</v>
      </c>
      <c r="E5081" s="130">
        <v>1.878313277921622E-2</v>
      </c>
    </row>
    <row r="5082" spans="2:5" x14ac:dyDescent="0.25">
      <c r="B5082" s="136">
        <v>38639</v>
      </c>
      <c r="C5082" s="261">
        <v>2.853471040725708</v>
      </c>
      <c r="D5082" s="130">
        <f t="shared" si="83"/>
        <v>-9.4841305343303858E-3</v>
      </c>
      <c r="E5082" s="130">
        <v>2.4819516184952473E-2</v>
      </c>
    </row>
    <row r="5083" spans="2:5" x14ac:dyDescent="0.25">
      <c r="B5083" s="136">
        <v>38638</v>
      </c>
      <c r="C5083" s="261">
        <v>2.8807928562164311</v>
      </c>
      <c r="D5083" s="130">
        <f t="shared" si="83"/>
        <v>3.3583619583944322E-3</v>
      </c>
      <c r="E5083" s="130">
        <v>9.5749405200812859E-3</v>
      </c>
    </row>
    <row r="5084" spans="2:5" x14ac:dyDescent="0.25">
      <c r="B5084" s="136">
        <v>38637</v>
      </c>
      <c r="C5084" s="261">
        <v>2.8711504936218262</v>
      </c>
      <c r="D5084" s="130">
        <f t="shared" si="83"/>
        <v>-4.4524562329166552E-2</v>
      </c>
      <c r="E5084" s="130">
        <v>-3.3471211141744496E-3</v>
      </c>
    </row>
    <row r="5085" spans="2:5" x14ac:dyDescent="0.25">
      <c r="B5085" s="136">
        <v>38636</v>
      </c>
      <c r="C5085" s="261">
        <v>3.0049443244934082</v>
      </c>
      <c r="D5085" s="130">
        <f t="shared" si="83"/>
        <v>2.3679208817920478E-2</v>
      </c>
      <c r="E5085" s="130">
        <v>4.6599379297184516E-2</v>
      </c>
    </row>
    <row r="5086" spans="2:5" x14ac:dyDescent="0.25">
      <c r="B5086" s="136">
        <v>38635</v>
      </c>
      <c r="C5086" s="261">
        <v>2.93543553352356</v>
      </c>
      <c r="D5086" s="130">
        <f t="shared" si="83"/>
        <v>1.2893296847998389E-2</v>
      </c>
      <c r="E5086" s="130">
        <v>-2.313147381909194E-2</v>
      </c>
    </row>
    <row r="5087" spans="2:5" x14ac:dyDescent="0.25">
      <c r="B5087" s="136">
        <v>38632</v>
      </c>
      <c r="C5087" s="261">
        <v>2.8980698585510249</v>
      </c>
      <c r="D5087" s="130">
        <f t="shared" si="83"/>
        <v>1.6201949825211292E-2</v>
      </c>
      <c r="E5087" s="130">
        <v>-1.2729175805705074E-2</v>
      </c>
    </row>
    <row r="5088" spans="2:5" x14ac:dyDescent="0.25">
      <c r="B5088" s="136">
        <v>38631</v>
      </c>
      <c r="C5088" s="261">
        <v>2.851864099502563</v>
      </c>
      <c r="D5088" s="130">
        <f t="shared" si="83"/>
        <v>-5.1859041212780508E-3</v>
      </c>
      <c r="E5088" s="130">
        <v>-1.5943631901117746E-2</v>
      </c>
    </row>
    <row r="5089" spans="2:5" x14ac:dyDescent="0.25">
      <c r="B5089" s="136">
        <v>38630</v>
      </c>
      <c r="C5089" s="261">
        <v>2.866730690002441</v>
      </c>
      <c r="D5089" s="130">
        <f t="shared" si="83"/>
        <v>-1.9917520724560701E-2</v>
      </c>
      <c r="E5089" s="130">
        <v>5.2129379175084242E-3</v>
      </c>
    </row>
    <row r="5090" spans="2:5" x14ac:dyDescent="0.25">
      <c r="B5090" s="136">
        <v>38629</v>
      </c>
      <c r="C5090" s="261">
        <v>2.9249892234802251</v>
      </c>
      <c r="D5090" s="130">
        <f t="shared" si="83"/>
        <v>4.4149644091286584E-3</v>
      </c>
      <c r="E5090" s="130">
        <v>2.0322290364057354E-2</v>
      </c>
    </row>
    <row r="5091" spans="2:5" x14ac:dyDescent="0.25">
      <c r="B5091" s="136">
        <v>38628</v>
      </c>
      <c r="C5091" s="261">
        <v>2.9121322631835942</v>
      </c>
      <c r="D5091" s="130">
        <f t="shared" si="83"/>
        <v>-2.4232403040110567E-2</v>
      </c>
      <c r="E5091" s="130">
        <v>-4.3955581762223821E-3</v>
      </c>
    </row>
    <row r="5092" spans="2:5" x14ac:dyDescent="0.25">
      <c r="B5092" s="136">
        <v>38625</v>
      </c>
      <c r="C5092" s="261">
        <v>2.9844527244567871</v>
      </c>
      <c r="D5092" s="130">
        <f t="shared" si="83"/>
        <v>1.0887202636994104E-2</v>
      </c>
      <c r="E5092" s="130">
        <v>2.483419526904692E-2</v>
      </c>
    </row>
    <row r="5093" spans="2:5" x14ac:dyDescent="0.25">
      <c r="B5093" s="136">
        <v>38624</v>
      </c>
      <c r="C5093" s="261">
        <v>2.95231032371521</v>
      </c>
      <c r="D5093" s="130">
        <f t="shared" si="83"/>
        <v>-1.0877376935554881E-3</v>
      </c>
      <c r="E5093" s="130">
        <v>-1.0769948030397273E-2</v>
      </c>
    </row>
    <row r="5094" spans="2:5" x14ac:dyDescent="0.25">
      <c r="B5094" s="136">
        <v>38623</v>
      </c>
      <c r="C5094" s="261">
        <v>2.955525159835815</v>
      </c>
      <c r="D5094" s="130">
        <f t="shared" si="83"/>
        <v>1.1273452606622894E-2</v>
      </c>
      <c r="E5094" s="130">
        <v>1.0889221552290785E-3</v>
      </c>
    </row>
    <row r="5095" spans="2:5" x14ac:dyDescent="0.25">
      <c r="B5095" s="136">
        <v>38622</v>
      </c>
      <c r="C5095" s="261">
        <v>2.9225776195526119</v>
      </c>
      <c r="D5095" s="130">
        <f t="shared" si="83"/>
        <v>5.3901345585711385E-3</v>
      </c>
      <c r="E5095" s="130">
        <v>-1.1147778652316878E-2</v>
      </c>
    </row>
    <row r="5096" spans="2:5" x14ac:dyDescent="0.25">
      <c r="B5096" s="136">
        <v>38621</v>
      </c>
      <c r="C5096" s="261">
        <v>2.9069089889526372</v>
      </c>
      <c r="D5096" s="130">
        <f t="shared" si="83"/>
        <v>2.4642082123242159E-2</v>
      </c>
      <c r="E5096" s="130">
        <v>-5.361236770975223E-3</v>
      </c>
    </row>
    <row r="5097" spans="2:5" x14ac:dyDescent="0.25">
      <c r="B5097" s="136">
        <v>38618</v>
      </c>
      <c r="C5097" s="261">
        <v>2.8369994163513179</v>
      </c>
      <c r="D5097" s="130">
        <f t="shared" si="83"/>
        <v>5.6716451294106299E-4</v>
      </c>
      <c r="E5097" s="130">
        <v>-2.4049453514713492E-2</v>
      </c>
    </row>
    <row r="5098" spans="2:5" x14ac:dyDescent="0.25">
      <c r="B5098" s="136">
        <v>38617</v>
      </c>
      <c r="C5098" s="261">
        <v>2.8353912830352779</v>
      </c>
      <c r="D5098" s="130">
        <f t="shared" si="83"/>
        <v>-6.1964741325972435E-3</v>
      </c>
      <c r="E5098" s="130">
        <v>-5.6684301969588309E-4</v>
      </c>
    </row>
    <row r="5099" spans="2:5" x14ac:dyDescent="0.25">
      <c r="B5099" s="136">
        <v>38616</v>
      </c>
      <c r="C5099" s="261">
        <v>2.8530702590942378</v>
      </c>
      <c r="D5099" s="130">
        <f t="shared" si="83"/>
        <v>-2.8988796483970038E-2</v>
      </c>
      <c r="E5099" s="130">
        <v>6.2351098293688305E-3</v>
      </c>
    </row>
    <row r="5100" spans="2:5" x14ac:dyDescent="0.25">
      <c r="B5100" s="136">
        <v>38615</v>
      </c>
      <c r="C5100" s="261">
        <v>2.938246488571167</v>
      </c>
      <c r="D5100" s="130">
        <f t="shared" si="83"/>
        <v>1.583508980660811E-2</v>
      </c>
      <c r="E5100" s="130">
        <v>2.9854234821392024E-2</v>
      </c>
    </row>
    <row r="5101" spans="2:5" x14ac:dyDescent="0.25">
      <c r="B5101" s="136">
        <v>38614</v>
      </c>
      <c r="C5101" s="261">
        <v>2.892444372177124</v>
      </c>
      <c r="D5101" s="130">
        <f t="shared" si="83"/>
        <v>-1.3295205900095164E-2</v>
      </c>
      <c r="E5101" s="130">
        <v>-1.5588248491812534E-2</v>
      </c>
    </row>
    <row r="5102" spans="2:5" x14ac:dyDescent="0.25">
      <c r="B5102" s="136">
        <v>38611</v>
      </c>
      <c r="C5102" s="261">
        <v>2.9314181804656978</v>
      </c>
      <c r="D5102" s="130">
        <f t="shared" si="83"/>
        <v>3.300499428306204E-3</v>
      </c>
      <c r="E5102" s="130">
        <v>1.347435015984022E-2</v>
      </c>
    </row>
    <row r="5103" spans="2:5" x14ac:dyDescent="0.25">
      <c r="B5103" s="136">
        <v>38610</v>
      </c>
      <c r="C5103" s="261">
        <v>2.9217748641967769</v>
      </c>
      <c r="D5103" s="130">
        <f t="shared" si="83"/>
        <v>-3.8357180812649814E-3</v>
      </c>
      <c r="E5103" s="130">
        <v>-3.2896419668752E-3</v>
      </c>
    </row>
    <row r="5104" spans="2:5" x14ac:dyDescent="0.25">
      <c r="B5104" s="136">
        <v>38609</v>
      </c>
      <c r="C5104" s="261">
        <v>2.9330251216888432</v>
      </c>
      <c r="D5104" s="130">
        <f t="shared" si="83"/>
        <v>4.2646556772796542E-3</v>
      </c>
      <c r="E5104" s="130">
        <v>3.8504874656586927E-3</v>
      </c>
    </row>
    <row r="5105" spans="2:5" x14ac:dyDescent="0.25">
      <c r="B5105" s="136">
        <v>38608</v>
      </c>
      <c r="C5105" s="261">
        <v>2.920569896697998</v>
      </c>
      <c r="D5105" s="130">
        <f t="shared" si="83"/>
        <v>-1.6373568303445503E-2</v>
      </c>
      <c r="E5105" s="130">
        <v>-4.246545622382334E-3</v>
      </c>
    </row>
    <row r="5106" spans="2:5" x14ac:dyDescent="0.25">
      <c r="B5106" s="136">
        <v>38607</v>
      </c>
      <c r="C5106" s="261">
        <v>2.9691860675811772</v>
      </c>
      <c r="D5106" s="130">
        <f t="shared" si="83"/>
        <v>3.122456685931683E-3</v>
      </c>
      <c r="E5106" s="130">
        <v>1.6646124764260802E-2</v>
      </c>
    </row>
    <row r="5107" spans="2:5" x14ac:dyDescent="0.25">
      <c r="B5107" s="136">
        <v>38604</v>
      </c>
      <c r="C5107" s="261">
        <v>2.9599437713623051</v>
      </c>
      <c r="D5107" s="130">
        <f t="shared" si="83"/>
        <v>1.3761127778168068E-2</v>
      </c>
      <c r="E5107" s="130">
        <v>-3.1127372985423007E-3</v>
      </c>
    </row>
    <row r="5108" spans="2:5" x14ac:dyDescent="0.25">
      <c r="B5108" s="136">
        <v>38603</v>
      </c>
      <c r="C5108" s="261">
        <v>2.919764518737793</v>
      </c>
      <c r="D5108" s="130">
        <f t="shared" si="83"/>
        <v>1.9929398356936738E-2</v>
      </c>
      <c r="E5108" s="130">
        <v>-1.3574329692762975E-2</v>
      </c>
    </row>
    <row r="5109" spans="2:5" x14ac:dyDescent="0.25">
      <c r="B5109" s="136">
        <v>38602</v>
      </c>
      <c r="C5109" s="261">
        <v>2.8627123832702641</v>
      </c>
      <c r="D5109" s="130">
        <f t="shared" si="83"/>
        <v>-1.3704780717018946E-2</v>
      </c>
      <c r="E5109" s="130">
        <v>-1.953997834462087E-2</v>
      </c>
    </row>
    <row r="5110" spans="2:5" x14ac:dyDescent="0.25">
      <c r="B5110" s="136">
        <v>38601</v>
      </c>
      <c r="C5110" s="261">
        <v>2.902490377426147</v>
      </c>
      <c r="D5110" s="130">
        <f t="shared" si="83"/>
        <v>7.5317880502567434E-3</v>
      </c>
      <c r="E5110" s="130">
        <v>1.3895211544249475E-2</v>
      </c>
    </row>
    <row r="5111" spans="2:5" x14ac:dyDescent="0.25">
      <c r="B5111" s="136">
        <v>38597</v>
      </c>
      <c r="C5111" s="261">
        <v>2.8807928562164311</v>
      </c>
      <c r="D5111" s="130">
        <f t="shared" si="83"/>
        <v>7.7301237215120257E-3</v>
      </c>
      <c r="E5111" s="130">
        <v>-7.4754842870337805E-3</v>
      </c>
    </row>
    <row r="5112" spans="2:5" x14ac:dyDescent="0.25">
      <c r="B5112" s="136">
        <v>38596</v>
      </c>
      <c r="C5112" s="261">
        <v>2.8586947917938228</v>
      </c>
      <c r="D5112" s="130">
        <f t="shared" si="83"/>
        <v>5.0853471739002593E-3</v>
      </c>
      <c r="E5112" s="130">
        <v>-7.6708272776097527E-3</v>
      </c>
    </row>
    <row r="5113" spans="2:5" x14ac:dyDescent="0.25">
      <c r="B5113" s="136">
        <v>38595</v>
      </c>
      <c r="C5113" s="261">
        <v>2.8442308902740479</v>
      </c>
      <c r="D5113" s="130">
        <f t="shared" si="83"/>
        <v>7.1134494772107232E-3</v>
      </c>
      <c r="E5113" s="130">
        <v>-5.0596172635480581E-3</v>
      </c>
    </row>
    <row r="5114" spans="2:5" x14ac:dyDescent="0.25">
      <c r="B5114" s="136">
        <v>38594</v>
      </c>
      <c r="C5114" s="261">
        <v>2.8241415023803711</v>
      </c>
      <c r="D5114" s="130">
        <f t="shared" si="83"/>
        <v>-5.5178262906040625E-3</v>
      </c>
      <c r="E5114" s="130">
        <v>-7.0632057201731263E-3</v>
      </c>
    </row>
    <row r="5115" spans="2:5" x14ac:dyDescent="0.25">
      <c r="B5115" s="136">
        <v>38593</v>
      </c>
      <c r="C5115" s="261">
        <v>2.8398110866546631</v>
      </c>
      <c r="D5115" s="130">
        <f t="shared" si="83"/>
        <v>1.0580481143996706E-2</v>
      </c>
      <c r="E5115" s="130">
        <v>5.5484416276892082E-3</v>
      </c>
    </row>
    <row r="5116" spans="2:5" x14ac:dyDescent="0.25">
      <c r="B5116" s="136">
        <v>38590</v>
      </c>
      <c r="C5116" s="261">
        <v>2.8100790977478032</v>
      </c>
      <c r="D5116" s="130">
        <f t="shared" si="83"/>
        <v>1.7605310948132391E-2</v>
      </c>
      <c r="E5116" s="130">
        <v>-1.0469706610619864E-2</v>
      </c>
    </row>
    <row r="5117" spans="2:5" x14ac:dyDescent="0.25">
      <c r="B5117" s="136">
        <v>38589</v>
      </c>
      <c r="C5117" s="261">
        <v>2.7614626884460449</v>
      </c>
      <c r="D5117" s="130">
        <f t="shared" si="83"/>
        <v>1.4568246341616804E-3</v>
      </c>
      <c r="E5117" s="130">
        <v>-1.7300726282303901E-2</v>
      </c>
    </row>
    <row r="5118" spans="2:5" x14ac:dyDescent="0.25">
      <c r="B5118" s="136">
        <v>38588</v>
      </c>
      <c r="C5118" s="261">
        <v>2.7574455738067631</v>
      </c>
      <c r="D5118" s="130">
        <f t="shared" si="83"/>
        <v>1.3737065842183597E-2</v>
      </c>
      <c r="E5118" s="130">
        <v>-1.4547053835235156E-3</v>
      </c>
    </row>
    <row r="5119" spans="2:5" x14ac:dyDescent="0.25">
      <c r="B5119" s="136">
        <v>38587</v>
      </c>
      <c r="C5119" s="261">
        <v>2.720079660415649</v>
      </c>
      <c r="D5119" s="130">
        <f t="shared" si="83"/>
        <v>-2.7717551975310523E-2</v>
      </c>
      <c r="E5119" s="130">
        <v>-1.3550916016641098E-2</v>
      </c>
    </row>
    <row r="5120" spans="2:5" x14ac:dyDescent="0.25">
      <c r="B5120" s="136">
        <v>38586</v>
      </c>
      <c r="C5120" s="261">
        <v>2.797622919082642</v>
      </c>
      <c r="D5120" s="130">
        <f t="shared" si="83"/>
        <v>-7.6957592859381073E-3</v>
      </c>
      <c r="E5120" s="130">
        <v>2.8507716077382776E-2</v>
      </c>
    </row>
    <row r="5121" spans="2:5" x14ac:dyDescent="0.25">
      <c r="B5121" s="136">
        <v>38583</v>
      </c>
      <c r="C5121" s="261">
        <v>2.8193197250366211</v>
      </c>
      <c r="D5121" s="130">
        <f t="shared" si="83"/>
        <v>1.4226023948114619E-4</v>
      </c>
      <c r="E5121" s="130">
        <v>7.7554433108138693E-3</v>
      </c>
    </row>
    <row r="5122" spans="2:5" x14ac:dyDescent="0.25">
      <c r="B5122" s="136">
        <v>38582</v>
      </c>
      <c r="C5122" s="261">
        <v>2.8189187049865718</v>
      </c>
      <c r="D5122" s="130">
        <f t="shared" si="83"/>
        <v>-8.3388794182588325E-3</v>
      </c>
      <c r="E5122" s="130">
        <v>-1.4224000438405873E-4</v>
      </c>
    </row>
    <row r="5123" spans="2:5" x14ac:dyDescent="0.25">
      <c r="B5123" s="136">
        <v>38581</v>
      </c>
      <c r="C5123" s="261">
        <v>2.8426229953765869</v>
      </c>
      <c r="D5123" s="130">
        <f t="shared" ref="D5123:D5186" si="84">(C5123-C5124)/C5124</f>
        <v>9.992319269670721E-3</v>
      </c>
      <c r="E5123" s="130">
        <v>8.4090010641608808E-3</v>
      </c>
    </row>
    <row r="5124" spans="2:5" x14ac:dyDescent="0.25">
      <c r="B5124" s="136">
        <v>38580</v>
      </c>
      <c r="C5124" s="261">
        <v>2.8144996166229248</v>
      </c>
      <c r="D5124" s="130">
        <f t="shared" si="84"/>
        <v>-6.3827894301503769E-3</v>
      </c>
      <c r="E5124" s="130">
        <v>-9.8934606521524898E-3</v>
      </c>
    </row>
    <row r="5125" spans="2:5" x14ac:dyDescent="0.25">
      <c r="B5125" s="136">
        <v>38579</v>
      </c>
      <c r="C5125" s="261">
        <v>2.832579374313354</v>
      </c>
      <c r="D5125" s="130">
        <f t="shared" si="84"/>
        <v>-7.8805391434489322E-3</v>
      </c>
      <c r="E5125" s="130">
        <v>6.4237911363167529E-3</v>
      </c>
    </row>
    <row r="5126" spans="2:5" x14ac:dyDescent="0.25">
      <c r="B5126" s="136">
        <v>38576</v>
      </c>
      <c r="C5126" s="261">
        <v>2.8550789356231689</v>
      </c>
      <c r="D5126" s="130">
        <f t="shared" si="84"/>
        <v>-2.0537512829044334E-2</v>
      </c>
      <c r="E5126" s="130">
        <v>7.9431353323572863E-3</v>
      </c>
    </row>
    <row r="5127" spans="2:5" x14ac:dyDescent="0.25">
      <c r="B5127" s="136">
        <v>38575</v>
      </c>
      <c r="C5127" s="261">
        <v>2.9149446487426758</v>
      </c>
      <c r="D5127" s="130">
        <f t="shared" si="84"/>
        <v>1.2424051016981174E-3</v>
      </c>
      <c r="E5127" s="130">
        <v>2.0968146404834912E-2</v>
      </c>
    </row>
    <row r="5128" spans="2:5" x14ac:dyDescent="0.25">
      <c r="B5128" s="136">
        <v>38574</v>
      </c>
      <c r="C5128" s="261">
        <v>2.911327600479126</v>
      </c>
      <c r="D5128" s="130">
        <f t="shared" si="84"/>
        <v>-1.7913159800297541E-3</v>
      </c>
      <c r="E5128" s="130">
        <v>-1.2408634466215241E-3</v>
      </c>
    </row>
    <row r="5129" spans="2:5" x14ac:dyDescent="0.25">
      <c r="B5129" s="136">
        <v>38573</v>
      </c>
      <c r="C5129" s="261">
        <v>2.916552066802979</v>
      </c>
      <c r="D5129" s="130">
        <f t="shared" si="84"/>
        <v>1.8807227665396914E-2</v>
      </c>
      <c r="E5129" s="130">
        <v>1.7945305512829187E-3</v>
      </c>
    </row>
    <row r="5130" spans="2:5" x14ac:dyDescent="0.25">
      <c r="B5130" s="136">
        <v>38572</v>
      </c>
      <c r="C5130" s="261">
        <v>2.8627123832702641</v>
      </c>
      <c r="D5130" s="130">
        <f t="shared" si="84"/>
        <v>-5.7214289387394921E-3</v>
      </c>
      <c r="E5130" s="130">
        <v>-1.8460045389051462E-2</v>
      </c>
    </row>
    <row r="5131" spans="2:5" x14ac:dyDescent="0.25">
      <c r="B5131" s="136">
        <v>38569</v>
      </c>
      <c r="C5131" s="261">
        <v>2.8791854381561279</v>
      </c>
      <c r="D5131" s="130">
        <f t="shared" si="84"/>
        <v>-3.3319871842336458E-2</v>
      </c>
      <c r="E5131" s="130">
        <v>5.7543520551113008E-3</v>
      </c>
    </row>
    <row r="5132" spans="2:5" x14ac:dyDescent="0.25">
      <c r="B5132" s="136">
        <v>38568</v>
      </c>
      <c r="C5132" s="261">
        <v>2.9784262180328369</v>
      </c>
      <c r="D5132" s="130">
        <f t="shared" si="84"/>
        <v>-5.2334154075438042E-3</v>
      </c>
      <c r="E5132" s="130">
        <v>3.446835294508304E-2</v>
      </c>
    </row>
    <row r="5133" spans="2:5" x14ac:dyDescent="0.25">
      <c r="B5133" s="136">
        <v>38567</v>
      </c>
      <c r="C5133" s="261">
        <v>2.9940955638885498</v>
      </c>
      <c r="D5133" s="130">
        <f t="shared" si="84"/>
        <v>3.0990346667472156E-2</v>
      </c>
      <c r="E5133" s="130">
        <v>5.2609481345695487E-3</v>
      </c>
    </row>
    <row r="5134" spans="2:5" x14ac:dyDescent="0.25">
      <c r="B5134" s="136">
        <v>38566</v>
      </c>
      <c r="C5134" s="261">
        <v>2.9040966033935551</v>
      </c>
      <c r="D5134" s="130">
        <f t="shared" si="84"/>
        <v>1.5882007316787683E-2</v>
      </c>
      <c r="E5134" s="130">
        <v>-3.0058813613186575E-2</v>
      </c>
    </row>
    <row r="5135" spans="2:5" x14ac:dyDescent="0.25">
      <c r="B5135" s="136">
        <v>38565</v>
      </c>
      <c r="C5135" s="261">
        <v>2.8586947917938228</v>
      </c>
      <c r="D5135" s="130">
        <f t="shared" si="84"/>
        <v>-4.2149873646281068E-4</v>
      </c>
      <c r="E5135" s="130">
        <v>-1.5633712579216016E-2</v>
      </c>
    </row>
    <row r="5136" spans="2:5" x14ac:dyDescent="0.25">
      <c r="B5136" s="136">
        <v>38562</v>
      </c>
      <c r="C5136" s="261">
        <v>2.8599002361297612</v>
      </c>
      <c r="D5136" s="130">
        <f t="shared" si="84"/>
        <v>-1.0427016576244685E-2</v>
      </c>
      <c r="E5136" s="130">
        <v>4.2167647256319214E-4</v>
      </c>
    </row>
    <row r="5137" spans="2:5" x14ac:dyDescent="0.25">
      <c r="B5137" s="136">
        <v>38561</v>
      </c>
      <c r="C5137" s="261">
        <v>2.890034675598145</v>
      </c>
      <c r="D5137" s="130">
        <f t="shared" si="84"/>
        <v>2.780914902851771E-4</v>
      </c>
      <c r="E5137" s="130">
        <v>1.0536884849229584E-2</v>
      </c>
    </row>
    <row r="5138" spans="2:5" x14ac:dyDescent="0.25">
      <c r="B5138" s="136">
        <v>38560</v>
      </c>
      <c r="C5138" s="261">
        <v>2.8892312049865718</v>
      </c>
      <c r="D5138" s="130">
        <f t="shared" si="84"/>
        <v>-8.8212459770703102E-3</v>
      </c>
      <c r="E5138" s="130">
        <v>-2.7801417690840024E-4</v>
      </c>
    </row>
    <row r="5139" spans="2:5" x14ac:dyDescent="0.25">
      <c r="B5139" s="136">
        <v>38559</v>
      </c>
      <c r="C5139" s="261">
        <v>2.9149446487426758</v>
      </c>
      <c r="D5139" s="130">
        <f t="shared" si="84"/>
        <v>1.4117914634580449E-2</v>
      </c>
      <c r="E5139" s="130">
        <v>8.8997528864165325E-3</v>
      </c>
    </row>
    <row r="5140" spans="2:5" x14ac:dyDescent="0.25">
      <c r="B5140" s="136">
        <v>38558</v>
      </c>
      <c r="C5140" s="261">
        <v>2.8743646144866939</v>
      </c>
      <c r="D5140" s="130">
        <f t="shared" si="84"/>
        <v>-9.1413106879385062E-3</v>
      </c>
      <c r="E5140" s="130">
        <v>-1.3921373866733823E-2</v>
      </c>
    </row>
    <row r="5141" spans="2:5" x14ac:dyDescent="0.25">
      <c r="B5141" s="136">
        <v>38555</v>
      </c>
      <c r="C5141" s="261">
        <v>2.900882482528687</v>
      </c>
      <c r="D5141" s="130">
        <f t="shared" si="84"/>
        <v>2.513147806452172E-2</v>
      </c>
      <c r="E5141" s="130">
        <v>9.2256451767962835E-3</v>
      </c>
    </row>
    <row r="5142" spans="2:5" x14ac:dyDescent="0.25">
      <c r="B5142" s="136">
        <v>38554</v>
      </c>
      <c r="C5142" s="261">
        <v>2.8297662734985352</v>
      </c>
      <c r="D5142" s="130">
        <f t="shared" si="84"/>
        <v>7.2939252255547656E-3</v>
      </c>
      <c r="E5142" s="130">
        <v>-2.4515370566876641E-2</v>
      </c>
    </row>
    <row r="5143" spans="2:5" x14ac:dyDescent="0.25">
      <c r="B5143" s="136">
        <v>38553</v>
      </c>
      <c r="C5143" s="261">
        <v>2.80927562713623</v>
      </c>
      <c r="D5143" s="130">
        <f t="shared" si="84"/>
        <v>-1.5211252726503668E-2</v>
      </c>
      <c r="E5143" s="130">
        <v>-7.2411091171045222E-3</v>
      </c>
    </row>
    <row r="5144" spans="2:5" x14ac:dyDescent="0.25">
      <c r="B5144" s="136">
        <v>38552</v>
      </c>
      <c r="C5144" s="261">
        <v>2.852668285369873</v>
      </c>
      <c r="D5144" s="130">
        <f t="shared" si="84"/>
        <v>-4.2074774501930845E-3</v>
      </c>
      <c r="E5144" s="130">
        <v>1.5446208913960291E-2</v>
      </c>
    </row>
    <row r="5145" spans="2:5" x14ac:dyDescent="0.25">
      <c r="B5145" s="136">
        <v>38551</v>
      </c>
      <c r="C5145" s="261">
        <v>2.864721536636353</v>
      </c>
      <c r="D5145" s="130">
        <f t="shared" si="84"/>
        <v>1.6103817951737331E-2</v>
      </c>
      <c r="E5145" s="130">
        <v>4.2252551158141853E-3</v>
      </c>
    </row>
    <row r="5146" spans="2:5" x14ac:dyDescent="0.25">
      <c r="B5146" s="136">
        <v>38548</v>
      </c>
      <c r="C5146" s="261">
        <v>2.8193197250366211</v>
      </c>
      <c r="D5146" s="130">
        <f t="shared" si="84"/>
        <v>1.1386722369944769E-2</v>
      </c>
      <c r="E5146" s="130">
        <v>-1.5848595062066997E-2</v>
      </c>
    </row>
    <row r="5147" spans="2:5" x14ac:dyDescent="0.25">
      <c r="B5147" s="136">
        <v>38547</v>
      </c>
      <c r="C5147" s="261">
        <v>2.7875783443450932</v>
      </c>
      <c r="D5147" s="130">
        <f t="shared" si="84"/>
        <v>-2.0886474945408091E-2</v>
      </c>
      <c r="E5147" s="130">
        <v>-1.1258524675173397E-2</v>
      </c>
    </row>
    <row r="5148" spans="2:5" x14ac:dyDescent="0.25">
      <c r="B5148" s="136">
        <v>38546</v>
      </c>
      <c r="C5148" s="261">
        <v>2.8470430374145508</v>
      </c>
      <c r="D5148" s="130">
        <f t="shared" si="84"/>
        <v>-2.2620637520679974E-2</v>
      </c>
      <c r="E5148" s="130">
        <v>2.1332025767128008E-2</v>
      </c>
    </row>
    <row r="5149" spans="2:5" x14ac:dyDescent="0.25">
      <c r="B5149" s="136">
        <v>38545</v>
      </c>
      <c r="C5149" s="261">
        <v>2.9129354953765869</v>
      </c>
      <c r="D5149" s="130">
        <f t="shared" si="84"/>
        <v>-6.8482922632555204E-2</v>
      </c>
      <c r="E5149" s="130">
        <v>2.314417347967954E-2</v>
      </c>
    </row>
    <row r="5150" spans="2:5" x14ac:dyDescent="0.25">
      <c r="B5150" s="136">
        <v>38544</v>
      </c>
      <c r="C5150" s="261">
        <v>3.1270875930786128</v>
      </c>
      <c r="D5150" s="130">
        <f t="shared" si="84"/>
        <v>-1.0265484407021553E-3</v>
      </c>
      <c r="E5150" s="130">
        <v>7.3517624417680477E-2</v>
      </c>
    </row>
    <row r="5151" spans="2:5" x14ac:dyDescent="0.25">
      <c r="B5151" s="136">
        <v>38541</v>
      </c>
      <c r="C5151" s="261">
        <v>3.1303009986877441</v>
      </c>
      <c r="D5151" s="130">
        <f t="shared" si="84"/>
        <v>1.0636853364665052E-2</v>
      </c>
      <c r="E5151" s="130">
        <v>1.0276033252933957E-3</v>
      </c>
    </row>
    <row r="5152" spans="2:5" x14ac:dyDescent="0.25">
      <c r="B5152" s="136">
        <v>38540</v>
      </c>
      <c r="C5152" s="261">
        <v>3.0973548889160161</v>
      </c>
      <c r="D5152" s="130">
        <f t="shared" si="84"/>
        <v>-5.5471208264354444E-3</v>
      </c>
      <c r="E5152" s="130">
        <v>-1.0524901530408557E-2</v>
      </c>
    </row>
    <row r="5153" spans="2:5" x14ac:dyDescent="0.25">
      <c r="B5153" s="136">
        <v>38539</v>
      </c>
      <c r="C5153" s="261">
        <v>3.114632129669189</v>
      </c>
      <c r="D5153" s="130">
        <f t="shared" si="84"/>
        <v>1.4129026989278133E-2</v>
      </c>
      <c r="E5153" s="130">
        <v>5.5780630159624591E-3</v>
      </c>
    </row>
    <row r="5154" spans="2:5" x14ac:dyDescent="0.25">
      <c r="B5154" s="136">
        <v>38538</v>
      </c>
      <c r="C5154" s="261">
        <v>3.07123851776123</v>
      </c>
      <c r="D5154" s="130">
        <f t="shared" si="84"/>
        <v>-3.9249568122846825E-4</v>
      </c>
      <c r="E5154" s="130">
        <v>-1.3932178858171575E-2</v>
      </c>
    </row>
    <row r="5155" spans="2:5" x14ac:dyDescent="0.25">
      <c r="B5155" s="136">
        <v>38534</v>
      </c>
      <c r="C5155" s="261">
        <v>3.0724444389343262</v>
      </c>
      <c r="D5155" s="130">
        <f t="shared" si="84"/>
        <v>-1.4561613422943811E-2</v>
      </c>
      <c r="E5155" s="130">
        <v>3.9264979457707499E-4</v>
      </c>
    </row>
    <row r="5156" spans="2:5" x14ac:dyDescent="0.25">
      <c r="B5156" s="136">
        <v>38533</v>
      </c>
      <c r="C5156" s="261">
        <v>3.1178452968597412</v>
      </c>
      <c r="D5156" s="130">
        <f t="shared" si="84"/>
        <v>2.324927580264776E-3</v>
      </c>
      <c r="E5156" s="130">
        <v>1.4776787287050917E-2</v>
      </c>
    </row>
    <row r="5157" spans="2:5" x14ac:dyDescent="0.25">
      <c r="B5157" s="136">
        <v>38532</v>
      </c>
      <c r="C5157" s="261">
        <v>3.110613346099854</v>
      </c>
      <c r="D5157" s="130">
        <f t="shared" si="84"/>
        <v>2.5702028234432253E-2</v>
      </c>
      <c r="E5157" s="130">
        <v>-2.3195348297656688E-3</v>
      </c>
    </row>
    <row r="5158" spans="2:5" x14ac:dyDescent="0.25">
      <c r="B5158" s="136">
        <v>38531</v>
      </c>
      <c r="C5158" s="261">
        <v>3.0326676368713379</v>
      </c>
      <c r="D5158" s="130">
        <f t="shared" si="84"/>
        <v>2.0689457054415092E-2</v>
      </c>
      <c r="E5158" s="130">
        <v>-2.5057987141425302E-2</v>
      </c>
    </row>
    <row r="5159" spans="2:5" x14ac:dyDescent="0.25">
      <c r="B5159" s="136">
        <v>38530</v>
      </c>
      <c r="C5159" s="261">
        <v>2.9711952209472661</v>
      </c>
      <c r="D5159" s="130">
        <f t="shared" si="84"/>
        <v>1.3708467109228644E-2</v>
      </c>
      <c r="E5159" s="130">
        <v>-2.0270080102641929E-2</v>
      </c>
    </row>
    <row r="5160" spans="2:5" x14ac:dyDescent="0.25">
      <c r="B5160" s="136">
        <v>38527</v>
      </c>
      <c r="C5160" s="261">
        <v>2.9310154914855961</v>
      </c>
      <c r="D5160" s="130">
        <f t="shared" si="84"/>
        <v>-1.0176440972720953E-2</v>
      </c>
      <c r="E5160" s="130">
        <v>-1.3523086325125402E-2</v>
      </c>
    </row>
    <row r="5161" spans="2:5" x14ac:dyDescent="0.25">
      <c r="B5161" s="136">
        <v>38526</v>
      </c>
      <c r="C5161" s="261">
        <v>2.9611494541168208</v>
      </c>
      <c r="D5161" s="130">
        <f t="shared" si="84"/>
        <v>-2.6677505427740035E-2</v>
      </c>
      <c r="E5161" s="130">
        <v>1.0281065630243799E-2</v>
      </c>
    </row>
    <row r="5162" spans="2:5" x14ac:dyDescent="0.25">
      <c r="B5162" s="136">
        <v>38525</v>
      </c>
      <c r="C5162" s="261">
        <v>3.0423107147216801</v>
      </c>
      <c r="D5162" s="130">
        <f t="shared" si="84"/>
        <v>9.6002559688485589E-3</v>
      </c>
      <c r="E5162" s="130">
        <v>2.7408701202846272E-2</v>
      </c>
    </row>
    <row r="5163" spans="2:5" x14ac:dyDescent="0.25">
      <c r="B5163" s="136">
        <v>38524</v>
      </c>
      <c r="C5163" s="261">
        <v>3.0133814811706539</v>
      </c>
      <c r="D5163" s="130">
        <f t="shared" si="84"/>
        <v>-1.2378480683379984E-2</v>
      </c>
      <c r="E5163" s="130">
        <v>-9.508967447354506E-3</v>
      </c>
    </row>
    <row r="5164" spans="2:5" x14ac:dyDescent="0.25">
      <c r="B5164" s="136">
        <v>38523</v>
      </c>
      <c r="C5164" s="261">
        <v>3.0511500835418701</v>
      </c>
      <c r="D5164" s="130">
        <f t="shared" si="84"/>
        <v>5.0292886956998404E-3</v>
      </c>
      <c r="E5164" s="130">
        <v>1.253362795491254E-2</v>
      </c>
    </row>
    <row r="5165" spans="2:5" x14ac:dyDescent="0.25">
      <c r="B5165" s="136">
        <v>38520</v>
      </c>
      <c r="C5165" s="261">
        <v>3.0358817577362061</v>
      </c>
      <c r="D5165" s="130">
        <f t="shared" si="84"/>
        <v>2.9007407191909789E-2</v>
      </c>
      <c r="E5165" s="130">
        <v>-5.0041215238878431E-3</v>
      </c>
    </row>
    <row r="5166" spans="2:5" x14ac:dyDescent="0.25">
      <c r="B5166" s="136">
        <v>38519</v>
      </c>
      <c r="C5166" s="261">
        <v>2.9503011703491211</v>
      </c>
      <c r="D5166" s="130">
        <f t="shared" si="84"/>
        <v>-1.422996250325617E-2</v>
      </c>
      <c r="E5166" s="130">
        <v>-2.8189697167553925E-2</v>
      </c>
    </row>
    <row r="5167" spans="2:5" x14ac:dyDescent="0.25">
      <c r="B5167" s="136">
        <v>38518</v>
      </c>
      <c r="C5167" s="261">
        <v>2.9928898811340332</v>
      </c>
      <c r="D5167" s="130">
        <f t="shared" si="84"/>
        <v>1.6928048704615013E-2</v>
      </c>
      <c r="E5167" s="130">
        <v>1.4435377382124149E-2</v>
      </c>
    </row>
    <row r="5168" spans="2:5" x14ac:dyDescent="0.25">
      <c r="B5168" s="136">
        <v>38517</v>
      </c>
      <c r="C5168" s="261">
        <v>2.9430694580078121</v>
      </c>
      <c r="D5168" s="130">
        <f t="shared" si="84"/>
        <v>-5.8363822097460298E-3</v>
      </c>
      <c r="E5168" s="130">
        <v>-1.6646260004508997E-2</v>
      </c>
    </row>
    <row r="5169" spans="2:5" x14ac:dyDescent="0.25">
      <c r="B5169" s="136">
        <v>38516</v>
      </c>
      <c r="C5169" s="261">
        <v>2.960347175598145</v>
      </c>
      <c r="D5169" s="130">
        <f t="shared" si="84"/>
        <v>3.1211075020825041E-2</v>
      </c>
      <c r="E5169" s="130">
        <v>5.8706455409409022E-3</v>
      </c>
    </row>
    <row r="5170" spans="2:5" x14ac:dyDescent="0.25">
      <c r="B5170" s="136">
        <v>38513</v>
      </c>
      <c r="C5170" s="261">
        <v>2.8707480430603032</v>
      </c>
      <c r="D5170" s="130">
        <f t="shared" si="84"/>
        <v>-1.2985115906799622E-2</v>
      </c>
      <c r="E5170" s="130">
        <v>-3.0266427288123086E-2</v>
      </c>
    </row>
    <row r="5171" spans="2:5" x14ac:dyDescent="0.25">
      <c r="B5171" s="136">
        <v>38512</v>
      </c>
      <c r="C5171" s="261">
        <v>2.908515453338623</v>
      </c>
      <c r="D5171" s="130">
        <f t="shared" si="84"/>
        <v>7.936284985124371E-3</v>
      </c>
      <c r="E5171" s="130">
        <v>1.3155947408766211E-2</v>
      </c>
    </row>
    <row r="5172" spans="2:5" x14ac:dyDescent="0.25">
      <c r="B5172" s="136">
        <v>38511</v>
      </c>
      <c r="C5172" s="261">
        <v>2.885614395141602</v>
      </c>
      <c r="D5172" s="130">
        <f t="shared" si="84"/>
        <v>-5.2632560881183416E-3</v>
      </c>
      <c r="E5172" s="130">
        <v>-7.8737962938217852E-3</v>
      </c>
    </row>
    <row r="5173" spans="2:5" x14ac:dyDescent="0.25">
      <c r="B5173" s="136">
        <v>38510</v>
      </c>
      <c r="C5173" s="261">
        <v>2.900882482528687</v>
      </c>
      <c r="D5173" s="130">
        <f t="shared" si="84"/>
        <v>2.4994133567463311E-3</v>
      </c>
      <c r="E5173" s="130">
        <v>5.2911045262288865E-3</v>
      </c>
    </row>
    <row r="5174" spans="2:5" x14ac:dyDescent="0.25">
      <c r="B5174" s="136">
        <v>38509</v>
      </c>
      <c r="C5174" s="261">
        <v>2.8936500549316411</v>
      </c>
      <c r="D5174" s="130">
        <f t="shared" si="84"/>
        <v>1.208547088372869E-2</v>
      </c>
      <c r="E5174" s="130">
        <v>-2.4931818646929198E-3</v>
      </c>
    </row>
    <row r="5175" spans="2:5" x14ac:dyDescent="0.25">
      <c r="B5175" s="136">
        <v>38506</v>
      </c>
      <c r="C5175" s="261">
        <v>2.8590965270996089</v>
      </c>
      <c r="D5175" s="130">
        <f t="shared" si="84"/>
        <v>4.51725847049835E-3</v>
      </c>
      <c r="E5175" s="130">
        <v>-1.1941156385908739E-2</v>
      </c>
    </row>
    <row r="5176" spans="2:5" x14ac:dyDescent="0.25">
      <c r="B5176" s="136">
        <v>38505</v>
      </c>
      <c r="C5176" s="261">
        <v>2.846239328384399</v>
      </c>
      <c r="D5176" s="130">
        <f t="shared" si="84"/>
        <v>-5.4752211731767071E-3</v>
      </c>
      <c r="E5176" s="130">
        <v>-4.4969446093703104E-3</v>
      </c>
    </row>
    <row r="5177" spans="2:5" x14ac:dyDescent="0.25">
      <c r="B5177" s="136">
        <v>38504</v>
      </c>
      <c r="C5177" s="261">
        <v>2.861908912658691</v>
      </c>
      <c r="D5177" s="130">
        <f t="shared" si="84"/>
        <v>-1.3298103636399957E-2</v>
      </c>
      <c r="E5177" s="130">
        <v>5.5053642601398754E-3</v>
      </c>
    </row>
    <row r="5178" spans="2:5" x14ac:dyDescent="0.25">
      <c r="B5178" s="136">
        <v>38503</v>
      </c>
      <c r="C5178" s="261">
        <v>2.900479793548584</v>
      </c>
      <c r="D5178" s="130">
        <f t="shared" si="84"/>
        <v>2.6099140346865623E-2</v>
      </c>
      <c r="E5178" s="130">
        <v>1.3477326521220752E-2</v>
      </c>
    </row>
    <row r="5179" spans="2:5" x14ac:dyDescent="0.25">
      <c r="B5179" s="136">
        <v>38499</v>
      </c>
      <c r="C5179" s="261">
        <v>2.8267052173614502</v>
      </c>
      <c r="D5179" s="130">
        <f t="shared" si="84"/>
        <v>-2.2733688964341105E-2</v>
      </c>
      <c r="E5179" s="130">
        <v>-2.5435300859956857E-2</v>
      </c>
    </row>
    <row r="5180" spans="2:5" x14ac:dyDescent="0.25">
      <c r="B5180" s="136">
        <v>38498</v>
      </c>
      <c r="C5180" s="261">
        <v>2.8924615383148189</v>
      </c>
      <c r="D5180" s="130">
        <f t="shared" si="84"/>
        <v>4.9309179690777243E-2</v>
      </c>
      <c r="E5180" s="130">
        <v>2.326253213440772E-2</v>
      </c>
    </row>
    <row r="5181" spans="2:5" x14ac:dyDescent="0.25">
      <c r="B5181" s="136">
        <v>38497</v>
      </c>
      <c r="C5181" s="261">
        <v>2.756538867950439</v>
      </c>
      <c r="D5181" s="130">
        <f t="shared" si="84"/>
        <v>1.0286751881328623E-2</v>
      </c>
      <c r="E5181" s="130">
        <v>-4.6992040711307081E-2</v>
      </c>
    </row>
    <row r="5182" spans="2:5" x14ac:dyDescent="0.25">
      <c r="B5182" s="136">
        <v>38496</v>
      </c>
      <c r="C5182" s="261">
        <v>2.7284717559814449</v>
      </c>
      <c r="D5182" s="130">
        <f t="shared" si="84"/>
        <v>-1.0182012049720451E-2</v>
      </c>
      <c r="E5182" s="130">
        <v>-1.0182012049720451E-2</v>
      </c>
    </row>
    <row r="5183" spans="2:5" x14ac:dyDescent="0.25">
      <c r="B5183" s="136">
        <v>38495</v>
      </c>
      <c r="C5183" s="261">
        <v>2.756538867950439</v>
      </c>
      <c r="D5183" s="130">
        <f t="shared" si="84"/>
        <v>3.6171946066327856E-2</v>
      </c>
      <c r="E5183" s="130">
        <v>1.0286751881328623E-2</v>
      </c>
    </row>
    <row r="5184" spans="2:5" x14ac:dyDescent="0.25">
      <c r="B5184" s="136">
        <v>38492</v>
      </c>
      <c r="C5184" s="261">
        <v>2.6603102684021001</v>
      </c>
      <c r="D5184" s="130">
        <f t="shared" si="84"/>
        <v>1.0970577600009301E-2</v>
      </c>
      <c r="E5184" s="130">
        <v>-3.4909211934997138E-2</v>
      </c>
    </row>
    <row r="5185" spans="2:5" x14ac:dyDescent="0.25">
      <c r="B5185" s="136">
        <v>38491</v>
      </c>
      <c r="C5185" s="261">
        <v>2.6314418315887451</v>
      </c>
      <c r="D5185" s="130">
        <f t="shared" si="84"/>
        <v>-3.0383794923970636E-3</v>
      </c>
      <c r="E5185" s="130">
        <v>-1.0851530047543889E-2</v>
      </c>
    </row>
    <row r="5186" spans="2:5" x14ac:dyDescent="0.25">
      <c r="B5186" s="136">
        <v>38490</v>
      </c>
      <c r="C5186" s="261">
        <v>2.6394615173339839</v>
      </c>
      <c r="D5186" s="130">
        <f t="shared" si="84"/>
        <v>3.832790129477915E-2</v>
      </c>
      <c r="E5186" s="130">
        <v>3.0476393773815214E-3</v>
      </c>
    </row>
    <row r="5187" spans="2:5" x14ac:dyDescent="0.25">
      <c r="B5187" s="136">
        <v>38489</v>
      </c>
      <c r="C5187" s="261">
        <v>2.542030811309814</v>
      </c>
      <c r="D5187" s="130">
        <f t="shared" ref="D5187:D5250" si="85">(C5187-C5188)/C5188</f>
        <v>9.0721425467186409E-3</v>
      </c>
      <c r="E5187" s="130">
        <v>-3.691309965472838E-2</v>
      </c>
    </row>
    <row r="5188" spans="2:5" x14ac:dyDescent="0.25">
      <c r="B5188" s="136">
        <v>38488</v>
      </c>
      <c r="C5188" s="261">
        <v>2.5191764831542969</v>
      </c>
      <c r="D5188" s="130">
        <f t="shared" si="85"/>
        <v>4.1783987658938981E-2</v>
      </c>
      <c r="E5188" s="130">
        <v>-8.9905787348585082E-3</v>
      </c>
    </row>
    <row r="5189" spans="2:5" x14ac:dyDescent="0.25">
      <c r="B5189" s="136">
        <v>38485</v>
      </c>
      <c r="C5189" s="261">
        <v>2.4181370735168461</v>
      </c>
      <c r="D5189" s="130">
        <f t="shared" si="85"/>
        <v>8.0230164414939846E-3</v>
      </c>
      <c r="E5189" s="130">
        <v>-4.0108110850152839E-2</v>
      </c>
    </row>
    <row r="5190" spans="2:5" x14ac:dyDescent="0.25">
      <c r="B5190" s="136">
        <v>38484</v>
      </c>
      <c r="C5190" s="261">
        <v>2.3988907337188721</v>
      </c>
      <c r="D5190" s="130">
        <f t="shared" si="85"/>
        <v>-2.7154590117460863E-2</v>
      </c>
      <c r="E5190" s="130">
        <v>-7.9591599701926471E-3</v>
      </c>
    </row>
    <row r="5191" spans="2:5" x14ac:dyDescent="0.25">
      <c r="B5191" s="136">
        <v>38483</v>
      </c>
      <c r="C5191" s="261">
        <v>2.465849876403809</v>
      </c>
      <c r="D5191" s="130">
        <f t="shared" si="85"/>
        <v>-2.1635220482753258E-2</v>
      </c>
      <c r="E5191" s="130">
        <v>2.7912543803582827E-2</v>
      </c>
    </row>
    <row r="5192" spans="2:5" x14ac:dyDescent="0.25">
      <c r="B5192" s="136">
        <v>38482</v>
      </c>
      <c r="C5192" s="261">
        <v>2.5203788280487061</v>
      </c>
      <c r="D5192" s="130">
        <f t="shared" si="85"/>
        <v>-4.1189988693315464E-3</v>
      </c>
      <c r="E5192" s="130">
        <v>2.2113654268532332E-2</v>
      </c>
    </row>
    <row r="5193" spans="2:5" x14ac:dyDescent="0.25">
      <c r="B5193" s="136">
        <v>38481</v>
      </c>
      <c r="C5193" s="261">
        <v>2.5308032035827641</v>
      </c>
      <c r="D5193" s="130">
        <f t="shared" si="85"/>
        <v>8.3068091707934923E-3</v>
      </c>
      <c r="E5193" s="130">
        <v>4.1360351936175731E-3</v>
      </c>
    </row>
    <row r="5194" spans="2:5" x14ac:dyDescent="0.25">
      <c r="B5194" s="136">
        <v>38478</v>
      </c>
      <c r="C5194" s="261">
        <v>2.509953498840332</v>
      </c>
      <c r="D5194" s="130">
        <f t="shared" si="85"/>
        <v>2.3042664077843316E-2</v>
      </c>
      <c r="E5194" s="130">
        <v>-8.2383745654011856E-3</v>
      </c>
    </row>
    <row r="5195" spans="2:5" x14ac:dyDescent="0.25">
      <c r="B5195" s="136">
        <v>38477</v>
      </c>
      <c r="C5195" s="261">
        <v>2.4534201622009282</v>
      </c>
      <c r="D5195" s="130">
        <f t="shared" si="85"/>
        <v>2.7539922007782842E-2</v>
      </c>
      <c r="E5195" s="130">
        <v>-2.2523658970384837E-2</v>
      </c>
    </row>
    <row r="5196" spans="2:5" x14ac:dyDescent="0.25">
      <c r="B5196" s="136">
        <v>38476</v>
      </c>
      <c r="C5196" s="261">
        <v>2.3876640796661381</v>
      </c>
      <c r="D5196" s="130">
        <f t="shared" si="85"/>
        <v>2.654720030177523E-2</v>
      </c>
      <c r="E5196" s="130">
        <v>-2.6801802458410219E-2</v>
      </c>
    </row>
    <row r="5197" spans="2:5" x14ac:dyDescent="0.25">
      <c r="B5197" s="136">
        <v>38475</v>
      </c>
      <c r="C5197" s="261">
        <v>2.3259174823760991</v>
      </c>
      <c r="D5197" s="130">
        <f t="shared" si="85"/>
        <v>-7.0179274314055955E-3</v>
      </c>
      <c r="E5197" s="130">
        <v>-2.5860671865814956E-2</v>
      </c>
    </row>
    <row r="5198" spans="2:5" x14ac:dyDescent="0.25">
      <c r="B5198" s="136">
        <v>38474</v>
      </c>
      <c r="C5198" s="261">
        <v>2.3423559665679932</v>
      </c>
      <c r="D5198" s="130">
        <f t="shared" si="85"/>
        <v>-1.3176030286076461E-2</v>
      </c>
      <c r="E5198" s="130">
        <v>7.0675268217602217E-3</v>
      </c>
    </row>
    <row r="5199" spans="2:5" x14ac:dyDescent="0.25">
      <c r="B5199" s="136">
        <v>38471</v>
      </c>
      <c r="C5199" s="261">
        <v>2.3736310005187988</v>
      </c>
      <c r="D5199" s="130">
        <f t="shared" si="85"/>
        <v>2.9923737437636249E-2</v>
      </c>
      <c r="E5199" s="130">
        <v>1.3351956063548134E-2</v>
      </c>
    </row>
    <row r="5200" spans="2:5" x14ac:dyDescent="0.25">
      <c r="B5200" s="136">
        <v>38470</v>
      </c>
      <c r="C5200" s="261">
        <v>2.3046667575836182</v>
      </c>
      <c r="D5200" s="130">
        <f t="shared" si="85"/>
        <v>1.5547965641572825E-2</v>
      </c>
      <c r="E5200" s="130">
        <v>-2.9054323490090631E-2</v>
      </c>
    </row>
    <row r="5201" spans="2:5" x14ac:dyDescent="0.25">
      <c r="B5201" s="136">
        <v>38469</v>
      </c>
      <c r="C5201" s="261">
        <v>2.2693824768066411</v>
      </c>
      <c r="D5201" s="130">
        <f t="shared" si="85"/>
        <v>-2.8159590650994885E-2</v>
      </c>
      <c r="E5201" s="130">
        <v>-1.5309927416131835E-2</v>
      </c>
    </row>
    <row r="5202" spans="2:5" x14ac:dyDescent="0.25">
      <c r="B5202" s="136">
        <v>38468</v>
      </c>
      <c r="C5202" s="261">
        <v>2.3351390361785889</v>
      </c>
      <c r="D5202" s="130">
        <f t="shared" si="85"/>
        <v>-5.4545473851707341E-2</v>
      </c>
      <c r="E5202" s="130">
        <v>2.8975529706423513E-2</v>
      </c>
    </row>
    <row r="5203" spans="2:5" x14ac:dyDescent="0.25">
      <c r="B5203" s="136">
        <v>38467</v>
      </c>
      <c r="C5203" s="261">
        <v>2.4698586463928218</v>
      </c>
      <c r="D5203" s="130">
        <f t="shared" si="85"/>
        <v>-4.2586460845337432E-2</v>
      </c>
      <c r="E5203" s="130">
        <v>5.7692329290464459E-2</v>
      </c>
    </row>
    <row r="5204" spans="2:5" x14ac:dyDescent="0.25">
      <c r="B5204" s="136">
        <v>38464</v>
      </c>
      <c r="C5204" s="261">
        <v>2.5797197818756099</v>
      </c>
      <c r="D5204" s="130">
        <f t="shared" si="85"/>
        <v>3.0264074862931877E-2</v>
      </c>
      <c r="E5204" s="130">
        <v>4.4480738054883437E-2</v>
      </c>
    </row>
    <row r="5205" spans="2:5" x14ac:dyDescent="0.25">
      <c r="B5205" s="136">
        <v>38463</v>
      </c>
      <c r="C5205" s="261">
        <v>2.503940343856812</v>
      </c>
      <c r="D5205" s="130">
        <f t="shared" si="85"/>
        <v>4.9579954630043159E-2</v>
      </c>
      <c r="E5205" s="130">
        <v>-2.9375065676203706E-2</v>
      </c>
    </row>
    <row r="5206" spans="2:5" x14ac:dyDescent="0.25">
      <c r="B5206" s="136">
        <v>38462</v>
      </c>
      <c r="C5206" s="261">
        <v>2.3856594562530522</v>
      </c>
      <c r="D5206" s="130">
        <f t="shared" si="85"/>
        <v>-1.113485886196767E-2</v>
      </c>
      <c r="E5206" s="130">
        <v>-4.7237901611334739E-2</v>
      </c>
    </row>
    <row r="5207" spans="2:5" x14ac:dyDescent="0.25">
      <c r="B5207" s="136">
        <v>38461</v>
      </c>
      <c r="C5207" s="261">
        <v>2.412522554397583</v>
      </c>
      <c r="D5207" s="130">
        <f t="shared" si="85"/>
        <v>-1.6347876703699728E-2</v>
      </c>
      <c r="E5207" s="130">
        <v>1.1260240045627609E-2</v>
      </c>
    </row>
    <row r="5208" spans="2:5" x14ac:dyDescent="0.25">
      <c r="B5208" s="136">
        <v>38460</v>
      </c>
      <c r="C5208" s="261">
        <v>2.4526176452636719</v>
      </c>
      <c r="D5208" s="130">
        <f t="shared" si="85"/>
        <v>1.1743256019622285E-2</v>
      </c>
      <c r="E5208" s="130">
        <v>1.661957140794515E-2</v>
      </c>
    </row>
    <row r="5209" spans="2:5" x14ac:dyDescent="0.25">
      <c r="B5209" s="136">
        <v>38457</v>
      </c>
      <c r="C5209" s="261">
        <v>2.4241502285003662</v>
      </c>
      <c r="D5209" s="130">
        <f t="shared" si="85"/>
        <v>-1.7709419789445225E-2</v>
      </c>
      <c r="E5209" s="130">
        <v>-1.1606952603590698E-2</v>
      </c>
    </row>
    <row r="5210" spans="2:5" x14ac:dyDescent="0.25">
      <c r="B5210" s="136">
        <v>38456</v>
      </c>
      <c r="C5210" s="261">
        <v>2.467854499816895</v>
      </c>
      <c r="D5210" s="130">
        <f t="shared" si="85"/>
        <v>-6.8975758671462578E-2</v>
      </c>
      <c r="E5210" s="130">
        <v>1.802869756284255E-2</v>
      </c>
    </row>
    <row r="5211" spans="2:5" x14ac:dyDescent="0.25">
      <c r="B5211" s="136">
        <v>38455</v>
      </c>
      <c r="C5211" s="261">
        <v>2.650687694549561</v>
      </c>
      <c r="D5211" s="130">
        <f t="shared" si="85"/>
        <v>-3.1639035456634032E-2</v>
      </c>
      <c r="E5211" s="130">
        <v>7.4085889077427997E-2</v>
      </c>
    </row>
    <row r="5212" spans="2:5" x14ac:dyDescent="0.25">
      <c r="B5212" s="136">
        <v>38454</v>
      </c>
      <c r="C5212" s="261">
        <v>2.737293004989624</v>
      </c>
      <c r="D5212" s="130">
        <f t="shared" si="85"/>
        <v>2.8162567523032884E-2</v>
      </c>
      <c r="E5212" s="130">
        <v>3.2672770397713762E-2</v>
      </c>
    </row>
    <row r="5213" spans="2:5" x14ac:dyDescent="0.25">
      <c r="B5213" s="136">
        <v>38453</v>
      </c>
      <c r="C5213" s="261">
        <v>2.6623153686523442</v>
      </c>
      <c r="D5213" s="130">
        <f t="shared" si="85"/>
        <v>-2.7248651644861132E-2</v>
      </c>
      <c r="E5213" s="130">
        <v>-2.7391162071655546E-2</v>
      </c>
    </row>
    <row r="5214" spans="2:5" x14ac:dyDescent="0.25">
      <c r="B5214" s="136">
        <v>38450</v>
      </c>
      <c r="C5214" s="261">
        <v>2.7368919849395752</v>
      </c>
      <c r="D5214" s="130">
        <f t="shared" si="85"/>
        <v>-3.926801847889029E-2</v>
      </c>
      <c r="E5214" s="130">
        <v>2.8011939218523706E-2</v>
      </c>
    </row>
    <row r="5215" spans="2:5" x14ac:dyDescent="0.25">
      <c r="B5215" s="136">
        <v>38449</v>
      </c>
      <c r="C5215" s="261">
        <v>2.8487570285797119</v>
      </c>
      <c r="D5215" s="130">
        <f t="shared" si="85"/>
        <v>-4.2453075520333505E-2</v>
      </c>
      <c r="E5215" s="130">
        <v>4.0873021023738527E-2</v>
      </c>
    </row>
    <row r="5216" spans="2:5" x14ac:dyDescent="0.25">
      <c r="B5216" s="136">
        <v>38448</v>
      </c>
      <c r="C5216" s="261">
        <v>2.9750573635101318</v>
      </c>
      <c r="D5216" s="130">
        <f t="shared" si="85"/>
        <v>4.0595942513918142E-3</v>
      </c>
      <c r="E5216" s="130">
        <v>4.4335242936948099E-2</v>
      </c>
    </row>
    <row r="5217" spans="2:5" x14ac:dyDescent="0.25">
      <c r="B5217" s="136">
        <v>38447</v>
      </c>
      <c r="C5217" s="261">
        <v>2.9630286693572998</v>
      </c>
      <c r="D5217" s="130">
        <f t="shared" si="85"/>
        <v>4.4854868684172751E-3</v>
      </c>
      <c r="E5217" s="130">
        <v>-4.0431805787569533E-3</v>
      </c>
    </row>
    <row r="5218" spans="2:5" x14ac:dyDescent="0.25">
      <c r="B5218" s="136">
        <v>38446</v>
      </c>
      <c r="C5218" s="261">
        <v>2.949797391891479</v>
      </c>
      <c r="D5218" s="130">
        <f t="shared" si="85"/>
        <v>-3.1166636639609435E-3</v>
      </c>
      <c r="E5218" s="130">
        <v>-4.4654571191478573E-3</v>
      </c>
    </row>
    <row r="5219" spans="2:5" x14ac:dyDescent="0.25">
      <c r="B5219" s="136">
        <v>38443</v>
      </c>
      <c r="C5219" s="261">
        <v>2.959019660949707</v>
      </c>
      <c r="D5219" s="130">
        <f t="shared" si="85"/>
        <v>9.4965398318753557E-4</v>
      </c>
      <c r="E5219" s="130">
        <v>3.1264076250045259E-3</v>
      </c>
    </row>
    <row r="5220" spans="2:5" x14ac:dyDescent="0.25">
      <c r="B5220" s="136">
        <v>38442</v>
      </c>
      <c r="C5220" s="261">
        <v>2.9562122821807861</v>
      </c>
      <c r="D5220" s="130">
        <f t="shared" si="85"/>
        <v>9.9997629615824254E-3</v>
      </c>
      <c r="E5220" s="130">
        <v>-9.487529961257037E-4</v>
      </c>
    </row>
    <row r="5221" spans="2:5" x14ac:dyDescent="0.25">
      <c r="B5221" s="136">
        <v>38441</v>
      </c>
      <c r="C5221" s="261">
        <v>2.9269435405731201</v>
      </c>
      <c r="D5221" s="130">
        <f t="shared" si="85"/>
        <v>5.6483952783927443E-3</v>
      </c>
      <c r="E5221" s="130">
        <v>-9.9007577311310616E-3</v>
      </c>
    </row>
    <row r="5222" spans="2:5" x14ac:dyDescent="0.25">
      <c r="B5222" s="136">
        <v>38440</v>
      </c>
      <c r="C5222" s="261">
        <v>2.9105038642883301</v>
      </c>
      <c r="D5222" s="130">
        <f t="shared" si="85"/>
        <v>-2.7074307780368841E-2</v>
      </c>
      <c r="E5222" s="130">
        <v>-5.6166701054886125E-3</v>
      </c>
    </row>
    <row r="5223" spans="2:5" x14ac:dyDescent="0.25">
      <c r="B5223" s="136">
        <v>38439</v>
      </c>
      <c r="C5223" s="261">
        <v>2.9914965629577641</v>
      </c>
      <c r="D5223" s="130">
        <f t="shared" si="85"/>
        <v>-5.4650396149582142E-3</v>
      </c>
      <c r="E5223" s="130">
        <v>2.7827724148800671E-2</v>
      </c>
    </row>
    <row r="5224" spans="2:5" x14ac:dyDescent="0.25">
      <c r="B5224" s="136">
        <v>38435</v>
      </c>
      <c r="C5224" s="261">
        <v>3.0079350471496582</v>
      </c>
      <c r="D5224" s="130">
        <f t="shared" si="85"/>
        <v>4.687220656293861E-3</v>
      </c>
      <c r="E5224" s="130">
        <v>5.4950703923393332E-3</v>
      </c>
    </row>
    <row r="5225" spans="2:5" x14ac:dyDescent="0.25">
      <c r="B5225" s="136">
        <v>38434</v>
      </c>
      <c r="C5225" s="261">
        <v>2.9939019680023189</v>
      </c>
      <c r="D5225" s="130">
        <f t="shared" si="85"/>
        <v>-1.1124298918668032E-2</v>
      </c>
      <c r="E5225" s="130">
        <v>-4.6653531167959103E-3</v>
      </c>
    </row>
    <row r="5226" spans="2:5" x14ac:dyDescent="0.25">
      <c r="B5226" s="136">
        <v>38433</v>
      </c>
      <c r="C5226" s="261">
        <v>3.0275816917419429</v>
      </c>
      <c r="D5226" s="130">
        <f t="shared" si="85"/>
        <v>-8.013712482666786E-3</v>
      </c>
      <c r="E5226" s="130">
        <v>1.1249441063728891E-2</v>
      </c>
    </row>
    <row r="5227" spans="2:5" x14ac:dyDescent="0.25">
      <c r="B5227" s="136">
        <v>38432</v>
      </c>
      <c r="C5227" s="261">
        <v>3.0520398616790771</v>
      </c>
      <c r="D5227" s="130">
        <f t="shared" si="85"/>
        <v>6.8783889043444691E-3</v>
      </c>
      <c r="E5227" s="130">
        <v>8.0784508652058974E-3</v>
      </c>
    </row>
    <row r="5228" spans="2:5" x14ac:dyDescent="0.25">
      <c r="B5228" s="136">
        <v>38429</v>
      </c>
      <c r="C5228" s="261">
        <v>3.031190156936646</v>
      </c>
      <c r="D5228" s="130">
        <f t="shared" si="85"/>
        <v>5.2955047468324263E-4</v>
      </c>
      <c r="E5228" s="130">
        <v>-6.8313998792141426E-3</v>
      </c>
    </row>
    <row r="5229" spans="2:5" x14ac:dyDescent="0.25">
      <c r="B5229" s="136">
        <v>38428</v>
      </c>
      <c r="C5229" s="261">
        <v>3.0295858383178711</v>
      </c>
      <c r="D5229" s="130">
        <f t="shared" si="85"/>
        <v>-1.981506307652251E-3</v>
      </c>
      <c r="E5229" s="130">
        <v>-5.292701993979158E-4</v>
      </c>
    </row>
    <row r="5230" spans="2:5" x14ac:dyDescent="0.25">
      <c r="B5230" s="136">
        <v>38427</v>
      </c>
      <c r="C5230" s="261">
        <v>3.035600900650024</v>
      </c>
      <c r="D5230" s="130">
        <f t="shared" si="85"/>
        <v>1.4199488878938814E-2</v>
      </c>
      <c r="E5230" s="130">
        <v>1.9854404704679513E-3</v>
      </c>
    </row>
    <row r="5231" spans="2:5" x14ac:dyDescent="0.25">
      <c r="B5231" s="136">
        <v>38426</v>
      </c>
      <c r="C5231" s="261">
        <v>2.9931004047393799</v>
      </c>
      <c r="D5231" s="130">
        <f t="shared" si="85"/>
        <v>-6.6906122391810388E-4</v>
      </c>
      <c r="E5231" s="130">
        <v>-1.4000686289671117E-2</v>
      </c>
    </row>
    <row r="5232" spans="2:5" x14ac:dyDescent="0.25">
      <c r="B5232" s="136">
        <v>38425</v>
      </c>
      <c r="C5232" s="261">
        <v>2.995104312896729</v>
      </c>
      <c r="D5232" s="130">
        <f t="shared" si="85"/>
        <v>4.0320721129413267E-3</v>
      </c>
      <c r="E5232" s="130">
        <v>6.6950916654049384E-4</v>
      </c>
    </row>
    <row r="5233" spans="2:5" x14ac:dyDescent="0.25">
      <c r="B5233" s="136">
        <v>38422</v>
      </c>
      <c r="C5233" s="261">
        <v>2.9830763339996338</v>
      </c>
      <c r="D5233" s="130">
        <f t="shared" si="85"/>
        <v>-1.795137309025489E-2</v>
      </c>
      <c r="E5233" s="130">
        <v>-4.0158797960069227E-3</v>
      </c>
    </row>
    <row r="5234" spans="2:5" x14ac:dyDescent="0.25">
      <c r="B5234" s="136">
        <v>38421</v>
      </c>
      <c r="C5234" s="261">
        <v>3.0376055240631099</v>
      </c>
      <c r="D5234" s="130">
        <f t="shared" si="85"/>
        <v>1.3511480701572251E-2</v>
      </c>
      <c r="E5234" s="130">
        <v>1.8279515492774786E-2</v>
      </c>
    </row>
    <row r="5235" spans="2:5" x14ac:dyDescent="0.25">
      <c r="B5235" s="136">
        <v>38420</v>
      </c>
      <c r="C5235" s="261">
        <v>2.99711012840271</v>
      </c>
      <c r="D5235" s="130">
        <f t="shared" si="85"/>
        <v>-2.3896113052584215E-2</v>
      </c>
      <c r="E5235" s="130">
        <v>-1.3331354364352481E-2</v>
      </c>
    </row>
    <row r="5236" spans="2:5" x14ac:dyDescent="0.25">
      <c r="B5236" s="136">
        <v>38419</v>
      </c>
      <c r="C5236" s="261">
        <v>3.070482730865479</v>
      </c>
      <c r="D5236" s="130">
        <f t="shared" si="85"/>
        <v>-6.6157031467782611E-3</v>
      </c>
      <c r="E5236" s="130">
        <v>2.4481116582083171E-2</v>
      </c>
    </row>
    <row r="5237" spans="2:5" x14ac:dyDescent="0.25">
      <c r="B5237" s="136">
        <v>38418</v>
      </c>
      <c r="C5237" s="261">
        <v>3.0909314155578609</v>
      </c>
      <c r="D5237" s="130">
        <f t="shared" si="85"/>
        <v>-1.683637284896306E-3</v>
      </c>
      <c r="E5237" s="130">
        <v>6.65976215623204E-3</v>
      </c>
    </row>
    <row r="5238" spans="2:5" x14ac:dyDescent="0.25">
      <c r="B5238" s="136">
        <v>38415</v>
      </c>
      <c r="C5238" s="261">
        <v>3.0961441993713379</v>
      </c>
      <c r="D5238" s="130">
        <f t="shared" si="85"/>
        <v>1.0600662165897732E-2</v>
      </c>
      <c r="E5238" s="130">
        <v>1.6864766999484481E-3</v>
      </c>
    </row>
    <row r="5239" spans="2:5" x14ac:dyDescent="0.25">
      <c r="B5239" s="136">
        <v>38414</v>
      </c>
      <c r="C5239" s="261">
        <v>3.0636672973632808</v>
      </c>
      <c r="D5239" s="130">
        <f t="shared" si="85"/>
        <v>1.7443319287812054E-2</v>
      </c>
      <c r="E5239" s="130">
        <v>-1.048946687129476E-2</v>
      </c>
    </row>
    <row r="5240" spans="2:5" x14ac:dyDescent="0.25">
      <c r="B5240" s="136">
        <v>38413</v>
      </c>
      <c r="C5240" s="261">
        <v>3.0111429691314702</v>
      </c>
      <c r="D5240" s="130">
        <f t="shared" si="85"/>
        <v>-1.3788525395612195E-2</v>
      </c>
      <c r="E5240" s="130">
        <v>-1.7144266375469442E-2</v>
      </c>
    </row>
    <row r="5241" spans="2:5" x14ac:dyDescent="0.25">
      <c r="B5241" s="136">
        <v>38412</v>
      </c>
      <c r="C5241" s="261">
        <v>3.053242683410645</v>
      </c>
      <c r="D5241" s="130">
        <f t="shared" si="85"/>
        <v>-1.3115448544752937E-3</v>
      </c>
      <c r="E5241" s="130">
        <v>1.3981307002276941E-2</v>
      </c>
    </row>
    <row r="5242" spans="2:5" x14ac:dyDescent="0.25">
      <c r="B5242" s="136">
        <v>38411</v>
      </c>
      <c r="C5242" s="261">
        <v>3.0572524070739751</v>
      </c>
      <c r="D5242" s="130">
        <f t="shared" si="85"/>
        <v>-4.5693541670999462E-3</v>
      </c>
      <c r="E5242" s="130">
        <v>1.3132672633971532E-3</v>
      </c>
    </row>
    <row r="5243" spans="2:5" x14ac:dyDescent="0.25">
      <c r="B5243" s="136">
        <v>38408</v>
      </c>
      <c r="C5243" s="261">
        <v>3.0712862014770508</v>
      </c>
      <c r="D5243" s="130">
        <f t="shared" si="85"/>
        <v>3.7940451024685462E-2</v>
      </c>
      <c r="E5243" s="130">
        <v>4.5903290060722024E-3</v>
      </c>
    </row>
    <row r="5244" spans="2:5" x14ac:dyDescent="0.25">
      <c r="B5244" s="136">
        <v>38407</v>
      </c>
      <c r="C5244" s="261">
        <v>2.959019660949707</v>
      </c>
      <c r="D5244" s="130">
        <f t="shared" si="85"/>
        <v>1.1790582403965457E-2</v>
      </c>
      <c r="E5244" s="130">
        <v>-3.6553591284769309E-2</v>
      </c>
    </row>
    <row r="5245" spans="2:5" x14ac:dyDescent="0.25">
      <c r="B5245" s="136">
        <v>38406</v>
      </c>
      <c r="C5245" s="261">
        <v>2.9245376586914058</v>
      </c>
      <c r="D5245" s="130">
        <f t="shared" si="85"/>
        <v>9.6900247343763169E-3</v>
      </c>
      <c r="E5245" s="130">
        <v>-1.1653184571012318E-2</v>
      </c>
    </row>
    <row r="5246" spans="2:5" x14ac:dyDescent="0.25">
      <c r="B5246" s="136">
        <v>38405</v>
      </c>
      <c r="C5246" s="261">
        <v>2.8964707851409912</v>
      </c>
      <c r="D5246" s="130">
        <f t="shared" si="85"/>
        <v>-7.6922423480668802E-3</v>
      </c>
      <c r="E5246" s="130">
        <v>-9.5970292832451374E-3</v>
      </c>
    </row>
    <row r="5247" spans="2:5" x14ac:dyDescent="0.25">
      <c r="B5247" s="136">
        <v>38401</v>
      </c>
      <c r="C5247" s="261">
        <v>2.9189238548278809</v>
      </c>
      <c r="D5247" s="130">
        <f t="shared" si="85"/>
        <v>-2.1242168265051709E-2</v>
      </c>
      <c r="E5247" s="130">
        <v>7.751871623243976E-3</v>
      </c>
    </row>
    <row r="5248" spans="2:5" x14ac:dyDescent="0.25">
      <c r="B5248" s="136">
        <v>38400</v>
      </c>
      <c r="C5248" s="261">
        <v>2.9822738170623779</v>
      </c>
      <c r="D5248" s="130">
        <f t="shared" si="85"/>
        <v>-4.2838226966265347E-3</v>
      </c>
      <c r="E5248" s="130">
        <v>2.1703191102336105E-2</v>
      </c>
    </row>
    <row r="5249" spans="2:5" x14ac:dyDescent="0.25">
      <c r="B5249" s="136">
        <v>38399</v>
      </c>
      <c r="C5249" s="261">
        <v>2.995104312896729</v>
      </c>
      <c r="D5249" s="130">
        <f t="shared" si="85"/>
        <v>2.1458294493572998E-3</v>
      </c>
      <c r="E5249" s="130">
        <v>4.3022527847524821E-3</v>
      </c>
    </row>
    <row r="5250" spans="2:5" x14ac:dyDescent="0.25">
      <c r="B5250" s="136">
        <v>38398</v>
      </c>
      <c r="C5250" s="261">
        <v>2.988691091537476</v>
      </c>
      <c r="D5250" s="130">
        <f t="shared" si="85"/>
        <v>2.376088015734051E-2</v>
      </c>
      <c r="E5250" s="130">
        <v>-2.1412347248267803E-3</v>
      </c>
    </row>
    <row r="5251" spans="2:5" x14ac:dyDescent="0.25">
      <c r="B5251" s="136">
        <v>38397</v>
      </c>
      <c r="C5251" s="261">
        <v>2.9193253517150879</v>
      </c>
      <c r="D5251" s="130">
        <f t="shared" ref="D5251:D5314" si="86">(C5251-C5252)/C5252</f>
        <v>-1.6080637343450728E-2</v>
      </c>
      <c r="E5251" s="130">
        <v>-2.3209404283633821E-2</v>
      </c>
    </row>
    <row r="5252" spans="2:5" x14ac:dyDescent="0.25">
      <c r="B5252" s="136">
        <v>38394</v>
      </c>
      <c r="C5252" s="261">
        <v>2.9670372009277339</v>
      </c>
      <c r="D5252" s="130">
        <f t="shared" si="86"/>
        <v>7.1686206427366866E-2</v>
      </c>
      <c r="E5252" s="130">
        <v>1.6343450442964702E-2</v>
      </c>
    </row>
    <row r="5253" spans="2:5" x14ac:dyDescent="0.25">
      <c r="B5253" s="136">
        <v>38393</v>
      </c>
      <c r="C5253" s="261">
        <v>2.7685689926147461</v>
      </c>
      <c r="D5253" s="130">
        <f t="shared" si="86"/>
        <v>4.8277348782402529E-2</v>
      </c>
      <c r="E5253" s="130">
        <v>-6.6891041423724235E-2</v>
      </c>
    </row>
    <row r="5254" spans="2:5" x14ac:dyDescent="0.25">
      <c r="B5254" s="136">
        <v>38392</v>
      </c>
      <c r="C5254" s="261">
        <v>2.641065359115601</v>
      </c>
      <c r="D5254" s="130">
        <f t="shared" si="86"/>
        <v>-3.0325293641914136E-2</v>
      </c>
      <c r="E5254" s="130">
        <v>-4.6053984509421809E-2</v>
      </c>
    </row>
    <row r="5255" spans="2:5" x14ac:dyDescent="0.25">
      <c r="B5255" s="136">
        <v>38391</v>
      </c>
      <c r="C5255" s="261">
        <v>2.7236611843109131</v>
      </c>
      <c r="D5255" s="130">
        <f t="shared" si="86"/>
        <v>7.4151369996076641E-3</v>
      </c>
      <c r="E5255" s="130">
        <v>3.1273677082709707E-2</v>
      </c>
    </row>
    <row r="5256" spans="2:5" x14ac:dyDescent="0.25">
      <c r="B5256" s="136">
        <v>38390</v>
      </c>
      <c r="C5256" s="261">
        <v>2.7036135196685791</v>
      </c>
      <c r="D5256" s="130">
        <f t="shared" si="86"/>
        <v>-2.0624549815262478E-2</v>
      </c>
      <c r="E5256" s="130">
        <v>-7.3605574576655897E-3</v>
      </c>
    </row>
    <row r="5257" spans="2:5" x14ac:dyDescent="0.25">
      <c r="B5257" s="136">
        <v>38387</v>
      </c>
      <c r="C5257" s="261">
        <v>2.76054859161377</v>
      </c>
      <c r="D5257" s="130">
        <f t="shared" si="86"/>
        <v>2.4553634041013891E-2</v>
      </c>
      <c r="E5257" s="130">
        <v>2.1058879729292899E-2</v>
      </c>
    </row>
    <row r="5258" spans="2:5" x14ac:dyDescent="0.25">
      <c r="B5258" s="136">
        <v>38386</v>
      </c>
      <c r="C5258" s="261">
        <v>2.6943914890289311</v>
      </c>
      <c r="D5258" s="130">
        <f t="shared" si="86"/>
        <v>5.9551789116897244E-4</v>
      </c>
      <c r="E5258" s="130">
        <v>-2.3965201259567231E-2</v>
      </c>
    </row>
    <row r="5259" spans="2:5" x14ac:dyDescent="0.25">
      <c r="B5259" s="136">
        <v>38385</v>
      </c>
      <c r="C5259" s="261">
        <v>2.692787885665894</v>
      </c>
      <c r="D5259" s="130">
        <f t="shared" si="86"/>
        <v>-7.9761577791337968E-3</v>
      </c>
      <c r="E5259" s="130">
        <v>-5.9516346067996749E-4</v>
      </c>
    </row>
    <row r="5260" spans="2:5" x14ac:dyDescent="0.25">
      <c r="B5260" s="136">
        <v>38384</v>
      </c>
      <c r="C5260" s="261">
        <v>2.714438676834106</v>
      </c>
      <c r="D5260" s="130">
        <f t="shared" si="86"/>
        <v>2.5135822709517416E-2</v>
      </c>
      <c r="E5260" s="130">
        <v>8.0402883879054678E-3</v>
      </c>
    </row>
    <row r="5261" spans="2:5" x14ac:dyDescent="0.25">
      <c r="B5261" s="136">
        <v>38383</v>
      </c>
      <c r="C5261" s="261">
        <v>2.6478819847106929</v>
      </c>
      <c r="D5261" s="130">
        <f t="shared" si="86"/>
        <v>3.5434423828406891E-2</v>
      </c>
      <c r="E5261" s="130">
        <v>-2.4519504784333252E-2</v>
      </c>
    </row>
    <row r="5262" spans="2:5" x14ac:dyDescent="0.25">
      <c r="B5262" s="136">
        <v>38380</v>
      </c>
      <c r="C5262" s="261">
        <v>2.5572667121887211</v>
      </c>
      <c r="D5262" s="130">
        <f t="shared" si="86"/>
        <v>1.7062756435846531E-2</v>
      </c>
      <c r="E5262" s="130">
        <v>-3.4221794266209478E-2</v>
      </c>
    </row>
    <row r="5263" spans="2:5" x14ac:dyDescent="0.25">
      <c r="B5263" s="136">
        <v>38379</v>
      </c>
      <c r="C5263" s="261">
        <v>2.5143647193908691</v>
      </c>
      <c r="D5263" s="130">
        <f t="shared" si="86"/>
        <v>-3.0207139124988568E-3</v>
      </c>
      <c r="E5263" s="130">
        <v>-1.677650305045144E-2</v>
      </c>
    </row>
    <row r="5264" spans="2:5" x14ac:dyDescent="0.25">
      <c r="B5264" s="136">
        <v>38378</v>
      </c>
      <c r="C5264" s="261">
        <v>2.5219829082489009</v>
      </c>
      <c r="D5264" s="130">
        <f t="shared" si="86"/>
        <v>2.9460001670031714E-2</v>
      </c>
      <c r="E5264" s="130">
        <v>3.029866271698788E-3</v>
      </c>
    </row>
    <row r="5265" spans="2:5" x14ac:dyDescent="0.25">
      <c r="B5265" s="136">
        <v>38377</v>
      </c>
      <c r="C5265" s="261">
        <v>2.449811458587646</v>
      </c>
      <c r="D5265" s="130">
        <f t="shared" si="86"/>
        <v>9.750459732196232E-3</v>
      </c>
      <c r="E5265" s="130">
        <v>-2.8616946381831744E-2</v>
      </c>
    </row>
    <row r="5266" spans="2:5" x14ac:dyDescent="0.25">
      <c r="B5266" s="136">
        <v>38376</v>
      </c>
      <c r="C5266" s="261">
        <v>2.4261553287506099</v>
      </c>
      <c r="D5266" s="130">
        <f t="shared" si="86"/>
        <v>-1.7375764486128768E-2</v>
      </c>
      <c r="E5266" s="130">
        <v>-9.6563063063939848E-3</v>
      </c>
    </row>
    <row r="5267" spans="2:5" x14ac:dyDescent="0.25">
      <c r="B5267" s="136">
        <v>38373</v>
      </c>
      <c r="C5267" s="261">
        <v>2.4690570831298828</v>
      </c>
      <c r="D5267" s="130">
        <f t="shared" si="86"/>
        <v>-1.0603931396745415E-2</v>
      </c>
      <c r="E5267" s="130">
        <v>1.7683020485487998E-2</v>
      </c>
    </row>
    <row r="5268" spans="2:5" x14ac:dyDescent="0.25">
      <c r="B5268" s="136">
        <v>38372</v>
      </c>
      <c r="C5268" s="261">
        <v>2.4955193996429439</v>
      </c>
      <c r="D5268" s="130">
        <f t="shared" si="86"/>
        <v>-1.30035564799111E-2</v>
      </c>
      <c r="E5268" s="130">
        <v>1.0717579878516341E-2</v>
      </c>
    </row>
    <row r="5269" spans="2:5" x14ac:dyDescent="0.25">
      <c r="B5269" s="136">
        <v>38371</v>
      </c>
      <c r="C5269" s="261">
        <v>2.5283975601196289</v>
      </c>
      <c r="D5269" s="130">
        <f t="shared" si="86"/>
        <v>-4.2633644918429461E-3</v>
      </c>
      <c r="E5269" s="130">
        <v>1.3174876733632759E-2</v>
      </c>
    </row>
    <row r="5270" spans="2:5" x14ac:dyDescent="0.25">
      <c r="B5270" s="136">
        <v>38370</v>
      </c>
      <c r="C5270" s="261">
        <v>2.539223194122314</v>
      </c>
      <c r="D5270" s="130">
        <f t="shared" si="86"/>
        <v>-7.3666412751684906E-3</v>
      </c>
      <c r="E5270" s="130">
        <v>4.281618592517902E-3</v>
      </c>
    </row>
    <row r="5271" spans="2:5" x14ac:dyDescent="0.25">
      <c r="B5271" s="136">
        <v>38366</v>
      </c>
      <c r="C5271" s="261">
        <v>2.5580675601959229</v>
      </c>
      <c r="D5271" s="130">
        <f t="shared" si="86"/>
        <v>7.8388875420935518E-4</v>
      </c>
      <c r="E5271" s="130">
        <v>7.4213114141478314E-3</v>
      </c>
    </row>
    <row r="5272" spans="2:5" x14ac:dyDescent="0.25">
      <c r="B5272" s="136">
        <v>38365</v>
      </c>
      <c r="C5272" s="261">
        <v>2.5560638904571529</v>
      </c>
      <c r="D5272" s="130">
        <f t="shared" si="86"/>
        <v>-1.7719227487016747E-2</v>
      </c>
      <c r="E5272" s="130">
        <v>-7.8327475393828684E-4</v>
      </c>
    </row>
    <row r="5273" spans="2:5" x14ac:dyDescent="0.25">
      <c r="B5273" s="136">
        <v>38364</v>
      </c>
      <c r="C5273" s="261">
        <v>2.6021723747253418</v>
      </c>
      <c r="D5273" s="130">
        <f t="shared" si="86"/>
        <v>2.6086931996592965E-2</v>
      </c>
      <c r="E5273" s="130">
        <v>1.8038862189764124E-2</v>
      </c>
    </row>
    <row r="5274" spans="2:5" x14ac:dyDescent="0.25">
      <c r="B5274" s="136">
        <v>38363</v>
      </c>
      <c r="C5274" s="261">
        <v>2.536015510559082</v>
      </c>
      <c r="D5274" s="130">
        <f t="shared" si="86"/>
        <v>-3.2874899610315728E-2</v>
      </c>
      <c r="E5274" s="130">
        <v>-2.542370551960171E-2</v>
      </c>
    </row>
    <row r="5275" spans="2:5" x14ac:dyDescent="0.25">
      <c r="B5275" s="136">
        <v>38362</v>
      </c>
      <c r="C5275" s="261">
        <v>2.6222207546234131</v>
      </c>
      <c r="D5275" s="130">
        <f t="shared" si="86"/>
        <v>-8.0387671870022302E-3</v>
      </c>
      <c r="E5275" s="130">
        <v>3.3992396223683392E-2</v>
      </c>
    </row>
    <row r="5276" spans="2:5" x14ac:dyDescent="0.25">
      <c r="B5276" s="136">
        <v>38359</v>
      </c>
      <c r="C5276" s="261">
        <v>2.6434710025787349</v>
      </c>
      <c r="D5276" s="130">
        <f t="shared" si="86"/>
        <v>-1.8166677169892834E-3</v>
      </c>
      <c r="E5276" s="130">
        <v>8.1039126541326036E-3</v>
      </c>
    </row>
    <row r="5277" spans="2:5" x14ac:dyDescent="0.25">
      <c r="B5277" s="136">
        <v>38358</v>
      </c>
      <c r="C5277" s="261">
        <v>2.6482820510864258</v>
      </c>
      <c r="D5277" s="130">
        <f t="shared" si="86"/>
        <v>-1.1375540585162415E-2</v>
      </c>
      <c r="E5277" s="130">
        <v>1.8199740050099445E-3</v>
      </c>
    </row>
    <row r="5278" spans="2:5" x14ac:dyDescent="0.25">
      <c r="B5278" s="136">
        <v>38357</v>
      </c>
      <c r="C5278" s="261">
        <v>2.678754329681396</v>
      </c>
      <c r="D5278" s="130">
        <f t="shared" si="86"/>
        <v>-1.0661999539650873E-2</v>
      </c>
      <c r="E5278" s="130">
        <v>1.1506432474769587E-2</v>
      </c>
    </row>
    <row r="5279" spans="2:5" x14ac:dyDescent="0.25">
      <c r="B5279" s="136">
        <v>38356</v>
      </c>
      <c r="C5279" s="261">
        <v>2.7076230049133301</v>
      </c>
      <c r="D5279" s="130">
        <f t="shared" si="86"/>
        <v>-2.3568714391161521E-2</v>
      </c>
      <c r="E5279" s="130">
        <v>1.0776902873122971E-2</v>
      </c>
    </row>
    <row r="5280" spans="2:5" x14ac:dyDescent="0.25">
      <c r="B5280" s="136">
        <v>38355</v>
      </c>
      <c r="C5280" s="261">
        <v>2.772978544235229</v>
      </c>
      <c r="D5280" s="130">
        <f t="shared" si="86"/>
        <v>-2.1640470150023953E-3</v>
      </c>
      <c r="E5280" s="130">
        <v>2.4137606750756269E-2</v>
      </c>
    </row>
    <row r="5281" spans="2:5" x14ac:dyDescent="0.25">
      <c r="B5281" s="136">
        <v>38352</v>
      </c>
      <c r="C5281" s="261">
        <v>2.7789924144744869</v>
      </c>
      <c r="D5281" s="130">
        <f t="shared" si="86"/>
        <v>-6.3082196370414373E-3</v>
      </c>
      <c r="E5281" s="130">
        <v>2.1687402709119779E-3</v>
      </c>
    </row>
    <row r="5282" spans="2:5" x14ac:dyDescent="0.25">
      <c r="B5282" s="136">
        <v>38351</v>
      </c>
      <c r="C5282" s="261">
        <v>2.796634197235107</v>
      </c>
      <c r="D5282" s="130">
        <f t="shared" si="86"/>
        <v>-6.2685912689403062E-3</v>
      </c>
      <c r="E5282" s="130">
        <v>6.3482658926063366E-3</v>
      </c>
    </row>
    <row r="5283" spans="2:5" x14ac:dyDescent="0.25">
      <c r="B5283" s="136">
        <v>38350</v>
      </c>
      <c r="C5283" s="261">
        <v>2.814275741577148</v>
      </c>
      <c r="D5283" s="130">
        <f t="shared" si="86"/>
        <v>-8.538164205819836E-4</v>
      </c>
      <c r="E5283" s="130">
        <v>6.308134385069857E-3</v>
      </c>
    </row>
    <row r="5284" spans="2:5" x14ac:dyDescent="0.25">
      <c r="B5284" s="136">
        <v>38349</v>
      </c>
      <c r="C5284" s="261">
        <v>2.8166806697845459</v>
      </c>
      <c r="D5284" s="130">
        <f t="shared" si="86"/>
        <v>1.8706001855639687E-2</v>
      </c>
      <c r="E5284" s="130">
        <v>8.5454604602822591E-4</v>
      </c>
    </row>
    <row r="5285" spans="2:5" x14ac:dyDescent="0.25">
      <c r="B5285" s="136">
        <v>38348</v>
      </c>
      <c r="C5285" s="261">
        <v>2.764959335327148</v>
      </c>
      <c r="D5285" s="130">
        <f t="shared" si="86"/>
        <v>1.5977779658642314E-3</v>
      </c>
      <c r="E5285" s="130">
        <v>-1.8362512659752157E-2</v>
      </c>
    </row>
    <row r="5286" spans="2:5" x14ac:dyDescent="0.25">
      <c r="B5286" s="136">
        <v>38344</v>
      </c>
      <c r="C5286" s="261">
        <v>2.76054859161377</v>
      </c>
      <c r="D5286" s="130">
        <f t="shared" si="86"/>
        <v>1.2500050281427333E-2</v>
      </c>
      <c r="E5286" s="130">
        <v>-1.5952291438876233E-3</v>
      </c>
    </row>
    <row r="5287" spans="2:5" x14ac:dyDescent="0.25">
      <c r="B5287" s="136">
        <v>38343</v>
      </c>
      <c r="C5287" s="261">
        <v>2.726467609405518</v>
      </c>
      <c r="D5287" s="130">
        <f t="shared" si="86"/>
        <v>-2.9957098233644137E-2</v>
      </c>
      <c r="E5287" s="130">
        <v>-1.2345728059917535E-2</v>
      </c>
    </row>
    <row r="5288" spans="2:5" x14ac:dyDescent="0.25">
      <c r="B5288" s="136">
        <v>38342</v>
      </c>
      <c r="C5288" s="261">
        <v>2.8106670379638672</v>
      </c>
      <c r="D5288" s="130">
        <f t="shared" si="86"/>
        <v>-2.0676395666676343E-2</v>
      </c>
      <c r="E5288" s="130">
        <v>3.0882240547397553E-2</v>
      </c>
    </row>
    <row r="5289" spans="2:5" x14ac:dyDescent="0.25">
      <c r="B5289" s="136">
        <v>38341</v>
      </c>
      <c r="C5289" s="261">
        <v>2.8700084686279301</v>
      </c>
      <c r="D5289" s="130">
        <f t="shared" si="86"/>
        <v>3.0373348400444717E-2</v>
      </c>
      <c r="E5289" s="130">
        <v>2.1112935065781283E-2</v>
      </c>
    </row>
    <row r="5290" spans="2:5" x14ac:dyDescent="0.25">
      <c r="B5290" s="136">
        <v>38338</v>
      </c>
      <c r="C5290" s="261">
        <v>2.785406351089478</v>
      </c>
      <c r="D5290" s="130">
        <f t="shared" si="86"/>
        <v>1.7427659151260787E-2</v>
      </c>
      <c r="E5290" s="130">
        <v>-2.9478002752688054E-2</v>
      </c>
    </row>
    <row r="5291" spans="2:5" x14ac:dyDescent="0.25">
      <c r="B5291" s="136">
        <v>38337</v>
      </c>
      <c r="C5291" s="261">
        <v>2.7376947402954102</v>
      </c>
      <c r="D5291" s="130">
        <f t="shared" si="86"/>
        <v>-1.3864456048540552E-2</v>
      </c>
      <c r="E5291" s="130">
        <v>-1.7129138366258845E-2</v>
      </c>
    </row>
    <row r="5292" spans="2:5" x14ac:dyDescent="0.25">
      <c r="B5292" s="136">
        <v>38336</v>
      </c>
      <c r="C5292" s="261">
        <v>2.776185035705566</v>
      </c>
      <c r="D5292" s="130">
        <f t="shared" si="86"/>
        <v>-1.4423312339966298E-3</v>
      </c>
      <c r="E5292" s="130">
        <v>1.4059381728586191E-2</v>
      </c>
    </row>
    <row r="5293" spans="2:5" x14ac:dyDescent="0.25">
      <c r="B5293" s="136">
        <v>38335</v>
      </c>
      <c r="C5293" s="261">
        <v>2.780194997787476</v>
      </c>
      <c r="D5293" s="130">
        <f t="shared" si="86"/>
        <v>2.7563521820710549E-2</v>
      </c>
      <c r="E5293" s="130">
        <v>1.4444145582288026E-3</v>
      </c>
    </row>
    <row r="5294" spans="2:5" x14ac:dyDescent="0.25">
      <c r="B5294" s="136">
        <v>38334</v>
      </c>
      <c r="C5294" s="261">
        <v>2.7056186199188228</v>
      </c>
      <c r="D5294" s="130">
        <f t="shared" si="86"/>
        <v>1.1997700302550937E-2</v>
      </c>
      <c r="E5294" s="130">
        <v>-2.6824153675552367E-2</v>
      </c>
    </row>
    <row r="5295" spans="2:5" x14ac:dyDescent="0.25">
      <c r="B5295" s="136">
        <v>38331</v>
      </c>
      <c r="C5295" s="261">
        <v>2.6735422611236568</v>
      </c>
      <c r="D5295" s="130">
        <f t="shared" si="86"/>
        <v>1.5010748337981048E-4</v>
      </c>
      <c r="E5295" s="130">
        <v>-1.1855462022259592E-2</v>
      </c>
    </row>
    <row r="5296" spans="2:5" x14ac:dyDescent="0.25">
      <c r="B5296" s="136">
        <v>38330</v>
      </c>
      <c r="C5296" s="261">
        <v>2.6731410026550289</v>
      </c>
      <c r="D5296" s="130">
        <f t="shared" si="86"/>
        <v>-2.9910359623255391E-3</v>
      </c>
      <c r="E5296" s="130">
        <v>-1.5008495450499656E-4</v>
      </c>
    </row>
    <row r="5297" spans="2:5" x14ac:dyDescent="0.25">
      <c r="B5297" s="136">
        <v>38329</v>
      </c>
      <c r="C5297" s="261">
        <v>2.681160449981689</v>
      </c>
      <c r="D5297" s="130">
        <f t="shared" si="86"/>
        <v>-5.6504678453686407E-3</v>
      </c>
      <c r="E5297" s="130">
        <v>3.0000090974232358E-3</v>
      </c>
    </row>
    <row r="5298" spans="2:5" x14ac:dyDescent="0.25">
      <c r="B5298" s="136">
        <v>38328</v>
      </c>
      <c r="C5298" s="261">
        <v>2.6963963508605961</v>
      </c>
      <c r="D5298" s="130">
        <f t="shared" si="86"/>
        <v>-2.8880767538848513E-2</v>
      </c>
      <c r="E5298" s="130">
        <v>5.6825770643495772E-3</v>
      </c>
    </row>
    <row r="5299" spans="2:5" x14ac:dyDescent="0.25">
      <c r="B5299" s="136">
        <v>38327</v>
      </c>
      <c r="C5299" s="261">
        <v>2.7765862941741939</v>
      </c>
      <c r="D5299" s="130">
        <f t="shared" si="86"/>
        <v>1.9731887371996621E-2</v>
      </c>
      <c r="E5299" s="130">
        <v>2.9739672095314883E-2</v>
      </c>
    </row>
    <row r="5300" spans="2:5" x14ac:dyDescent="0.25">
      <c r="B5300" s="136">
        <v>38324</v>
      </c>
      <c r="C5300" s="261">
        <v>2.722859144210815</v>
      </c>
      <c r="D5300" s="130">
        <f t="shared" si="86"/>
        <v>-1.6794516535855418E-2</v>
      </c>
      <c r="E5300" s="130">
        <v>-1.9350073893294326E-2</v>
      </c>
    </row>
    <row r="5301" spans="2:5" x14ac:dyDescent="0.25">
      <c r="B5301" s="136">
        <v>38323</v>
      </c>
      <c r="C5301" s="261">
        <v>2.76936936378479</v>
      </c>
      <c r="D5301" s="130">
        <f t="shared" si="86"/>
        <v>-2.3745712132670373E-2</v>
      </c>
      <c r="E5301" s="130">
        <v>1.7081390226469255E-2</v>
      </c>
    </row>
    <row r="5302" spans="2:5" x14ac:dyDescent="0.25">
      <c r="B5302" s="136">
        <v>38322</v>
      </c>
      <c r="C5302" s="261">
        <v>2.8367295265197749</v>
      </c>
      <c r="D5302" s="130">
        <f t="shared" si="86"/>
        <v>-1.7361282595557009E-2</v>
      </c>
      <c r="E5302" s="130">
        <v>2.4323285877231766E-2</v>
      </c>
    </row>
    <row r="5303" spans="2:5" x14ac:dyDescent="0.25">
      <c r="B5303" s="136">
        <v>38321</v>
      </c>
      <c r="C5303" s="261">
        <v>2.886848926544189</v>
      </c>
      <c r="D5303" s="130">
        <f t="shared" si="86"/>
        <v>2.4182342239682072E-2</v>
      </c>
      <c r="E5303" s="130">
        <v>1.7668022120495484E-2</v>
      </c>
    </row>
    <row r="5304" spans="2:5" x14ac:dyDescent="0.25">
      <c r="B5304" s="136">
        <v>38320</v>
      </c>
      <c r="C5304" s="261">
        <v>2.8186864852905269</v>
      </c>
      <c r="D5304" s="130">
        <f t="shared" si="86"/>
        <v>7.0015216980676809E-2</v>
      </c>
      <c r="E5304" s="130">
        <v>-2.3611364151035961E-2</v>
      </c>
    </row>
    <row r="5305" spans="2:5" x14ac:dyDescent="0.25">
      <c r="B5305" s="136">
        <v>38317</v>
      </c>
      <c r="C5305" s="261">
        <v>2.6342489719390869</v>
      </c>
      <c r="D5305" s="130">
        <f t="shared" si="86"/>
        <v>-4.0929313917509747E-3</v>
      </c>
      <c r="E5305" s="130">
        <v>-6.5433851658897674E-2</v>
      </c>
    </row>
    <row r="5306" spans="2:5" x14ac:dyDescent="0.25">
      <c r="B5306" s="136">
        <v>38315</v>
      </c>
      <c r="C5306" s="261">
        <v>2.6450750827789311</v>
      </c>
      <c r="D5306" s="130">
        <f t="shared" si="86"/>
        <v>2.4379292158162116E-2</v>
      </c>
      <c r="E5306" s="130">
        <v>4.1097523260586214E-3</v>
      </c>
    </row>
    <row r="5307" spans="2:5" x14ac:dyDescent="0.25">
      <c r="B5307" s="136">
        <v>38314</v>
      </c>
      <c r="C5307" s="261">
        <v>2.5821247100830078</v>
      </c>
      <c r="D5307" s="130">
        <f t="shared" si="86"/>
        <v>4.6585860567753849E-4</v>
      </c>
      <c r="E5307" s="130">
        <v>-2.3799087256830255E-2</v>
      </c>
    </row>
    <row r="5308" spans="2:5" x14ac:dyDescent="0.25">
      <c r="B5308" s="136">
        <v>38313</v>
      </c>
      <c r="C5308" s="261">
        <v>2.5809223651885991</v>
      </c>
      <c r="D5308" s="130">
        <f t="shared" si="86"/>
        <v>-1.7402008861122059E-2</v>
      </c>
      <c r="E5308" s="130">
        <v>-4.6564168249258717E-4</v>
      </c>
    </row>
    <row r="5309" spans="2:5" x14ac:dyDescent="0.25">
      <c r="B5309" s="136">
        <v>38310</v>
      </c>
      <c r="C5309" s="261">
        <v>2.6266310214996338</v>
      </c>
      <c r="D5309" s="130">
        <f t="shared" si="86"/>
        <v>-2.7752788145754007E-2</v>
      </c>
      <c r="E5309" s="130">
        <v>1.7710201952430515E-2</v>
      </c>
    </row>
    <row r="5310" spans="2:5" x14ac:dyDescent="0.25">
      <c r="B5310" s="136">
        <v>38309</v>
      </c>
      <c r="C5310" s="261">
        <v>2.7016081809997559</v>
      </c>
      <c r="D5310" s="130">
        <f t="shared" si="86"/>
        <v>1.0346285873557522E-2</v>
      </c>
      <c r="E5310" s="130">
        <v>2.8544991240267558E-2</v>
      </c>
    </row>
    <row r="5311" spans="2:5" x14ac:dyDescent="0.25">
      <c r="B5311" s="136">
        <v>38308</v>
      </c>
      <c r="C5311" s="261">
        <v>2.6739428043365479</v>
      </c>
      <c r="D5311" s="130">
        <f t="shared" si="86"/>
        <v>-2.8409530409213533E-3</v>
      </c>
      <c r="E5311" s="130">
        <v>-1.0240336425458326E-2</v>
      </c>
    </row>
    <row r="5312" spans="2:5" x14ac:dyDescent="0.25">
      <c r="B5312" s="136">
        <v>38307</v>
      </c>
      <c r="C5312" s="261">
        <v>2.6815609931945801</v>
      </c>
      <c r="D5312" s="130">
        <f t="shared" si="86"/>
        <v>-3.5756800600442577E-3</v>
      </c>
      <c r="E5312" s="130">
        <v>2.8490470498012139E-3</v>
      </c>
    </row>
    <row r="5313" spans="2:5" x14ac:dyDescent="0.25">
      <c r="B5313" s="136">
        <v>38306</v>
      </c>
      <c r="C5313" s="261">
        <v>2.6911838054656978</v>
      </c>
      <c r="D5313" s="130">
        <f t="shared" si="86"/>
        <v>1.851255648781781E-2</v>
      </c>
      <c r="E5313" s="130">
        <v>3.5885114288054785E-3</v>
      </c>
    </row>
    <row r="5314" spans="2:5" x14ac:dyDescent="0.25">
      <c r="B5314" s="136">
        <v>38303</v>
      </c>
      <c r="C5314" s="261">
        <v>2.6422686576843262</v>
      </c>
      <c r="D5314" s="130">
        <f t="shared" si="86"/>
        <v>3.0390525015951191E-4</v>
      </c>
      <c r="E5314" s="130">
        <v>-1.817607094767244E-2</v>
      </c>
    </row>
    <row r="5315" spans="2:5" x14ac:dyDescent="0.25">
      <c r="B5315" s="136">
        <v>38302</v>
      </c>
      <c r="C5315" s="261">
        <v>2.6414659023284912</v>
      </c>
      <c r="D5315" s="130">
        <f t="shared" ref="D5315:D5378" si="87">(C5315-C5316)/C5316</f>
        <v>3.0985939871202028E-2</v>
      </c>
      <c r="E5315" s="130">
        <v>-3.0381291981811288E-4</v>
      </c>
    </row>
    <row r="5316" spans="2:5" x14ac:dyDescent="0.25">
      <c r="B5316" s="136">
        <v>38301</v>
      </c>
      <c r="C5316" s="261">
        <v>2.562077522277832</v>
      </c>
      <c r="D5316" s="130">
        <f t="shared" si="87"/>
        <v>-2.0389343505747008E-2</v>
      </c>
      <c r="E5316" s="130">
        <v>-3.0054667743648386E-2</v>
      </c>
    </row>
    <row r="5317" spans="2:5" x14ac:dyDescent="0.25">
      <c r="B5317" s="136">
        <v>38300</v>
      </c>
      <c r="C5317" s="261">
        <v>2.6154038906097412</v>
      </c>
      <c r="D5317" s="130">
        <f t="shared" si="87"/>
        <v>3.847450825901569E-3</v>
      </c>
      <c r="E5317" s="130">
        <v>2.081372162560445E-2</v>
      </c>
    </row>
    <row r="5318" spans="2:5" x14ac:dyDescent="0.25">
      <c r="B5318" s="136">
        <v>38299</v>
      </c>
      <c r="C5318" s="261">
        <v>2.6053798198699951</v>
      </c>
      <c r="D5318" s="130">
        <f t="shared" si="87"/>
        <v>-9.3002572903464441E-3</v>
      </c>
      <c r="E5318" s="130">
        <v>-3.8327046831031272E-3</v>
      </c>
    </row>
    <row r="5319" spans="2:5" x14ac:dyDescent="0.25">
      <c r="B5319" s="136">
        <v>38296</v>
      </c>
      <c r="C5319" s="261">
        <v>2.6298379898071289</v>
      </c>
      <c r="D5319" s="130">
        <f t="shared" si="87"/>
        <v>-6.5003718678377995E-2</v>
      </c>
      <c r="E5319" s="130">
        <v>9.3875640513536411E-3</v>
      </c>
    </row>
    <row r="5320" spans="2:5" x14ac:dyDescent="0.25">
      <c r="B5320" s="136">
        <v>38295</v>
      </c>
      <c r="C5320" s="261">
        <v>2.8126721382141109</v>
      </c>
      <c r="D5320" s="130">
        <f t="shared" si="87"/>
        <v>2.2743937634580918E-2</v>
      </c>
      <c r="E5320" s="130">
        <v>6.9522970280154389E-2</v>
      </c>
    </row>
    <row r="5321" spans="2:5" x14ac:dyDescent="0.25">
      <c r="B5321" s="136">
        <v>38294</v>
      </c>
      <c r="C5321" s="261">
        <v>2.7501235008239751</v>
      </c>
      <c r="D5321" s="130">
        <f t="shared" si="87"/>
        <v>5.2639292588239787E-2</v>
      </c>
      <c r="E5321" s="130">
        <v>-2.2238154436958552E-2</v>
      </c>
    </row>
    <row r="5322" spans="2:5" x14ac:dyDescent="0.25">
      <c r="B5322" s="136">
        <v>38293</v>
      </c>
      <c r="C5322" s="261">
        <v>2.612598180770874</v>
      </c>
      <c r="D5322" s="130">
        <f t="shared" si="87"/>
        <v>-3.6696276755390856E-3</v>
      </c>
      <c r="E5322" s="130">
        <v>-5.0006961509872751E-2</v>
      </c>
    </row>
    <row r="5323" spans="2:5" x14ac:dyDescent="0.25">
      <c r="B5323" s="136">
        <v>38292</v>
      </c>
      <c r="C5323" s="261">
        <v>2.6222207546234131</v>
      </c>
      <c r="D5323" s="130">
        <f t="shared" si="87"/>
        <v>-1.5504932773318193E-2</v>
      </c>
      <c r="E5323" s="130">
        <v>3.6831434406418453E-3</v>
      </c>
    </row>
    <row r="5324" spans="2:5" x14ac:dyDescent="0.25">
      <c r="B5324" s="136">
        <v>38289</v>
      </c>
      <c r="C5324" s="261">
        <v>2.6635184288024898</v>
      </c>
      <c r="D5324" s="130">
        <f t="shared" si="87"/>
        <v>-1.7307676406618479E-2</v>
      </c>
      <c r="E5324" s="130">
        <v>1.5749121848822989E-2</v>
      </c>
    </row>
    <row r="5325" spans="2:5" x14ac:dyDescent="0.25">
      <c r="B5325" s="136">
        <v>38288</v>
      </c>
      <c r="C5325" s="261">
        <v>2.7104296684265141</v>
      </c>
      <c r="D5325" s="130">
        <f t="shared" si="87"/>
        <v>1.7306540350995589E-2</v>
      </c>
      <c r="E5325" s="130">
        <v>1.7612507995717334E-2</v>
      </c>
    </row>
    <row r="5326" spans="2:5" x14ac:dyDescent="0.25">
      <c r="B5326" s="136">
        <v>38287</v>
      </c>
      <c r="C5326" s="261">
        <v>2.664319515228271</v>
      </c>
      <c r="D5326" s="130">
        <f t="shared" si="87"/>
        <v>1.2957005894838348E-2</v>
      </c>
      <c r="E5326" s="130">
        <v>-1.7012119419800849E-2</v>
      </c>
    </row>
    <row r="5327" spans="2:5" x14ac:dyDescent="0.25">
      <c r="B5327" s="136">
        <v>38286</v>
      </c>
      <c r="C5327" s="261">
        <v>2.6302394866943359</v>
      </c>
      <c r="D5327" s="130">
        <f t="shared" si="87"/>
        <v>-2.1041614070987803E-2</v>
      </c>
      <c r="E5327" s="130">
        <v>-1.2791269342564278E-2</v>
      </c>
    </row>
    <row r="5328" spans="2:5" x14ac:dyDescent="0.25">
      <c r="B5328" s="136">
        <v>38285</v>
      </c>
      <c r="C5328" s="261">
        <v>2.686773538589478</v>
      </c>
      <c r="D5328" s="130">
        <f t="shared" si="87"/>
        <v>1.8079647694227319E-2</v>
      </c>
      <c r="E5328" s="130">
        <v>2.1493879998810902E-2</v>
      </c>
    </row>
    <row r="5329" spans="2:5" x14ac:dyDescent="0.25">
      <c r="B5329" s="136">
        <v>38282</v>
      </c>
      <c r="C5329" s="261">
        <v>2.639060258865356</v>
      </c>
      <c r="D5329" s="130">
        <f t="shared" si="87"/>
        <v>3.539425257660081E-2</v>
      </c>
      <c r="E5329" s="130">
        <v>-1.7758578845156726E-2</v>
      </c>
    </row>
    <row r="5330" spans="2:5" x14ac:dyDescent="0.25">
      <c r="B5330" s="136">
        <v>38281</v>
      </c>
      <c r="C5330" s="261">
        <v>2.548845767974854</v>
      </c>
      <c r="D5330" s="130">
        <f t="shared" si="87"/>
        <v>1.8423415909650326E-2</v>
      </c>
      <c r="E5330" s="130">
        <v>-3.4184323979509691E-2</v>
      </c>
    </row>
    <row r="5331" spans="2:5" x14ac:dyDescent="0.25">
      <c r="B5331" s="136">
        <v>38280</v>
      </c>
      <c r="C5331" s="261">
        <v>2.5027368068695068</v>
      </c>
      <c r="D5331" s="130">
        <f t="shared" si="87"/>
        <v>8.4007466433757682E-3</v>
      </c>
      <c r="E5331" s="130">
        <v>-1.8090133849872871E-2</v>
      </c>
    </row>
    <row r="5332" spans="2:5" x14ac:dyDescent="0.25">
      <c r="B5332" s="136">
        <v>38279</v>
      </c>
      <c r="C5332" s="261">
        <v>2.4818871021270752</v>
      </c>
      <c r="D5332" s="130">
        <f t="shared" si="87"/>
        <v>7.9791738179606931E-3</v>
      </c>
      <c r="E5332" s="130">
        <v>-8.3307620222803341E-3</v>
      </c>
    </row>
    <row r="5333" spans="2:5" x14ac:dyDescent="0.25">
      <c r="B5333" s="136">
        <v>38278</v>
      </c>
      <c r="C5333" s="261">
        <v>2.46224045753479</v>
      </c>
      <c r="D5333" s="130">
        <f t="shared" si="87"/>
        <v>1.0864108301237225E-2</v>
      </c>
      <c r="E5333" s="130">
        <v>-7.9160105934904159E-3</v>
      </c>
    </row>
    <row r="5334" spans="2:5" x14ac:dyDescent="0.25">
      <c r="B5334" s="136">
        <v>38275</v>
      </c>
      <c r="C5334" s="261">
        <v>2.435777902603149</v>
      </c>
      <c r="D5334" s="130">
        <f t="shared" si="87"/>
        <v>-5.9070165708226896E-3</v>
      </c>
      <c r="E5334" s="130">
        <v>-1.0747347949166403E-2</v>
      </c>
    </row>
    <row r="5335" spans="2:5" x14ac:dyDescent="0.25">
      <c r="B5335" s="136">
        <v>38274</v>
      </c>
      <c r="C5335" s="261">
        <v>2.450251579284668</v>
      </c>
      <c r="D5335" s="130">
        <f t="shared" si="87"/>
        <v>1.3911475941615369E-2</v>
      </c>
      <c r="E5335" s="130">
        <v>5.9421167529481169E-3</v>
      </c>
    </row>
    <row r="5336" spans="2:5" x14ac:dyDescent="0.25">
      <c r="B5336" s="136">
        <v>38273</v>
      </c>
      <c r="C5336" s="261">
        <v>2.4166326522827148</v>
      </c>
      <c r="D5336" s="130">
        <f t="shared" si="87"/>
        <v>2.5301533629200679E-2</v>
      </c>
      <c r="E5336" s="130">
        <v>-1.3720602115382743E-2</v>
      </c>
    </row>
    <row r="5337" spans="2:5" x14ac:dyDescent="0.25">
      <c r="B5337" s="136">
        <v>38272</v>
      </c>
      <c r="C5337" s="261">
        <v>2.356997013092041</v>
      </c>
      <c r="D5337" s="130">
        <f t="shared" si="87"/>
        <v>5.066898836426896E-2</v>
      </c>
      <c r="E5337" s="130">
        <v>-2.4677163545871524E-2</v>
      </c>
    </row>
    <row r="5338" spans="2:5" x14ac:dyDescent="0.25">
      <c r="B5338" s="136">
        <v>38271</v>
      </c>
      <c r="C5338" s="261">
        <v>2.243329763412476</v>
      </c>
      <c r="D5338" s="130">
        <f t="shared" si="87"/>
        <v>4.6603726846018807E-3</v>
      </c>
      <c r="E5338" s="130">
        <v>-4.8225453425776686E-2</v>
      </c>
    </row>
    <row r="5339" spans="2:5" x14ac:dyDescent="0.25">
      <c r="B5339" s="136">
        <v>38268</v>
      </c>
      <c r="C5339" s="261">
        <v>2.2329235076904301</v>
      </c>
      <c r="D5339" s="130">
        <f t="shared" si="87"/>
        <v>-1.8472778370257088E-2</v>
      </c>
      <c r="E5339" s="130">
        <v>-4.6387543604896773E-3</v>
      </c>
    </row>
    <row r="5340" spans="2:5" x14ac:dyDescent="0.25">
      <c r="B5340" s="136">
        <v>38267</v>
      </c>
      <c r="C5340" s="261">
        <v>2.2749481201171879</v>
      </c>
      <c r="D5340" s="130">
        <f t="shared" si="87"/>
        <v>-4.3790599795986949E-3</v>
      </c>
      <c r="E5340" s="130">
        <v>1.8820444266012919E-2</v>
      </c>
    </row>
    <row r="5341" spans="2:5" x14ac:dyDescent="0.25">
      <c r="B5341" s="136">
        <v>38266</v>
      </c>
      <c r="C5341" s="261">
        <v>2.2849540710449219</v>
      </c>
      <c r="D5341" s="130">
        <f t="shared" si="87"/>
        <v>-2.0082707877800109E-2</v>
      </c>
      <c r="E5341" s="130">
        <v>4.3983204888287742E-3</v>
      </c>
    </row>
    <row r="5342" spans="2:5" x14ac:dyDescent="0.25">
      <c r="B5342" s="136">
        <v>38265</v>
      </c>
      <c r="C5342" s="261">
        <v>2.3317825794219971</v>
      </c>
      <c r="D5342" s="130">
        <f t="shared" si="87"/>
        <v>-1.70403242211466E-2</v>
      </c>
      <c r="E5342" s="130">
        <v>2.0494288690739531E-2</v>
      </c>
    </row>
    <row r="5343" spans="2:5" x14ac:dyDescent="0.25">
      <c r="B5343" s="136">
        <v>38264</v>
      </c>
      <c r="C5343" s="261">
        <v>2.3722057342529301</v>
      </c>
      <c r="D5343" s="130">
        <f t="shared" si="87"/>
        <v>1.5071173055687465E-2</v>
      </c>
      <c r="E5343" s="130">
        <v>1.7335730692761744E-2</v>
      </c>
    </row>
    <row r="5344" spans="2:5" x14ac:dyDescent="0.25">
      <c r="B5344" s="136">
        <v>38261</v>
      </c>
      <c r="C5344" s="261">
        <v>2.3369846343994141</v>
      </c>
      <c r="D5344" s="130">
        <f t="shared" si="87"/>
        <v>3.1625636792045948E-2</v>
      </c>
      <c r="E5344" s="130">
        <v>-1.484740524185948E-2</v>
      </c>
    </row>
    <row r="5345" spans="2:5" x14ac:dyDescent="0.25">
      <c r="B5345" s="136">
        <v>38260</v>
      </c>
      <c r="C5345" s="261">
        <v>2.2653417587280269</v>
      </c>
      <c r="D5345" s="130">
        <f t="shared" si="87"/>
        <v>2.8347149463924847E-3</v>
      </c>
      <c r="E5345" s="130">
        <v>-3.0656117552864782E-2</v>
      </c>
    </row>
    <row r="5346" spans="2:5" x14ac:dyDescent="0.25">
      <c r="B5346" s="136">
        <v>38259</v>
      </c>
      <c r="C5346" s="261">
        <v>2.258938312530518</v>
      </c>
      <c r="D5346" s="130">
        <f t="shared" si="87"/>
        <v>3.0679292695795005E-2</v>
      </c>
      <c r="E5346" s="130">
        <v>-2.8267020518371439E-3</v>
      </c>
    </row>
    <row r="5347" spans="2:5" x14ac:dyDescent="0.25">
      <c r="B5347" s="136">
        <v>38258</v>
      </c>
      <c r="C5347" s="261">
        <v>2.191698551177979</v>
      </c>
      <c r="D5347" s="130">
        <f t="shared" si="87"/>
        <v>5.6932743000742692E-3</v>
      </c>
      <c r="E5347" s="130">
        <v>-2.9766090105052684E-2</v>
      </c>
    </row>
    <row r="5348" spans="2:5" x14ac:dyDescent="0.25">
      <c r="B5348" s="136">
        <v>38257</v>
      </c>
      <c r="C5348" s="261">
        <v>2.1792912483215332</v>
      </c>
      <c r="D5348" s="130">
        <f t="shared" si="87"/>
        <v>-2.103603889204974E-2</v>
      </c>
      <c r="E5348" s="130">
        <v>-5.6610444213585692E-3</v>
      </c>
    </row>
    <row r="5349" spans="2:5" x14ac:dyDescent="0.25">
      <c r="B5349" s="136">
        <v>38254</v>
      </c>
      <c r="C5349" s="261">
        <v>2.2261199951171879</v>
      </c>
      <c r="D5349" s="130">
        <f t="shared" si="87"/>
        <v>0</v>
      </c>
      <c r="E5349" s="130">
        <v>2.1488062612889276E-2</v>
      </c>
    </row>
    <row r="5350" spans="2:5" x14ac:dyDescent="0.25">
      <c r="B5350" s="136">
        <v>38253</v>
      </c>
      <c r="C5350" s="261">
        <v>2.2261199951171879</v>
      </c>
      <c r="D5350" s="130">
        <f t="shared" si="87"/>
        <v>-1.3479697618621776E-2</v>
      </c>
      <c r="E5350" s="130">
        <v>0</v>
      </c>
    </row>
    <row r="5351" spans="2:5" x14ac:dyDescent="0.25">
      <c r="B5351" s="136">
        <v>38252</v>
      </c>
      <c r="C5351" s="261">
        <v>2.2565374374389648</v>
      </c>
      <c r="D5351" s="130">
        <f t="shared" si="87"/>
        <v>-2.4567197352483191E-2</v>
      </c>
      <c r="E5351" s="130">
        <v>1.366388262469906E-2</v>
      </c>
    </row>
    <row r="5352" spans="2:5" x14ac:dyDescent="0.25">
      <c r="B5352" s="136">
        <v>38251</v>
      </c>
      <c r="C5352" s="261">
        <v>2.3133704662322998</v>
      </c>
      <c r="D5352" s="130">
        <f t="shared" si="87"/>
        <v>1.5995870250041292E-2</v>
      </c>
      <c r="E5352" s="130">
        <v>2.5185945444732818E-2</v>
      </c>
    </row>
    <row r="5353" spans="2:5" x14ac:dyDescent="0.25">
      <c r="B5353" s="136">
        <v>38250</v>
      </c>
      <c r="C5353" s="261">
        <v>2.2769486904144292</v>
      </c>
      <c r="D5353" s="130">
        <f t="shared" si="87"/>
        <v>-9.0582488388601182E-3</v>
      </c>
      <c r="E5353" s="130">
        <v>-1.5744030776527307E-2</v>
      </c>
    </row>
    <row r="5354" spans="2:5" x14ac:dyDescent="0.25">
      <c r="B5354" s="136">
        <v>38247</v>
      </c>
      <c r="C5354" s="261">
        <v>2.297762393951416</v>
      </c>
      <c r="D5354" s="130">
        <f t="shared" si="87"/>
        <v>-6.2312176684045763E-3</v>
      </c>
      <c r="E5354" s="130">
        <v>9.1410507512132578E-3</v>
      </c>
    </row>
    <row r="5355" spans="2:5" x14ac:dyDescent="0.25">
      <c r="B5355" s="136">
        <v>38246</v>
      </c>
      <c r="C5355" s="261">
        <v>2.312170028686523</v>
      </c>
      <c r="D5355" s="130">
        <f t="shared" si="87"/>
        <v>1.3153097322389125E-2</v>
      </c>
      <c r="E5355" s="130">
        <v>6.2702892052865639E-3</v>
      </c>
    </row>
    <row r="5356" spans="2:5" x14ac:dyDescent="0.25">
      <c r="B5356" s="136">
        <v>38245</v>
      </c>
      <c r="C5356" s="261">
        <v>2.282152652740479</v>
      </c>
      <c r="D5356" s="130">
        <f t="shared" si="87"/>
        <v>-2.2123390691558616E-2</v>
      </c>
      <c r="E5356" s="130">
        <v>-1.2982339349453483E-2</v>
      </c>
    </row>
    <row r="5357" spans="2:5" x14ac:dyDescent="0.25">
      <c r="B5357" s="136">
        <v>38244</v>
      </c>
      <c r="C5357" s="261">
        <v>2.333783864974976</v>
      </c>
      <c r="D5357" s="130">
        <f t="shared" si="87"/>
        <v>2.984830761921194E-2</v>
      </c>
      <c r="E5357" s="130">
        <v>2.2623908252805407E-2</v>
      </c>
    </row>
    <row r="5358" spans="2:5" x14ac:dyDescent="0.25">
      <c r="B5358" s="136">
        <v>38243</v>
      </c>
      <c r="C5358" s="261">
        <v>2.2661433219909668</v>
      </c>
      <c r="D5358" s="130">
        <f t="shared" si="87"/>
        <v>3.0766751529195589E-2</v>
      </c>
      <c r="E5358" s="130">
        <v>-2.8983207913614788E-2</v>
      </c>
    </row>
    <row r="5359" spans="2:5" x14ac:dyDescent="0.25">
      <c r="B5359" s="136">
        <v>38240</v>
      </c>
      <c r="C5359" s="261">
        <v>2.1985025405883789</v>
      </c>
      <c r="D5359" s="130">
        <f t="shared" si="87"/>
        <v>-1.2726176651460391E-3</v>
      </c>
      <c r="E5359" s="130">
        <v>-2.9848412828170415E-2</v>
      </c>
    </row>
    <row r="5360" spans="2:5" x14ac:dyDescent="0.25">
      <c r="B5360" s="136">
        <v>38239</v>
      </c>
      <c r="C5360" s="261">
        <v>2.2013039588928218</v>
      </c>
      <c r="D5360" s="130">
        <f t="shared" si="87"/>
        <v>7.5101641031527994E-3</v>
      </c>
      <c r="E5360" s="130">
        <v>1.2742392845692049E-3</v>
      </c>
    </row>
    <row r="5361" spans="2:5" x14ac:dyDescent="0.25">
      <c r="B5361" s="136">
        <v>38238</v>
      </c>
      <c r="C5361" s="261">
        <v>2.1848950386047359</v>
      </c>
      <c r="D5361" s="130">
        <f t="shared" si="87"/>
        <v>3.3705789154165312E-2</v>
      </c>
      <c r="E5361" s="130">
        <v>-7.4541819732787127E-3</v>
      </c>
    </row>
    <row r="5362" spans="2:5" x14ac:dyDescent="0.25">
      <c r="B5362" s="136">
        <v>38237</v>
      </c>
      <c r="C5362" s="261">
        <v>2.1136527061462398</v>
      </c>
      <c r="D5362" s="130">
        <f t="shared" si="87"/>
        <v>-1.4002796510901305E-2</v>
      </c>
      <c r="E5362" s="130">
        <v>-3.2606752818657651E-2</v>
      </c>
    </row>
    <row r="5363" spans="2:5" x14ac:dyDescent="0.25">
      <c r="B5363" s="136">
        <v>38233</v>
      </c>
      <c r="C5363" s="261">
        <v>2.1436700820922852</v>
      </c>
      <c r="D5363" s="130">
        <f t="shared" si="87"/>
        <v>-1.4535679936868382E-2</v>
      </c>
      <c r="E5363" s="130">
        <v>1.4201659458414602E-2</v>
      </c>
    </row>
    <row r="5364" spans="2:5" x14ac:dyDescent="0.25">
      <c r="B5364" s="136">
        <v>38232</v>
      </c>
      <c r="C5364" s="261">
        <v>2.175289392471313</v>
      </c>
      <c r="D5364" s="130">
        <f t="shared" si="87"/>
        <v>1.7981145342244844E-2</v>
      </c>
      <c r="E5364" s="130">
        <v>1.4750082413878957E-2</v>
      </c>
    </row>
    <row r="5365" spans="2:5" x14ac:dyDescent="0.25">
      <c r="B5365" s="136">
        <v>38231</v>
      </c>
      <c r="C5365" s="261">
        <v>2.1368660926818852</v>
      </c>
      <c r="D5365" s="130">
        <f t="shared" si="87"/>
        <v>2.4170431601709327E-2</v>
      </c>
      <c r="E5365" s="130">
        <v>-1.7663534756529889E-2</v>
      </c>
    </row>
    <row r="5366" spans="2:5" x14ac:dyDescent="0.25">
      <c r="B5366" s="136">
        <v>38230</v>
      </c>
      <c r="C5366" s="261">
        <v>2.0864360332489009</v>
      </c>
      <c r="D5366" s="130">
        <f t="shared" si="87"/>
        <v>2.9829848512467269E-2</v>
      </c>
      <c r="E5366" s="130">
        <v>-2.3600009193693448E-2</v>
      </c>
    </row>
    <row r="5367" spans="2:5" x14ac:dyDescent="0.25">
      <c r="B5367" s="136">
        <v>38229</v>
      </c>
      <c r="C5367" s="261">
        <v>2.0260007381439209</v>
      </c>
      <c r="D5367" s="130">
        <f t="shared" si="87"/>
        <v>1.5830543059171414E-3</v>
      </c>
      <c r="E5367" s="130">
        <v>-2.896580299702407E-2</v>
      </c>
    </row>
    <row r="5368" spans="2:5" x14ac:dyDescent="0.25">
      <c r="B5368" s="136">
        <v>38226</v>
      </c>
      <c r="C5368" s="261">
        <v>2.0227985382080078</v>
      </c>
      <c r="D5368" s="130">
        <f t="shared" si="87"/>
        <v>-1.9745870435754704E-3</v>
      </c>
      <c r="E5368" s="130">
        <v>-1.5805522059417984E-3</v>
      </c>
    </row>
    <row r="5369" spans="2:5" x14ac:dyDescent="0.25">
      <c r="B5369" s="136">
        <v>38225</v>
      </c>
      <c r="C5369" s="261">
        <v>2.0268006324768071</v>
      </c>
      <c r="D5369" s="130">
        <f t="shared" si="87"/>
        <v>-1.5169325989615602E-2</v>
      </c>
      <c r="E5369" s="130">
        <v>1.9784937517033788E-3</v>
      </c>
    </row>
    <row r="5370" spans="2:5" x14ac:dyDescent="0.25">
      <c r="B5370" s="136">
        <v>38224</v>
      </c>
      <c r="C5370" s="261">
        <v>2.0580193996429439</v>
      </c>
      <c r="D5370" s="130">
        <f t="shared" si="87"/>
        <v>3.2944961973096654E-2</v>
      </c>
      <c r="E5370" s="130">
        <v>1.5402978796186085E-2</v>
      </c>
    </row>
    <row r="5371" spans="2:5" x14ac:dyDescent="0.25">
      <c r="B5371" s="136">
        <v>38223</v>
      </c>
      <c r="C5371" s="261">
        <v>1.9923804998397829</v>
      </c>
      <c r="D5371" s="130">
        <f t="shared" si="87"/>
        <v>-4.2008946004262592E-3</v>
      </c>
      <c r="E5371" s="130">
        <v>-3.1894208487319886E-2</v>
      </c>
    </row>
    <row r="5372" spans="2:5" x14ac:dyDescent="0.25">
      <c r="B5372" s="136">
        <v>38222</v>
      </c>
      <c r="C5372" s="261">
        <v>2.0007855892181401</v>
      </c>
      <c r="D5372" s="130">
        <f t="shared" si="87"/>
        <v>1.2763171971817634E-2</v>
      </c>
      <c r="E5372" s="130">
        <v>4.2186165639711143E-3</v>
      </c>
    </row>
    <row r="5373" spans="2:5" x14ac:dyDescent="0.25">
      <c r="B5373" s="136">
        <v>38219</v>
      </c>
      <c r="C5373" s="261">
        <v>1.9755710363388059</v>
      </c>
      <c r="D5373" s="130">
        <f t="shared" si="87"/>
        <v>-1.2142880260099195E-3</v>
      </c>
      <c r="E5373" s="130">
        <v>-1.2602326313829267E-2</v>
      </c>
    </row>
    <row r="5374" spans="2:5" x14ac:dyDescent="0.25">
      <c r="B5374" s="136">
        <v>38218</v>
      </c>
      <c r="C5374" s="261">
        <v>1.9779728651046751</v>
      </c>
      <c r="D5374" s="130">
        <f t="shared" si="87"/>
        <v>2.5311206345094726E-2</v>
      </c>
      <c r="E5374" s="130">
        <v>1.2157643140589315E-3</v>
      </c>
    </row>
    <row r="5375" spans="2:5" x14ac:dyDescent="0.25">
      <c r="B5375" s="136">
        <v>38217</v>
      </c>
      <c r="C5375" s="261">
        <v>1.929143905639648</v>
      </c>
      <c r="D5375" s="130">
        <f t="shared" si="87"/>
        <v>3.7451536637266518E-2</v>
      </c>
      <c r="E5375" s="130">
        <v>-2.4686364674898122E-2</v>
      </c>
    </row>
    <row r="5376" spans="2:5" x14ac:dyDescent="0.25">
      <c r="B5376" s="136">
        <v>38216</v>
      </c>
      <c r="C5376" s="261">
        <v>1.8595026731491091</v>
      </c>
      <c r="D5376" s="130">
        <f t="shared" si="87"/>
        <v>-4.2978861218444865E-4</v>
      </c>
      <c r="E5376" s="130">
        <v>-3.6099552908909552E-2</v>
      </c>
    </row>
    <row r="5377" spans="2:5" x14ac:dyDescent="0.25">
      <c r="B5377" s="136">
        <v>38215</v>
      </c>
      <c r="C5377" s="261">
        <v>1.860302209854126</v>
      </c>
      <c r="D5377" s="130">
        <f t="shared" si="87"/>
        <v>2.2212201569619235E-2</v>
      </c>
      <c r="E5377" s="130">
        <v>4.2997340985954843E-4</v>
      </c>
    </row>
    <row r="5378" spans="2:5" x14ac:dyDescent="0.25">
      <c r="B5378" s="136">
        <v>38212</v>
      </c>
      <c r="C5378" s="261">
        <v>1.8198786973953249</v>
      </c>
      <c r="D5378" s="130">
        <f t="shared" si="87"/>
        <v>2.2040777473424722E-3</v>
      </c>
      <c r="E5378" s="130">
        <v>-2.1729540633062421E-2</v>
      </c>
    </row>
    <row r="5379" spans="2:5" x14ac:dyDescent="0.25">
      <c r="B5379" s="136">
        <v>38211</v>
      </c>
      <c r="C5379" s="261">
        <v>1.815876364707947</v>
      </c>
      <c r="D5379" s="130">
        <f t="shared" ref="D5379:D5442" si="88">(C5379-C5380)/C5380</f>
        <v>-2.681208128084538E-2</v>
      </c>
      <c r="E5379" s="130">
        <v>-2.1992304723969847E-3</v>
      </c>
    </row>
    <row r="5380" spans="2:5" x14ac:dyDescent="0.25">
      <c r="B5380" s="136">
        <v>38210</v>
      </c>
      <c r="C5380" s="261">
        <v>1.865905165672302</v>
      </c>
      <c r="D5380" s="130">
        <f t="shared" si="88"/>
        <v>-4.0345960732062931E-2</v>
      </c>
      <c r="E5380" s="130">
        <v>2.755077489672669E-2</v>
      </c>
    </row>
    <row r="5381" spans="2:5" x14ac:dyDescent="0.25">
      <c r="B5381" s="136">
        <v>38209</v>
      </c>
      <c r="C5381" s="261">
        <v>1.9443519115448</v>
      </c>
      <c r="D5381" s="130">
        <f t="shared" si="88"/>
        <v>3.0765335902324935E-2</v>
      </c>
      <c r="E5381" s="130">
        <v>4.2042193416744707E-2</v>
      </c>
    </row>
    <row r="5382" spans="2:5" x14ac:dyDescent="0.25">
      <c r="B5382" s="136">
        <v>38208</v>
      </c>
      <c r="C5382" s="261">
        <v>1.886318683624268</v>
      </c>
      <c r="D5382" s="130">
        <f t="shared" si="88"/>
        <v>1.2895356492566715E-2</v>
      </c>
      <c r="E5382" s="130">
        <v>-2.9847080446679136E-2</v>
      </c>
    </row>
    <row r="5383" spans="2:5" x14ac:dyDescent="0.25">
      <c r="B5383" s="136">
        <v>38205</v>
      </c>
      <c r="C5383" s="261">
        <v>1.862303614616394</v>
      </c>
      <c r="D5383" s="130">
        <f t="shared" si="88"/>
        <v>-4.259249884875542E-2</v>
      </c>
      <c r="E5383" s="130">
        <v>-1.2731183344763759E-2</v>
      </c>
    </row>
    <row r="5384" spans="2:5" x14ac:dyDescent="0.25">
      <c r="B5384" s="136">
        <v>38204</v>
      </c>
      <c r="C5384" s="261">
        <v>1.9451525211334231</v>
      </c>
      <c r="D5384" s="130">
        <f t="shared" si="88"/>
        <v>3.0958834954367765E-3</v>
      </c>
      <c r="E5384" s="130">
        <v>4.4487325195948051E-2</v>
      </c>
    </row>
    <row r="5385" spans="2:5" x14ac:dyDescent="0.25">
      <c r="B5385" s="136">
        <v>38203</v>
      </c>
      <c r="C5385" s="261">
        <v>1.939149141311646</v>
      </c>
      <c r="D5385" s="130">
        <f t="shared" si="88"/>
        <v>-2.2199879887576445E-2</v>
      </c>
      <c r="E5385" s="130">
        <v>-3.086328581719137E-3</v>
      </c>
    </row>
    <row r="5386" spans="2:5" x14ac:dyDescent="0.25">
      <c r="B5386" s="136">
        <v>38202</v>
      </c>
      <c r="C5386" s="261">
        <v>1.98317539691925</v>
      </c>
      <c r="D5386" s="130">
        <f t="shared" si="88"/>
        <v>-2.2296595074552599E-2</v>
      </c>
      <c r="E5386" s="130">
        <v>2.2703903825481216E-2</v>
      </c>
    </row>
    <row r="5387" spans="2:5" x14ac:dyDescent="0.25">
      <c r="B5387" s="136">
        <v>38201</v>
      </c>
      <c r="C5387" s="261">
        <v>2.0284018516540532</v>
      </c>
      <c r="D5387" s="130">
        <f t="shared" si="88"/>
        <v>1.0568179672001693E-2</v>
      </c>
      <c r="E5387" s="130">
        <v>2.2805070497072449E-2</v>
      </c>
    </row>
    <row r="5388" spans="2:5" x14ac:dyDescent="0.25">
      <c r="B5388" s="136">
        <v>38198</v>
      </c>
      <c r="C5388" s="261">
        <v>2.0071895122528081</v>
      </c>
      <c r="D5388" s="130">
        <f t="shared" si="88"/>
        <v>2.8929071498895457E-2</v>
      </c>
      <c r="E5388" s="130">
        <v>-1.0457661229182763E-2</v>
      </c>
    </row>
    <row r="5389" spans="2:5" x14ac:dyDescent="0.25">
      <c r="B5389" s="136">
        <v>38197</v>
      </c>
      <c r="C5389" s="261">
        <v>1.9507559537887571</v>
      </c>
      <c r="D5389" s="130">
        <f t="shared" si="88"/>
        <v>2.8807163420115551E-3</v>
      </c>
      <c r="E5389" s="130">
        <v>-2.8115710110856278E-2</v>
      </c>
    </row>
    <row r="5390" spans="2:5" x14ac:dyDescent="0.25">
      <c r="B5390" s="136">
        <v>38196</v>
      </c>
      <c r="C5390" s="261">
        <v>1.9451525211334231</v>
      </c>
      <c r="D5390" s="130">
        <f t="shared" si="88"/>
        <v>2.3373405385173112E-2</v>
      </c>
      <c r="E5390" s="130">
        <v>-2.872441652402006E-3</v>
      </c>
    </row>
    <row r="5391" spans="2:5" x14ac:dyDescent="0.25">
      <c r="B5391" s="136">
        <v>38195</v>
      </c>
      <c r="C5391" s="261">
        <v>1.9007260799407959</v>
      </c>
      <c r="D5391" s="130">
        <f t="shared" si="88"/>
        <v>1.4743407057157145E-2</v>
      </c>
      <c r="E5391" s="130">
        <v>-2.2839566928530768E-2</v>
      </c>
    </row>
    <row r="5392" spans="2:5" x14ac:dyDescent="0.25">
      <c r="B5392" s="136">
        <v>38194</v>
      </c>
      <c r="C5392" s="261">
        <v>1.8731100559234619</v>
      </c>
      <c r="D5392" s="130">
        <f t="shared" si="88"/>
        <v>5.1921850507905563E-2</v>
      </c>
      <c r="E5392" s="130">
        <v>-1.4529197188789124E-2</v>
      </c>
    </row>
    <row r="5393" spans="2:5" x14ac:dyDescent="0.25">
      <c r="B5393" s="136">
        <v>38191</v>
      </c>
      <c r="C5393" s="261">
        <v>1.780655145645142</v>
      </c>
      <c r="D5393" s="130">
        <f t="shared" si="88"/>
        <v>-2.6690079108214054E-2</v>
      </c>
      <c r="E5393" s="130">
        <v>-4.9359037919818695E-2</v>
      </c>
    </row>
    <row r="5394" spans="2:5" x14ac:dyDescent="0.25">
      <c r="B5394" s="136">
        <v>38190</v>
      </c>
      <c r="C5394" s="261">
        <v>1.829484224319458</v>
      </c>
      <c r="D5394" s="130">
        <f t="shared" si="88"/>
        <v>1.0388680463639817E-2</v>
      </c>
      <c r="E5394" s="130">
        <v>2.7421973757094271E-2</v>
      </c>
    </row>
    <row r="5395" spans="2:5" x14ac:dyDescent="0.25">
      <c r="B5395" s="136">
        <v>38189</v>
      </c>
      <c r="C5395" s="261">
        <v>1.810673713684082</v>
      </c>
      <c r="D5395" s="130">
        <f t="shared" si="88"/>
        <v>-1.8441930903989351E-2</v>
      </c>
      <c r="E5395" s="130">
        <v>-1.0281865448920839E-2</v>
      </c>
    </row>
    <row r="5396" spans="2:5" x14ac:dyDescent="0.25">
      <c r="B5396" s="136">
        <v>38188</v>
      </c>
      <c r="C5396" s="261">
        <v>1.8446934223175051</v>
      </c>
      <c r="D5396" s="130">
        <f t="shared" si="88"/>
        <v>-8.1770984455890941E-3</v>
      </c>
      <c r="E5396" s="130">
        <v>1.8788425753530697E-2</v>
      </c>
    </row>
    <row r="5397" spans="2:5" x14ac:dyDescent="0.25">
      <c r="B5397" s="136">
        <v>38187</v>
      </c>
      <c r="C5397" s="261">
        <v>1.859902024269104</v>
      </c>
      <c r="D5397" s="130">
        <f t="shared" si="88"/>
        <v>-1.127691376227207E-2</v>
      </c>
      <c r="E5397" s="130">
        <v>8.2445146535472507E-3</v>
      </c>
    </row>
    <row r="5398" spans="2:5" x14ac:dyDescent="0.25">
      <c r="B5398" s="136">
        <v>38184</v>
      </c>
      <c r="C5398" s="261">
        <v>1.881115198135376</v>
      </c>
      <c r="D5398" s="130">
        <f t="shared" si="88"/>
        <v>-3.0927653982086217E-2</v>
      </c>
      <c r="E5398" s="130">
        <v>1.1405532974032991E-2</v>
      </c>
    </row>
    <row r="5399" spans="2:5" x14ac:dyDescent="0.25">
      <c r="B5399" s="136">
        <v>38183</v>
      </c>
      <c r="C5399" s="261">
        <v>1.941150426864624</v>
      </c>
      <c r="D5399" s="130">
        <f t="shared" si="88"/>
        <v>1.6558106572619097E-2</v>
      </c>
      <c r="E5399" s="130">
        <v>3.1914700805541825E-2</v>
      </c>
    </row>
    <row r="5400" spans="2:5" x14ac:dyDescent="0.25">
      <c r="B5400" s="136">
        <v>38182</v>
      </c>
      <c r="C5400" s="261">
        <v>1.9095321893692021</v>
      </c>
      <c r="D5400" s="130">
        <f t="shared" si="88"/>
        <v>2.9119959231774507E-2</v>
      </c>
      <c r="E5400" s="130">
        <v>-1.6288401484933952E-2</v>
      </c>
    </row>
    <row r="5401" spans="2:5" x14ac:dyDescent="0.25">
      <c r="B5401" s="136">
        <v>38181</v>
      </c>
      <c r="C5401" s="261">
        <v>1.8555001020431521</v>
      </c>
      <c r="D5401" s="130">
        <f t="shared" si="88"/>
        <v>5.5075104232728489E-2</v>
      </c>
      <c r="E5401" s="130">
        <v>-2.8295981406785853E-2</v>
      </c>
    </row>
    <row r="5402" spans="2:5" x14ac:dyDescent="0.25">
      <c r="B5402" s="136">
        <v>38180</v>
      </c>
      <c r="C5402" s="261">
        <v>1.7586426734924321</v>
      </c>
      <c r="D5402" s="130">
        <f t="shared" si="88"/>
        <v>-2.1598813017649949E-2</v>
      </c>
      <c r="E5402" s="130">
        <v>-5.2200174197817126E-2</v>
      </c>
    </row>
    <row r="5403" spans="2:5" x14ac:dyDescent="0.25">
      <c r="B5403" s="136">
        <v>38177</v>
      </c>
      <c r="C5403" s="261">
        <v>1.7974658012390139</v>
      </c>
      <c r="D5403" s="130">
        <f t="shared" si="88"/>
        <v>3.2413991667828074E-2</v>
      </c>
      <c r="E5403" s="130">
        <v>2.2075620210832373E-2</v>
      </c>
    </row>
    <row r="5404" spans="2:5" x14ac:dyDescent="0.25">
      <c r="B5404" s="136">
        <v>38176</v>
      </c>
      <c r="C5404" s="261">
        <v>1.7410320043563841</v>
      </c>
      <c r="D5404" s="130">
        <f t="shared" si="88"/>
        <v>-2.3130171097623355E-2</v>
      </c>
      <c r="E5404" s="130">
        <v>-3.1396311876270122E-2</v>
      </c>
    </row>
    <row r="5405" spans="2:5" x14ac:dyDescent="0.25">
      <c r="B5405" s="136">
        <v>38175</v>
      </c>
      <c r="C5405" s="261">
        <v>1.782255887985229</v>
      </c>
      <c r="D5405" s="130">
        <f t="shared" si="88"/>
        <v>-4.4625805043710713E-2</v>
      </c>
      <c r="E5405" s="130">
        <v>2.3677843673002685E-2</v>
      </c>
    </row>
    <row r="5406" spans="2:5" x14ac:dyDescent="0.25">
      <c r="B5406" s="136">
        <v>38174</v>
      </c>
      <c r="C5406" s="261">
        <v>1.865505576133728</v>
      </c>
      <c r="D5406" s="130">
        <f t="shared" si="88"/>
        <v>-2.3772022840585622E-2</v>
      </c>
      <c r="E5406" s="130">
        <v>4.6710289307900402E-2</v>
      </c>
    </row>
    <row r="5407" spans="2:5" x14ac:dyDescent="0.25">
      <c r="B5407" s="136">
        <v>38170</v>
      </c>
      <c r="C5407" s="261">
        <v>1.910932302474976</v>
      </c>
      <c r="D5407" s="130">
        <f t="shared" si="88"/>
        <v>3.6582222509046934E-2</v>
      </c>
      <c r="E5407" s="130">
        <v>2.4350892820913017E-2</v>
      </c>
    </row>
    <row r="5408" spans="2:5" x14ac:dyDescent="0.25">
      <c r="B5408" s="136">
        <v>38169</v>
      </c>
      <c r="C5408" s="261">
        <v>1.8434932231903081</v>
      </c>
      <c r="D5408" s="130">
        <f t="shared" si="88"/>
        <v>-1.1375262054239169E-2</v>
      </c>
      <c r="E5408" s="130">
        <v>-3.5291192261140344E-2</v>
      </c>
    </row>
    <row r="5409" spans="2:5" x14ac:dyDescent="0.25">
      <c r="B5409" s="136">
        <v>38168</v>
      </c>
      <c r="C5409" s="261">
        <v>1.8647047281265261</v>
      </c>
      <c r="D5409" s="130">
        <f t="shared" si="88"/>
        <v>-7.5086091243846387E-4</v>
      </c>
      <c r="E5409" s="130">
        <v>1.1506147497255176E-2</v>
      </c>
    </row>
    <row r="5410" spans="2:5" x14ac:dyDescent="0.25">
      <c r="B5410" s="136">
        <v>38167</v>
      </c>
      <c r="C5410" s="261">
        <v>1.866105914115906</v>
      </c>
      <c r="D5410" s="130">
        <f t="shared" si="88"/>
        <v>-1.2914064988262376E-2</v>
      </c>
      <c r="E5410" s="130">
        <v>7.5142512819585021E-4</v>
      </c>
    </row>
    <row r="5411" spans="2:5" x14ac:dyDescent="0.25">
      <c r="B5411" s="136">
        <v>38166</v>
      </c>
      <c r="C5411" s="261">
        <v>1.8905202150344851</v>
      </c>
      <c r="D5411" s="130">
        <f t="shared" si="88"/>
        <v>8.0021941233468577E-3</v>
      </c>
      <c r="E5411" s="130">
        <v>1.3083019958245897E-2</v>
      </c>
    </row>
    <row r="5412" spans="2:5" x14ac:dyDescent="0.25">
      <c r="B5412" s="136">
        <v>38163</v>
      </c>
      <c r="C5412" s="261">
        <v>1.875512003898621</v>
      </c>
      <c r="D5412" s="130">
        <f t="shared" si="88"/>
        <v>5.8983248031419334E-2</v>
      </c>
      <c r="E5412" s="130">
        <v>-7.9386673660034202E-3</v>
      </c>
    </row>
    <row r="5413" spans="2:5" x14ac:dyDescent="0.25">
      <c r="B5413" s="136">
        <v>38162</v>
      </c>
      <c r="C5413" s="261">
        <v>1.7710497379302981</v>
      </c>
      <c r="D5413" s="130">
        <f t="shared" si="88"/>
        <v>3.8565995786636986E-3</v>
      </c>
      <c r="E5413" s="130">
        <v>-5.5697999133664612E-2</v>
      </c>
    </row>
    <row r="5414" spans="2:5" x14ac:dyDescent="0.25">
      <c r="B5414" s="136">
        <v>38161</v>
      </c>
      <c r="C5414" s="261">
        <v>1.764245748519897</v>
      </c>
      <c r="D5414" s="130">
        <f t="shared" si="88"/>
        <v>-5.6665480592655183E-4</v>
      </c>
      <c r="E5414" s="130">
        <v>-3.8417833585816753E-3</v>
      </c>
    </row>
    <row r="5415" spans="2:5" x14ac:dyDescent="0.25">
      <c r="B5415" s="136">
        <v>38160</v>
      </c>
      <c r="C5415" s="261">
        <v>1.7652460336685181</v>
      </c>
      <c r="D5415" s="130">
        <f t="shared" si="88"/>
        <v>1.0770663675119146E-2</v>
      </c>
      <c r="E5415" s="130">
        <v>5.6697608565033108E-4</v>
      </c>
    </row>
    <row r="5416" spans="2:5" x14ac:dyDescent="0.25">
      <c r="B5416" s="136">
        <v>38159</v>
      </c>
      <c r="C5416" s="261">
        <v>1.746435761451721</v>
      </c>
      <c r="D5416" s="130">
        <f t="shared" si="88"/>
        <v>-7.731882827527254E-3</v>
      </c>
      <c r="E5416" s="130">
        <v>-1.0655892639342609E-2</v>
      </c>
    </row>
    <row r="5417" spans="2:5" x14ac:dyDescent="0.25">
      <c r="B5417" s="136">
        <v>38156</v>
      </c>
      <c r="C5417" s="261">
        <v>1.76004421710968</v>
      </c>
      <c r="D5417" s="130">
        <f t="shared" si="88"/>
        <v>1.6763702683105338E-2</v>
      </c>
      <c r="E5417" s="130">
        <v>7.7921306688354718E-3</v>
      </c>
    </row>
    <row r="5418" spans="2:5" x14ac:dyDescent="0.25">
      <c r="B5418" s="136">
        <v>38155</v>
      </c>
      <c r="C5418" s="261">
        <v>1.731025815010071</v>
      </c>
      <c r="D5418" s="130">
        <f t="shared" si="88"/>
        <v>2.2013940091523123E-3</v>
      </c>
      <c r="E5418" s="130">
        <v>-1.6487314248992305E-2</v>
      </c>
    </row>
    <row r="5419" spans="2:5" x14ac:dyDescent="0.25">
      <c r="B5419" s="136">
        <v>38154</v>
      </c>
      <c r="C5419" s="261">
        <v>1.7272235155105591</v>
      </c>
      <c r="D5419" s="130">
        <f t="shared" si="88"/>
        <v>3.2546745439707451E-3</v>
      </c>
      <c r="E5419" s="130">
        <v>-2.1965585183891779E-3</v>
      </c>
    </row>
    <row r="5420" spans="2:5" x14ac:dyDescent="0.25">
      <c r="B5420" s="136">
        <v>38153</v>
      </c>
      <c r="C5420" s="261">
        <v>1.7216202020645139</v>
      </c>
      <c r="D5420" s="130">
        <f t="shared" si="88"/>
        <v>3.9636940449062637E-2</v>
      </c>
      <c r="E5420" s="130">
        <v>-3.2441160022006945E-3</v>
      </c>
    </row>
    <row r="5421" spans="2:5" x14ac:dyDescent="0.25">
      <c r="B5421" s="136">
        <v>38152</v>
      </c>
      <c r="C5421" s="261">
        <v>1.655982136726379</v>
      </c>
      <c r="D5421" s="130">
        <f t="shared" si="88"/>
        <v>-2.0941447493476147E-2</v>
      </c>
      <c r="E5421" s="130">
        <v>-3.8125752276503166E-2</v>
      </c>
    </row>
    <row r="5422" spans="2:5" x14ac:dyDescent="0.25">
      <c r="B5422" s="136">
        <v>38148</v>
      </c>
      <c r="C5422" s="261">
        <v>1.6914025545120239</v>
      </c>
      <c r="D5422" s="130">
        <f t="shared" si="88"/>
        <v>5.9508334137443062E-3</v>
      </c>
      <c r="E5422" s="130">
        <v>2.1389371902082031E-2</v>
      </c>
    </row>
    <row r="5423" spans="2:5" x14ac:dyDescent="0.25">
      <c r="B5423" s="136">
        <v>38147</v>
      </c>
      <c r="C5423" s="261">
        <v>1.6813968420028691</v>
      </c>
      <c r="D5423" s="130">
        <f t="shared" si="88"/>
        <v>5.6253961038181272E-3</v>
      </c>
      <c r="E5423" s="130">
        <v>-5.9156304822074223E-3</v>
      </c>
    </row>
    <row r="5424" spans="2:5" x14ac:dyDescent="0.25">
      <c r="B5424" s="136">
        <v>38146</v>
      </c>
      <c r="C5424" s="261">
        <v>1.671991229057312</v>
      </c>
      <c r="D5424" s="130">
        <f t="shared" si="88"/>
        <v>-1.3577301659339102E-2</v>
      </c>
      <c r="E5424" s="130">
        <v>-5.5939280428011148E-3</v>
      </c>
    </row>
    <row r="5425" spans="2:5" x14ac:dyDescent="0.25">
      <c r="B5425" s="136">
        <v>38145</v>
      </c>
      <c r="C5425" s="261">
        <v>1.695004820823669</v>
      </c>
      <c r="D5425" s="130">
        <f t="shared" si="88"/>
        <v>3.6085744257226091E-2</v>
      </c>
      <c r="E5425" s="130">
        <v>1.3764182111967362E-2</v>
      </c>
    </row>
    <row r="5426" spans="2:5" x14ac:dyDescent="0.25">
      <c r="B5426" s="136">
        <v>38142</v>
      </c>
      <c r="C5426" s="261">
        <v>1.6359696388244629</v>
      </c>
      <c r="D5426" s="130">
        <f t="shared" si="88"/>
        <v>7.7663355203813345E-3</v>
      </c>
      <c r="E5426" s="130">
        <v>-3.4828916870288662E-2</v>
      </c>
    </row>
    <row r="5427" spans="2:5" x14ac:dyDescent="0.25">
      <c r="B5427" s="136">
        <v>38141</v>
      </c>
      <c r="C5427" s="261">
        <v>1.623362064361572</v>
      </c>
      <c r="D5427" s="130">
        <f t="shared" si="88"/>
        <v>-1.3499328532535349E-2</v>
      </c>
      <c r="E5427" s="130">
        <v>-7.7064843770267679E-3</v>
      </c>
    </row>
    <row r="5428" spans="2:5" x14ac:dyDescent="0.25">
      <c r="B5428" s="136">
        <v>38140</v>
      </c>
      <c r="C5428" s="261">
        <v>1.6455762386322019</v>
      </c>
      <c r="D5428" s="130">
        <f t="shared" si="88"/>
        <v>2.1945180681646097E-3</v>
      </c>
      <c r="E5428" s="130">
        <v>1.3684054074139133E-2</v>
      </c>
    </row>
    <row r="5429" spans="2:5" x14ac:dyDescent="0.25">
      <c r="B5429" s="136">
        <v>38139</v>
      </c>
      <c r="C5429" s="261">
        <v>1.6419728994369509</v>
      </c>
      <c r="D5429" s="130">
        <f t="shared" si="88"/>
        <v>-8.4597756091271282E-3</v>
      </c>
      <c r="E5429" s="130">
        <v>-2.1897127040714356E-3</v>
      </c>
    </row>
    <row r="5430" spans="2:5" x14ac:dyDescent="0.25">
      <c r="B5430" s="136">
        <v>38135</v>
      </c>
      <c r="C5430" s="261">
        <v>1.655982136726379</v>
      </c>
      <c r="D5430" s="130">
        <f t="shared" si="88"/>
        <v>-1.4528893522766125E-2</v>
      </c>
      <c r="E5430" s="130">
        <v>8.5319540256918701E-3</v>
      </c>
    </row>
    <row r="5431" spans="2:5" x14ac:dyDescent="0.25">
      <c r="B5431" s="136">
        <v>38134</v>
      </c>
      <c r="C5431" s="261">
        <v>1.6803964376449581</v>
      </c>
      <c r="D5431" s="130">
        <f t="shared" si="88"/>
        <v>2.5075156840629999E-3</v>
      </c>
      <c r="E5431" s="130">
        <v>1.4743094371079634E-2</v>
      </c>
    </row>
    <row r="5432" spans="2:5" x14ac:dyDescent="0.25">
      <c r="B5432" s="136">
        <v>38133</v>
      </c>
      <c r="C5432" s="261">
        <v>1.6761933565139771</v>
      </c>
      <c r="D5432" s="130">
        <f t="shared" si="88"/>
        <v>7.9422176159742886E-3</v>
      </c>
      <c r="E5432" s="130">
        <v>-2.5012437760648524E-3</v>
      </c>
    </row>
    <row r="5433" spans="2:5" x14ac:dyDescent="0.25">
      <c r="B5433" s="136">
        <v>38132</v>
      </c>
      <c r="C5433" s="261">
        <v>1.662985563278198</v>
      </c>
      <c r="D5433" s="130">
        <f t="shared" si="88"/>
        <v>1.5073441131399176E-2</v>
      </c>
      <c r="E5433" s="130">
        <v>-7.8796358334503967E-3</v>
      </c>
    </row>
    <row r="5434" spans="2:5" x14ac:dyDescent="0.25">
      <c r="B5434" s="136">
        <v>38131</v>
      </c>
      <c r="C5434" s="261">
        <v>1.6382908821105959</v>
      </c>
      <c r="D5434" s="130">
        <f t="shared" si="88"/>
        <v>2.7294160949564279E-2</v>
      </c>
      <c r="E5434" s="130">
        <v>-1.4849606462561313E-2</v>
      </c>
    </row>
    <row r="5435" spans="2:5" x14ac:dyDescent="0.25">
      <c r="B5435" s="136">
        <v>38128</v>
      </c>
      <c r="C5435" s="261">
        <v>1.5947631597518921</v>
      </c>
      <c r="D5435" s="130">
        <f t="shared" si="88"/>
        <v>1.4842023333255128E-3</v>
      </c>
      <c r="E5435" s="130">
        <v>-2.6568982855246955E-2</v>
      </c>
    </row>
    <row r="5436" spans="2:5" x14ac:dyDescent="0.25">
      <c r="B5436" s="136">
        <v>38127</v>
      </c>
      <c r="C5436" s="261">
        <v>1.5923997163772581</v>
      </c>
      <c r="D5436" s="130">
        <f t="shared" si="88"/>
        <v>1.1256593353558518E-2</v>
      </c>
      <c r="E5436" s="130">
        <v>-1.4820027413987339E-3</v>
      </c>
    </row>
    <row r="5437" spans="2:5" x14ac:dyDescent="0.25">
      <c r="B5437" s="136">
        <v>38126</v>
      </c>
      <c r="C5437" s="261">
        <v>1.574674248695374</v>
      </c>
      <c r="D5437" s="130">
        <f t="shared" si="88"/>
        <v>1.9770823166949333E-2</v>
      </c>
      <c r="E5437" s="130">
        <v>-1.1131292915707056E-2</v>
      </c>
    </row>
    <row r="5438" spans="2:5" x14ac:dyDescent="0.25">
      <c r="B5438" s="136">
        <v>38125</v>
      </c>
      <c r="C5438" s="261">
        <v>1.5441452264785771</v>
      </c>
      <c r="D5438" s="130">
        <f t="shared" si="88"/>
        <v>8.1826857812480003E-2</v>
      </c>
      <c r="E5438" s="130">
        <v>-1.9387516016147677E-2</v>
      </c>
    </row>
    <row r="5439" spans="2:5" x14ac:dyDescent="0.25">
      <c r="B5439" s="136">
        <v>38124</v>
      </c>
      <c r="C5439" s="261">
        <v>1.4273496866226201</v>
      </c>
      <c r="D5439" s="130">
        <f t="shared" si="88"/>
        <v>-2.9202859979462394E-2</v>
      </c>
      <c r="E5439" s="130">
        <v>-7.563766532653747E-2</v>
      </c>
    </row>
    <row r="5440" spans="2:5" x14ac:dyDescent="0.25">
      <c r="B5440" s="136">
        <v>38121</v>
      </c>
      <c r="C5440" s="261">
        <v>1.4702862501144409</v>
      </c>
      <c r="D5440" s="130">
        <f t="shared" si="88"/>
        <v>-6.594079031919807E-2</v>
      </c>
      <c r="E5440" s="130">
        <v>3.0081320572127559E-2</v>
      </c>
    </row>
    <row r="5441" spans="2:5" x14ac:dyDescent="0.25">
      <c r="B5441" s="136">
        <v>38120</v>
      </c>
      <c r="C5441" s="261">
        <v>1.574082493782043</v>
      </c>
      <c r="D5441" s="130">
        <f t="shared" si="88"/>
        <v>1.951730835023124E-2</v>
      </c>
      <c r="E5441" s="130">
        <v>7.0595942565281442E-2</v>
      </c>
    </row>
    <row r="5442" spans="2:5" x14ac:dyDescent="0.25">
      <c r="B5442" s="136">
        <v>38119</v>
      </c>
      <c r="C5442" s="261">
        <v>1.543948769569397</v>
      </c>
      <c r="D5442" s="130">
        <f t="shared" si="88"/>
        <v>-1.458165043283483E-2</v>
      </c>
      <c r="E5442" s="130">
        <v>-1.9143675335746756E-2</v>
      </c>
    </row>
    <row r="5443" spans="2:5" x14ac:dyDescent="0.25">
      <c r="B5443" s="136">
        <v>38118</v>
      </c>
      <c r="C5443" s="261">
        <v>1.566795229911804</v>
      </c>
      <c r="D5443" s="130">
        <f t="shared" ref="D5443:D5506" si="89">(C5443-C5444)/C5444</f>
        <v>1.2570787726497707E-4</v>
      </c>
      <c r="E5443" s="130">
        <v>1.47974212569105E-2</v>
      </c>
    </row>
    <row r="5444" spans="2:5" x14ac:dyDescent="0.25">
      <c r="B5444" s="136">
        <v>38117</v>
      </c>
      <c r="C5444" s="261">
        <v>1.5665982961654661</v>
      </c>
      <c r="D5444" s="130">
        <f t="shared" si="89"/>
        <v>-5.3095504884078312E-2</v>
      </c>
      <c r="E5444" s="130">
        <v>-1.2569207678081595E-4</v>
      </c>
    </row>
    <row r="5445" spans="2:5" x14ac:dyDescent="0.25">
      <c r="B5445" s="136">
        <v>38114</v>
      </c>
      <c r="C5445" s="261">
        <v>1.654441714286804</v>
      </c>
      <c r="D5445" s="130">
        <f t="shared" si="89"/>
        <v>-1.788844000979686E-2</v>
      </c>
      <c r="E5445" s="130">
        <v>5.6072713940995986E-2</v>
      </c>
    </row>
    <row r="5446" spans="2:5" x14ac:dyDescent="0.25">
      <c r="B5446" s="136">
        <v>38113</v>
      </c>
      <c r="C5446" s="261">
        <v>1.684576153755188</v>
      </c>
      <c r="D5446" s="130">
        <f t="shared" si="89"/>
        <v>-1.2811153563387851E-2</v>
      </c>
      <c r="E5446" s="130">
        <v>1.821426479286661E-2</v>
      </c>
    </row>
    <row r="5447" spans="2:5" x14ac:dyDescent="0.25">
      <c r="B5447" s="136">
        <v>38112</v>
      </c>
      <c r="C5447" s="261">
        <v>1.7064375877380371</v>
      </c>
      <c r="D5447" s="130">
        <f t="shared" si="89"/>
        <v>2.013403113273091E-2</v>
      </c>
      <c r="E5447" s="130">
        <v>1.2977409144796755E-2</v>
      </c>
    </row>
    <row r="5448" spans="2:5" x14ac:dyDescent="0.25">
      <c r="B5448" s="136">
        <v>38111</v>
      </c>
      <c r="C5448" s="261">
        <v>1.672758221626282</v>
      </c>
      <c r="D5448" s="130">
        <f t="shared" si="89"/>
        <v>2.325292928585846E-2</v>
      </c>
      <c r="E5448" s="130">
        <v>-1.9736652751770854E-2</v>
      </c>
    </row>
    <row r="5449" spans="2:5" x14ac:dyDescent="0.25">
      <c r="B5449" s="136">
        <v>38110</v>
      </c>
      <c r="C5449" s="261">
        <v>1.634745597839355</v>
      </c>
      <c r="D5449" s="130">
        <f t="shared" si="89"/>
        <v>2.7991263164230982E-2</v>
      </c>
      <c r="E5449" s="130">
        <v>-2.2724517683117684E-2</v>
      </c>
    </row>
    <row r="5450" spans="2:5" x14ac:dyDescent="0.25">
      <c r="B5450" s="136">
        <v>38107</v>
      </c>
      <c r="C5450" s="261">
        <v>1.5902329683303831</v>
      </c>
      <c r="D5450" s="130">
        <f t="shared" si="89"/>
        <v>-5.6647225465902215E-3</v>
      </c>
      <c r="E5450" s="130">
        <v>-2.722908663452242E-2</v>
      </c>
    </row>
    <row r="5451" spans="2:5" x14ac:dyDescent="0.25">
      <c r="B5451" s="136">
        <v>38106</v>
      </c>
      <c r="C5451" s="261">
        <v>1.599292516708374</v>
      </c>
      <c r="D5451" s="130">
        <f t="shared" si="89"/>
        <v>-2.2629147683859815E-2</v>
      </c>
      <c r="E5451" s="130">
        <v>5.6969944394391113E-3</v>
      </c>
    </row>
    <row r="5452" spans="2:5" x14ac:dyDescent="0.25">
      <c r="B5452" s="136">
        <v>38105</v>
      </c>
      <c r="C5452" s="261">
        <v>1.636321067810059</v>
      </c>
      <c r="D5452" s="130">
        <f t="shared" si="89"/>
        <v>-1.8547169161067637E-2</v>
      </c>
      <c r="E5452" s="130">
        <v>2.315308220030711E-2</v>
      </c>
    </row>
    <row r="5453" spans="2:5" x14ac:dyDescent="0.25">
      <c r="B5453" s="136">
        <v>38104</v>
      </c>
      <c r="C5453" s="261">
        <v>1.6672437191009519</v>
      </c>
      <c r="D5453" s="130">
        <f t="shared" si="89"/>
        <v>-2.1726419782792716E-2</v>
      </c>
      <c r="E5453" s="130">
        <v>1.8897667394992147E-2</v>
      </c>
    </row>
    <row r="5454" spans="2:5" x14ac:dyDescent="0.25">
      <c r="B5454" s="136">
        <v>38103</v>
      </c>
      <c r="C5454" s="261">
        <v>1.7042714357376101</v>
      </c>
      <c r="D5454" s="130">
        <f t="shared" si="89"/>
        <v>-1.670406980898902E-2</v>
      </c>
      <c r="E5454" s="130">
        <v>2.2208940548071199E-2</v>
      </c>
    </row>
    <row r="5455" spans="2:5" x14ac:dyDescent="0.25">
      <c r="B5455" s="136">
        <v>38100</v>
      </c>
      <c r="C5455" s="261">
        <v>1.7332233190536499</v>
      </c>
      <c r="D5455" s="130">
        <f t="shared" si="89"/>
        <v>1.1336056784302305E-4</v>
      </c>
      <c r="E5455" s="130">
        <v>1.6987835804165442E-2</v>
      </c>
    </row>
    <row r="5456" spans="2:5" x14ac:dyDescent="0.25">
      <c r="B5456" s="136">
        <v>38099</v>
      </c>
      <c r="C5456" s="261">
        <v>1.73302686214447</v>
      </c>
      <c r="D5456" s="130">
        <f t="shared" si="89"/>
        <v>2.5524100588768639E-2</v>
      </c>
      <c r="E5456" s="130">
        <v>-1.1334771868126963E-4</v>
      </c>
    </row>
    <row r="5457" spans="2:5" x14ac:dyDescent="0.25">
      <c r="B5457" s="136">
        <v>38098</v>
      </c>
      <c r="C5457" s="261">
        <v>1.689893841743469</v>
      </c>
      <c r="D5457" s="130">
        <f t="shared" si="89"/>
        <v>-6.3692262940517582E-3</v>
      </c>
      <c r="E5457" s="130">
        <v>-2.4888835449225304E-2</v>
      </c>
    </row>
    <row r="5458" spans="2:5" x14ac:dyDescent="0.25">
      <c r="B5458" s="136">
        <v>38097</v>
      </c>
      <c r="C5458" s="261">
        <v>1.7007261514663701</v>
      </c>
      <c r="D5458" s="130">
        <f t="shared" si="89"/>
        <v>-2.4293821862859728E-2</v>
      </c>
      <c r="E5458" s="130">
        <v>6.4100533745512249E-3</v>
      </c>
    </row>
    <row r="5459" spans="2:5" x14ac:dyDescent="0.25">
      <c r="B5459" s="136">
        <v>38096</v>
      </c>
      <c r="C5459" s="261">
        <v>1.743072032928467</v>
      </c>
      <c r="D5459" s="130">
        <f t="shared" si="89"/>
        <v>4.2648556377274958E-2</v>
      </c>
      <c r="E5459" s="130">
        <v>2.4898706605755563E-2</v>
      </c>
    </row>
    <row r="5460" spans="2:5" x14ac:dyDescent="0.25">
      <c r="B5460" s="136">
        <v>38093</v>
      </c>
      <c r="C5460" s="261">
        <v>1.671773314476013</v>
      </c>
      <c r="D5460" s="130">
        <f t="shared" si="89"/>
        <v>-4.340508088506132E-3</v>
      </c>
      <c r="E5460" s="130">
        <v>-4.0904057380042907E-2</v>
      </c>
    </row>
    <row r="5461" spans="2:5" x14ac:dyDescent="0.25">
      <c r="B5461" s="136">
        <v>38092</v>
      </c>
      <c r="C5461" s="261">
        <v>1.67906129360199</v>
      </c>
      <c r="D5461" s="130">
        <f t="shared" si="89"/>
        <v>-1.3652642664055019E-2</v>
      </c>
      <c r="E5461" s="130">
        <v>4.3594302306836927E-3</v>
      </c>
    </row>
    <row r="5462" spans="2:5" x14ac:dyDescent="0.25">
      <c r="B5462" s="136">
        <v>38091</v>
      </c>
      <c r="C5462" s="261">
        <v>1.702302217483521</v>
      </c>
      <c r="D5462" s="130">
        <f t="shared" si="89"/>
        <v>-4.8356944764337949E-3</v>
      </c>
      <c r="E5462" s="130">
        <v>1.3841617319206743E-2</v>
      </c>
    </row>
    <row r="5463" spans="2:5" x14ac:dyDescent="0.25">
      <c r="B5463" s="136">
        <v>38090</v>
      </c>
      <c r="C5463" s="261">
        <v>1.7105740308761599</v>
      </c>
      <c r="D5463" s="130">
        <f t="shared" si="89"/>
        <v>3.3928252717898504E-2</v>
      </c>
      <c r="E5463" s="130">
        <v>4.8591920445636219E-3</v>
      </c>
    </row>
    <row r="5464" spans="2:5" x14ac:dyDescent="0.25">
      <c r="B5464" s="136">
        <v>38089</v>
      </c>
      <c r="C5464" s="261">
        <v>1.654441714286804</v>
      </c>
      <c r="D5464" s="130">
        <f t="shared" si="89"/>
        <v>2.6261890256478945E-3</v>
      </c>
      <c r="E5464" s="130">
        <v>-3.2814900481451137E-2</v>
      </c>
    </row>
    <row r="5465" spans="2:5" x14ac:dyDescent="0.25">
      <c r="B5465" s="136">
        <v>38085</v>
      </c>
      <c r="C5465" s="261">
        <v>1.650108218193054</v>
      </c>
      <c r="D5465" s="130">
        <f t="shared" si="89"/>
        <v>6.1245761510698446E-3</v>
      </c>
      <c r="E5465" s="130">
        <v>-2.619310221888404E-3</v>
      </c>
    </row>
    <row r="5466" spans="2:5" x14ac:dyDescent="0.25">
      <c r="B5466" s="136">
        <v>38084</v>
      </c>
      <c r="C5466" s="261">
        <v>1.640063524246216</v>
      </c>
      <c r="D5466" s="130">
        <f t="shared" si="89"/>
        <v>-2.6764480803112688E-2</v>
      </c>
      <c r="E5466" s="130">
        <v>-6.0872940550755796E-3</v>
      </c>
    </row>
    <row r="5467" spans="2:5" x14ac:dyDescent="0.25">
      <c r="B5467" s="136">
        <v>38083</v>
      </c>
      <c r="C5467" s="261">
        <v>1.685166120529175</v>
      </c>
      <c r="D5467" s="130">
        <f t="shared" si="89"/>
        <v>-1.0753150188535412E-2</v>
      </c>
      <c r="E5467" s="130">
        <v>2.7500517886152265E-2</v>
      </c>
    </row>
    <row r="5468" spans="2:5" x14ac:dyDescent="0.25">
      <c r="B5468" s="136">
        <v>38082</v>
      </c>
      <c r="C5468" s="261">
        <v>1.703483939170837</v>
      </c>
      <c r="D5468" s="130">
        <f t="shared" si="89"/>
        <v>4.2173813698762282E-2</v>
      </c>
      <c r="E5468" s="130">
        <v>1.0870037332527062E-2</v>
      </c>
    </row>
    <row r="5469" spans="2:5" x14ac:dyDescent="0.25">
      <c r="B5469" s="136">
        <v>38079</v>
      </c>
      <c r="C5469" s="261">
        <v>1.6345487833023069</v>
      </c>
      <c r="D5469" s="130">
        <f t="shared" si="89"/>
        <v>-1.272877863069745E-2</v>
      </c>
      <c r="E5469" s="130">
        <v>-4.0467159263082884E-2</v>
      </c>
    </row>
    <row r="5470" spans="2:5" x14ac:dyDescent="0.25">
      <c r="B5470" s="136">
        <v>38078</v>
      </c>
      <c r="C5470" s="261">
        <v>1.6556228399276729</v>
      </c>
      <c r="D5470" s="130">
        <f t="shared" si="89"/>
        <v>2.8508200112074951E-2</v>
      </c>
      <c r="E5470" s="130">
        <v>1.2892889365338923E-2</v>
      </c>
    </row>
    <row r="5471" spans="2:5" x14ac:dyDescent="0.25">
      <c r="B5471" s="136">
        <v>38077</v>
      </c>
      <c r="C5471" s="261">
        <v>1.6097322702407839</v>
      </c>
      <c r="D5471" s="130">
        <f t="shared" si="89"/>
        <v>-1.6485867196512866E-2</v>
      </c>
      <c r="E5471" s="130">
        <v>-2.7718009549139673E-2</v>
      </c>
    </row>
    <row r="5472" spans="2:5" x14ac:dyDescent="0.25">
      <c r="B5472" s="136">
        <v>38076</v>
      </c>
      <c r="C5472" s="261">
        <v>1.6367149353027339</v>
      </c>
      <c r="D5472" s="130">
        <f t="shared" si="89"/>
        <v>-2.2812565412383516E-2</v>
      </c>
      <c r="E5472" s="130">
        <v>1.6762206710258687E-2</v>
      </c>
    </row>
    <row r="5473" spans="2:5" x14ac:dyDescent="0.25">
      <c r="B5473" s="136">
        <v>38075</v>
      </c>
      <c r="C5473" s="261">
        <v>1.674924254417419</v>
      </c>
      <c r="D5473" s="130">
        <f t="shared" si="89"/>
        <v>1.5887730253907981E-2</v>
      </c>
      <c r="E5473" s="130">
        <v>2.3345127664285471E-2</v>
      </c>
    </row>
    <row r="5474" spans="2:5" x14ac:dyDescent="0.25">
      <c r="B5474" s="136">
        <v>38072</v>
      </c>
      <c r="C5474" s="261">
        <v>1.648729681968689</v>
      </c>
      <c r="D5474" s="130">
        <f t="shared" si="89"/>
        <v>3.717599727881821E-3</v>
      </c>
      <c r="E5474" s="130">
        <v>-1.5639257942348658E-2</v>
      </c>
    </row>
    <row r="5475" spans="2:5" x14ac:dyDescent="0.25">
      <c r="B5475" s="136">
        <v>38071</v>
      </c>
      <c r="C5475" s="261">
        <v>1.6426230669021611</v>
      </c>
      <c r="D5475" s="130">
        <f t="shared" si="89"/>
        <v>6.3638923569069278E-2</v>
      </c>
      <c r="E5475" s="130">
        <v>-3.703830369109499E-3</v>
      </c>
    </row>
    <row r="5476" spans="2:5" x14ac:dyDescent="0.25">
      <c r="B5476" s="136">
        <v>38070</v>
      </c>
      <c r="C5476" s="261">
        <v>1.5443427562713621</v>
      </c>
      <c r="D5476" s="130">
        <f t="shared" si="89"/>
        <v>-2.1342476112198593E-2</v>
      </c>
      <c r="E5476" s="130">
        <v>-5.9831322602906585E-2</v>
      </c>
    </row>
    <row r="5477" spans="2:5" x14ac:dyDescent="0.25">
      <c r="B5477" s="136">
        <v>38069</v>
      </c>
      <c r="C5477" s="261">
        <v>1.578021645545959</v>
      </c>
      <c r="D5477" s="130">
        <f t="shared" si="89"/>
        <v>2.878841669087231E-3</v>
      </c>
      <c r="E5477" s="130">
        <v>2.1807910930285158E-2</v>
      </c>
    </row>
    <row r="5478" spans="2:5" x14ac:dyDescent="0.25">
      <c r="B5478" s="136">
        <v>38068</v>
      </c>
      <c r="C5478" s="261">
        <v>1.5734918117523189</v>
      </c>
      <c r="D5478" s="130">
        <f t="shared" si="89"/>
        <v>-3.5377725445476939E-2</v>
      </c>
      <c r="E5478" s="130">
        <v>-2.8705777303028811E-3</v>
      </c>
    </row>
    <row r="5479" spans="2:5" x14ac:dyDescent="0.25">
      <c r="B5479" s="136">
        <v>38065</v>
      </c>
      <c r="C5479" s="261">
        <v>1.631199955940247</v>
      </c>
      <c r="D5479" s="130">
        <f t="shared" si="89"/>
        <v>3.0099602037510415E-2</v>
      </c>
      <c r="E5479" s="130">
        <v>3.6675210990555755E-2</v>
      </c>
    </row>
    <row r="5480" spans="2:5" x14ac:dyDescent="0.25">
      <c r="B5480" s="136">
        <v>38064</v>
      </c>
      <c r="C5480" s="261">
        <v>1.5835361480712891</v>
      </c>
      <c r="D5480" s="130">
        <f t="shared" si="89"/>
        <v>-4.9506530232690544E-3</v>
      </c>
      <c r="E5480" s="130">
        <v>-2.9220088987486431E-2</v>
      </c>
    </row>
    <row r="5481" spans="2:5" x14ac:dyDescent="0.25">
      <c r="B5481" s="136">
        <v>38063</v>
      </c>
      <c r="C5481" s="261">
        <v>1.5914146900177</v>
      </c>
      <c r="D5481" s="130">
        <f t="shared" si="89"/>
        <v>1.5202847730682957E-2</v>
      </c>
      <c r="E5481" s="130">
        <v>4.9752839276872808E-3</v>
      </c>
    </row>
    <row r="5482" spans="2:5" x14ac:dyDescent="0.25">
      <c r="B5482" s="136">
        <v>38062</v>
      </c>
      <c r="C5482" s="261">
        <v>1.567582964897156</v>
      </c>
      <c r="D5482" s="130">
        <f t="shared" si="89"/>
        <v>3.9033694734483974E-2</v>
      </c>
      <c r="E5482" s="130">
        <v>-1.4975182314220644E-2</v>
      </c>
    </row>
    <row r="5483" spans="2:5" x14ac:dyDescent="0.25">
      <c r="B5483" s="136">
        <v>38061</v>
      </c>
      <c r="C5483" s="261">
        <v>1.5086930990219121</v>
      </c>
      <c r="D5483" s="130">
        <f t="shared" si="89"/>
        <v>-3.0379563542531348E-2</v>
      </c>
      <c r="E5483" s="130">
        <v>-3.756730405596586E-2</v>
      </c>
    </row>
    <row r="5484" spans="2:5" x14ac:dyDescent="0.25">
      <c r="B5484" s="136">
        <v>38058</v>
      </c>
      <c r="C5484" s="261">
        <v>1.5559625625610349</v>
      </c>
      <c r="D5484" s="130">
        <f t="shared" si="89"/>
        <v>3.3490274041565106E-2</v>
      </c>
      <c r="E5484" s="130">
        <v>3.1331397730769588E-2</v>
      </c>
    </row>
    <row r="5485" spans="2:5" x14ac:dyDescent="0.25">
      <c r="B5485" s="136">
        <v>38057</v>
      </c>
      <c r="C5485" s="261">
        <v>1.5055415630340581</v>
      </c>
      <c r="D5485" s="130">
        <f t="shared" si="89"/>
        <v>1.7843083668352834E-2</v>
      </c>
      <c r="E5485" s="130">
        <v>-3.240502100769474E-2</v>
      </c>
    </row>
    <row r="5486" spans="2:5" x14ac:dyDescent="0.25">
      <c r="B5486" s="136">
        <v>38056</v>
      </c>
      <c r="C5486" s="261">
        <v>1.4791489839553831</v>
      </c>
      <c r="D5486" s="130">
        <f t="shared" si="89"/>
        <v>-1.0149161287358327E-2</v>
      </c>
      <c r="E5486" s="130">
        <v>-1.7530289250525286E-2</v>
      </c>
    </row>
    <row r="5487" spans="2:5" x14ac:dyDescent="0.25">
      <c r="B5487" s="136">
        <v>38055</v>
      </c>
      <c r="C5487" s="261">
        <v>1.494315028190613</v>
      </c>
      <c r="D5487" s="130">
        <f t="shared" si="89"/>
        <v>-2.66838400013166E-2</v>
      </c>
      <c r="E5487" s="130">
        <v>1.0253222900288591E-2</v>
      </c>
    </row>
    <row r="5488" spans="2:5" x14ac:dyDescent="0.25">
      <c r="B5488" s="136">
        <v>38054</v>
      </c>
      <c r="C5488" s="261">
        <v>1.535282254219055</v>
      </c>
      <c r="D5488" s="130">
        <f t="shared" si="89"/>
        <v>-4.391016221013172E-2</v>
      </c>
      <c r="E5488" s="130">
        <v>2.7415387823574916E-2</v>
      </c>
    </row>
    <row r="5489" spans="2:5" x14ac:dyDescent="0.25">
      <c r="B5489" s="136">
        <v>38051</v>
      </c>
      <c r="C5489" s="261">
        <v>1.605792880058289</v>
      </c>
      <c r="D5489" s="130">
        <f t="shared" si="89"/>
        <v>-4.374855403741857E-2</v>
      </c>
      <c r="E5489" s="130">
        <v>4.5926816157397965E-2</v>
      </c>
    </row>
    <row r="5490" spans="2:5" x14ac:dyDescent="0.25">
      <c r="B5490" s="136">
        <v>38050</v>
      </c>
      <c r="C5490" s="261">
        <v>1.679257988929749</v>
      </c>
      <c r="D5490" s="130">
        <f t="shared" si="89"/>
        <v>2.2179775629857738E-2</v>
      </c>
      <c r="E5490" s="130">
        <v>4.5750052689729967E-2</v>
      </c>
    </row>
    <row r="5491" spans="2:5" x14ac:dyDescent="0.25">
      <c r="B5491" s="136">
        <v>38049</v>
      </c>
      <c r="C5491" s="261">
        <v>1.6428205966949461</v>
      </c>
      <c r="D5491" s="130">
        <f t="shared" si="89"/>
        <v>-1.9974252326489392E-2</v>
      </c>
      <c r="E5491" s="130">
        <v>-2.1698507599791597E-2</v>
      </c>
    </row>
    <row r="5492" spans="2:5" x14ac:dyDescent="0.25">
      <c r="B5492" s="136">
        <v>38048</v>
      </c>
      <c r="C5492" s="261">
        <v>1.676303505897522</v>
      </c>
      <c r="D5492" s="130">
        <f t="shared" si="89"/>
        <v>-1.5252071366914253E-3</v>
      </c>
      <c r="E5492" s="130">
        <v>2.0381354646963511E-2</v>
      </c>
    </row>
    <row r="5493" spans="2:5" x14ac:dyDescent="0.25">
      <c r="B5493" s="136">
        <v>38047</v>
      </c>
      <c r="C5493" s="261">
        <v>1.678864121437073</v>
      </c>
      <c r="D5493" s="130">
        <f t="shared" si="89"/>
        <v>1.4399771237840255E-2</v>
      </c>
      <c r="E5493" s="130">
        <v>1.5275369469444648E-3</v>
      </c>
    </row>
    <row r="5494" spans="2:5" x14ac:dyDescent="0.25">
      <c r="B5494" s="136">
        <v>38044</v>
      </c>
      <c r="C5494" s="261">
        <v>1.6550320386886599</v>
      </c>
      <c r="D5494" s="130">
        <f t="shared" si="89"/>
        <v>3.8225530776188291E-3</v>
      </c>
      <c r="E5494" s="130">
        <v>-1.4195361282730443E-2</v>
      </c>
    </row>
    <row r="5495" spans="2:5" x14ac:dyDescent="0.25">
      <c r="B5495" s="136">
        <v>38043</v>
      </c>
      <c r="C5495" s="261">
        <v>1.648729681968689</v>
      </c>
      <c r="D5495" s="130">
        <f t="shared" si="89"/>
        <v>-3.2148113970345512E-3</v>
      </c>
      <c r="E5495" s="130">
        <v>-3.8079968077019853E-3</v>
      </c>
    </row>
    <row r="5496" spans="2:5" x14ac:dyDescent="0.25">
      <c r="B5496" s="136">
        <v>38042</v>
      </c>
      <c r="C5496" s="261">
        <v>1.6540471315383909</v>
      </c>
      <c r="D5496" s="130">
        <f t="shared" si="89"/>
        <v>1.4863805681945712E-2</v>
      </c>
      <c r="E5496" s="130">
        <v>3.2251797416254133E-3</v>
      </c>
    </row>
    <row r="5497" spans="2:5" x14ac:dyDescent="0.25">
      <c r="B5497" s="136">
        <v>38041</v>
      </c>
      <c r="C5497" s="261">
        <v>1.62982177734375</v>
      </c>
      <c r="D5497" s="130">
        <f t="shared" si="89"/>
        <v>-9.5749744097953435E-3</v>
      </c>
      <c r="E5497" s="130">
        <v>-1.4646108767232921E-2</v>
      </c>
    </row>
    <row r="5498" spans="2:5" x14ac:dyDescent="0.25">
      <c r="B5498" s="136">
        <v>38040</v>
      </c>
      <c r="C5498" s="261">
        <v>1.645578145980835</v>
      </c>
      <c r="D5498" s="130">
        <f t="shared" si="89"/>
        <v>5.0524524860943608E-3</v>
      </c>
      <c r="E5498" s="130">
        <v>9.6675408661948091E-3</v>
      </c>
    </row>
    <row r="5499" spans="2:5" x14ac:dyDescent="0.25">
      <c r="B5499" s="136">
        <v>38037</v>
      </c>
      <c r="C5499" s="261">
        <v>1.637305736541748</v>
      </c>
      <c r="D5499" s="130">
        <f t="shared" si="89"/>
        <v>-1.5863730528961204E-2</v>
      </c>
      <c r="E5499" s="130">
        <v>-5.0270535369538495E-3</v>
      </c>
    </row>
    <row r="5500" spans="2:5" x14ac:dyDescent="0.25">
      <c r="B5500" s="136">
        <v>38036</v>
      </c>
      <c r="C5500" s="261">
        <v>1.663698196411133</v>
      </c>
      <c r="D5500" s="130">
        <f t="shared" si="89"/>
        <v>-6.1444431883544363E-2</v>
      </c>
      <c r="E5500" s="130">
        <v>1.6119445061696352E-2</v>
      </c>
    </row>
    <row r="5501" spans="2:5" x14ac:dyDescent="0.25">
      <c r="B5501" s="136">
        <v>38035</v>
      </c>
      <c r="C5501" s="261">
        <v>1.7726155519485469</v>
      </c>
      <c r="D5501" s="130">
        <f t="shared" si="89"/>
        <v>-1.5747938202605671E-2</v>
      </c>
      <c r="E5501" s="130">
        <v>6.5467015455306921E-2</v>
      </c>
    </row>
    <row r="5502" spans="2:5" x14ac:dyDescent="0.25">
      <c r="B5502" s="136">
        <v>38034</v>
      </c>
      <c r="C5502" s="261">
        <v>1.800977230072021</v>
      </c>
      <c r="D5502" s="130">
        <f t="shared" si="89"/>
        <v>2.7415720678679069E-2</v>
      </c>
      <c r="E5502" s="130">
        <v>1.5999903697278047E-2</v>
      </c>
    </row>
    <row r="5503" spans="2:5" x14ac:dyDescent="0.25">
      <c r="B5503" s="136">
        <v>38030</v>
      </c>
      <c r="C5503" s="261">
        <v>1.752919673919678</v>
      </c>
      <c r="D5503" s="130">
        <f t="shared" si="89"/>
        <v>6.6732712269170135E-3</v>
      </c>
      <c r="E5503" s="130">
        <v>-2.6684155329615836E-2</v>
      </c>
    </row>
    <row r="5504" spans="2:5" x14ac:dyDescent="0.25">
      <c r="B5504" s="136">
        <v>38029</v>
      </c>
      <c r="C5504" s="261">
        <v>1.741299510002136</v>
      </c>
      <c r="D5504" s="130">
        <f t="shared" si="89"/>
        <v>-9.0787487446501742E-3</v>
      </c>
      <c r="E5504" s="130">
        <v>-6.6290338858244827E-3</v>
      </c>
    </row>
    <row r="5505" spans="2:5" x14ac:dyDescent="0.25">
      <c r="B5505" s="136">
        <v>38028</v>
      </c>
      <c r="C5505" s="261">
        <v>1.757253170013428</v>
      </c>
      <c r="D5505" s="130">
        <f t="shared" si="89"/>
        <v>1.1106325685546507E-2</v>
      </c>
      <c r="E5505" s="130">
        <v>9.1619275831946786E-3</v>
      </c>
    </row>
    <row r="5506" spans="2:5" x14ac:dyDescent="0.25">
      <c r="B5506" s="136">
        <v>38027</v>
      </c>
      <c r="C5506" s="261">
        <v>1.737950921058655</v>
      </c>
      <c r="D5506" s="130">
        <f t="shared" si="89"/>
        <v>-7.9284156184005015E-4</v>
      </c>
      <c r="E5506" s="130">
        <v>-1.0984330137600749E-2</v>
      </c>
    </row>
    <row r="5507" spans="2:5" x14ac:dyDescent="0.25">
      <c r="B5507" s="136">
        <v>38026</v>
      </c>
      <c r="C5507" s="261">
        <v>1.739329934120178</v>
      </c>
      <c r="D5507" s="130">
        <f t="shared" ref="D5507:D5570" si="90">(C5507-C5508)/C5508</f>
        <v>-9.1999639278354042E-3</v>
      </c>
      <c r="E5507" s="130">
        <v>7.9347065835609545E-4</v>
      </c>
    </row>
    <row r="5508" spans="2:5" x14ac:dyDescent="0.25">
      <c r="B5508" s="136">
        <v>38023</v>
      </c>
      <c r="C5508" s="261">
        <v>1.755480289459229</v>
      </c>
      <c r="D5508" s="130">
        <f t="shared" si="90"/>
        <v>1.9794038949305974E-2</v>
      </c>
      <c r="E5508" s="130">
        <v>9.2853891732855437E-3</v>
      </c>
    </row>
    <row r="5509" spans="2:5" x14ac:dyDescent="0.25">
      <c r="B5509" s="136">
        <v>38022</v>
      </c>
      <c r="C5509" s="261">
        <v>1.7214066982269289</v>
      </c>
      <c r="D5509" s="130">
        <f t="shared" si="90"/>
        <v>1.3451054802215767E-2</v>
      </c>
      <c r="E5509" s="130">
        <v>-1.9409839823833229E-2</v>
      </c>
    </row>
    <row r="5510" spans="2:5" x14ac:dyDescent="0.25">
      <c r="B5510" s="136">
        <v>38021</v>
      </c>
      <c r="C5510" s="261">
        <v>1.6985592842102051</v>
      </c>
      <c r="D5510" s="130">
        <f t="shared" si="90"/>
        <v>7.0059418698353443E-3</v>
      </c>
      <c r="E5510" s="130">
        <v>-1.3272525336550035E-2</v>
      </c>
    </row>
    <row r="5511" spans="2:5" x14ac:dyDescent="0.25">
      <c r="B5511" s="136">
        <v>38020</v>
      </c>
      <c r="C5511" s="261">
        <v>1.6867420673370359</v>
      </c>
      <c r="D5511" s="130">
        <f t="shared" si="90"/>
        <v>-1.1656437646751739E-2</v>
      </c>
      <c r="E5511" s="130">
        <v>-6.9572001301467252E-3</v>
      </c>
    </row>
    <row r="5512" spans="2:5" x14ac:dyDescent="0.25">
      <c r="B5512" s="136">
        <v>38019</v>
      </c>
      <c r="C5512" s="261">
        <v>1.7066353559494021</v>
      </c>
      <c r="D5512" s="130">
        <f t="shared" si="90"/>
        <v>-1.9241474680769848E-2</v>
      </c>
      <c r="E5512" s="130">
        <v>1.1793912654216854E-2</v>
      </c>
    </row>
    <row r="5513" spans="2:5" x14ac:dyDescent="0.25">
      <c r="B5513" s="136">
        <v>38016</v>
      </c>
      <c r="C5513" s="261">
        <v>1.7401177883148189</v>
      </c>
      <c r="D5513" s="130">
        <f t="shared" si="90"/>
        <v>-1.1302331056674872E-2</v>
      </c>
      <c r="E5513" s="130">
        <v>1.9618972646204508E-2</v>
      </c>
    </row>
    <row r="5514" spans="2:5" x14ac:dyDescent="0.25">
      <c r="B5514" s="136">
        <v>38015</v>
      </c>
      <c r="C5514" s="261">
        <v>1.7600100040435791</v>
      </c>
      <c r="D5514" s="130">
        <f t="shared" si="90"/>
        <v>2.355298695624267E-3</v>
      </c>
      <c r="E5514" s="130">
        <v>1.1431534038867803E-2</v>
      </c>
    </row>
    <row r="5515" spans="2:5" x14ac:dyDescent="0.25">
      <c r="B5515" s="136">
        <v>38014</v>
      </c>
      <c r="C5515" s="261">
        <v>1.755874395370483</v>
      </c>
      <c r="D5515" s="130">
        <f t="shared" si="90"/>
        <v>-5.5213954208863728E-2</v>
      </c>
      <c r="E5515" s="130">
        <v>-2.3497642988361939E-3</v>
      </c>
    </row>
    <row r="5516" spans="2:5" x14ac:dyDescent="0.25">
      <c r="B5516" s="136">
        <v>38013</v>
      </c>
      <c r="C5516" s="261">
        <v>1.858488917350769</v>
      </c>
      <c r="D5516" s="130">
        <f t="shared" si="90"/>
        <v>-3.9062637269186894E-3</v>
      </c>
      <c r="E5516" s="130">
        <v>5.844069612885653E-2</v>
      </c>
    </row>
    <row r="5517" spans="2:5" x14ac:dyDescent="0.25">
      <c r="B5517" s="136">
        <v>38012</v>
      </c>
      <c r="C5517" s="261">
        <v>1.8657771348953249</v>
      </c>
      <c r="D5517" s="130">
        <f t="shared" si="90"/>
        <v>9.3769619579677863E-3</v>
      </c>
      <c r="E5517" s="130">
        <v>3.9215824622430701E-3</v>
      </c>
    </row>
    <row r="5518" spans="2:5" x14ac:dyDescent="0.25">
      <c r="B5518" s="136">
        <v>38009</v>
      </c>
      <c r="C5518" s="261">
        <v>1.84844434261322</v>
      </c>
      <c r="D5518" s="130">
        <f t="shared" si="90"/>
        <v>3.3248810065068017E-2</v>
      </c>
      <c r="E5518" s="130">
        <v>-9.2898513750289645E-3</v>
      </c>
    </row>
    <row r="5519" spans="2:5" x14ac:dyDescent="0.25">
      <c r="B5519" s="136">
        <v>38008</v>
      </c>
      <c r="C5519" s="261">
        <v>1.7889634370803831</v>
      </c>
      <c r="D5519" s="130">
        <f t="shared" si="90"/>
        <v>1.7703132369650619E-2</v>
      </c>
      <c r="E5519" s="130">
        <v>-3.217889993308988E-2</v>
      </c>
    </row>
    <row r="5520" spans="2:5" x14ac:dyDescent="0.25">
      <c r="B5520" s="136">
        <v>38007</v>
      </c>
      <c r="C5520" s="261">
        <v>1.757844090461731</v>
      </c>
      <c r="D5520" s="130">
        <f t="shared" si="90"/>
        <v>8.4747258026083884E-3</v>
      </c>
      <c r="E5520" s="130">
        <v>-1.7395183139930121E-2</v>
      </c>
    </row>
    <row r="5521" spans="2:5" x14ac:dyDescent="0.25">
      <c r="B5521" s="136">
        <v>38006</v>
      </c>
      <c r="C5521" s="261">
        <v>1.743072032928467</v>
      </c>
      <c r="D5521" s="130">
        <f t="shared" si="90"/>
        <v>-2.2099545430499554E-2</v>
      </c>
      <c r="E5521" s="130">
        <v>-8.4035083733642029E-3</v>
      </c>
    </row>
    <row r="5522" spans="2:5" x14ac:dyDescent="0.25">
      <c r="B5522" s="136">
        <v>38002</v>
      </c>
      <c r="C5522" s="261">
        <v>1.7824636697769169</v>
      </c>
      <c r="D5522" s="130">
        <f t="shared" si="90"/>
        <v>-2.5834075296792741E-2</v>
      </c>
      <c r="E5522" s="130">
        <v>2.2598972448814741E-2</v>
      </c>
    </row>
    <row r="5523" spans="2:5" x14ac:dyDescent="0.25">
      <c r="B5523" s="136">
        <v>38001</v>
      </c>
      <c r="C5523" s="261">
        <v>1.82973313331604</v>
      </c>
      <c r="D5523" s="130">
        <f t="shared" si="90"/>
        <v>-3.0777180367321542E-2</v>
      </c>
      <c r="E5523" s="130">
        <v>2.65191736250305E-2</v>
      </c>
    </row>
    <row r="5524" spans="2:5" x14ac:dyDescent="0.25">
      <c r="B5524" s="136">
        <v>38000</v>
      </c>
      <c r="C5524" s="261">
        <v>1.8878353834152219</v>
      </c>
      <c r="D5524" s="130">
        <f t="shared" si="90"/>
        <v>6.2597921802036709E-4</v>
      </c>
      <c r="E5524" s="130">
        <v>3.1754494161606361E-2</v>
      </c>
    </row>
    <row r="5525" spans="2:5" x14ac:dyDescent="0.25">
      <c r="B5525" s="136">
        <v>37999</v>
      </c>
      <c r="C5525" s="261">
        <v>1.886654376983643</v>
      </c>
      <c r="D5525" s="130">
        <f t="shared" si="90"/>
        <v>-3.1445694106950972E-2</v>
      </c>
      <c r="E5525" s="130">
        <v>-6.2558761317546823E-4</v>
      </c>
    </row>
    <row r="5526" spans="2:5" x14ac:dyDescent="0.25">
      <c r="B5526" s="136">
        <v>37998</v>
      </c>
      <c r="C5526" s="261">
        <v>1.947907686233521</v>
      </c>
      <c r="D5526" s="130">
        <f t="shared" si="90"/>
        <v>7.7441624603411469E-3</v>
      </c>
      <c r="E5526" s="130">
        <v>3.246662981685542E-2</v>
      </c>
    </row>
    <row r="5527" spans="2:5" x14ac:dyDescent="0.25">
      <c r="B5527" s="136">
        <v>37995</v>
      </c>
      <c r="C5527" s="261">
        <v>1.932938694953918</v>
      </c>
      <c r="D5527" s="130">
        <f t="shared" si="90"/>
        <v>-4.4634604140646877E-3</v>
      </c>
      <c r="E5527" s="130">
        <v>-7.6846512724363329E-3</v>
      </c>
    </row>
    <row r="5528" spans="2:5" x14ac:dyDescent="0.25">
      <c r="B5528" s="136">
        <v>37994</v>
      </c>
      <c r="C5528" s="261">
        <v>1.9416049718856809</v>
      </c>
      <c r="D5528" s="130">
        <f t="shared" si="90"/>
        <v>-1.4002821413417582E-2</v>
      </c>
      <c r="E5528" s="130">
        <v>4.4834722148130645E-3</v>
      </c>
    </row>
    <row r="5529" spans="2:5" x14ac:dyDescent="0.25">
      <c r="B5529" s="136">
        <v>37993</v>
      </c>
      <c r="C5529" s="261">
        <v>1.969179034233093</v>
      </c>
      <c r="D5529" s="130">
        <f t="shared" si="90"/>
        <v>-3.6872568766643347E-3</v>
      </c>
      <c r="E5529" s="130">
        <v>1.4201685073268154E-2</v>
      </c>
    </row>
    <row r="5530" spans="2:5" x14ac:dyDescent="0.25">
      <c r="B5530" s="136">
        <v>37992</v>
      </c>
      <c r="C5530" s="261">
        <v>1.9764667749404909</v>
      </c>
      <c r="D5530" s="130">
        <f t="shared" si="90"/>
        <v>-9.3779196584091919E-3</v>
      </c>
      <c r="E5530" s="130">
        <v>3.700903056910797E-3</v>
      </c>
    </row>
    <row r="5531" spans="2:5" x14ac:dyDescent="0.25">
      <c r="B5531" s="136">
        <v>37991</v>
      </c>
      <c r="C5531" s="261">
        <v>1.9951773881912229</v>
      </c>
      <c r="D5531" s="130">
        <f t="shared" si="90"/>
        <v>2.0141017599253248E-2</v>
      </c>
      <c r="E5531" s="130">
        <v>9.4666975878182069E-3</v>
      </c>
    </row>
    <row r="5532" spans="2:5" x14ac:dyDescent="0.25">
      <c r="B5532" s="136">
        <v>37988</v>
      </c>
      <c r="C5532" s="261">
        <v>1.955785870552063</v>
      </c>
      <c r="D5532" s="130">
        <f t="shared" si="90"/>
        <v>4.0880501947600054E-2</v>
      </c>
      <c r="E5532" s="130">
        <v>-1.9743366114865248E-2</v>
      </c>
    </row>
    <row r="5533" spans="2:5" x14ac:dyDescent="0.25">
      <c r="B5533" s="136">
        <v>37986</v>
      </c>
      <c r="C5533" s="261">
        <v>1.87897253036499</v>
      </c>
      <c r="D5533" s="130">
        <f t="shared" si="90"/>
        <v>2.0211918732899098E-2</v>
      </c>
      <c r="E5533" s="130">
        <v>-3.9274923366426989E-2</v>
      </c>
    </row>
    <row r="5534" spans="2:5" x14ac:dyDescent="0.25">
      <c r="B5534" s="136">
        <v>37985</v>
      </c>
      <c r="C5534" s="261">
        <v>1.8417472839355471</v>
      </c>
      <c r="D5534" s="130">
        <f t="shared" si="90"/>
        <v>2.1967170064306197E-2</v>
      </c>
      <c r="E5534" s="130">
        <v>-1.9811490496996206E-2</v>
      </c>
    </row>
    <row r="5535" spans="2:5" x14ac:dyDescent="0.25">
      <c r="B5535" s="136">
        <v>37984</v>
      </c>
      <c r="C5535" s="261">
        <v>1.8021589517593379</v>
      </c>
      <c r="D5535" s="130">
        <f t="shared" si="90"/>
        <v>4.8350192231451247E-2</v>
      </c>
      <c r="E5535" s="130">
        <v>-2.1494986050211315E-2</v>
      </c>
    </row>
    <row r="5536" spans="2:5" x14ac:dyDescent="0.25">
      <c r="B5536" s="136">
        <v>37981</v>
      </c>
      <c r="C5536" s="261">
        <v>1.719042897224426</v>
      </c>
      <c r="D5536" s="130">
        <f t="shared" si="90"/>
        <v>-6.6016551981068344E-3</v>
      </c>
      <c r="E5536" s="130">
        <v>-4.6120268389073425E-2</v>
      </c>
    </row>
    <row r="5537" spans="2:5" x14ac:dyDescent="0.25">
      <c r="B5537" s="136">
        <v>37979</v>
      </c>
      <c r="C5537" s="261">
        <v>1.730466842651367</v>
      </c>
      <c r="D5537" s="130">
        <f t="shared" si="90"/>
        <v>8.6100966983082491E-3</v>
      </c>
      <c r="E5537" s="130">
        <v>6.645526673817197E-3</v>
      </c>
    </row>
    <row r="5538" spans="2:5" x14ac:dyDescent="0.25">
      <c r="B5538" s="136">
        <v>37978</v>
      </c>
      <c r="C5538" s="261">
        <v>1.7156945466995239</v>
      </c>
      <c r="D5538" s="130">
        <f t="shared" si="90"/>
        <v>1.3849846301843497E-2</v>
      </c>
      <c r="E5538" s="130">
        <v>-8.5365957831410339E-3</v>
      </c>
    </row>
    <row r="5539" spans="2:5" x14ac:dyDescent="0.25">
      <c r="B5539" s="136">
        <v>37977</v>
      </c>
      <c r="C5539" s="261">
        <v>1.6922570466995239</v>
      </c>
      <c r="D5539" s="130">
        <f t="shared" si="90"/>
        <v>1.7045568118616277E-2</v>
      </c>
      <c r="E5539" s="130">
        <v>-1.3660648420831461E-2</v>
      </c>
    </row>
    <row r="5540" spans="2:5" x14ac:dyDescent="0.25">
      <c r="B5540" s="136">
        <v>37974</v>
      </c>
      <c r="C5540" s="261">
        <v>1.6638950109481809</v>
      </c>
      <c r="D5540" s="130">
        <f t="shared" si="90"/>
        <v>-4.8301990323487125E-3</v>
      </c>
      <c r="E5540" s="130">
        <v>-1.6759886334442278E-2</v>
      </c>
    </row>
    <row r="5541" spans="2:5" x14ac:dyDescent="0.25">
      <c r="B5541" s="136">
        <v>37973</v>
      </c>
      <c r="C5541" s="261">
        <v>1.6719709634780879</v>
      </c>
      <c r="D5541" s="130">
        <f t="shared" si="90"/>
        <v>1.1197460915842462E-2</v>
      </c>
      <c r="E5541" s="130">
        <v>4.853643094527264E-3</v>
      </c>
    </row>
    <row r="5542" spans="2:5" x14ac:dyDescent="0.25">
      <c r="B5542" s="136">
        <v>37972</v>
      </c>
      <c r="C5542" s="261">
        <v>1.653456449508667</v>
      </c>
      <c r="D5542" s="130">
        <f t="shared" si="90"/>
        <v>-1.7208943001695932E-2</v>
      </c>
      <c r="E5542" s="130">
        <v>-1.1073466210744745E-2</v>
      </c>
    </row>
    <row r="5543" spans="2:5" x14ac:dyDescent="0.25">
      <c r="B5543" s="136">
        <v>37971</v>
      </c>
      <c r="C5543" s="261">
        <v>1.682408928871155</v>
      </c>
      <c r="D5543" s="130">
        <f t="shared" si="90"/>
        <v>-3.7629636034439529E-2</v>
      </c>
      <c r="E5543" s="130">
        <v>1.7510276349335593E-2</v>
      </c>
    </row>
    <row r="5544" spans="2:5" x14ac:dyDescent="0.25">
      <c r="B5544" s="136">
        <v>37970</v>
      </c>
      <c r="C5544" s="261">
        <v>1.7481927871704099</v>
      </c>
      <c r="D5544" s="130">
        <f t="shared" si="90"/>
        <v>2.0229690582797156E-2</v>
      </c>
      <c r="E5544" s="130">
        <v>3.9100992137145803E-2</v>
      </c>
    </row>
    <row r="5545" spans="2:5" x14ac:dyDescent="0.25">
      <c r="B5545" s="136">
        <v>37967</v>
      </c>
      <c r="C5545" s="261">
        <v>1.713528633117676</v>
      </c>
      <c r="D5545" s="130">
        <f t="shared" si="90"/>
        <v>-1.0801742829731535E-2</v>
      </c>
      <c r="E5545" s="130">
        <v>-1.9828564851157315E-2</v>
      </c>
    </row>
    <row r="5546" spans="2:5" x14ac:dyDescent="0.25">
      <c r="B5546" s="136">
        <v>37966</v>
      </c>
      <c r="C5546" s="261">
        <v>1.732239842414856</v>
      </c>
      <c r="D5546" s="130">
        <f t="shared" si="90"/>
        <v>2.841490800511564E-2</v>
      </c>
      <c r="E5546" s="130">
        <v>1.0919694562171327E-2</v>
      </c>
    </row>
    <row r="5547" spans="2:5" x14ac:dyDescent="0.25">
      <c r="B5547" s="136">
        <v>37965</v>
      </c>
      <c r="C5547" s="261">
        <v>1.684378385543823</v>
      </c>
      <c r="D5547" s="130">
        <f t="shared" si="90"/>
        <v>1.8094727060193917E-2</v>
      </c>
      <c r="E5547" s="130">
        <v>-2.7629809509698684E-2</v>
      </c>
    </row>
    <row r="5548" spans="2:5" x14ac:dyDescent="0.25">
      <c r="B5548" s="136">
        <v>37964</v>
      </c>
      <c r="C5548" s="261">
        <v>1.654441714286804</v>
      </c>
      <c r="D5548" s="130">
        <f t="shared" si="90"/>
        <v>5.9885417682975011E-3</v>
      </c>
      <c r="E5548" s="130">
        <v>-1.7773127174956955E-2</v>
      </c>
    </row>
    <row r="5549" spans="2:5" x14ac:dyDescent="0.25">
      <c r="B5549" s="136">
        <v>37963</v>
      </c>
      <c r="C5549" s="261">
        <v>1.6445930004119871</v>
      </c>
      <c r="D5549" s="130">
        <f t="shared" si="90"/>
        <v>2.9212320008928355E-2</v>
      </c>
      <c r="E5549" s="130">
        <v>-5.952892622187342E-3</v>
      </c>
    </row>
    <row r="5550" spans="2:5" x14ac:dyDescent="0.25">
      <c r="B5550" s="136">
        <v>37960</v>
      </c>
      <c r="C5550" s="261">
        <v>1.5979142189025879</v>
      </c>
      <c r="D5550" s="130">
        <f t="shared" si="90"/>
        <v>-2.6167539615435376E-2</v>
      </c>
      <c r="E5550" s="130">
        <v>-2.8383181430120211E-2</v>
      </c>
    </row>
    <row r="5551" spans="2:5" x14ac:dyDescent="0.25">
      <c r="B5551" s="136">
        <v>37959</v>
      </c>
      <c r="C5551" s="261">
        <v>1.6408512592315669</v>
      </c>
      <c r="D5551" s="130">
        <f t="shared" si="90"/>
        <v>-2.2751776150590451E-3</v>
      </c>
      <c r="E5551" s="130">
        <v>2.6870679177301054E-2</v>
      </c>
    </row>
    <row r="5552" spans="2:5" x14ac:dyDescent="0.25">
      <c r="B5552" s="136">
        <v>37958</v>
      </c>
      <c r="C5552" s="261">
        <v>1.6445930004119871</v>
      </c>
      <c r="D5552" s="130">
        <f t="shared" si="90"/>
        <v>-2.6806915447863226E-2</v>
      </c>
      <c r="E5552" s="130">
        <v>2.2803658524005719E-3</v>
      </c>
    </row>
    <row r="5553" spans="2:5" x14ac:dyDescent="0.25">
      <c r="B5553" s="136">
        <v>37957</v>
      </c>
      <c r="C5553" s="261">
        <v>1.689893841743469</v>
      </c>
      <c r="D5553" s="130">
        <f t="shared" si="90"/>
        <v>-1.9204238386696597E-2</v>
      </c>
      <c r="E5553" s="130">
        <v>2.7545320526193177E-2</v>
      </c>
    </row>
    <row r="5554" spans="2:5" x14ac:dyDescent="0.25">
      <c r="B5554" s="136">
        <v>37956</v>
      </c>
      <c r="C5554" s="261">
        <v>1.7229824066162109</v>
      </c>
      <c r="D5554" s="130">
        <f t="shared" si="90"/>
        <v>5.3341168237910679E-2</v>
      </c>
      <c r="E5554" s="130">
        <v>1.9580262413764607E-2</v>
      </c>
    </row>
    <row r="5555" spans="2:5" x14ac:dyDescent="0.25">
      <c r="B5555" s="136">
        <v>37953</v>
      </c>
      <c r="C5555" s="261">
        <v>1.635730624198914</v>
      </c>
      <c r="D5555" s="130">
        <f t="shared" si="90"/>
        <v>1.3794368132101551E-2</v>
      </c>
      <c r="E5555" s="130">
        <v>-5.0639972922678828E-2</v>
      </c>
    </row>
    <row r="5556" spans="2:5" x14ac:dyDescent="0.25">
      <c r="B5556" s="136">
        <v>37951</v>
      </c>
      <c r="C5556" s="261">
        <v>1.613473773002625</v>
      </c>
      <c r="D5556" s="130">
        <f t="shared" si="90"/>
        <v>6.017388936186684E-3</v>
      </c>
      <c r="E5556" s="130">
        <v>-1.3606672680099253E-2</v>
      </c>
    </row>
    <row r="5557" spans="2:5" x14ac:dyDescent="0.25">
      <c r="B5557" s="136">
        <v>37950</v>
      </c>
      <c r="C5557" s="261">
        <v>1.6038229465484619</v>
      </c>
      <c r="D5557" s="130">
        <f t="shared" si="90"/>
        <v>8.6056868056727076E-4</v>
      </c>
      <c r="E5557" s="130">
        <v>-5.9813965467831257E-3</v>
      </c>
    </row>
    <row r="5558" spans="2:5" x14ac:dyDescent="0.25">
      <c r="B5558" s="136">
        <v>37949</v>
      </c>
      <c r="C5558" s="261">
        <v>1.602443933486938</v>
      </c>
      <c r="D5558" s="130">
        <f t="shared" si="90"/>
        <v>4.1874082604467809E-2</v>
      </c>
      <c r="E5558" s="130">
        <v>-8.5982873888393557E-4</v>
      </c>
    </row>
    <row r="5559" spans="2:5" x14ac:dyDescent="0.25">
      <c r="B5559" s="136">
        <v>37946</v>
      </c>
      <c r="C5559" s="261">
        <v>1.538039922714233</v>
      </c>
      <c r="D5559" s="130">
        <f t="shared" si="90"/>
        <v>-4.7682616919861531E-2</v>
      </c>
      <c r="E5559" s="130">
        <v>-4.01911164732991E-2</v>
      </c>
    </row>
    <row r="5560" spans="2:5" x14ac:dyDescent="0.25">
      <c r="B5560" s="136">
        <v>37945</v>
      </c>
      <c r="C5560" s="261">
        <v>1.6150497198104861</v>
      </c>
      <c r="D5560" s="130">
        <f t="shared" si="90"/>
        <v>-1.4067852238465864E-2</v>
      </c>
      <c r="E5560" s="130">
        <v>5.0070089832487064E-2</v>
      </c>
    </row>
    <row r="5561" spans="2:5" x14ac:dyDescent="0.25">
      <c r="B5561" s="136">
        <v>37944</v>
      </c>
      <c r="C5561" s="261">
        <v>1.6380941867828369</v>
      </c>
      <c r="D5561" s="130">
        <f t="shared" si="90"/>
        <v>4.4690158976556935E-3</v>
      </c>
      <c r="E5561" s="130">
        <v>1.4268580520886346E-2</v>
      </c>
    </row>
    <row r="5562" spans="2:5" x14ac:dyDescent="0.25">
      <c r="B5562" s="136">
        <v>37943</v>
      </c>
      <c r="C5562" s="261">
        <v>1.630806088447571</v>
      </c>
      <c r="D5562" s="130">
        <f t="shared" si="90"/>
        <v>1.0249158045269442E-2</v>
      </c>
      <c r="E5562" s="130">
        <v>-4.4491326530982185E-3</v>
      </c>
    </row>
    <row r="5563" spans="2:5" x14ac:dyDescent="0.25">
      <c r="B5563" s="136">
        <v>37942</v>
      </c>
      <c r="C5563" s="261">
        <v>1.614261269569397</v>
      </c>
      <c r="D5563" s="130">
        <f t="shared" si="90"/>
        <v>-1.2292689601709924E-2</v>
      </c>
      <c r="E5563" s="130">
        <v>-1.0145178507350141E-2</v>
      </c>
    </row>
    <row r="5564" spans="2:5" x14ac:dyDescent="0.25">
      <c r="B5564" s="136">
        <v>37939</v>
      </c>
      <c r="C5564" s="261">
        <v>1.634351849555969</v>
      </c>
      <c r="D5564" s="130">
        <f t="shared" si="90"/>
        <v>5.4530863041334201E-3</v>
      </c>
      <c r="E5564" s="130">
        <v>1.2445680488841308E-2</v>
      </c>
    </row>
    <row r="5565" spans="2:5" x14ac:dyDescent="0.25">
      <c r="B5565" s="136">
        <v>37938</v>
      </c>
      <c r="C5565" s="261">
        <v>1.6254879236221309</v>
      </c>
      <c r="D5565" s="130">
        <f t="shared" si="90"/>
        <v>-1.7500641101251768E-2</v>
      </c>
      <c r="E5565" s="130">
        <v>-5.4235114282437527E-3</v>
      </c>
    </row>
    <row r="5566" spans="2:5" x14ac:dyDescent="0.25">
      <c r="B5566" s="136">
        <v>37937</v>
      </c>
      <c r="C5566" s="261">
        <v>1.654441714286804</v>
      </c>
      <c r="D5566" s="130">
        <f t="shared" si="90"/>
        <v>1.9912918598260769E-2</v>
      </c>
      <c r="E5566" s="130">
        <v>1.7812368977897012E-2</v>
      </c>
    </row>
    <row r="5567" spans="2:5" x14ac:dyDescent="0.25">
      <c r="B5567" s="136">
        <v>37936</v>
      </c>
      <c r="C5567" s="261">
        <v>1.622140169143677</v>
      </c>
      <c r="D5567" s="130">
        <f t="shared" si="90"/>
        <v>-3.0830664600624665E-2</v>
      </c>
      <c r="E5567" s="130">
        <v>-1.9524136066075639E-2</v>
      </c>
    </row>
    <row r="5568" spans="2:5" x14ac:dyDescent="0.25">
      <c r="B5568" s="136">
        <v>37935</v>
      </c>
      <c r="C5568" s="261">
        <v>1.6737427711486821</v>
      </c>
      <c r="D5568" s="130">
        <f t="shared" si="90"/>
        <v>-2.3218673560537834E-2</v>
      </c>
      <c r="E5568" s="130">
        <v>3.1811432197160844E-2</v>
      </c>
    </row>
    <row r="5569" spans="2:5" x14ac:dyDescent="0.25">
      <c r="B5569" s="136">
        <v>37932</v>
      </c>
      <c r="C5569" s="261">
        <v>1.713528633117676</v>
      </c>
      <c r="D5569" s="130">
        <f t="shared" si="90"/>
        <v>-5.6003864110277116E-3</v>
      </c>
      <c r="E5569" s="130">
        <v>2.3770595252034493E-2</v>
      </c>
    </row>
    <row r="5570" spans="2:5" x14ac:dyDescent="0.25">
      <c r="B5570" s="136">
        <v>37931</v>
      </c>
      <c r="C5570" s="261">
        <v>1.7231791019439699</v>
      </c>
      <c r="D5570" s="130">
        <f t="shared" si="90"/>
        <v>-7.9977083835036493E-4</v>
      </c>
      <c r="E5570" s="130">
        <v>5.6319273805979075E-3</v>
      </c>
    </row>
    <row r="5571" spans="2:5" x14ac:dyDescent="0.25">
      <c r="B5571" s="136">
        <v>37930</v>
      </c>
      <c r="C5571" s="261">
        <v>1.724558353424072</v>
      </c>
      <c r="D5571" s="130">
        <f t="shared" ref="D5571:D5634" si="91">(C5571-C5572)/C5572</f>
        <v>-2.2222066017822374E-2</v>
      </c>
      <c r="E5571" s="130">
        <v>8.0041098371383455E-4</v>
      </c>
    </row>
    <row r="5572" spans="2:5" x14ac:dyDescent="0.25">
      <c r="B5572" s="136">
        <v>37929</v>
      </c>
      <c r="C5572" s="261">
        <v>1.7637525796890261</v>
      </c>
      <c r="D5572" s="130">
        <f t="shared" si="91"/>
        <v>9.5829468609024554E-3</v>
      </c>
      <c r="E5572" s="130">
        <v>2.2727109342014898E-2</v>
      </c>
    </row>
    <row r="5573" spans="2:5" x14ac:dyDescent="0.25">
      <c r="B5573" s="136">
        <v>37928</v>
      </c>
      <c r="C5573" s="261">
        <v>1.747011065483093</v>
      </c>
      <c r="D5573" s="130">
        <f t="shared" si="91"/>
        <v>4.9704374272306319E-2</v>
      </c>
      <c r="E5573" s="130">
        <v>-9.4919856666544587E-3</v>
      </c>
    </row>
    <row r="5574" spans="2:5" x14ac:dyDescent="0.25">
      <c r="B5574" s="136">
        <v>37925</v>
      </c>
      <c r="C5574" s="261">
        <v>1.6642886400222781</v>
      </c>
      <c r="D5574" s="130">
        <f t="shared" si="91"/>
        <v>2.2383061957472406E-2</v>
      </c>
      <c r="E5574" s="130">
        <v>-4.7350830853461208E-2</v>
      </c>
    </row>
    <row r="5575" spans="2:5" x14ac:dyDescent="0.25">
      <c r="B5575" s="136">
        <v>37924</v>
      </c>
      <c r="C5575" s="261">
        <v>1.627852320671082</v>
      </c>
      <c r="D5575" s="130">
        <f t="shared" si="91"/>
        <v>3.6357770424039622E-4</v>
      </c>
      <c r="E5575" s="130">
        <v>-2.1893028934397062E-2</v>
      </c>
    </row>
    <row r="5576" spans="2:5" x14ac:dyDescent="0.25">
      <c r="B5576" s="136">
        <v>37923</v>
      </c>
      <c r="C5576" s="261">
        <v>1.627260684967041</v>
      </c>
      <c r="D5576" s="130">
        <f t="shared" si="91"/>
        <v>3.4689841334619144E-2</v>
      </c>
      <c r="E5576" s="130">
        <v>-3.6344556353678917E-4</v>
      </c>
    </row>
    <row r="5577" spans="2:5" x14ac:dyDescent="0.25">
      <c r="B5577" s="136">
        <v>37922</v>
      </c>
      <c r="C5577" s="261">
        <v>1.5727038383483889</v>
      </c>
      <c r="D5577" s="130">
        <f t="shared" si="91"/>
        <v>2.2407206760933818E-2</v>
      </c>
      <c r="E5577" s="130">
        <v>-3.3526801896376628E-2</v>
      </c>
    </row>
    <row r="5578" spans="2:5" x14ac:dyDescent="0.25">
      <c r="B5578" s="136">
        <v>37921</v>
      </c>
      <c r="C5578" s="261">
        <v>1.538236260414124</v>
      </c>
      <c r="D5578" s="130">
        <f t="shared" si="91"/>
        <v>-1.1392499134255754E-2</v>
      </c>
      <c r="E5578" s="130">
        <v>-2.1916127559313287E-2</v>
      </c>
    </row>
    <row r="5579" spans="2:5" x14ac:dyDescent="0.25">
      <c r="B5579" s="136">
        <v>37918</v>
      </c>
      <c r="C5579" s="261">
        <v>1.5559625625610349</v>
      </c>
      <c r="D5579" s="130">
        <f t="shared" si="91"/>
        <v>1.6731121996345754E-2</v>
      </c>
      <c r="E5579" s="130">
        <v>1.1523783831580384E-2</v>
      </c>
    </row>
    <row r="5580" spans="2:5" x14ac:dyDescent="0.25">
      <c r="B5580" s="136">
        <v>37917</v>
      </c>
      <c r="C5580" s="261">
        <v>1.5303579568862919</v>
      </c>
      <c r="D5580" s="130">
        <f t="shared" si="91"/>
        <v>-1.2204352616456407E-2</v>
      </c>
      <c r="E5580" s="130">
        <v>-1.6455798031926368E-2</v>
      </c>
    </row>
    <row r="5581" spans="2:5" x14ac:dyDescent="0.25">
      <c r="B5581" s="136">
        <v>37916</v>
      </c>
      <c r="C5581" s="261">
        <v>1.5492657423019409</v>
      </c>
      <c r="D5581" s="130">
        <f t="shared" si="91"/>
        <v>-1.379147219372788E-2</v>
      </c>
      <c r="E5581" s="130">
        <v>1.2355139090542755E-2</v>
      </c>
    </row>
    <row r="5582" spans="2:5" x14ac:dyDescent="0.25">
      <c r="B5582" s="136">
        <v>37915</v>
      </c>
      <c r="C5582" s="261">
        <v>1.570931196212769</v>
      </c>
      <c r="D5582" s="130">
        <f t="shared" si="91"/>
        <v>2.6397618667742804E-3</v>
      </c>
      <c r="E5582" s="130">
        <v>1.3984336785654966E-2</v>
      </c>
    </row>
    <row r="5583" spans="2:5" x14ac:dyDescent="0.25">
      <c r="B5583" s="136">
        <v>37914</v>
      </c>
      <c r="C5583" s="261">
        <v>1.566795229911804</v>
      </c>
      <c r="D5583" s="130">
        <f t="shared" si="91"/>
        <v>-9.3400638434174062E-3</v>
      </c>
      <c r="E5583" s="130">
        <v>-2.6328118703964174E-3</v>
      </c>
    </row>
    <row r="5584" spans="2:5" x14ac:dyDescent="0.25">
      <c r="B5584" s="136">
        <v>37911</v>
      </c>
      <c r="C5584" s="261">
        <v>1.581567168235779</v>
      </c>
      <c r="D5584" s="130">
        <f t="shared" si="91"/>
        <v>1.3248998428172091E-2</v>
      </c>
      <c r="E5584" s="130">
        <v>9.4281231152373215E-3</v>
      </c>
    </row>
    <row r="5585" spans="2:5" x14ac:dyDescent="0.25">
      <c r="B5585" s="136">
        <v>37910</v>
      </c>
      <c r="C5585" s="261">
        <v>1.5608869791030879</v>
      </c>
      <c r="D5585" s="130">
        <f t="shared" si="91"/>
        <v>-1.5539811947862997E-2</v>
      </c>
      <c r="E5585" s="130">
        <v>-1.3075757734500535E-2</v>
      </c>
    </row>
    <row r="5586" spans="2:5" x14ac:dyDescent="0.25">
      <c r="B5586" s="136">
        <v>37909</v>
      </c>
      <c r="C5586" s="261">
        <v>1.585525751113892</v>
      </c>
      <c r="D5586" s="130">
        <f t="shared" si="91"/>
        <v>3.8581847285384498E-3</v>
      </c>
      <c r="E5586" s="130">
        <v>1.5785109582349112E-2</v>
      </c>
    </row>
    <row r="5587" spans="2:5" x14ac:dyDescent="0.25">
      <c r="B5587" s="136">
        <v>37908</v>
      </c>
      <c r="C5587" s="261">
        <v>1.579432010650635</v>
      </c>
      <c r="D5587" s="130">
        <f t="shared" si="91"/>
        <v>7.5233253198291553E-3</v>
      </c>
      <c r="E5587" s="130">
        <v>-3.8433563497634608E-3</v>
      </c>
    </row>
    <row r="5588" spans="2:5" x14ac:dyDescent="0.25">
      <c r="B5588" s="136">
        <v>37907</v>
      </c>
      <c r="C5588" s="261">
        <v>1.567638158798218</v>
      </c>
      <c r="D5588" s="130">
        <f t="shared" si="91"/>
        <v>2.8236444538551911E-2</v>
      </c>
      <c r="E5588" s="130">
        <v>-7.467147539677004E-3</v>
      </c>
    </row>
    <row r="5589" spans="2:5" x14ac:dyDescent="0.25">
      <c r="B5589" s="136">
        <v>37904</v>
      </c>
      <c r="C5589" s="261">
        <v>1.5245891809463501</v>
      </c>
      <c r="D5589" s="130">
        <f t="shared" si="91"/>
        <v>7.3345946865050041E-2</v>
      </c>
      <c r="E5589" s="130">
        <v>-2.7461042339560097E-2</v>
      </c>
    </row>
    <row r="5590" spans="2:5" x14ac:dyDescent="0.25">
      <c r="B5590" s="136">
        <v>37903</v>
      </c>
      <c r="C5590" s="261">
        <v>1.4204080104827881</v>
      </c>
      <c r="D5590" s="130">
        <f t="shared" si="91"/>
        <v>1.4460121685023385E-2</v>
      </c>
      <c r="E5590" s="130">
        <v>-6.8333930061666964E-2</v>
      </c>
    </row>
    <row r="5591" spans="2:5" x14ac:dyDescent="0.25">
      <c r="B5591" s="136">
        <v>37902</v>
      </c>
      <c r="C5591" s="261">
        <v>1.400161504745483</v>
      </c>
      <c r="D5591" s="130">
        <f t="shared" si="91"/>
        <v>-1.3297882171090129E-2</v>
      </c>
      <c r="E5591" s="130">
        <v>-1.4254007009171588E-2</v>
      </c>
    </row>
    <row r="5592" spans="2:5" x14ac:dyDescent="0.25">
      <c r="B5592" s="136">
        <v>37901</v>
      </c>
      <c r="C5592" s="261">
        <v>1.419031620025635</v>
      </c>
      <c r="D5592" s="130">
        <f t="shared" si="91"/>
        <v>-3.0385310528156777E-3</v>
      </c>
      <c r="E5592" s="130">
        <v>1.3477099046214804E-2</v>
      </c>
    </row>
    <row r="5593" spans="2:5" x14ac:dyDescent="0.25">
      <c r="B5593" s="136">
        <v>37900</v>
      </c>
      <c r="C5593" s="261">
        <v>1.4233565330505371</v>
      </c>
      <c r="D5593" s="130">
        <f t="shared" si="91"/>
        <v>-1.7369949229872995E-2</v>
      </c>
      <c r="E5593" s="130">
        <v>3.0477918630340255E-3</v>
      </c>
    </row>
    <row r="5594" spans="2:5" x14ac:dyDescent="0.25">
      <c r="B5594" s="136">
        <v>37897</v>
      </c>
      <c r="C5594" s="261">
        <v>1.4485172033309941</v>
      </c>
      <c r="D5594" s="130">
        <f t="shared" si="91"/>
        <v>3.7887588912212222E-2</v>
      </c>
      <c r="E5594" s="130">
        <v>1.7676997783916199E-2</v>
      </c>
    </row>
    <row r="5595" spans="2:5" x14ac:dyDescent="0.25">
      <c r="B5595" s="136">
        <v>37896</v>
      </c>
      <c r="C5595" s="261">
        <v>1.3956397771835329</v>
      </c>
      <c r="D5595" s="130">
        <f t="shared" si="91"/>
        <v>3.032909877363513E-2</v>
      </c>
      <c r="E5595" s="130">
        <v>-3.6504520640738551E-2</v>
      </c>
    </row>
    <row r="5596" spans="2:5" x14ac:dyDescent="0.25">
      <c r="B5596" s="136">
        <v>37895</v>
      </c>
      <c r="C5596" s="261">
        <v>1.3545572757720949</v>
      </c>
      <c r="D5596" s="130">
        <f t="shared" si="91"/>
        <v>1.2340236694562204E-2</v>
      </c>
      <c r="E5596" s="130">
        <v>-2.9436321666285851E-2</v>
      </c>
    </row>
    <row r="5597" spans="2:5" x14ac:dyDescent="0.25">
      <c r="B5597" s="136">
        <v>37894</v>
      </c>
      <c r="C5597" s="261">
        <v>1.338045477867126</v>
      </c>
      <c r="D5597" s="130">
        <f t="shared" si="91"/>
        <v>-2.7832204686959955E-3</v>
      </c>
      <c r="E5597" s="130">
        <v>-1.2189811534958709E-2</v>
      </c>
    </row>
    <row r="5598" spans="2:5" x14ac:dyDescent="0.25">
      <c r="B5598" s="136">
        <v>37893</v>
      </c>
      <c r="C5598" s="261">
        <v>1.341779947280884</v>
      </c>
      <c r="D5598" s="130">
        <f t="shared" si="91"/>
        <v>6.1909037500140224E-3</v>
      </c>
      <c r="E5598" s="130">
        <v>2.7909884047519944E-3</v>
      </c>
    </row>
    <row r="5599" spans="2:5" x14ac:dyDescent="0.25">
      <c r="B5599" s="136">
        <v>37890</v>
      </c>
      <c r="C5599" s="261">
        <v>1.333524227142334</v>
      </c>
      <c r="D5599" s="130">
        <f t="shared" si="91"/>
        <v>-9.6350303959847599E-3</v>
      </c>
      <c r="E5599" s="130">
        <v>-6.1528122813880454E-3</v>
      </c>
    </row>
    <row r="5600" spans="2:5" x14ac:dyDescent="0.25">
      <c r="B5600" s="136">
        <v>37889</v>
      </c>
      <c r="C5600" s="261">
        <v>1.346497774124146</v>
      </c>
      <c r="D5600" s="130">
        <f t="shared" si="91"/>
        <v>-4.6498905667064581E-3</v>
      </c>
      <c r="E5600" s="130">
        <v>9.7287673652645488E-3</v>
      </c>
    </row>
    <row r="5601" spans="2:5" x14ac:dyDescent="0.25">
      <c r="B5601" s="136">
        <v>37888</v>
      </c>
      <c r="C5601" s="261">
        <v>1.352788090705872</v>
      </c>
      <c r="D5601" s="130">
        <f t="shared" si="91"/>
        <v>-4.0516320007042694E-3</v>
      </c>
      <c r="E5601" s="130">
        <v>4.6716130561877279E-3</v>
      </c>
    </row>
    <row r="5602" spans="2:5" x14ac:dyDescent="0.25">
      <c r="B5602" s="136">
        <v>37887</v>
      </c>
      <c r="C5602" s="261">
        <v>1.358291387557983</v>
      </c>
      <c r="D5602" s="130">
        <f t="shared" si="91"/>
        <v>8.3170282977537893E-3</v>
      </c>
      <c r="E5602" s="130">
        <v>4.068114503609623E-3</v>
      </c>
    </row>
    <row r="5603" spans="2:5" x14ac:dyDescent="0.25">
      <c r="B5603" s="136">
        <v>37886</v>
      </c>
      <c r="C5603" s="261">
        <v>1.347087621688843</v>
      </c>
      <c r="D5603" s="130">
        <f t="shared" si="91"/>
        <v>-9.9679655551738605E-3</v>
      </c>
      <c r="E5603" s="130">
        <v>-8.2484259060809882E-3</v>
      </c>
    </row>
    <row r="5604" spans="2:5" x14ac:dyDescent="0.25">
      <c r="B5604" s="136">
        <v>37883</v>
      </c>
      <c r="C5604" s="261">
        <v>1.3606505393981929</v>
      </c>
      <c r="D5604" s="130">
        <f t="shared" si="91"/>
        <v>3.1886099852467824E-3</v>
      </c>
      <c r="E5604" s="130">
        <v>1.0068326284778786E-2</v>
      </c>
    </row>
    <row r="5605" spans="2:5" x14ac:dyDescent="0.25">
      <c r="B5605" s="136">
        <v>37882</v>
      </c>
      <c r="C5605" s="261">
        <v>1.356325745582581</v>
      </c>
      <c r="D5605" s="130">
        <f t="shared" si="91"/>
        <v>-1.4471430750480512E-3</v>
      </c>
      <c r="E5605" s="130">
        <v>-3.178475067907395E-3</v>
      </c>
    </row>
    <row r="5606" spans="2:5" x14ac:dyDescent="0.25">
      <c r="B5606" s="136">
        <v>37881</v>
      </c>
      <c r="C5606" s="261">
        <v>1.358291387557983</v>
      </c>
      <c r="D5606" s="130">
        <f t="shared" si="91"/>
        <v>1.7373208206256471E-2</v>
      </c>
      <c r="E5606" s="130">
        <v>1.4492403331602644E-3</v>
      </c>
    </row>
    <row r="5607" spans="2:5" x14ac:dyDescent="0.25">
      <c r="B5607" s="136">
        <v>37880</v>
      </c>
      <c r="C5607" s="261">
        <v>1.335096478462219</v>
      </c>
      <c r="D5607" s="130">
        <f t="shared" si="91"/>
        <v>5.20446229351832E-2</v>
      </c>
      <c r="E5607" s="130">
        <v>-1.7076534025195527E-2</v>
      </c>
    </row>
    <row r="5608" spans="2:5" x14ac:dyDescent="0.25">
      <c r="B5608" s="136">
        <v>37879</v>
      </c>
      <c r="C5608" s="261">
        <v>1.269049286842346</v>
      </c>
      <c r="D5608" s="130">
        <f t="shared" si="91"/>
        <v>-1.2844406083342688E-2</v>
      </c>
      <c r="E5608" s="130">
        <v>-4.9469976653632577E-2</v>
      </c>
    </row>
    <row r="5609" spans="2:5" x14ac:dyDescent="0.25">
      <c r="B5609" s="136">
        <v>37876</v>
      </c>
      <c r="C5609" s="261">
        <v>1.2855615615844731</v>
      </c>
      <c r="D5609" s="130">
        <f t="shared" si="91"/>
        <v>-1.8901754092605094E-2</v>
      </c>
      <c r="E5609" s="130">
        <v>1.3011531477404669E-2</v>
      </c>
    </row>
    <row r="5610" spans="2:5" x14ac:dyDescent="0.25">
      <c r="B5610" s="136">
        <v>37875</v>
      </c>
      <c r="C5610" s="261">
        <v>1.3103290796279909</v>
      </c>
      <c r="D5610" s="130">
        <f t="shared" si="91"/>
        <v>1.6312933606006098E-2</v>
      </c>
      <c r="E5610" s="130">
        <v>1.926591365487898E-2</v>
      </c>
    </row>
    <row r="5611" spans="2:5" x14ac:dyDescent="0.25">
      <c r="B5611" s="136">
        <v>37874</v>
      </c>
      <c r="C5611" s="261">
        <v>1.2892968654632571</v>
      </c>
      <c r="D5611" s="130">
        <f t="shared" si="91"/>
        <v>-2.2211642594749632E-2</v>
      </c>
      <c r="E5611" s="130">
        <v>-1.6051093188517985E-2</v>
      </c>
    </row>
    <row r="5612" spans="2:5" x14ac:dyDescent="0.25">
      <c r="B5612" s="136">
        <v>37873</v>
      </c>
      <c r="C5612" s="261">
        <v>1.318584799766541</v>
      </c>
      <c r="D5612" s="130">
        <f t="shared" si="91"/>
        <v>-9.8893879831223486E-3</v>
      </c>
      <c r="E5612" s="130">
        <v>2.2716206862692146E-2</v>
      </c>
    </row>
    <row r="5613" spans="2:5" x14ac:dyDescent="0.25">
      <c r="B5613" s="136">
        <v>37872</v>
      </c>
      <c r="C5613" s="261">
        <v>1.3317550420761111</v>
      </c>
      <c r="D5613" s="130">
        <f t="shared" si="91"/>
        <v>1.5437662985730252E-2</v>
      </c>
      <c r="E5613" s="130">
        <v>9.9881648202693653E-3</v>
      </c>
    </row>
    <row r="5614" spans="2:5" x14ac:dyDescent="0.25">
      <c r="B5614" s="136">
        <v>37869</v>
      </c>
      <c r="C5614" s="261">
        <v>1.311508417129517</v>
      </c>
      <c r="D5614" s="130">
        <f t="shared" si="91"/>
        <v>6.0394219562701051E-2</v>
      </c>
      <c r="E5614" s="130">
        <v>-1.5202964739694902E-2</v>
      </c>
    </row>
    <row r="5615" spans="2:5" x14ac:dyDescent="0.25">
      <c r="B5615" s="136">
        <v>37868</v>
      </c>
      <c r="C5615" s="261">
        <v>1.2368121147155759</v>
      </c>
      <c r="D5615" s="130">
        <f t="shared" si="91"/>
        <v>7.2256564426193576E-2</v>
      </c>
      <c r="E5615" s="130">
        <v>-5.6954497156356809E-2</v>
      </c>
    </row>
    <row r="5616" spans="2:5" x14ac:dyDescent="0.25">
      <c r="B5616" s="136">
        <v>37867</v>
      </c>
      <c r="C5616" s="261">
        <v>1.153466582298279</v>
      </c>
      <c r="D5616" s="130">
        <f t="shared" si="91"/>
        <v>1.015607863992357E-2</v>
      </c>
      <c r="E5616" s="130">
        <v>-6.7387383601480583E-2</v>
      </c>
    </row>
    <row r="5617" spans="2:5" x14ac:dyDescent="0.25">
      <c r="B5617" s="136">
        <v>37866</v>
      </c>
      <c r="C5617" s="261">
        <v>1.1418696641921999</v>
      </c>
      <c r="D5617" s="130">
        <f t="shared" si="91"/>
        <v>2.2711664983269639E-2</v>
      </c>
      <c r="E5617" s="130">
        <v>-1.0053969732675111E-2</v>
      </c>
    </row>
    <row r="5618" spans="2:5" x14ac:dyDescent="0.25">
      <c r="B5618" s="136">
        <v>37862</v>
      </c>
      <c r="C5618" s="261">
        <v>1.1165118217468259</v>
      </c>
      <c r="D5618" s="130">
        <f t="shared" si="91"/>
        <v>-1.2312415875997723E-3</v>
      </c>
      <c r="E5618" s="130">
        <v>-2.2207300220479224E-2</v>
      </c>
    </row>
    <row r="5619" spans="2:5" x14ac:dyDescent="0.25">
      <c r="B5619" s="136">
        <v>37861</v>
      </c>
      <c r="C5619" s="261">
        <v>1.117888212203979</v>
      </c>
      <c r="D5619" s="130">
        <f t="shared" si="91"/>
        <v>1.0124810255407105E-2</v>
      </c>
      <c r="E5619" s="130">
        <v>1.2327594122556464E-3</v>
      </c>
    </row>
    <row r="5620" spans="2:5" x14ac:dyDescent="0.25">
      <c r="B5620" s="136">
        <v>37860</v>
      </c>
      <c r="C5620" s="261">
        <v>1.1066832542419429</v>
      </c>
      <c r="D5620" s="130">
        <f t="shared" si="91"/>
        <v>4.2399175021401274E-2</v>
      </c>
      <c r="E5620" s="130">
        <v>-1.0023325981714157E-2</v>
      </c>
    </row>
    <row r="5621" spans="2:5" x14ac:dyDescent="0.25">
      <c r="B5621" s="136">
        <v>37859</v>
      </c>
      <c r="C5621" s="261">
        <v>1.0616693496704099</v>
      </c>
      <c r="D5621" s="130">
        <f t="shared" si="91"/>
        <v>-7.169042152291613E-3</v>
      </c>
      <c r="E5621" s="130">
        <v>-4.0674605311857417E-2</v>
      </c>
    </row>
    <row r="5622" spans="2:5" x14ac:dyDescent="0.25">
      <c r="B5622" s="136">
        <v>37858</v>
      </c>
      <c r="C5622" s="261">
        <v>1.069335460662842</v>
      </c>
      <c r="D5622" s="130">
        <f t="shared" si="91"/>
        <v>1.8413515947344361E-3</v>
      </c>
      <c r="E5622" s="130">
        <v>7.2208084323165129E-3</v>
      </c>
    </row>
    <row r="5623" spans="2:5" x14ac:dyDescent="0.25">
      <c r="B5623" s="136">
        <v>37855</v>
      </c>
      <c r="C5623" s="261">
        <v>1.0673700571060181</v>
      </c>
      <c r="D5623" s="130">
        <f t="shared" si="91"/>
        <v>-2.4609209084483021E-2</v>
      </c>
      <c r="E5623" s="130">
        <v>-1.8379672508060947E-3</v>
      </c>
    </row>
    <row r="5624" spans="2:5" x14ac:dyDescent="0.25">
      <c r="B5624" s="136">
        <v>37854</v>
      </c>
      <c r="C5624" s="261">
        <v>1.094299912452698</v>
      </c>
      <c r="D5624" s="130">
        <f t="shared" si="91"/>
        <v>2.4287008481260804E-2</v>
      </c>
      <c r="E5624" s="130">
        <v>2.5230101938305605E-2</v>
      </c>
    </row>
    <row r="5625" spans="2:5" x14ac:dyDescent="0.25">
      <c r="B5625" s="136">
        <v>37853</v>
      </c>
      <c r="C5625" s="261">
        <v>1.0683528184890749</v>
      </c>
      <c r="D5625" s="130">
        <f t="shared" si="91"/>
        <v>2.5471932575568249E-2</v>
      </c>
      <c r="E5625" s="130">
        <v>-2.3711135922022321E-2</v>
      </c>
    </row>
    <row r="5626" spans="2:5" x14ac:dyDescent="0.25">
      <c r="B5626" s="136">
        <v>37852</v>
      </c>
      <c r="C5626" s="261">
        <v>1.0418157577514651</v>
      </c>
      <c r="D5626" s="130">
        <f t="shared" si="91"/>
        <v>1.923076474519228E-2</v>
      </c>
      <c r="E5626" s="130">
        <v>-2.4839229399085668E-2</v>
      </c>
    </row>
    <row r="5627" spans="2:5" x14ac:dyDescent="0.25">
      <c r="B5627" s="136">
        <v>37851</v>
      </c>
      <c r="C5627" s="261">
        <v>1.0221588611602781</v>
      </c>
      <c r="D5627" s="130">
        <f t="shared" si="91"/>
        <v>8.9248386889150891E-3</v>
      </c>
      <c r="E5627" s="130">
        <v>-1.8867920210395114E-2</v>
      </c>
    </row>
    <row r="5628" spans="2:5" x14ac:dyDescent="0.25">
      <c r="B5628" s="136">
        <v>37848</v>
      </c>
      <c r="C5628" s="261">
        <v>1.0131169557571409</v>
      </c>
      <c r="D5628" s="130">
        <f t="shared" si="91"/>
        <v>-1.1627149870943529E-3</v>
      </c>
      <c r="E5628" s="130">
        <v>-8.8458905427611454E-3</v>
      </c>
    </row>
    <row r="5629" spans="2:5" x14ac:dyDescent="0.25">
      <c r="B5629" s="136">
        <v>37847</v>
      </c>
      <c r="C5629" s="261">
        <v>1.014296293258667</v>
      </c>
      <c r="D5629" s="130">
        <f t="shared" si="91"/>
        <v>-9.6820629392820534E-4</v>
      </c>
      <c r="E5629" s="130">
        <v>1.164068466946876E-3</v>
      </c>
    </row>
    <row r="5630" spans="2:5" x14ac:dyDescent="0.25">
      <c r="B5630" s="136">
        <v>37846</v>
      </c>
      <c r="C5630" s="261">
        <v>1.015279293060303</v>
      </c>
      <c r="D5630" s="130">
        <f t="shared" si="91"/>
        <v>-9.2075002498269755E-3</v>
      </c>
      <c r="E5630" s="130">
        <v>9.6914462585468461E-4</v>
      </c>
    </row>
    <row r="5631" spans="2:5" x14ac:dyDescent="0.25">
      <c r="B5631" s="136">
        <v>37845</v>
      </c>
      <c r="C5631" s="261">
        <v>1.024714350700378</v>
      </c>
      <c r="D5631" s="130">
        <f t="shared" si="91"/>
        <v>1.3413459225913207E-2</v>
      </c>
      <c r="E5631" s="130">
        <v>9.2930661588058391E-3</v>
      </c>
    </row>
    <row r="5632" spans="2:5" x14ac:dyDescent="0.25">
      <c r="B5632" s="136">
        <v>37844</v>
      </c>
      <c r="C5632" s="261">
        <v>1.0111513137817381</v>
      </c>
      <c r="D5632" s="130">
        <f t="shared" si="91"/>
        <v>4.8839422494709418E-3</v>
      </c>
      <c r="E5632" s="130">
        <v>-1.3235919755949323E-2</v>
      </c>
    </row>
    <row r="5633" spans="2:5" x14ac:dyDescent="0.25">
      <c r="B5633" s="136">
        <v>37841</v>
      </c>
      <c r="C5633" s="261">
        <v>1.0062369108200071</v>
      </c>
      <c r="D5633" s="130">
        <f t="shared" si="91"/>
        <v>-2.4952130869397886E-2</v>
      </c>
      <c r="E5633" s="130">
        <v>-4.8602052875260909E-3</v>
      </c>
    </row>
    <row r="5634" spans="2:5" x14ac:dyDescent="0.25">
      <c r="B5634" s="136">
        <v>37840</v>
      </c>
      <c r="C5634" s="261">
        <v>1.031987190246582</v>
      </c>
      <c r="D5634" s="130">
        <f t="shared" si="91"/>
        <v>4.0840517694840428E-2</v>
      </c>
      <c r="E5634" s="130">
        <v>2.5590672683225658E-2</v>
      </c>
    </row>
    <row r="5635" spans="2:5" x14ac:dyDescent="0.25">
      <c r="B5635" s="136">
        <v>37839</v>
      </c>
      <c r="C5635" s="261">
        <v>0.99149405956268311</v>
      </c>
      <c r="D5635" s="130">
        <f t="shared" ref="D5635:D5698" si="92">(C5635-C5636)/C5636</f>
        <v>-4.1064626596225812E-2</v>
      </c>
      <c r="E5635" s="130">
        <v>-3.9238016776374458E-2</v>
      </c>
    </row>
    <row r="5636" spans="2:5" x14ac:dyDescent="0.25">
      <c r="B5636" s="136">
        <v>37838</v>
      </c>
      <c r="C5636" s="261">
        <v>1.033952951431274</v>
      </c>
      <c r="D5636" s="130">
        <f t="shared" si="92"/>
        <v>-2.8983198416805071E-2</v>
      </c>
      <c r="E5636" s="130">
        <v>4.2823142972049824E-2</v>
      </c>
    </row>
    <row r="5637" spans="2:5" x14ac:dyDescent="0.25">
      <c r="B5637" s="136">
        <v>37837</v>
      </c>
      <c r="C5637" s="261">
        <v>1.064814686775208</v>
      </c>
      <c r="D5637" s="130">
        <f t="shared" si="92"/>
        <v>6.8777984912692571E-3</v>
      </c>
      <c r="E5637" s="130">
        <v>2.9848297547014013E-2</v>
      </c>
    </row>
    <row r="5638" spans="2:5" x14ac:dyDescent="0.25">
      <c r="B5638" s="136">
        <v>37834</v>
      </c>
      <c r="C5638" s="261">
        <v>1.057541131973267</v>
      </c>
      <c r="D5638" s="130">
        <f t="shared" si="92"/>
        <v>1.0708064315832736E-2</v>
      </c>
      <c r="E5638" s="130">
        <v>-6.8308175049396468E-3</v>
      </c>
    </row>
    <row r="5639" spans="2:5" x14ac:dyDescent="0.25">
      <c r="B5639" s="136">
        <v>37833</v>
      </c>
      <c r="C5639" s="261">
        <v>1.046336889266968</v>
      </c>
      <c r="D5639" s="130">
        <f t="shared" si="92"/>
        <v>4.5570716477133399E-2</v>
      </c>
      <c r="E5639" s="130">
        <v>-1.0594616481150992E-2</v>
      </c>
    </row>
    <row r="5640" spans="2:5" x14ac:dyDescent="0.25">
      <c r="B5640" s="136">
        <v>37832</v>
      </c>
      <c r="C5640" s="261">
        <v>1.0007327795028691</v>
      </c>
      <c r="D5640" s="130">
        <f t="shared" si="92"/>
        <v>-2.8249985154189788E-2</v>
      </c>
      <c r="E5640" s="130">
        <v>-4.3584537859549001E-2</v>
      </c>
    </row>
    <row r="5641" spans="2:5" x14ac:dyDescent="0.25">
      <c r="B5641" s="136">
        <v>37831</v>
      </c>
      <c r="C5641" s="261">
        <v>1.0298253297805791</v>
      </c>
      <c r="D5641" s="130">
        <f t="shared" si="92"/>
        <v>-2.2574423354842242E-2</v>
      </c>
      <c r="E5641" s="130">
        <v>2.9071247463445912E-2</v>
      </c>
    </row>
    <row r="5642" spans="2:5" x14ac:dyDescent="0.25">
      <c r="B5642" s="136">
        <v>37830</v>
      </c>
      <c r="C5642" s="261">
        <v>1.05360996723175</v>
      </c>
      <c r="D5642" s="130">
        <f t="shared" si="92"/>
        <v>-2.5454581139868E-2</v>
      </c>
      <c r="E5642" s="130">
        <v>2.3095797669143259E-2</v>
      </c>
    </row>
    <row r="5643" spans="2:5" x14ac:dyDescent="0.25">
      <c r="B5643" s="136">
        <v>37827</v>
      </c>
      <c r="C5643" s="261">
        <v>1.081129670143127</v>
      </c>
      <c r="D5643" s="130">
        <f t="shared" si="92"/>
        <v>1.5697484939539565E-2</v>
      </c>
      <c r="E5643" s="130">
        <v>2.6119440558902543E-2</v>
      </c>
    </row>
    <row r="5644" spans="2:5" x14ac:dyDescent="0.25">
      <c r="B5644" s="136">
        <v>37826</v>
      </c>
      <c r="C5644" s="261">
        <v>1.0644209384918211</v>
      </c>
      <c r="D5644" s="130">
        <f t="shared" si="92"/>
        <v>2.6734862605803284E-2</v>
      </c>
      <c r="E5644" s="130">
        <v>-1.5454882159596933E-2</v>
      </c>
    </row>
    <row r="5645" spans="2:5" x14ac:dyDescent="0.25">
      <c r="B5645" s="136">
        <v>37825</v>
      </c>
      <c r="C5645" s="261">
        <v>1.0367047786712651</v>
      </c>
      <c r="D5645" s="130">
        <f t="shared" si="92"/>
        <v>3.8065306390053992E-3</v>
      </c>
      <c r="E5645" s="130">
        <v>-2.603872097802494E-2</v>
      </c>
    </row>
    <row r="5646" spans="2:5" x14ac:dyDescent="0.25">
      <c r="B5646" s="136">
        <v>37824</v>
      </c>
      <c r="C5646" s="261">
        <v>1.032773494720459</v>
      </c>
      <c r="D5646" s="130">
        <f t="shared" si="92"/>
        <v>1.0384524327394619E-2</v>
      </c>
      <c r="E5646" s="130">
        <v>-3.792095909738931E-3</v>
      </c>
    </row>
    <row r="5647" spans="2:5" x14ac:dyDescent="0.25">
      <c r="B5647" s="136">
        <v>37823</v>
      </c>
      <c r="C5647" s="261">
        <v>1.0221588611602781</v>
      </c>
      <c r="D5647" s="130">
        <f t="shared" si="92"/>
        <v>-4.0413151609415193E-2</v>
      </c>
      <c r="E5647" s="130">
        <v>-1.0277794322223531E-2</v>
      </c>
    </row>
    <row r="5648" spans="2:5" x14ac:dyDescent="0.25">
      <c r="B5648" s="136">
        <v>37820</v>
      </c>
      <c r="C5648" s="261">
        <v>1.065207242965698</v>
      </c>
      <c r="D5648" s="130">
        <f t="shared" si="92"/>
        <v>2.6908345538176111E-2</v>
      </c>
      <c r="E5648" s="130">
        <v>4.2115157869447639E-2</v>
      </c>
    </row>
    <row r="5649" spans="2:5" x14ac:dyDescent="0.25">
      <c r="B5649" s="136">
        <v>37819</v>
      </c>
      <c r="C5649" s="261">
        <v>1.037295341491699</v>
      </c>
      <c r="D5649" s="130">
        <f t="shared" si="92"/>
        <v>-3.174259457782512E-2</v>
      </c>
      <c r="E5649" s="130">
        <v>-2.6203259185778788E-2</v>
      </c>
    </row>
    <row r="5650" spans="2:5" x14ac:dyDescent="0.25">
      <c r="B5650" s="136">
        <v>37818</v>
      </c>
      <c r="C5650" s="261">
        <v>1.071301221847534</v>
      </c>
      <c r="D5650" s="130">
        <f t="shared" si="92"/>
        <v>-2.9385659181393606E-2</v>
      </c>
      <c r="E5650" s="130">
        <v>3.2783219007743988E-2</v>
      </c>
    </row>
    <row r="5651" spans="2:5" x14ac:dyDescent="0.25">
      <c r="B5651" s="136">
        <v>37817</v>
      </c>
      <c r="C5651" s="261">
        <v>1.103735208511353</v>
      </c>
      <c r="D5651" s="130">
        <f t="shared" si="92"/>
        <v>5.9119641440510641E-3</v>
      </c>
      <c r="E5651" s="130">
        <v>3.0275319398856228E-2</v>
      </c>
    </row>
    <row r="5652" spans="2:5" x14ac:dyDescent="0.25">
      <c r="B5652" s="136">
        <v>37816</v>
      </c>
      <c r="C5652" s="261">
        <v>1.097248315811157</v>
      </c>
      <c r="D5652" s="130">
        <f t="shared" si="92"/>
        <v>-7.2603608573321363E-2</v>
      </c>
      <c r="E5652" s="130">
        <v>-5.8772182405461924E-3</v>
      </c>
    </row>
    <row r="5653" spans="2:5" x14ac:dyDescent="0.25">
      <c r="B5653" s="136">
        <v>37813</v>
      </c>
      <c r="C5653" s="261">
        <v>1.1831492185592649</v>
      </c>
      <c r="D5653" s="130">
        <f t="shared" si="92"/>
        <v>2.8888995089620988E-2</v>
      </c>
      <c r="E5653" s="130">
        <v>7.8287568556990123E-2</v>
      </c>
    </row>
    <row r="5654" spans="2:5" x14ac:dyDescent="0.25">
      <c r="B5654" s="136">
        <v>37812</v>
      </c>
      <c r="C5654" s="261">
        <v>1.14992892742157</v>
      </c>
      <c r="D5654" s="130">
        <f t="shared" si="92"/>
        <v>3.5398659433772794E-2</v>
      </c>
      <c r="E5654" s="130">
        <v>-2.8077854100387791E-2</v>
      </c>
    </row>
    <row r="5655" spans="2:5" x14ac:dyDescent="0.25">
      <c r="B5655" s="136">
        <v>37811</v>
      </c>
      <c r="C5655" s="261">
        <v>1.110614657402039</v>
      </c>
      <c r="D5655" s="130">
        <f t="shared" si="92"/>
        <v>8.1546150035749623E-2</v>
      </c>
      <c r="E5655" s="130">
        <v>-3.4188434678031371E-2</v>
      </c>
    </row>
    <row r="5656" spans="2:5" x14ac:dyDescent="0.25">
      <c r="B5656" s="136">
        <v>37810</v>
      </c>
      <c r="C5656" s="261">
        <v>1.02687680721283</v>
      </c>
      <c r="D5656" s="130">
        <f t="shared" si="92"/>
        <v>2.4314131655567912E-2</v>
      </c>
      <c r="E5656" s="130">
        <v>-7.53977535152376E-2</v>
      </c>
    </row>
    <row r="5657" spans="2:5" x14ac:dyDescent="0.25">
      <c r="B5657" s="136">
        <v>37809</v>
      </c>
      <c r="C5657" s="261">
        <v>1.002501845359802</v>
      </c>
      <c r="D5657" s="130">
        <f t="shared" si="92"/>
        <v>-3.9909822526604528E-2</v>
      </c>
      <c r="E5657" s="130">
        <v>-2.3736987418371078E-2</v>
      </c>
    </row>
    <row r="5658" spans="2:5" x14ac:dyDescent="0.25">
      <c r="B5658" s="136">
        <v>37805</v>
      </c>
      <c r="C5658" s="261">
        <v>1.0441746711730959</v>
      </c>
      <c r="D5658" s="130">
        <f t="shared" si="92"/>
        <v>-1.1721348125968695E-2</v>
      </c>
      <c r="E5658" s="130">
        <v>4.1568827036260816E-2</v>
      </c>
    </row>
    <row r="5659" spans="2:5" x14ac:dyDescent="0.25">
      <c r="B5659" s="136">
        <v>37804</v>
      </c>
      <c r="C5659" s="261">
        <v>1.0565589666366579</v>
      </c>
      <c r="D5659" s="130">
        <f t="shared" si="92"/>
        <v>-6.1017299635737522E-3</v>
      </c>
      <c r="E5659" s="130">
        <v>1.1860367623789095E-2</v>
      </c>
    </row>
    <row r="5660" spans="2:5" x14ac:dyDescent="0.25">
      <c r="B5660" s="136">
        <v>37803</v>
      </c>
      <c r="C5660" s="261">
        <v>1.063045382499695</v>
      </c>
      <c r="D5660" s="130">
        <f t="shared" si="92"/>
        <v>8.0152022864468184E-3</v>
      </c>
      <c r="E5660" s="130">
        <v>6.1391896409580468E-3</v>
      </c>
    </row>
    <row r="5661" spans="2:5" x14ac:dyDescent="0.25">
      <c r="B5661" s="136">
        <v>37802</v>
      </c>
      <c r="C5661" s="261">
        <v>1.054592609405518</v>
      </c>
      <c r="D5661" s="130">
        <f t="shared" si="92"/>
        <v>-2.276861407134486E-2</v>
      </c>
      <c r="E5661" s="130">
        <v>-7.9514696487376427E-3</v>
      </c>
    </row>
    <row r="5662" spans="2:5" x14ac:dyDescent="0.25">
      <c r="B5662" s="136">
        <v>37799</v>
      </c>
      <c r="C5662" s="261">
        <v>1.079163670539856</v>
      </c>
      <c r="D5662" s="130">
        <f t="shared" si="92"/>
        <v>3.2731191691497165E-2</v>
      </c>
      <c r="E5662" s="130">
        <v>2.329910234075017E-2</v>
      </c>
    </row>
    <row r="5663" spans="2:5" x14ac:dyDescent="0.25">
      <c r="B5663" s="136">
        <v>37798</v>
      </c>
      <c r="C5663" s="261">
        <v>1.0449608564376831</v>
      </c>
      <c r="D5663" s="130">
        <f t="shared" si="92"/>
        <v>5.7489012094311565E-2</v>
      </c>
      <c r="E5663" s="130">
        <v>-3.1693815345973202E-2</v>
      </c>
    </row>
    <row r="5664" spans="2:5" x14ac:dyDescent="0.25">
      <c r="B5664" s="136">
        <v>37797</v>
      </c>
      <c r="C5664" s="261">
        <v>0.98815292119979858</v>
      </c>
      <c r="D5664" s="130">
        <f t="shared" si="92"/>
        <v>1.555586987495431E-2</v>
      </c>
      <c r="E5664" s="130">
        <v>-5.4363696867598697E-2</v>
      </c>
    </row>
    <row r="5665" spans="2:5" x14ac:dyDescent="0.25">
      <c r="B5665" s="136">
        <v>37796</v>
      </c>
      <c r="C5665" s="261">
        <v>0.97301679849624634</v>
      </c>
      <c r="D5665" s="130">
        <f t="shared" si="92"/>
        <v>6.0979055837233707E-3</v>
      </c>
      <c r="E5665" s="130">
        <v>-1.5317591416087928E-2</v>
      </c>
    </row>
    <row r="5666" spans="2:5" x14ac:dyDescent="0.25">
      <c r="B5666" s="136">
        <v>37795</v>
      </c>
      <c r="C5666" s="261">
        <v>0.96711939573287964</v>
      </c>
      <c r="D5666" s="130">
        <f t="shared" si="92"/>
        <v>-1.4225875584191109E-2</v>
      </c>
      <c r="E5666" s="130">
        <v>-6.0609465041928049E-3</v>
      </c>
    </row>
    <row r="5667" spans="2:5" x14ac:dyDescent="0.25">
      <c r="B5667" s="136">
        <v>37792</v>
      </c>
      <c r="C5667" s="261">
        <v>0.98107606172561646</v>
      </c>
      <c r="D5667" s="130">
        <f t="shared" si="92"/>
        <v>2.6954960908612022E-2</v>
      </c>
      <c r="E5667" s="130">
        <v>1.4431171636424999E-2</v>
      </c>
    </row>
    <row r="5668" spans="2:5" x14ac:dyDescent="0.25">
      <c r="B5668" s="136">
        <v>37791</v>
      </c>
      <c r="C5668" s="261">
        <v>0.95532530546188354</v>
      </c>
      <c r="D5668" s="130">
        <f t="shared" si="92"/>
        <v>-4.8551215714135863E-2</v>
      </c>
      <c r="E5668" s="130">
        <v>-2.6247461607043859E-2</v>
      </c>
    </row>
    <row r="5669" spans="2:5" x14ac:dyDescent="0.25">
      <c r="B5669" s="136">
        <v>37790</v>
      </c>
      <c r="C5669" s="261">
        <v>1.004074335098267</v>
      </c>
      <c r="D5669" s="130">
        <f t="shared" si="92"/>
        <v>-2.7233196363331876E-2</v>
      </c>
      <c r="E5669" s="130">
        <v>5.1028722213962679E-2</v>
      </c>
    </row>
    <row r="5670" spans="2:5" x14ac:dyDescent="0.25">
      <c r="B5670" s="136">
        <v>37789</v>
      </c>
      <c r="C5670" s="261">
        <v>1.0321840047836299</v>
      </c>
      <c r="D5670" s="130">
        <f t="shared" si="92"/>
        <v>-9.2451596130809187E-3</v>
      </c>
      <c r="E5670" s="130">
        <v>2.7995606204407004E-2</v>
      </c>
    </row>
    <row r="5671" spans="2:5" x14ac:dyDescent="0.25">
      <c r="B5671" s="136">
        <v>37788</v>
      </c>
      <c r="C5671" s="261">
        <v>1.0418157577514651</v>
      </c>
      <c r="D5671" s="130">
        <f t="shared" si="92"/>
        <v>3.7588275423357305E-2</v>
      </c>
      <c r="E5671" s="130">
        <v>9.3314301744621408E-3</v>
      </c>
    </row>
    <row r="5672" spans="2:5" x14ac:dyDescent="0.25">
      <c r="B5672" s="136">
        <v>37785</v>
      </c>
      <c r="C5672" s="261">
        <v>1.004074335098267</v>
      </c>
      <c r="D5672" s="130">
        <f t="shared" si="92"/>
        <v>1.4700153787058712E-2</v>
      </c>
      <c r="E5672" s="130">
        <v>-3.6226580729259418E-2</v>
      </c>
    </row>
    <row r="5673" spans="2:5" x14ac:dyDescent="0.25">
      <c r="B5673" s="136">
        <v>37784</v>
      </c>
      <c r="C5673" s="261">
        <v>0.9895281195640564</v>
      </c>
      <c r="D5673" s="130">
        <f t="shared" si="92"/>
        <v>-1.7850770373661817E-3</v>
      </c>
      <c r="E5673" s="130">
        <v>-1.448718986805597E-2</v>
      </c>
    </row>
    <row r="5674" spans="2:5" x14ac:dyDescent="0.25">
      <c r="B5674" s="136">
        <v>37783</v>
      </c>
      <c r="C5674" s="261">
        <v>0.99129766225814819</v>
      </c>
      <c r="D5674" s="130">
        <f t="shared" si="92"/>
        <v>1.6324474092035728E-2</v>
      </c>
      <c r="E5674" s="130">
        <v>1.7882692357154856E-3</v>
      </c>
    </row>
    <row r="5675" spans="2:5" x14ac:dyDescent="0.25">
      <c r="B5675" s="136">
        <v>37782</v>
      </c>
      <c r="C5675" s="261">
        <v>0.97537517547607422</v>
      </c>
      <c r="D5675" s="130">
        <f t="shared" si="92"/>
        <v>-1.6097773919165807E-3</v>
      </c>
      <c r="E5675" s="130">
        <v>-1.6062266046106673E-2</v>
      </c>
    </row>
    <row r="5676" spans="2:5" x14ac:dyDescent="0.25">
      <c r="B5676" s="136">
        <v>37781</v>
      </c>
      <c r="C5676" s="261">
        <v>0.9769478440284729</v>
      </c>
      <c r="D5676" s="130">
        <f t="shared" si="92"/>
        <v>-1.0551901992483063E-2</v>
      </c>
      <c r="E5676" s="130">
        <v>1.6123729534443733E-3</v>
      </c>
    </row>
    <row r="5677" spans="2:5" x14ac:dyDescent="0.25">
      <c r="B5677" s="136">
        <v>37778</v>
      </c>
      <c r="C5677" s="261">
        <v>0.9873664379119873</v>
      </c>
      <c r="D5677" s="130">
        <f t="shared" si="92"/>
        <v>3.1417036425790412E-2</v>
      </c>
      <c r="E5677" s="130">
        <v>1.0664432034112516E-2</v>
      </c>
    </row>
    <row r="5678" spans="2:5" x14ac:dyDescent="0.25">
      <c r="B5678" s="136">
        <v>37777</v>
      </c>
      <c r="C5678" s="261">
        <v>0.95729118585586548</v>
      </c>
      <c r="D5678" s="130">
        <f t="shared" si="92"/>
        <v>8.908104932547364E-3</v>
      </c>
      <c r="E5678" s="130">
        <v>-3.0460071257559496E-2</v>
      </c>
    </row>
    <row r="5679" spans="2:5" x14ac:dyDescent="0.25">
      <c r="B5679" s="136">
        <v>37776</v>
      </c>
      <c r="C5679" s="261">
        <v>0.94883882999420166</v>
      </c>
      <c r="D5679" s="130">
        <f t="shared" si="92"/>
        <v>4.5257945819109129E-2</v>
      </c>
      <c r="E5679" s="130">
        <v>-8.8294512542774501E-3</v>
      </c>
    </row>
    <row r="5680" spans="2:5" x14ac:dyDescent="0.25">
      <c r="B5680" s="136">
        <v>37775</v>
      </c>
      <c r="C5680" s="261">
        <v>0.90775567293167114</v>
      </c>
      <c r="D5680" s="130">
        <f t="shared" si="92"/>
        <v>3.9131194278274909E-3</v>
      </c>
      <c r="E5680" s="130">
        <v>-4.3298351378370105E-2</v>
      </c>
    </row>
    <row r="5681" spans="2:5" x14ac:dyDescent="0.25">
      <c r="B5681" s="136">
        <v>37774</v>
      </c>
      <c r="C5681" s="261">
        <v>0.90421736240386963</v>
      </c>
      <c r="D5681" s="130">
        <f t="shared" si="92"/>
        <v>4.0724090547678032E-2</v>
      </c>
      <c r="E5681" s="130">
        <v>-3.8978666102677723E-3</v>
      </c>
    </row>
    <row r="5682" spans="2:5" x14ac:dyDescent="0.25">
      <c r="B5682" s="136">
        <v>37771</v>
      </c>
      <c r="C5682" s="261">
        <v>0.86883485317230225</v>
      </c>
      <c r="D5682" s="130">
        <f t="shared" si="92"/>
        <v>2.196484441440005E-2</v>
      </c>
      <c r="E5682" s="130">
        <v>-3.9130535093357066E-2</v>
      </c>
    </row>
    <row r="5683" spans="2:5" x14ac:dyDescent="0.25">
      <c r="B5683" s="136">
        <v>37770</v>
      </c>
      <c r="C5683" s="261">
        <v>0.85016119480133057</v>
      </c>
      <c r="D5683" s="130">
        <f t="shared" si="92"/>
        <v>1.7647195222315646E-2</v>
      </c>
      <c r="E5683" s="130">
        <v>-2.1492759300332107E-2</v>
      </c>
    </row>
    <row r="5684" spans="2:5" x14ac:dyDescent="0.25">
      <c r="B5684" s="136">
        <v>37769</v>
      </c>
      <c r="C5684" s="261">
        <v>0.83541840314865112</v>
      </c>
      <c r="D5684" s="130">
        <f t="shared" si="92"/>
        <v>2.6817785346068341E-2</v>
      </c>
      <c r="E5684" s="130">
        <v>-1.7341172171619294E-2</v>
      </c>
    </row>
    <row r="5685" spans="2:5" x14ac:dyDescent="0.25">
      <c r="B5685" s="136">
        <v>37768</v>
      </c>
      <c r="C5685" s="261">
        <v>0.81359946727752686</v>
      </c>
      <c r="D5685" s="130">
        <f t="shared" si="92"/>
        <v>2.3821171104071587E-2</v>
      </c>
      <c r="E5685" s="130">
        <v>-2.611737518456592E-2</v>
      </c>
    </row>
    <row r="5686" spans="2:5" x14ac:dyDescent="0.25">
      <c r="B5686" s="136">
        <v>37764</v>
      </c>
      <c r="C5686" s="261">
        <v>0.794669508934021</v>
      </c>
      <c r="D5686" s="130">
        <f t="shared" si="92"/>
        <v>-1.6242575430351472E-2</v>
      </c>
      <c r="E5686" s="130">
        <v>-2.3266925686234088E-2</v>
      </c>
    </row>
    <row r="5687" spans="2:5" x14ac:dyDescent="0.25">
      <c r="B5687" s="136">
        <v>37763</v>
      </c>
      <c r="C5687" s="261">
        <v>0.80779010057449341</v>
      </c>
      <c r="D5687" s="130">
        <f t="shared" si="92"/>
        <v>-6.0240835726447523E-3</v>
      </c>
      <c r="E5687" s="130">
        <v>1.6510752574453912E-2</v>
      </c>
    </row>
    <row r="5688" spans="2:5" x14ac:dyDescent="0.25">
      <c r="B5688" s="136">
        <v>37762</v>
      </c>
      <c r="C5688" s="261">
        <v>0.81268578767776489</v>
      </c>
      <c r="D5688" s="130">
        <f t="shared" si="92"/>
        <v>-1.307983963005672E-2</v>
      </c>
      <c r="E5688" s="130">
        <v>6.0605930919303335E-3</v>
      </c>
    </row>
    <row r="5689" spans="2:5" x14ac:dyDescent="0.25">
      <c r="B5689" s="136">
        <v>37761</v>
      </c>
      <c r="C5689" s="261">
        <v>0.82345646619796753</v>
      </c>
      <c r="D5689" s="130">
        <f t="shared" si="92"/>
        <v>2.1870954952875894E-2</v>
      </c>
      <c r="E5689" s="130">
        <v>1.325318921963636E-2</v>
      </c>
    </row>
    <row r="5690" spans="2:5" x14ac:dyDescent="0.25">
      <c r="B5690" s="136">
        <v>37760</v>
      </c>
      <c r="C5690" s="261">
        <v>0.8058321475982666</v>
      </c>
      <c r="D5690" s="130">
        <f t="shared" si="92"/>
        <v>-3.7651587481744582E-2</v>
      </c>
      <c r="E5690" s="130">
        <v>-2.1402854095099007E-2</v>
      </c>
    </row>
    <row r="5691" spans="2:5" x14ac:dyDescent="0.25">
      <c r="B5691" s="136">
        <v>37757</v>
      </c>
      <c r="C5691" s="261">
        <v>0.83736008405685425</v>
      </c>
      <c r="D5691" s="130">
        <f t="shared" si="92"/>
        <v>-7.0178498505914992E-4</v>
      </c>
      <c r="E5691" s="130">
        <v>3.9124694333124745E-2</v>
      </c>
    </row>
    <row r="5692" spans="2:5" x14ac:dyDescent="0.25">
      <c r="B5692" s="136">
        <v>37756</v>
      </c>
      <c r="C5692" s="261">
        <v>0.83794814348220825</v>
      </c>
      <c r="D5692" s="130">
        <f t="shared" si="92"/>
        <v>3.4075243442932487E-2</v>
      </c>
      <c r="E5692" s="130">
        <v>7.0227783309775773E-4</v>
      </c>
    </row>
    <row r="5693" spans="2:5" x14ac:dyDescent="0.25">
      <c r="B5693" s="136">
        <v>37755</v>
      </c>
      <c r="C5693" s="261">
        <v>0.81033575534820557</v>
      </c>
      <c r="D5693" s="130">
        <f t="shared" si="92"/>
        <v>-2.891686264471908E-3</v>
      </c>
      <c r="E5693" s="130">
        <v>-3.2952382971165289E-2</v>
      </c>
    </row>
    <row r="5694" spans="2:5" x14ac:dyDescent="0.25">
      <c r="B5694" s="136">
        <v>37754</v>
      </c>
      <c r="C5694" s="261">
        <v>0.81268578767776489</v>
      </c>
      <c r="D5694" s="130">
        <f t="shared" si="92"/>
        <v>2.9000723638925507E-3</v>
      </c>
      <c r="E5694" s="130">
        <v>2.9000723638925507E-3</v>
      </c>
    </row>
    <row r="5695" spans="2:5" x14ac:dyDescent="0.25">
      <c r="B5695" s="136">
        <v>37753</v>
      </c>
      <c r="C5695" s="261">
        <v>0.81033575534820557</v>
      </c>
      <c r="D5695" s="130">
        <f t="shared" si="92"/>
        <v>-1.4761784186158958E-2</v>
      </c>
      <c r="E5695" s="130">
        <v>-2.891686264471908E-3</v>
      </c>
    </row>
    <row r="5696" spans="2:5" x14ac:dyDescent="0.25">
      <c r="B5696" s="136">
        <v>37750</v>
      </c>
      <c r="C5696" s="261">
        <v>0.82247698307037354</v>
      </c>
      <c r="D5696" s="130">
        <f t="shared" si="92"/>
        <v>9.3724957930237159E-3</v>
      </c>
      <c r="E5696" s="130">
        <v>1.4982959399281128E-2</v>
      </c>
    </row>
    <row r="5697" spans="2:5" x14ac:dyDescent="0.25">
      <c r="B5697" s="136">
        <v>37749</v>
      </c>
      <c r="C5697" s="261">
        <v>0.81483989953994751</v>
      </c>
      <c r="D5697" s="130">
        <f t="shared" si="92"/>
        <v>-1.3513621754108109E-2</v>
      </c>
      <c r="E5697" s="130">
        <v>-9.2854677852700161E-3</v>
      </c>
    </row>
    <row r="5698" spans="2:5" x14ac:dyDescent="0.25">
      <c r="B5698" s="136">
        <v>37748</v>
      </c>
      <c r="C5698" s="261">
        <v>0.82600218057632446</v>
      </c>
      <c r="D5698" s="130">
        <f t="shared" si="92"/>
        <v>-2.3159025680918932E-2</v>
      </c>
      <c r="E5698" s="130">
        <v>1.3698741363400458E-2</v>
      </c>
    </row>
    <row r="5699" spans="2:5" x14ac:dyDescent="0.25">
      <c r="B5699" s="136">
        <v>37747</v>
      </c>
      <c r="C5699" s="261">
        <v>0.84558510780334473</v>
      </c>
      <c r="D5699" s="130">
        <f t="shared" ref="D5699:D5762" si="93">(C5699-C5700)/C5700</f>
        <v>-1.662500347453208E-2</v>
      </c>
      <c r="E5699" s="130">
        <v>2.3708081755131345E-2</v>
      </c>
    </row>
    <row r="5700" spans="2:5" x14ac:dyDescent="0.25">
      <c r="B5700" s="136">
        <v>37746</v>
      </c>
      <c r="C5700" s="261">
        <v>0.85988062620162964</v>
      </c>
      <c r="D5700" s="130">
        <f t="shared" si="93"/>
        <v>4.299331732232213E-2</v>
      </c>
      <c r="E5700" s="130">
        <v>1.6906066895408925E-2</v>
      </c>
    </row>
    <row r="5701" spans="2:5" x14ac:dyDescent="0.25">
      <c r="B5701" s="136">
        <v>37743</v>
      </c>
      <c r="C5701" s="261">
        <v>0.82443541288375854</v>
      </c>
      <c r="D5701" s="130">
        <f t="shared" si="93"/>
        <v>1.0803649107216914E-2</v>
      </c>
      <c r="E5701" s="130">
        <v>-4.1221086087779468E-2</v>
      </c>
    </row>
    <row r="5702" spans="2:5" x14ac:dyDescent="0.25">
      <c r="B5702" s="136">
        <v>37742</v>
      </c>
      <c r="C5702" s="261">
        <v>0.8156237006187439</v>
      </c>
      <c r="D5702" s="130">
        <f t="shared" si="93"/>
        <v>1.33829186792477E-2</v>
      </c>
      <c r="E5702" s="130">
        <v>-1.0688177784834017E-2</v>
      </c>
    </row>
    <row r="5703" spans="2:5" x14ac:dyDescent="0.25">
      <c r="B5703" s="136">
        <v>37741</v>
      </c>
      <c r="C5703" s="261">
        <v>0.80485242605209351</v>
      </c>
      <c r="D5703" s="130">
        <f t="shared" si="93"/>
        <v>-1.9093315410944424E-2</v>
      </c>
      <c r="E5703" s="130">
        <v>-1.3206181427144829E-2</v>
      </c>
    </row>
    <row r="5704" spans="2:5" x14ac:dyDescent="0.25">
      <c r="B5704" s="136">
        <v>37740</v>
      </c>
      <c r="C5704" s="261">
        <v>0.8205188512802124</v>
      </c>
      <c r="D5704" s="130">
        <f t="shared" si="93"/>
        <v>-7.1091190815853371E-3</v>
      </c>
      <c r="E5704" s="130">
        <v>1.9464966149092402E-2</v>
      </c>
    </row>
    <row r="5705" spans="2:5" x14ac:dyDescent="0.25">
      <c r="B5705" s="136">
        <v>37739</v>
      </c>
      <c r="C5705" s="261">
        <v>0.82639378309249878</v>
      </c>
      <c r="D5705" s="130">
        <f t="shared" si="93"/>
        <v>9.5696804050632179E-3</v>
      </c>
      <c r="E5705" s="130">
        <v>7.1600205200892456E-3</v>
      </c>
    </row>
    <row r="5706" spans="2:5" x14ac:dyDescent="0.25">
      <c r="B5706" s="136">
        <v>37736</v>
      </c>
      <c r="C5706" s="261">
        <v>0.81856042146682739</v>
      </c>
      <c r="D5706" s="130">
        <f t="shared" si="93"/>
        <v>-2.1077412079972019E-2</v>
      </c>
      <c r="E5706" s="130">
        <v>-9.4789696945174057E-3</v>
      </c>
    </row>
    <row r="5707" spans="2:5" x14ac:dyDescent="0.25">
      <c r="B5707" s="136">
        <v>37735</v>
      </c>
      <c r="C5707" s="261">
        <v>0.8361850380897522</v>
      </c>
      <c r="D5707" s="130">
        <f t="shared" si="93"/>
        <v>-3.0427029058942054E-2</v>
      </c>
      <c r="E5707" s="130">
        <v>2.1531234788193399E-2</v>
      </c>
    </row>
    <row r="5708" spans="2:5" x14ac:dyDescent="0.25">
      <c r="B5708" s="136">
        <v>37734</v>
      </c>
      <c r="C5708" s="261">
        <v>0.86242610216140747</v>
      </c>
      <c r="D5708" s="130">
        <f t="shared" si="93"/>
        <v>-8.778366389447765E-3</v>
      </c>
      <c r="E5708" s="130">
        <v>3.1381886635525616E-2</v>
      </c>
    </row>
    <row r="5709" spans="2:5" x14ac:dyDescent="0.25">
      <c r="B5709" s="136">
        <v>37733</v>
      </c>
      <c r="C5709" s="261">
        <v>0.87006384134292603</v>
      </c>
      <c r="D5709" s="130">
        <f t="shared" si="93"/>
        <v>1.4383894774389429E-2</v>
      </c>
      <c r="E5709" s="130">
        <v>8.8561085551294143E-3</v>
      </c>
    </row>
    <row r="5710" spans="2:5" x14ac:dyDescent="0.25">
      <c r="B5710" s="136">
        <v>37732</v>
      </c>
      <c r="C5710" s="261">
        <v>0.85772639513015747</v>
      </c>
      <c r="D5710" s="130">
        <f t="shared" si="93"/>
        <v>4.5873695569752316E-3</v>
      </c>
      <c r="E5710" s="130">
        <v>-1.4179932122826705E-2</v>
      </c>
    </row>
    <row r="5711" spans="2:5" x14ac:dyDescent="0.25">
      <c r="B5711" s="136">
        <v>37728</v>
      </c>
      <c r="C5711" s="261">
        <v>0.853809654712677</v>
      </c>
      <c r="D5711" s="130">
        <f t="shared" si="93"/>
        <v>3.958018652361206E-2</v>
      </c>
      <c r="E5711" s="130">
        <v>-4.5664216931159208E-3</v>
      </c>
    </row>
    <row r="5712" spans="2:5" x14ac:dyDescent="0.25">
      <c r="B5712" s="136">
        <v>37727</v>
      </c>
      <c r="C5712" s="261">
        <v>0.82130235433578491</v>
      </c>
      <c r="D5712" s="130">
        <f t="shared" si="93"/>
        <v>1.0115770077301254E-2</v>
      </c>
      <c r="E5712" s="130">
        <v>-3.8073240560662677E-2</v>
      </c>
    </row>
    <row r="5713" spans="2:5" x14ac:dyDescent="0.25">
      <c r="B5713" s="136">
        <v>37726</v>
      </c>
      <c r="C5713" s="261">
        <v>0.81307744979858398</v>
      </c>
      <c r="D5713" s="130">
        <f t="shared" si="93"/>
        <v>7.5217868882196288E-3</v>
      </c>
      <c r="E5713" s="130">
        <v>-1.0014466041379715E-2</v>
      </c>
    </row>
    <row r="5714" spans="2:5" x14ac:dyDescent="0.25">
      <c r="B5714" s="136">
        <v>37725</v>
      </c>
      <c r="C5714" s="261">
        <v>0.8070073127746582</v>
      </c>
      <c r="D5714" s="130">
        <f t="shared" si="93"/>
        <v>1.8538076422839212E-2</v>
      </c>
      <c r="E5714" s="130">
        <v>-7.4656319953646227E-3</v>
      </c>
    </row>
    <row r="5715" spans="2:5" x14ac:dyDescent="0.25">
      <c r="B5715" s="136">
        <v>37722</v>
      </c>
      <c r="C5715" s="261">
        <v>0.79231923818588257</v>
      </c>
      <c r="D5715" s="130">
        <f t="shared" si="93"/>
        <v>5.2164526896658322E-3</v>
      </c>
      <c r="E5715" s="130">
        <v>-1.8200670993023586E-2</v>
      </c>
    </row>
    <row r="5716" spans="2:5" x14ac:dyDescent="0.25">
      <c r="B5716" s="136">
        <v>37721</v>
      </c>
      <c r="C5716" s="261">
        <v>0.78820759057998657</v>
      </c>
      <c r="D5716" s="130">
        <f t="shared" si="93"/>
        <v>-0.32159088612177028</v>
      </c>
      <c r="E5716" s="130">
        <v>-5.1893825212551261E-3</v>
      </c>
    </row>
    <row r="5717" spans="2:5" x14ac:dyDescent="0.25">
      <c r="B5717" s="136">
        <v>37720</v>
      </c>
      <c r="C5717" s="261">
        <v>1.161846995353699</v>
      </c>
      <c r="D5717" s="130">
        <f t="shared" si="93"/>
        <v>-4.6907976739196285E-2</v>
      </c>
      <c r="E5717" s="130">
        <v>0.4740368010142828</v>
      </c>
    </row>
    <row r="5718" spans="2:5" x14ac:dyDescent="0.25">
      <c r="B5718" s="136">
        <v>37719</v>
      </c>
      <c r="C5718" s="261">
        <v>1.2190291881561279</v>
      </c>
      <c r="D5718" s="130">
        <f t="shared" si="93"/>
        <v>-1.0490910190504989E-2</v>
      </c>
      <c r="E5718" s="130">
        <v>4.9216629238707205E-2</v>
      </c>
    </row>
    <row r="5719" spans="2:5" x14ac:dyDescent="0.25">
      <c r="B5719" s="136">
        <v>37718</v>
      </c>
      <c r="C5719" s="261">
        <v>1.231953501701355</v>
      </c>
      <c r="D5719" s="130">
        <f t="shared" si="93"/>
        <v>1.8785329392674369E-2</v>
      </c>
      <c r="E5719" s="130">
        <v>1.0602136249728387E-2</v>
      </c>
    </row>
    <row r="5720" spans="2:5" x14ac:dyDescent="0.25">
      <c r="B5720" s="136">
        <v>37715</v>
      </c>
      <c r="C5720" s="261">
        <v>1.2092375755310061</v>
      </c>
      <c r="D5720" s="130">
        <f t="shared" si="93"/>
        <v>-2.1394543309510416E-2</v>
      </c>
      <c r="E5720" s="130">
        <v>-1.8438947686724948E-2</v>
      </c>
    </row>
    <row r="5721" spans="2:5" x14ac:dyDescent="0.25">
      <c r="B5721" s="136">
        <v>37714</v>
      </c>
      <c r="C5721" s="261">
        <v>1.235674262046814</v>
      </c>
      <c r="D5721" s="130">
        <f t="shared" si="93"/>
        <v>9.5999580793813162E-3</v>
      </c>
      <c r="E5721" s="130">
        <v>2.1862276735982903E-2</v>
      </c>
    </row>
    <row r="5722" spans="2:5" x14ac:dyDescent="0.25">
      <c r="B5722" s="136">
        <v>37713</v>
      </c>
      <c r="C5722" s="261">
        <v>1.2239246368408201</v>
      </c>
      <c r="D5722" s="130">
        <f t="shared" si="93"/>
        <v>1.7915448474136147E-2</v>
      </c>
      <c r="E5722" s="130">
        <v>-9.5086751961082246E-3</v>
      </c>
    </row>
    <row r="5723" spans="2:5" x14ac:dyDescent="0.25">
      <c r="B5723" s="136">
        <v>37712</v>
      </c>
      <c r="C5723" s="261">
        <v>1.202383399009705</v>
      </c>
      <c r="D5723" s="130">
        <f t="shared" si="93"/>
        <v>8.1473593466768279E-4</v>
      </c>
      <c r="E5723" s="130">
        <v>-1.7600134177147578E-2</v>
      </c>
    </row>
    <row r="5724" spans="2:5" x14ac:dyDescent="0.25">
      <c r="B5724" s="136">
        <v>37711</v>
      </c>
      <c r="C5724" s="261">
        <v>1.2014045715332029</v>
      </c>
      <c r="D5724" s="130">
        <f t="shared" si="93"/>
        <v>-4.1256524101694732E-2</v>
      </c>
      <c r="E5724" s="130">
        <v>-8.1407268040152841E-4</v>
      </c>
    </row>
    <row r="5725" spans="2:5" x14ac:dyDescent="0.25">
      <c r="B5725" s="136">
        <v>37708</v>
      </c>
      <c r="C5725" s="261">
        <v>1.2531032562255859</v>
      </c>
      <c r="D5725" s="130">
        <f t="shared" si="93"/>
        <v>-7.9067021230006876E-3</v>
      </c>
      <c r="E5725" s="130">
        <v>4.3031869461264367E-2</v>
      </c>
    </row>
    <row r="5726" spans="2:5" x14ac:dyDescent="0.25">
      <c r="B5726" s="136">
        <v>37707</v>
      </c>
      <c r="C5726" s="261">
        <v>1.263090133666992</v>
      </c>
      <c r="D5726" s="130">
        <f t="shared" si="93"/>
        <v>1.0813068945394145E-2</v>
      </c>
      <c r="E5726" s="130">
        <v>7.969716295756055E-3</v>
      </c>
    </row>
    <row r="5727" spans="2:5" x14ac:dyDescent="0.25">
      <c r="B5727" s="136">
        <v>37706</v>
      </c>
      <c r="C5727" s="261">
        <v>1.2495783567428591</v>
      </c>
      <c r="D5727" s="130">
        <f t="shared" si="93"/>
        <v>-1.6036794672405812E-2</v>
      </c>
      <c r="E5727" s="130">
        <v>-1.0697397251378717E-2</v>
      </c>
    </row>
    <row r="5728" spans="2:5" x14ac:dyDescent="0.25">
      <c r="B5728" s="136">
        <v>37705</v>
      </c>
      <c r="C5728" s="261">
        <v>1.2699441909790039</v>
      </c>
      <c r="D5728" s="130">
        <f t="shared" si="93"/>
        <v>-6.1302725601146838E-3</v>
      </c>
      <c r="E5728" s="130">
        <v>1.6298164998015983E-2</v>
      </c>
    </row>
    <row r="5729" spans="2:5" x14ac:dyDescent="0.25">
      <c r="B5729" s="136">
        <v>37704</v>
      </c>
      <c r="C5729" s="261">
        <v>1.277777314186096</v>
      </c>
      <c r="D5729" s="130">
        <f t="shared" si="93"/>
        <v>-2.9162514246090142E-2</v>
      </c>
      <c r="E5729" s="130">
        <v>6.1680845998858301E-3</v>
      </c>
    </row>
    <row r="5730" spans="2:5" x14ac:dyDescent="0.25">
      <c r="B5730" s="136">
        <v>37701</v>
      </c>
      <c r="C5730" s="261">
        <v>1.316159844398499</v>
      </c>
      <c r="D5730" s="130">
        <f t="shared" si="93"/>
        <v>5.180011856717652E-2</v>
      </c>
      <c r="E5730" s="130">
        <v>3.0038512803658185E-2</v>
      </c>
    </row>
    <row r="5731" spans="2:5" x14ac:dyDescent="0.25">
      <c r="B5731" s="136">
        <v>37700</v>
      </c>
      <c r="C5731" s="261">
        <v>1.251340270042419</v>
      </c>
      <c r="D5731" s="130">
        <f t="shared" si="93"/>
        <v>4.9088261908002306E-2</v>
      </c>
      <c r="E5731" s="130">
        <v>-4.9249013812378784E-2</v>
      </c>
    </row>
    <row r="5732" spans="2:5" x14ac:dyDescent="0.25">
      <c r="B5732" s="136">
        <v>37699</v>
      </c>
      <c r="C5732" s="261">
        <v>1.192788362503052</v>
      </c>
      <c r="D5732" s="130">
        <f t="shared" si="93"/>
        <v>-8.9485330095146701E-3</v>
      </c>
      <c r="E5732" s="130">
        <v>-4.6791355589780682E-2</v>
      </c>
    </row>
    <row r="5733" spans="2:5" x14ac:dyDescent="0.25">
      <c r="B5733" s="136">
        <v>37698</v>
      </c>
      <c r="C5733" s="261">
        <v>1.2035584449768071</v>
      </c>
      <c r="D5733" s="130">
        <f t="shared" si="93"/>
        <v>2.4675088081818657E-2</v>
      </c>
      <c r="E5733" s="130">
        <v>9.0293322875436323E-3</v>
      </c>
    </row>
    <row r="5734" spans="2:5" x14ac:dyDescent="0.25">
      <c r="B5734" s="136">
        <v>37697</v>
      </c>
      <c r="C5734" s="261">
        <v>1.1745756864547729</v>
      </c>
      <c r="D5734" s="130">
        <f t="shared" si="93"/>
        <v>2.4948563015156328E-2</v>
      </c>
      <c r="E5734" s="130">
        <v>-2.4080889999980551E-2</v>
      </c>
    </row>
    <row r="5735" spans="2:5" x14ac:dyDescent="0.25">
      <c r="B5735" s="136">
        <v>37694</v>
      </c>
      <c r="C5735" s="261">
        <v>1.145985007286072</v>
      </c>
      <c r="D5735" s="130">
        <f t="shared" si="93"/>
        <v>-2.5566878954458618E-3</v>
      </c>
      <c r="E5735" s="130">
        <v>-2.4341282982790428E-2</v>
      </c>
    </row>
    <row r="5736" spans="2:5" x14ac:dyDescent="0.25">
      <c r="B5736" s="136">
        <v>37693</v>
      </c>
      <c r="C5736" s="261">
        <v>1.148922443389893</v>
      </c>
      <c r="D5736" s="130">
        <f t="shared" si="93"/>
        <v>2.0880476124046917E-2</v>
      </c>
      <c r="E5736" s="130">
        <v>2.5632413034595235E-3</v>
      </c>
    </row>
    <row r="5737" spans="2:5" x14ac:dyDescent="0.25">
      <c r="B5737" s="136">
        <v>37692</v>
      </c>
      <c r="C5737" s="261">
        <v>1.1254230737686159</v>
      </c>
      <c r="D5737" s="130">
        <f t="shared" si="93"/>
        <v>1.1796047185475023E-2</v>
      </c>
      <c r="E5737" s="130">
        <v>-2.045339940609241E-2</v>
      </c>
    </row>
    <row r="5738" spans="2:5" x14ac:dyDescent="0.25">
      <c r="B5738" s="136">
        <v>37691</v>
      </c>
      <c r="C5738" s="261">
        <v>1.112302303314209</v>
      </c>
      <c r="D5738" s="130">
        <f t="shared" si="93"/>
        <v>1.8833753631314086E-2</v>
      </c>
      <c r="E5738" s="130">
        <v>-1.165852270157432E-2</v>
      </c>
    </row>
    <row r="5739" spans="2:5" x14ac:dyDescent="0.25">
      <c r="B5739" s="136">
        <v>37690</v>
      </c>
      <c r="C5739" s="261">
        <v>1.091740727424622</v>
      </c>
      <c r="D5739" s="130">
        <f t="shared" si="93"/>
        <v>-1.1349709245744584E-2</v>
      </c>
      <c r="E5739" s="130">
        <v>-1.8485600387881797E-2</v>
      </c>
    </row>
    <row r="5740" spans="2:5" x14ac:dyDescent="0.25">
      <c r="B5740" s="136">
        <v>37687</v>
      </c>
      <c r="C5740" s="261">
        <v>1.104273915290833</v>
      </c>
      <c r="D5740" s="130">
        <f t="shared" si="93"/>
        <v>-2.1176637417103246E-2</v>
      </c>
      <c r="E5740" s="130">
        <v>1.1480003952748275E-2</v>
      </c>
    </row>
    <row r="5741" spans="2:5" x14ac:dyDescent="0.25">
      <c r="B5741" s="136">
        <v>37686</v>
      </c>
      <c r="C5741" s="261">
        <v>1.128164649009705</v>
      </c>
      <c r="D5741" s="130">
        <f t="shared" si="93"/>
        <v>-2.190149242809877E-2</v>
      </c>
      <c r="E5741" s="130">
        <v>2.1634789510155152E-2</v>
      </c>
    </row>
    <row r="5742" spans="2:5" x14ac:dyDescent="0.25">
      <c r="B5742" s="136">
        <v>37685</v>
      </c>
      <c r="C5742" s="261">
        <v>1.1534264087677</v>
      </c>
      <c r="D5742" s="130">
        <f t="shared" si="93"/>
        <v>-2.2244359633770871E-2</v>
      </c>
      <c r="E5742" s="130">
        <v>2.2391908645754442E-2</v>
      </c>
    </row>
    <row r="5743" spans="2:5" x14ac:dyDescent="0.25">
      <c r="B5743" s="136">
        <v>37684</v>
      </c>
      <c r="C5743" s="261">
        <v>1.1796673536300659</v>
      </c>
      <c r="D5743" s="130">
        <f t="shared" si="93"/>
        <v>-1.2459016982392313E-2</v>
      </c>
      <c r="E5743" s="130">
        <v>2.2750428343669794E-2</v>
      </c>
    </row>
    <row r="5744" spans="2:5" x14ac:dyDescent="0.25">
      <c r="B5744" s="136">
        <v>37683</v>
      </c>
      <c r="C5744" s="261">
        <v>1.1945502758026121</v>
      </c>
      <c r="D5744" s="130">
        <f t="shared" si="93"/>
        <v>-1.2944897429883737E-2</v>
      </c>
      <c r="E5744" s="130">
        <v>1.2616202463133797E-2</v>
      </c>
    </row>
    <row r="5745" spans="2:5" x14ac:dyDescent="0.25">
      <c r="B5745" s="136">
        <v>37680</v>
      </c>
      <c r="C5745" s="261">
        <v>1.2102164030075071</v>
      </c>
      <c r="D5745" s="130">
        <f t="shared" si="93"/>
        <v>2.9999767662306207E-2</v>
      </c>
      <c r="E5745" s="130">
        <v>1.3114665428685311E-2</v>
      </c>
    </row>
    <row r="5746" spans="2:5" x14ac:dyDescent="0.25">
      <c r="B5746" s="136">
        <v>37679</v>
      </c>
      <c r="C5746" s="261">
        <v>1.1749676465988159</v>
      </c>
      <c r="D5746" s="130">
        <f t="shared" si="93"/>
        <v>-3.6529768066244548E-3</v>
      </c>
      <c r="E5746" s="130">
        <v>-2.9125994591623901E-2</v>
      </c>
    </row>
    <row r="5747" spans="2:5" x14ac:dyDescent="0.25">
      <c r="B5747" s="136">
        <v>37678</v>
      </c>
      <c r="C5747" s="261">
        <v>1.1792755126953121</v>
      </c>
      <c r="D5747" s="130">
        <f t="shared" si="93"/>
        <v>-1.6013180725298528E-2</v>
      </c>
      <c r="E5747" s="130">
        <v>3.6663699710933633E-3</v>
      </c>
    </row>
    <row r="5748" spans="2:5" x14ac:dyDescent="0.25">
      <c r="B5748" s="136">
        <v>37677</v>
      </c>
      <c r="C5748" s="261">
        <v>1.1984667778015139</v>
      </c>
      <c r="D5748" s="130">
        <f t="shared" si="93"/>
        <v>-2.3923679103414353E-2</v>
      </c>
      <c r="E5748" s="130">
        <v>1.627377563563491E-2</v>
      </c>
    </row>
    <row r="5749" spans="2:5" x14ac:dyDescent="0.25">
      <c r="B5749" s="136">
        <v>37676</v>
      </c>
      <c r="C5749" s="261">
        <v>1.227841258049011</v>
      </c>
      <c r="D5749" s="130">
        <f t="shared" si="93"/>
        <v>-1.6007453974401963E-2</v>
      </c>
      <c r="E5749" s="130">
        <v>2.4510049666443084E-2</v>
      </c>
    </row>
    <row r="5750" spans="2:5" x14ac:dyDescent="0.25">
      <c r="B5750" s="136">
        <v>37673</v>
      </c>
      <c r="C5750" s="261">
        <v>1.247815608978271</v>
      </c>
      <c r="D5750" s="130">
        <f t="shared" si="93"/>
        <v>-1.1786599734920749E-2</v>
      </c>
      <c r="E5750" s="130">
        <v>1.6267861010794221E-2</v>
      </c>
    </row>
    <row r="5751" spans="2:5" x14ac:dyDescent="0.25">
      <c r="B5751" s="136">
        <v>37672</v>
      </c>
      <c r="C5751" s="261">
        <v>1.2626985311508181</v>
      </c>
      <c r="D5751" s="130">
        <f t="shared" si="93"/>
        <v>-3.1003529022665657E-4</v>
      </c>
      <c r="E5751" s="130">
        <v>1.1927180639079679E-2</v>
      </c>
    </row>
    <row r="5752" spans="2:5" x14ac:dyDescent="0.25">
      <c r="B5752" s="136">
        <v>37671</v>
      </c>
      <c r="C5752" s="261">
        <v>1.263090133666992</v>
      </c>
      <c r="D5752" s="130">
        <f t="shared" si="93"/>
        <v>-2.9199241798983411E-2</v>
      </c>
      <c r="E5752" s="130">
        <v>3.1013144191826013E-4</v>
      </c>
    </row>
    <row r="5753" spans="2:5" x14ac:dyDescent="0.25">
      <c r="B5753" s="136">
        <v>37670</v>
      </c>
      <c r="C5753" s="261">
        <v>1.301080703735352</v>
      </c>
      <c r="D5753" s="130">
        <f t="shared" si="93"/>
        <v>2.1054331277489537E-2</v>
      </c>
      <c r="E5753" s="130">
        <v>3.0077481452622987E-2</v>
      </c>
    </row>
    <row r="5754" spans="2:5" x14ac:dyDescent="0.25">
      <c r="B5754" s="136">
        <v>37666</v>
      </c>
      <c r="C5754" s="261">
        <v>1.27425217628479</v>
      </c>
      <c r="D5754" s="130">
        <f t="shared" si="93"/>
        <v>1.2132386952042848E-2</v>
      </c>
      <c r="E5754" s="130">
        <v>-2.0620187028781774E-2</v>
      </c>
    </row>
    <row r="5755" spans="2:5" x14ac:dyDescent="0.25">
      <c r="B5755" s="136">
        <v>37665</v>
      </c>
      <c r="C5755" s="261">
        <v>1.2589777708053591</v>
      </c>
      <c r="D5755" s="130">
        <f t="shared" si="93"/>
        <v>2.0476450400742599E-2</v>
      </c>
      <c r="E5755" s="130">
        <v>-1.1986956556719401E-2</v>
      </c>
    </row>
    <row r="5756" spans="2:5" x14ac:dyDescent="0.25">
      <c r="B5756" s="136">
        <v>37664</v>
      </c>
      <c r="C5756" s="261">
        <v>1.2337156534194951</v>
      </c>
      <c r="D5756" s="130">
        <f t="shared" si="93"/>
        <v>-1.7434740536332431E-3</v>
      </c>
      <c r="E5756" s="130">
        <v>-2.0065578576263534E-2</v>
      </c>
    </row>
    <row r="5757" spans="2:5" x14ac:dyDescent="0.25">
      <c r="B5757" s="136">
        <v>37663</v>
      </c>
      <c r="C5757" s="261">
        <v>1.235870361328125</v>
      </c>
      <c r="D5757" s="130">
        <f t="shared" si="93"/>
        <v>-2.5328115895267077E-2</v>
      </c>
      <c r="E5757" s="130">
        <v>1.7465190643060366E-3</v>
      </c>
    </row>
    <row r="5758" spans="2:5" x14ac:dyDescent="0.25">
      <c r="B5758" s="136">
        <v>37662</v>
      </c>
      <c r="C5758" s="261">
        <v>1.267986059188843</v>
      </c>
      <c r="D5758" s="130">
        <f t="shared" si="93"/>
        <v>-4.9192487819738083E-2</v>
      </c>
      <c r="E5758" s="130">
        <v>2.5986299911104706E-2</v>
      </c>
    </row>
    <row r="5759" spans="2:5" x14ac:dyDescent="0.25">
      <c r="B5759" s="136">
        <v>37659</v>
      </c>
      <c r="C5759" s="261">
        <v>1.333588600158691</v>
      </c>
      <c r="D5759" s="130">
        <f t="shared" si="93"/>
        <v>-4.4049785371268093E-4</v>
      </c>
      <c r="E5759" s="130">
        <v>5.1737588512459888E-2</v>
      </c>
    </row>
    <row r="5760" spans="2:5" x14ac:dyDescent="0.25">
      <c r="B5760" s="136">
        <v>37658</v>
      </c>
      <c r="C5760" s="261">
        <v>1.334176301956177</v>
      </c>
      <c r="D5760" s="130">
        <f t="shared" si="93"/>
        <v>1.0831509807300533E-2</v>
      </c>
      <c r="E5760" s="130">
        <v>4.4069197758295464E-4</v>
      </c>
    </row>
    <row r="5761" spans="2:5" x14ac:dyDescent="0.25">
      <c r="B5761" s="136">
        <v>37657</v>
      </c>
      <c r="C5761" s="261">
        <v>1.31988000869751</v>
      </c>
      <c r="D5761" s="130">
        <f t="shared" si="93"/>
        <v>1.5824707153326709E-2</v>
      </c>
      <c r="E5761" s="130">
        <v>-1.0715445355839168E-2</v>
      </c>
    </row>
    <row r="5762" spans="2:5" x14ac:dyDescent="0.25">
      <c r="B5762" s="136">
        <v>37656</v>
      </c>
      <c r="C5762" s="261">
        <v>1.299318671226501</v>
      </c>
      <c r="D5762" s="130">
        <f t="shared" si="93"/>
        <v>-6.0232656314310195E-4</v>
      </c>
      <c r="E5762" s="130">
        <v>-1.5578186907535178E-2</v>
      </c>
    </row>
    <row r="5763" spans="2:5" x14ac:dyDescent="0.25">
      <c r="B5763" s="136">
        <v>37655</v>
      </c>
      <c r="C5763" s="261">
        <v>1.300101757049561</v>
      </c>
      <c r="D5763" s="130">
        <f t="shared" ref="D5763:D5826" si="94">(C5763-C5764)/C5764</f>
        <v>2.2013688705782575E-2</v>
      </c>
      <c r="E5763" s="130">
        <v>6.0268957908591496E-4</v>
      </c>
    </row>
    <row r="5764" spans="2:5" x14ac:dyDescent="0.25">
      <c r="B5764" s="136">
        <v>37652</v>
      </c>
      <c r="C5764" s="261">
        <v>1.272098183631897</v>
      </c>
      <c r="D5764" s="130">
        <f t="shared" si="94"/>
        <v>1.2626885188654447E-2</v>
      </c>
      <c r="E5764" s="130">
        <v>-2.1539524322476935E-2</v>
      </c>
    </row>
    <row r="5765" spans="2:5" x14ac:dyDescent="0.25">
      <c r="B5765" s="136">
        <v>37651</v>
      </c>
      <c r="C5765" s="261">
        <v>1.2562358379364009</v>
      </c>
      <c r="D5765" s="130">
        <f t="shared" si="94"/>
        <v>1.4228849046541531E-2</v>
      </c>
      <c r="E5765" s="130">
        <v>-1.2469435063737254E-2</v>
      </c>
    </row>
    <row r="5766" spans="2:5" x14ac:dyDescent="0.25">
      <c r="B5766" s="136">
        <v>37650</v>
      </c>
      <c r="C5766" s="261">
        <v>1.2386118173599241</v>
      </c>
      <c r="D5766" s="130">
        <f t="shared" si="94"/>
        <v>-1.9683639352296473E-2</v>
      </c>
      <c r="E5766" s="130">
        <v>-1.402922926114537E-2</v>
      </c>
    </row>
    <row r="5767" spans="2:5" x14ac:dyDescent="0.25">
      <c r="B5767" s="136">
        <v>37649</v>
      </c>
      <c r="C5767" s="261">
        <v>1.2634817361831669</v>
      </c>
      <c r="D5767" s="130">
        <f t="shared" si="94"/>
        <v>4.3000375520770115E-2</v>
      </c>
      <c r="E5767" s="130">
        <v>2.0078864479310864E-2</v>
      </c>
    </row>
    <row r="5768" spans="2:5" x14ac:dyDescent="0.25">
      <c r="B5768" s="136">
        <v>37648</v>
      </c>
      <c r="C5768" s="261">
        <v>1.2113914489746089</v>
      </c>
      <c r="D5768" s="130">
        <f t="shared" si="94"/>
        <v>-1.7627791482675459E-2</v>
      </c>
      <c r="E5768" s="130">
        <v>-4.1227574342243195E-2</v>
      </c>
    </row>
    <row r="5769" spans="2:5" x14ac:dyDescent="0.25">
      <c r="B5769" s="136">
        <v>37645</v>
      </c>
      <c r="C5769" s="261">
        <v>1.2331287860870359</v>
      </c>
      <c r="D5769" s="130">
        <f t="shared" si="94"/>
        <v>-1.609350780981891E-2</v>
      </c>
      <c r="E5769" s="130">
        <v>1.7944106449510361E-2</v>
      </c>
    </row>
    <row r="5770" spans="2:5" x14ac:dyDescent="0.25">
      <c r="B5770" s="136">
        <v>37644</v>
      </c>
      <c r="C5770" s="261">
        <v>1.253298759460449</v>
      </c>
      <c r="D5770" s="130">
        <f t="shared" si="94"/>
        <v>-2.2900712278249493E-2</v>
      </c>
      <c r="E5770" s="130">
        <v>1.6356745216707203E-2</v>
      </c>
    </row>
    <row r="5771" spans="2:5" x14ac:dyDescent="0.25">
      <c r="B5771" s="136">
        <v>37643</v>
      </c>
      <c r="C5771" s="261">
        <v>1.2826728820800779</v>
      </c>
      <c r="D5771" s="130">
        <f t="shared" si="94"/>
        <v>-3.7896531565420902E-2</v>
      </c>
      <c r="E5771" s="130">
        <v>2.3437446497014489E-2</v>
      </c>
    </row>
    <row r="5772" spans="2:5" x14ac:dyDescent="0.25">
      <c r="B5772" s="136">
        <v>37642</v>
      </c>
      <c r="C5772" s="261">
        <v>1.3331964015960689</v>
      </c>
      <c r="D5772" s="130">
        <f t="shared" si="94"/>
        <v>-6.8563968098033822E-3</v>
      </c>
      <c r="E5772" s="130">
        <v>3.9389247423753347E-2</v>
      </c>
    </row>
    <row r="5773" spans="2:5" x14ac:dyDescent="0.25">
      <c r="B5773" s="136">
        <v>37638</v>
      </c>
      <c r="C5773" s="261">
        <v>1.342400431632996</v>
      </c>
      <c r="D5773" s="130">
        <f t="shared" si="94"/>
        <v>-1.3668999780938692E-2</v>
      </c>
      <c r="E5773" s="130">
        <v>6.9037315326596488E-3</v>
      </c>
    </row>
    <row r="5774" spans="2:5" x14ac:dyDescent="0.25">
      <c r="B5774" s="136">
        <v>37637</v>
      </c>
      <c r="C5774" s="261">
        <v>1.361003994941711</v>
      </c>
      <c r="D5774" s="130">
        <f t="shared" si="94"/>
        <v>-4.5831137290705112E-3</v>
      </c>
      <c r="E5774" s="130">
        <v>1.3858430666685774E-2</v>
      </c>
    </row>
    <row r="5775" spans="2:5" x14ac:dyDescent="0.25">
      <c r="B5775" s="136">
        <v>37636</v>
      </c>
      <c r="C5775" s="261">
        <v>1.367270350456238</v>
      </c>
      <c r="D5775" s="130">
        <f t="shared" si="94"/>
        <v>1.6006752889014736E-2</v>
      </c>
      <c r="E5775" s="130">
        <v>4.6042153717523867E-3</v>
      </c>
    </row>
    <row r="5776" spans="2:5" x14ac:dyDescent="0.25">
      <c r="B5776" s="136">
        <v>37635</v>
      </c>
      <c r="C5776" s="261">
        <v>1.3457295894622801</v>
      </c>
      <c r="D5776" s="130">
        <f t="shared" si="94"/>
        <v>6.790973622091323E-2</v>
      </c>
      <c r="E5776" s="130">
        <v>-1.5754573326899196E-2</v>
      </c>
    </row>
    <row r="5777" spans="2:5" x14ac:dyDescent="0.25">
      <c r="B5777" s="136">
        <v>37634</v>
      </c>
      <c r="C5777" s="261">
        <v>1.26015293598175</v>
      </c>
      <c r="D5777" s="130">
        <f t="shared" si="94"/>
        <v>-6.7390920573656823E-2</v>
      </c>
      <c r="E5777" s="130">
        <v>-6.3591269858846083E-2</v>
      </c>
    </row>
    <row r="5778" spans="2:5" x14ac:dyDescent="0.25">
      <c r="B5778" s="136">
        <v>37631</v>
      </c>
      <c r="C5778" s="261">
        <v>1.3512123823165889</v>
      </c>
      <c r="D5778" s="130">
        <f t="shared" si="94"/>
        <v>-8.5487110737894431E-2</v>
      </c>
      <c r="E5778" s="130">
        <v>7.2260631019279403E-2</v>
      </c>
    </row>
    <row r="5779" spans="2:5" x14ac:dyDescent="0.25">
      <c r="B5779" s="136">
        <v>37630</v>
      </c>
      <c r="C5779" s="261">
        <v>1.477521419525146</v>
      </c>
      <c r="D5779" s="130">
        <f t="shared" si="94"/>
        <v>4.4290262751184931E-2</v>
      </c>
      <c r="E5779" s="130">
        <v>9.3478300570341386E-2</v>
      </c>
    </row>
    <row r="5780" spans="2:5" x14ac:dyDescent="0.25">
      <c r="B5780" s="136">
        <v>37629</v>
      </c>
      <c r="C5780" s="261">
        <v>1.414857029914856</v>
      </c>
      <c r="D5780" s="130">
        <f t="shared" si="94"/>
        <v>-1.2303308344409748E-2</v>
      </c>
      <c r="E5780" s="130">
        <v>-4.2411831586461543E-2</v>
      </c>
    </row>
    <row r="5781" spans="2:5" x14ac:dyDescent="0.25">
      <c r="B5781" s="136">
        <v>37628</v>
      </c>
      <c r="C5781" s="261">
        <v>1.4324812889099121</v>
      </c>
      <c r="D5781" s="130">
        <f t="shared" si="94"/>
        <v>2.2647818972676613E-2</v>
      </c>
      <c r="E5781" s="130">
        <v>1.2456565308310165E-2</v>
      </c>
    </row>
    <row r="5782" spans="2:5" x14ac:dyDescent="0.25">
      <c r="B5782" s="136">
        <v>37627</v>
      </c>
      <c r="C5782" s="261">
        <v>1.4007571935653691</v>
      </c>
      <c r="D5782" s="130">
        <f t="shared" si="94"/>
        <v>3.2924277116255528E-2</v>
      </c>
      <c r="E5782" s="130">
        <v>-2.2146254607405293E-2</v>
      </c>
    </row>
    <row r="5783" spans="2:5" x14ac:dyDescent="0.25">
      <c r="B5783" s="136">
        <v>37624</v>
      </c>
      <c r="C5783" s="261">
        <v>1.3561083078384399</v>
      </c>
      <c r="D5783" s="130">
        <f t="shared" si="94"/>
        <v>1.5912429427277683E-3</v>
      </c>
      <c r="E5783" s="130">
        <v>-3.1874821655053329E-2</v>
      </c>
    </row>
    <row r="5784" spans="2:5" x14ac:dyDescent="0.25">
      <c r="B5784" s="136">
        <v>37623</v>
      </c>
      <c r="C5784" s="261">
        <v>1.3539538383483889</v>
      </c>
      <c r="D5784" s="130">
        <f t="shared" si="94"/>
        <v>-5.8956790665362982E-3</v>
      </c>
      <c r="E5784" s="130">
        <v>-1.5887149113370969E-3</v>
      </c>
    </row>
    <row r="5785" spans="2:5" x14ac:dyDescent="0.25">
      <c r="B5785" s="136">
        <v>37621</v>
      </c>
      <c r="C5785" s="261">
        <v>1.36198365688324</v>
      </c>
      <c r="D5785" s="130">
        <f t="shared" si="94"/>
        <v>-6.144427582220704E-3</v>
      </c>
      <c r="E5785" s="130">
        <v>5.9306442416428261E-3</v>
      </c>
    </row>
    <row r="5786" spans="2:5" x14ac:dyDescent="0.25">
      <c r="B5786" s="136">
        <v>37620</v>
      </c>
      <c r="C5786" s="261">
        <v>1.370404005050659</v>
      </c>
      <c r="D5786" s="130">
        <f t="shared" si="94"/>
        <v>-1.9200939045885379E-2</v>
      </c>
      <c r="E5786" s="130">
        <v>6.1824149833692521E-3</v>
      </c>
    </row>
    <row r="5787" spans="2:5" x14ac:dyDescent="0.25">
      <c r="B5787" s="136">
        <v>37617</v>
      </c>
      <c r="C5787" s="261">
        <v>1.3972321748733521</v>
      </c>
      <c r="D5787" s="130">
        <f t="shared" si="94"/>
        <v>-2.7929208419061088E-2</v>
      </c>
      <c r="E5787" s="130">
        <v>1.9576832615649974E-2</v>
      </c>
    </row>
    <row r="5788" spans="2:5" x14ac:dyDescent="0.25">
      <c r="B5788" s="136">
        <v>37616</v>
      </c>
      <c r="C5788" s="261">
        <v>1.437376976013184</v>
      </c>
      <c r="D5788" s="130">
        <f t="shared" si="94"/>
        <v>2.6429801760738895E-2</v>
      </c>
      <c r="E5788" s="130">
        <v>2.8731660966417976E-2</v>
      </c>
    </row>
    <row r="5789" spans="2:5" x14ac:dyDescent="0.25">
      <c r="B5789" s="136">
        <v>37614</v>
      </c>
      <c r="C5789" s="261">
        <v>1.4003655910491939</v>
      </c>
      <c r="D5789" s="130">
        <f t="shared" si="94"/>
        <v>6.9989510092154604E-4</v>
      </c>
      <c r="E5789" s="130">
        <v>-2.5749254079919719E-2</v>
      </c>
    </row>
    <row r="5790" spans="2:5" x14ac:dyDescent="0.25">
      <c r="B5790" s="136">
        <v>37613</v>
      </c>
      <c r="C5790" s="261">
        <v>1.3993861675262449</v>
      </c>
      <c r="D5790" s="130">
        <f t="shared" si="94"/>
        <v>-3.5627688880823259E-2</v>
      </c>
      <c r="E5790" s="130">
        <v>-6.9940559037528528E-4</v>
      </c>
    </row>
    <row r="5791" spans="2:5" x14ac:dyDescent="0.25">
      <c r="B5791" s="136">
        <v>37610</v>
      </c>
      <c r="C5791" s="261">
        <v>1.451084971427917</v>
      </c>
      <c r="D5791" s="130">
        <f t="shared" si="94"/>
        <v>-1.89331513788118E-2</v>
      </c>
      <c r="E5791" s="130">
        <v>3.6943915197520022E-2</v>
      </c>
    </row>
    <row r="5792" spans="2:5" x14ac:dyDescent="0.25">
      <c r="B5792" s="136">
        <v>37609</v>
      </c>
      <c r="C5792" s="261">
        <v>1.4790887832641599</v>
      </c>
      <c r="D5792" s="130">
        <f t="shared" si="94"/>
        <v>2.5109087505141042E-2</v>
      </c>
      <c r="E5792" s="130">
        <v>1.9298533433701123E-2</v>
      </c>
    </row>
    <row r="5793" spans="2:5" x14ac:dyDescent="0.25">
      <c r="B5793" s="136">
        <v>37608</v>
      </c>
      <c r="C5793" s="261">
        <v>1.442859888076782</v>
      </c>
      <c r="D5793" s="130">
        <f t="shared" si="94"/>
        <v>2.3617673502322453E-2</v>
      </c>
      <c r="E5793" s="130">
        <v>-2.4494063911042169E-2</v>
      </c>
    </row>
    <row r="5794" spans="2:5" x14ac:dyDescent="0.25">
      <c r="B5794" s="136">
        <v>37607</v>
      </c>
      <c r="C5794" s="261">
        <v>1.409569144248962</v>
      </c>
      <c r="D5794" s="130">
        <f t="shared" si="94"/>
        <v>7.4175738274882145E-3</v>
      </c>
      <c r="E5794" s="130">
        <v>-2.307274885310865E-2</v>
      </c>
    </row>
    <row r="5795" spans="2:5" x14ac:dyDescent="0.25">
      <c r="B5795" s="136">
        <v>37606</v>
      </c>
      <c r="C5795" s="261">
        <v>1.3991905450820921</v>
      </c>
      <c r="D5795" s="130">
        <f t="shared" si="94"/>
        <v>3.7913921647155513E-2</v>
      </c>
      <c r="E5795" s="130">
        <v>-7.3629585389369152E-3</v>
      </c>
    </row>
    <row r="5796" spans="2:5" x14ac:dyDescent="0.25">
      <c r="B5796" s="136">
        <v>37603</v>
      </c>
      <c r="C5796" s="261">
        <v>1.348079562187195</v>
      </c>
      <c r="D5796" s="130">
        <f t="shared" si="94"/>
        <v>-3.9218471660052309E-2</v>
      </c>
      <c r="E5796" s="130">
        <v>-3.652896531822853E-2</v>
      </c>
    </row>
    <row r="5797" spans="2:5" x14ac:dyDescent="0.25">
      <c r="B5797" s="136">
        <v>37602</v>
      </c>
      <c r="C5797" s="261">
        <v>1.403107285499573</v>
      </c>
      <c r="D5797" s="130">
        <f t="shared" si="94"/>
        <v>6.3207773336066298E-3</v>
      </c>
      <c r="E5797" s="130">
        <v>4.0819343943689836E-2</v>
      </c>
    </row>
    <row r="5798" spans="2:5" x14ac:dyDescent="0.25">
      <c r="B5798" s="136">
        <v>37601</v>
      </c>
      <c r="C5798" s="261">
        <v>1.394294261932373</v>
      </c>
      <c r="D5798" s="130">
        <f t="shared" si="94"/>
        <v>3.6389481241173076E-2</v>
      </c>
      <c r="E5798" s="130">
        <v>-6.2810760504761207E-3</v>
      </c>
    </row>
    <row r="5799" spans="2:5" x14ac:dyDescent="0.25">
      <c r="B5799" s="136">
        <v>37600</v>
      </c>
      <c r="C5799" s="261">
        <v>1.345338106155396</v>
      </c>
      <c r="D5799" s="130">
        <f t="shared" si="94"/>
        <v>8.1890231632837818E-2</v>
      </c>
      <c r="E5799" s="130">
        <v>-3.5111781718966582E-2</v>
      </c>
    </row>
    <row r="5800" spans="2:5" x14ac:dyDescent="0.25">
      <c r="B5800" s="136">
        <v>37599</v>
      </c>
      <c r="C5800" s="261">
        <v>1.243507027626038</v>
      </c>
      <c r="D5800" s="130">
        <f t="shared" si="94"/>
        <v>-7.326343721387317E-2</v>
      </c>
      <c r="E5800" s="130">
        <v>-7.569181164455599E-2</v>
      </c>
    </row>
    <row r="5801" spans="2:5" x14ac:dyDescent="0.25">
      <c r="B5801" s="136">
        <v>37596</v>
      </c>
      <c r="C5801" s="261">
        <v>1.3418128490448</v>
      </c>
      <c r="D5801" s="130">
        <f t="shared" si="94"/>
        <v>-0.14563583587318726</v>
      </c>
      <c r="E5801" s="130">
        <v>7.9055300239385271E-2</v>
      </c>
    </row>
    <row r="5802" spans="2:5" x14ac:dyDescent="0.25">
      <c r="B5802" s="136">
        <v>37595</v>
      </c>
      <c r="C5802" s="261">
        <v>1.570539712905884</v>
      </c>
      <c r="D5802" s="130">
        <f t="shared" si="94"/>
        <v>-8.7212772318089689E-4</v>
      </c>
      <c r="E5802" s="130">
        <v>0.17046107735807448</v>
      </c>
    </row>
    <row r="5803" spans="2:5" x14ac:dyDescent="0.25">
      <c r="B5803" s="136">
        <v>37594</v>
      </c>
      <c r="C5803" s="261">
        <v>1.571910619735718</v>
      </c>
      <c r="D5803" s="130">
        <f t="shared" si="94"/>
        <v>-7.7871242464988217E-3</v>
      </c>
      <c r="E5803" s="130">
        <v>8.7288899387171187E-4</v>
      </c>
    </row>
    <row r="5804" spans="2:5" x14ac:dyDescent="0.25">
      <c r="B5804" s="136">
        <v>37593</v>
      </c>
      <c r="C5804" s="261">
        <v>1.584247350692749</v>
      </c>
      <c r="D5804" s="130">
        <f t="shared" si="94"/>
        <v>-2.2357302675645081E-2</v>
      </c>
      <c r="E5804" s="130">
        <v>7.8482394623080893E-3</v>
      </c>
    </row>
    <row r="5805" spans="2:5" x14ac:dyDescent="0.25">
      <c r="B5805" s="136">
        <v>37592</v>
      </c>
      <c r="C5805" s="261">
        <v>1.6204768419265749</v>
      </c>
      <c r="D5805" s="130">
        <f t="shared" si="94"/>
        <v>-6.0055536564004655E-3</v>
      </c>
      <c r="E5805" s="130">
        <v>2.2868582496277313E-2</v>
      </c>
    </row>
    <row r="5806" spans="2:5" x14ac:dyDescent="0.25">
      <c r="B5806" s="136">
        <v>37589</v>
      </c>
      <c r="C5806" s="261">
        <v>1.6302675008773799</v>
      </c>
      <c r="D5806" s="130">
        <f t="shared" si="94"/>
        <v>1.5491589879861302E-2</v>
      </c>
      <c r="E5806" s="130">
        <v>6.0418382401348876E-3</v>
      </c>
    </row>
    <row r="5807" spans="2:5" x14ac:dyDescent="0.25">
      <c r="B5807" s="136">
        <v>37587</v>
      </c>
      <c r="C5807" s="261">
        <v>1.6053973436355591</v>
      </c>
      <c r="D5807" s="130">
        <f t="shared" si="94"/>
        <v>2.4750210911194809E-2</v>
      </c>
      <c r="E5807" s="130">
        <v>-1.5255261623283408E-2</v>
      </c>
    </row>
    <row r="5808" spans="2:5" x14ac:dyDescent="0.25">
      <c r="B5808" s="136">
        <v>37586</v>
      </c>
      <c r="C5808" s="261">
        <v>1.5666230916976931</v>
      </c>
      <c r="D5808" s="130">
        <f t="shared" si="94"/>
        <v>-2.4390412294156515E-2</v>
      </c>
      <c r="E5808" s="130">
        <v>-2.4152433098000768E-2</v>
      </c>
    </row>
    <row r="5809" spans="2:5" x14ac:dyDescent="0.25">
      <c r="B5809" s="136">
        <v>37585</v>
      </c>
      <c r="C5809" s="261">
        <v>1.605788946151733</v>
      </c>
      <c r="D5809" s="130">
        <f t="shared" si="94"/>
        <v>-2.6128110791050211E-2</v>
      </c>
      <c r="E5809" s="130">
        <v>2.5000176916578725E-2</v>
      </c>
    </row>
    <row r="5810" spans="2:5" x14ac:dyDescent="0.25">
      <c r="B5810" s="136">
        <v>37582</v>
      </c>
      <c r="C5810" s="261">
        <v>1.6488708257675171</v>
      </c>
      <c r="D5810" s="130">
        <f t="shared" si="94"/>
        <v>-1.9790455583780987E-2</v>
      </c>
      <c r="E5810" s="130">
        <v>2.682910460869076E-2</v>
      </c>
    </row>
    <row r="5811" spans="2:5" x14ac:dyDescent="0.25">
      <c r="B5811" s="136">
        <v>37581</v>
      </c>
      <c r="C5811" s="261">
        <v>1.6821615695953369</v>
      </c>
      <c r="D5811" s="130">
        <f t="shared" si="94"/>
        <v>7.5767009396174034E-2</v>
      </c>
      <c r="E5811" s="130">
        <v>2.0190025384386089E-2</v>
      </c>
    </row>
    <row r="5812" spans="2:5" x14ac:dyDescent="0.25">
      <c r="B5812" s="136">
        <v>37580</v>
      </c>
      <c r="C5812" s="261">
        <v>1.5636857748031621</v>
      </c>
      <c r="D5812" s="130">
        <f t="shared" si="94"/>
        <v>6.2541236093336339E-2</v>
      </c>
      <c r="E5812" s="130">
        <v>-7.0430686881448337E-2</v>
      </c>
    </row>
    <row r="5813" spans="2:5" x14ac:dyDescent="0.25">
      <c r="B5813" s="136">
        <v>37579</v>
      </c>
      <c r="C5813" s="261">
        <v>1.4716471433639531</v>
      </c>
      <c r="D5813" s="130">
        <f t="shared" si="94"/>
        <v>3.3700363932446693E-2</v>
      </c>
      <c r="E5813" s="130">
        <v>-5.8860055467854389E-2</v>
      </c>
    </row>
    <row r="5814" spans="2:5" x14ac:dyDescent="0.25">
      <c r="B5814" s="136">
        <v>37578</v>
      </c>
      <c r="C5814" s="261">
        <v>1.4236689805984499</v>
      </c>
      <c r="D5814" s="130">
        <f t="shared" si="94"/>
        <v>-1.3747208592441876E-4</v>
      </c>
      <c r="E5814" s="130">
        <v>-3.2601675599921762E-2</v>
      </c>
    </row>
    <row r="5815" spans="2:5" x14ac:dyDescent="0.25">
      <c r="B5815" s="136">
        <v>37575</v>
      </c>
      <c r="C5815" s="261">
        <v>1.4238647222518921</v>
      </c>
      <c r="D5815" s="130">
        <f t="shared" si="94"/>
        <v>-1.2092440593175801E-2</v>
      </c>
      <c r="E5815" s="130">
        <v>1.3749098709721081E-4</v>
      </c>
    </row>
    <row r="5816" spans="2:5" x14ac:dyDescent="0.25">
      <c r="B5816" s="136">
        <v>37574</v>
      </c>
      <c r="C5816" s="261">
        <v>1.441293478012085</v>
      </c>
      <c r="D5816" s="130">
        <f t="shared" si="94"/>
        <v>1.9955636519104709E-2</v>
      </c>
      <c r="E5816" s="130">
        <v>1.2240457599531422E-2</v>
      </c>
    </row>
    <row r="5817" spans="2:5" x14ac:dyDescent="0.25">
      <c r="B5817" s="136">
        <v>37573</v>
      </c>
      <c r="C5817" s="261">
        <v>1.413094282150269</v>
      </c>
      <c r="D5817" s="130">
        <f t="shared" si="94"/>
        <v>-8.7910998110463431E-3</v>
      </c>
      <c r="E5817" s="130">
        <v>-1.9565200489708674E-2</v>
      </c>
    </row>
    <row r="5818" spans="2:5" x14ac:dyDescent="0.25">
      <c r="B5818" s="136">
        <v>37572</v>
      </c>
      <c r="C5818" s="261">
        <v>1.4256271123886111</v>
      </c>
      <c r="D5818" s="130">
        <f t="shared" si="94"/>
        <v>9.7087681935449921E-3</v>
      </c>
      <c r="E5818" s="130">
        <v>8.8690686790347632E-3</v>
      </c>
    </row>
    <row r="5819" spans="2:5" x14ac:dyDescent="0.25">
      <c r="B5819" s="136">
        <v>37571</v>
      </c>
      <c r="C5819" s="261">
        <v>1.411919116973877</v>
      </c>
      <c r="D5819" s="130">
        <f t="shared" si="94"/>
        <v>-4.4400237914894468E-2</v>
      </c>
      <c r="E5819" s="130">
        <v>-9.6154143643961878E-3</v>
      </c>
    </row>
    <row r="5820" spans="2:5" x14ac:dyDescent="0.25">
      <c r="B5820" s="136">
        <v>37568</v>
      </c>
      <c r="C5820" s="261">
        <v>1.477521419525146</v>
      </c>
      <c r="D5820" s="130">
        <f t="shared" si="94"/>
        <v>-2.8832840920328395E-2</v>
      </c>
      <c r="E5820" s="130">
        <v>4.6463215748415172E-2</v>
      </c>
    </row>
    <row r="5821" spans="2:5" x14ac:dyDescent="0.25">
      <c r="B5821" s="136">
        <v>37567</v>
      </c>
      <c r="C5821" s="261">
        <v>1.5213873386383061</v>
      </c>
      <c r="D5821" s="130">
        <f t="shared" si="94"/>
        <v>-7.7175554774155106E-4</v>
      </c>
      <c r="E5821" s="130">
        <v>2.9688854952274017E-2</v>
      </c>
    </row>
    <row r="5822" spans="2:5" x14ac:dyDescent="0.25">
      <c r="B5822" s="136">
        <v>37566</v>
      </c>
      <c r="C5822" s="261">
        <v>1.5225623846054079</v>
      </c>
      <c r="D5822" s="130">
        <f t="shared" si="94"/>
        <v>5.7823243625569599E-2</v>
      </c>
      <c r="E5822" s="130">
        <v>7.7235161438475965E-4</v>
      </c>
    </row>
    <row r="5823" spans="2:5" x14ac:dyDescent="0.25">
      <c r="B5823" s="136">
        <v>37565</v>
      </c>
      <c r="C5823" s="261">
        <v>1.4393353462219241</v>
      </c>
      <c r="D5823" s="130">
        <f t="shared" si="94"/>
        <v>-2.4552097750801711E-2</v>
      </c>
      <c r="E5823" s="130">
        <v>-5.4662481632930443E-2</v>
      </c>
    </row>
    <row r="5824" spans="2:5" x14ac:dyDescent="0.25">
      <c r="B5824" s="136">
        <v>37564</v>
      </c>
      <c r="C5824" s="261">
        <v>1.475563526153564</v>
      </c>
      <c r="D5824" s="130">
        <f t="shared" si="94"/>
        <v>6.9097754725461494E-2</v>
      </c>
      <c r="E5824" s="130">
        <v>2.5170075915063449E-2</v>
      </c>
    </row>
    <row r="5825" spans="2:5" x14ac:dyDescent="0.25">
      <c r="B5825" s="136">
        <v>37561</v>
      </c>
      <c r="C5825" s="261">
        <v>1.380195140838623</v>
      </c>
      <c r="D5825" s="130">
        <f t="shared" si="94"/>
        <v>-1.4954625305691286E-2</v>
      </c>
      <c r="E5825" s="130">
        <v>-6.4631839717225317E-2</v>
      </c>
    </row>
    <row r="5826" spans="2:5" x14ac:dyDescent="0.25">
      <c r="B5826" s="136">
        <v>37560</v>
      </c>
      <c r="C5826" s="261">
        <v>1.401148796081543</v>
      </c>
      <c r="D5826" s="130">
        <f t="shared" si="94"/>
        <v>1.5758238628114582E-2</v>
      </c>
      <c r="E5826" s="130">
        <v>1.5181661362891214E-2</v>
      </c>
    </row>
    <row r="5827" spans="2:5" x14ac:dyDescent="0.25">
      <c r="B5827" s="136">
        <v>37559</v>
      </c>
      <c r="C5827" s="261">
        <v>1.3794116973876951</v>
      </c>
      <c r="D5827" s="130">
        <f t="shared" ref="D5827:D5890" si="95">(C5827-C5828)/C5828</f>
        <v>3.4360744553118848E-2</v>
      </c>
      <c r="E5827" s="130">
        <v>-1.5513768954901802E-2</v>
      </c>
    </row>
    <row r="5828" spans="2:5" x14ac:dyDescent="0.25">
      <c r="B5828" s="136">
        <v>37558</v>
      </c>
      <c r="C5828" s="261">
        <v>1.333588600158691</v>
      </c>
      <c r="D5828" s="130">
        <f t="shared" si="95"/>
        <v>-1.119431480695849E-2</v>
      </c>
      <c r="E5828" s="130">
        <v>-3.3219304516398609E-2</v>
      </c>
    </row>
    <row r="5829" spans="2:5" x14ac:dyDescent="0.25">
      <c r="B5829" s="136">
        <v>37557</v>
      </c>
      <c r="C5829" s="261">
        <v>1.348686218261719</v>
      </c>
      <c r="D5829" s="130">
        <f t="shared" si="95"/>
        <v>-1.287599333192219E-2</v>
      </c>
      <c r="E5829" s="130">
        <v>1.1321046161635951E-2</v>
      </c>
    </row>
    <row r="5830" spans="2:5" x14ac:dyDescent="0.25">
      <c r="B5830" s="136">
        <v>37554</v>
      </c>
      <c r="C5830" s="261">
        <v>1.366278409957886</v>
      </c>
      <c r="D5830" s="130">
        <f t="shared" si="95"/>
        <v>1.128517473676648E-2</v>
      </c>
      <c r="E5830" s="130">
        <v>1.3043947107905527E-2</v>
      </c>
    </row>
    <row r="5831" spans="2:5" x14ac:dyDescent="0.25">
      <c r="B5831" s="136">
        <v>37553</v>
      </c>
      <c r="C5831" s="261">
        <v>1.3510317802429199</v>
      </c>
      <c r="D5831" s="130">
        <f t="shared" si="95"/>
        <v>1.274691415943534E-2</v>
      </c>
      <c r="E5831" s="130">
        <v>-1.1159240754917589E-2</v>
      </c>
    </row>
    <row r="5832" spans="2:5" x14ac:dyDescent="0.25">
      <c r="B5832" s="136">
        <v>37552</v>
      </c>
      <c r="C5832" s="261">
        <v>1.334027051925659</v>
      </c>
      <c r="D5832" s="130">
        <f t="shared" si="95"/>
        <v>1.1710865877202596E-2</v>
      </c>
      <c r="E5832" s="130">
        <v>-1.2586475437464143E-2</v>
      </c>
    </row>
    <row r="5833" spans="2:5" x14ac:dyDescent="0.25">
      <c r="B5833" s="136">
        <v>37551</v>
      </c>
      <c r="C5833" s="261">
        <v>1.318585276603699</v>
      </c>
      <c r="D5833" s="130">
        <f t="shared" si="95"/>
        <v>-6.2795309932818413E-2</v>
      </c>
      <c r="E5833" s="130">
        <v>-1.1575308986178284E-2</v>
      </c>
    </row>
    <row r="5834" spans="2:5" x14ac:dyDescent="0.25">
      <c r="B5834" s="136">
        <v>37550</v>
      </c>
      <c r="C5834" s="261">
        <v>1.4069341421127319</v>
      </c>
      <c r="D5834" s="130">
        <f t="shared" si="95"/>
        <v>4.0447740192539579E-3</v>
      </c>
      <c r="E5834" s="130">
        <v>6.7002769617293581E-2</v>
      </c>
    </row>
    <row r="5835" spans="2:5" x14ac:dyDescent="0.25">
      <c r="B5835" s="136">
        <v>37547</v>
      </c>
      <c r="C5835" s="261">
        <v>1.40126633644104</v>
      </c>
      <c r="D5835" s="130">
        <f t="shared" si="95"/>
        <v>-7.0632661420471799E-3</v>
      </c>
      <c r="E5835" s="130">
        <v>-4.0284797291085684E-3</v>
      </c>
    </row>
    <row r="5836" spans="2:5" x14ac:dyDescent="0.25">
      <c r="B5836" s="136">
        <v>37546</v>
      </c>
      <c r="C5836" s="261">
        <v>1.4112342596054079</v>
      </c>
      <c r="D5836" s="130">
        <f t="shared" si="95"/>
        <v>8.3270606204852424E-2</v>
      </c>
      <c r="E5836" s="130">
        <v>7.1135107617618203E-3</v>
      </c>
    </row>
    <row r="5837" spans="2:5" x14ac:dyDescent="0.25">
      <c r="B5837" s="136">
        <v>37545</v>
      </c>
      <c r="C5837" s="261">
        <v>1.302753210067749</v>
      </c>
      <c r="D5837" s="130">
        <f t="shared" si="95"/>
        <v>-2.4586593700607885E-2</v>
      </c>
      <c r="E5837" s="130">
        <v>-7.6869625860692362E-2</v>
      </c>
    </row>
    <row r="5838" spans="2:5" x14ac:dyDescent="0.25">
      <c r="B5838" s="136">
        <v>37544</v>
      </c>
      <c r="C5838" s="261">
        <v>1.3355908393859861</v>
      </c>
      <c r="D5838" s="130">
        <f t="shared" si="95"/>
        <v>6.5159792298675301E-2</v>
      </c>
      <c r="E5838" s="130">
        <v>2.5206331532684825E-2</v>
      </c>
    </row>
    <row r="5839" spans="2:5" x14ac:dyDescent="0.25">
      <c r="B5839" s="136">
        <v>37543</v>
      </c>
      <c r="C5839" s="261">
        <v>1.2538877725601201</v>
      </c>
      <c r="D5839" s="130">
        <f t="shared" si="95"/>
        <v>-9.2662067016740634E-3</v>
      </c>
      <c r="E5839" s="130">
        <v>-6.1173725078428623E-2</v>
      </c>
    </row>
    <row r="5840" spans="2:5" x14ac:dyDescent="0.25">
      <c r="B5840" s="136">
        <v>37540</v>
      </c>
      <c r="C5840" s="261">
        <v>1.2656152248382571</v>
      </c>
      <c r="D5840" s="130">
        <f t="shared" si="95"/>
        <v>0</v>
      </c>
      <c r="E5840" s="130">
        <v>9.3528723501246913E-3</v>
      </c>
    </row>
    <row r="5841" spans="2:5" x14ac:dyDescent="0.25">
      <c r="B5841" s="136">
        <v>37539</v>
      </c>
      <c r="C5841" s="261">
        <v>1.2656152248382571</v>
      </c>
      <c r="D5841" s="130">
        <f t="shared" si="95"/>
        <v>0.15645618276381101</v>
      </c>
      <c r="E5841" s="130">
        <v>0</v>
      </c>
    </row>
    <row r="5842" spans="2:5" x14ac:dyDescent="0.25">
      <c r="B5842" s="136">
        <v>37538</v>
      </c>
      <c r="C5842" s="261">
        <v>1.094390988349915</v>
      </c>
      <c r="D5842" s="130">
        <f t="shared" si="95"/>
        <v>1.8926419983724546E-2</v>
      </c>
      <c r="E5842" s="130">
        <v>-0.13528933053900655</v>
      </c>
    </row>
    <row r="5843" spans="2:5" x14ac:dyDescent="0.25">
      <c r="B5843" s="136">
        <v>37537</v>
      </c>
      <c r="C5843" s="261">
        <v>1.074062824249268</v>
      </c>
      <c r="D5843" s="130">
        <f t="shared" si="95"/>
        <v>7.1776456869164951E-2</v>
      </c>
      <c r="E5843" s="130">
        <v>-1.8574864300826416E-2</v>
      </c>
    </row>
    <row r="5844" spans="2:5" x14ac:dyDescent="0.25">
      <c r="B5844" s="136">
        <v>37536</v>
      </c>
      <c r="C5844" s="261">
        <v>1.002133250236511</v>
      </c>
      <c r="D5844" s="130">
        <f t="shared" si="95"/>
        <v>-3.9167415117246959E-2</v>
      </c>
      <c r="E5844" s="130">
        <v>-6.6969615174078151E-2</v>
      </c>
    </row>
    <row r="5845" spans="2:5" x14ac:dyDescent="0.25">
      <c r="B5845" s="136">
        <v>37533</v>
      </c>
      <c r="C5845" s="261">
        <v>1.042984247207642</v>
      </c>
      <c r="D5845" s="130">
        <f t="shared" si="95"/>
        <v>-1.0018750292070801E-2</v>
      </c>
      <c r="E5845" s="130">
        <v>4.0764037079390282E-2</v>
      </c>
    </row>
    <row r="5846" spans="2:5" x14ac:dyDescent="0.25">
      <c r="B5846" s="136">
        <v>37532</v>
      </c>
      <c r="C5846" s="261">
        <v>1.053539395332336</v>
      </c>
      <c r="D5846" s="130">
        <f t="shared" si="95"/>
        <v>9.3634522247961951E-3</v>
      </c>
      <c r="E5846" s="130">
        <v>1.0120141462302038E-2</v>
      </c>
    </row>
    <row r="5847" spans="2:5" x14ac:dyDescent="0.25">
      <c r="B5847" s="136">
        <v>37531</v>
      </c>
      <c r="C5847" s="261">
        <v>1.043766140937805</v>
      </c>
      <c r="D5847" s="130">
        <f t="shared" si="95"/>
        <v>-1.6574725256828706E-2</v>
      </c>
      <c r="E5847" s="130">
        <v>-9.2765913053000568E-3</v>
      </c>
    </row>
    <row r="5848" spans="2:5" x14ac:dyDescent="0.25">
      <c r="B5848" s="136">
        <v>37530</v>
      </c>
      <c r="C5848" s="261">
        <v>1.061357855796814</v>
      </c>
      <c r="D5848" s="130">
        <f t="shared" si="95"/>
        <v>1.8454097963131037E-3</v>
      </c>
      <c r="E5848" s="130">
        <v>1.6854076951761603E-2</v>
      </c>
    </row>
    <row r="5849" spans="2:5" x14ac:dyDescent="0.25">
      <c r="B5849" s="136">
        <v>37529</v>
      </c>
      <c r="C5849" s="261">
        <v>1.0594028234481809</v>
      </c>
      <c r="D5849" s="130">
        <f t="shared" si="95"/>
        <v>-1.4545435190412338E-2</v>
      </c>
      <c r="E5849" s="130">
        <v>-1.8420105320323794E-3</v>
      </c>
    </row>
    <row r="5850" spans="2:5" x14ac:dyDescent="0.25">
      <c r="B5850" s="136">
        <v>37526</v>
      </c>
      <c r="C5850" s="261">
        <v>1.075039744377136</v>
      </c>
      <c r="D5850" s="130">
        <f t="shared" si="95"/>
        <v>-1.4530721796968515E-3</v>
      </c>
      <c r="E5850" s="130">
        <v>1.4760127670850911E-2</v>
      </c>
    </row>
    <row r="5851" spans="2:5" x14ac:dyDescent="0.25">
      <c r="B5851" s="136">
        <v>37525</v>
      </c>
      <c r="C5851" s="261">
        <v>1.0766041278839109</v>
      </c>
      <c r="D5851" s="130">
        <f t="shared" si="95"/>
        <v>-1.2902898616303901E-2</v>
      </c>
      <c r="E5851" s="130">
        <v>1.4551866709646959E-3</v>
      </c>
    </row>
    <row r="5852" spans="2:5" x14ac:dyDescent="0.25">
      <c r="B5852" s="136">
        <v>37524</v>
      </c>
      <c r="C5852" s="261">
        <v>1.09067702293396</v>
      </c>
      <c r="D5852" s="130">
        <f t="shared" si="95"/>
        <v>3.0471065755214192E-2</v>
      </c>
      <c r="E5852" s="130">
        <v>1.3071559624900969E-2</v>
      </c>
    </row>
    <row r="5853" spans="2:5" x14ac:dyDescent="0.25">
      <c r="B5853" s="136">
        <v>37523</v>
      </c>
      <c r="C5853" s="261">
        <v>1.058425664901733</v>
      </c>
      <c r="D5853" s="130">
        <f t="shared" si="95"/>
        <v>1.2940888165575411E-3</v>
      </c>
      <c r="E5853" s="130">
        <v>-2.9570035266232808E-2</v>
      </c>
    </row>
    <row r="5854" spans="2:5" x14ac:dyDescent="0.25">
      <c r="B5854" s="136">
        <v>37522</v>
      </c>
      <c r="C5854" s="261">
        <v>1.057057738304138</v>
      </c>
      <c r="D5854" s="130">
        <f t="shared" si="95"/>
        <v>-5.9478031506569856E-2</v>
      </c>
      <c r="E5854" s="130">
        <v>-1.2924163150578882E-3</v>
      </c>
    </row>
    <row r="5855" spans="2:5" x14ac:dyDescent="0.25">
      <c r="B5855" s="136">
        <v>37519</v>
      </c>
      <c r="C5855" s="261">
        <v>1.1239054203033449</v>
      </c>
      <c r="D5855" s="130">
        <f t="shared" si="95"/>
        <v>1.572137695504507E-2</v>
      </c>
      <c r="E5855" s="130">
        <v>6.3239385680532709E-2</v>
      </c>
    </row>
    <row r="5856" spans="2:5" x14ac:dyDescent="0.25">
      <c r="B5856" s="136">
        <v>37518</v>
      </c>
      <c r="C5856" s="261">
        <v>1.1065095663070681</v>
      </c>
      <c r="D5856" s="130">
        <f t="shared" si="95"/>
        <v>-4.7290625023414488E-2</v>
      </c>
      <c r="E5856" s="130">
        <v>-1.5478040840466514E-2</v>
      </c>
    </row>
    <row r="5857" spans="2:5" x14ac:dyDescent="0.25">
      <c r="B5857" s="136">
        <v>37517</v>
      </c>
      <c r="C5857" s="261">
        <v>1.161434531211853</v>
      </c>
      <c r="D5857" s="130">
        <f t="shared" si="95"/>
        <v>9.5143547878370517E-3</v>
      </c>
      <c r="E5857" s="130">
        <v>4.9638038908325785E-2</v>
      </c>
    </row>
    <row r="5858" spans="2:5" x14ac:dyDescent="0.25">
      <c r="B5858" s="136">
        <v>37516</v>
      </c>
      <c r="C5858" s="261">
        <v>1.1504883766174321</v>
      </c>
      <c r="D5858" s="130">
        <f t="shared" si="95"/>
        <v>2.1520528273776457E-2</v>
      </c>
      <c r="E5858" s="130">
        <v>-9.4246849910684244E-3</v>
      </c>
    </row>
    <row r="5859" spans="2:5" x14ac:dyDescent="0.25">
      <c r="B5859" s="136">
        <v>37515</v>
      </c>
      <c r="C5859" s="261">
        <v>1.1262508630752559</v>
      </c>
      <c r="D5859" s="130">
        <f t="shared" si="95"/>
        <v>6.4624384282369399E-3</v>
      </c>
      <c r="E5859" s="130">
        <v>-2.1067152032806496E-2</v>
      </c>
    </row>
    <row r="5860" spans="2:5" x14ac:dyDescent="0.25">
      <c r="B5860" s="136">
        <v>37512</v>
      </c>
      <c r="C5860" s="261">
        <v>1.1190192699432371</v>
      </c>
      <c r="D5860" s="130">
        <f t="shared" si="95"/>
        <v>-6.9386185941185154E-3</v>
      </c>
      <c r="E5860" s="130">
        <v>-6.4209434763697112E-3</v>
      </c>
    </row>
    <row r="5861" spans="2:5" x14ac:dyDescent="0.25">
      <c r="B5861" s="136">
        <v>37511</v>
      </c>
      <c r="C5861" s="261">
        <v>1.1268379688262939</v>
      </c>
      <c r="D5861" s="130">
        <f t="shared" si="95"/>
        <v>-2.3708269724004267E-2</v>
      </c>
      <c r="E5861" s="130">
        <v>6.9870994120176952E-3</v>
      </c>
    </row>
    <row r="5862" spans="2:5" x14ac:dyDescent="0.25">
      <c r="B5862" s="136">
        <v>37510</v>
      </c>
      <c r="C5862" s="261">
        <v>1.1542021036148069</v>
      </c>
      <c r="D5862" s="130">
        <f t="shared" si="95"/>
        <v>-1.055628833307295E-2</v>
      </c>
      <c r="E5862" s="130">
        <v>2.4284001378667815E-2</v>
      </c>
    </row>
    <row r="5863" spans="2:5" x14ac:dyDescent="0.25">
      <c r="B5863" s="136">
        <v>37509</v>
      </c>
      <c r="C5863" s="261">
        <v>1.166516184806824</v>
      </c>
      <c r="D5863" s="130">
        <f t="shared" si="95"/>
        <v>4.7936430592777426E-2</v>
      </c>
      <c r="E5863" s="130">
        <v>1.0668912449085813E-2</v>
      </c>
    </row>
    <row r="5864" spans="2:5" x14ac:dyDescent="0.25">
      <c r="B5864" s="136">
        <v>37508</v>
      </c>
      <c r="C5864" s="261">
        <v>1.1131554841995239</v>
      </c>
      <c r="D5864" s="130">
        <f t="shared" si="95"/>
        <v>-8.0126417549734354E-3</v>
      </c>
      <c r="E5864" s="130">
        <v>-4.5743643596455205E-2</v>
      </c>
    </row>
    <row r="5865" spans="2:5" x14ac:dyDescent="0.25">
      <c r="B5865" s="136">
        <v>37505</v>
      </c>
      <c r="C5865" s="261">
        <v>1.122146844863892</v>
      </c>
      <c r="D5865" s="130">
        <f t="shared" si="95"/>
        <v>2.9776070950157957E-2</v>
      </c>
      <c r="E5865" s="130">
        <v>8.0773627691677376E-3</v>
      </c>
    </row>
    <row r="5866" spans="2:5" x14ac:dyDescent="0.25">
      <c r="B5866" s="136">
        <v>37504</v>
      </c>
      <c r="C5866" s="261">
        <v>1.089699864387512</v>
      </c>
      <c r="D5866" s="130">
        <f t="shared" si="95"/>
        <v>1.4743594511298169E-2</v>
      </c>
      <c r="E5866" s="130">
        <v>-2.891509308687281E-2</v>
      </c>
    </row>
    <row r="5867" spans="2:5" x14ac:dyDescent="0.25">
      <c r="B5867" s="136">
        <v>37503</v>
      </c>
      <c r="C5867" s="261">
        <v>1.073867201805115</v>
      </c>
      <c r="D5867" s="130">
        <f t="shared" si="95"/>
        <v>-9.9119255027843231E-3</v>
      </c>
      <c r="E5867" s="130">
        <v>-1.4529379235351275E-2</v>
      </c>
    </row>
    <row r="5868" spans="2:5" x14ac:dyDescent="0.25">
      <c r="B5868" s="136">
        <v>37502</v>
      </c>
      <c r="C5868" s="261">
        <v>1.0846178531646731</v>
      </c>
      <c r="D5868" s="130">
        <f t="shared" si="95"/>
        <v>-1.9611046165625513E-2</v>
      </c>
      <c r="E5868" s="130">
        <v>1.0011155328598191E-2</v>
      </c>
    </row>
    <row r="5869" spans="2:5" x14ac:dyDescent="0.25">
      <c r="B5869" s="136">
        <v>37498</v>
      </c>
      <c r="C5869" s="261">
        <v>1.106313824653625</v>
      </c>
      <c r="D5869" s="130">
        <f t="shared" si="95"/>
        <v>2.7222904053886887E-2</v>
      </c>
      <c r="E5869" s="130">
        <v>2.0003332441604169E-2</v>
      </c>
    </row>
    <row r="5870" spans="2:5" x14ac:dyDescent="0.25">
      <c r="B5870" s="136">
        <v>37497</v>
      </c>
      <c r="C5870" s="261">
        <v>1.076994895935059</v>
      </c>
      <c r="D5870" s="130">
        <f t="shared" si="95"/>
        <v>3.6429805719924808E-3</v>
      </c>
      <c r="E5870" s="130">
        <v>-2.6501457421220825E-2</v>
      </c>
    </row>
    <row r="5871" spans="2:5" x14ac:dyDescent="0.25">
      <c r="B5871" s="136">
        <v>37496</v>
      </c>
      <c r="C5871" s="261">
        <v>1.07308566570282</v>
      </c>
      <c r="D5871" s="130">
        <f t="shared" si="95"/>
        <v>-8.3089166206531118E-3</v>
      </c>
      <c r="E5871" s="130">
        <v>-3.629757436171463E-3</v>
      </c>
    </row>
    <row r="5872" spans="2:5" x14ac:dyDescent="0.25">
      <c r="B5872" s="136">
        <v>37495</v>
      </c>
      <c r="C5872" s="261">
        <v>1.0820765495300291</v>
      </c>
      <c r="D5872" s="130">
        <f t="shared" si="95"/>
        <v>-2.5352326819444153E-2</v>
      </c>
      <c r="E5872" s="130">
        <v>8.3785331540333526E-3</v>
      </c>
    </row>
    <row r="5873" spans="2:5" x14ac:dyDescent="0.25">
      <c r="B5873" s="136">
        <v>37494</v>
      </c>
      <c r="C5873" s="261">
        <v>1.1102232933044429</v>
      </c>
      <c r="D5873" s="130">
        <f t="shared" si="95"/>
        <v>1.2477971832210251E-2</v>
      </c>
      <c r="E5873" s="130">
        <v>2.6011786122376115E-2</v>
      </c>
    </row>
    <row r="5874" spans="2:5" x14ac:dyDescent="0.25">
      <c r="B5874" s="136">
        <v>37491</v>
      </c>
      <c r="C5874" s="261">
        <v>1.096540689468384</v>
      </c>
      <c r="D5874" s="130">
        <f t="shared" si="95"/>
        <v>-7.4310620248622299E-3</v>
      </c>
      <c r="E5874" s="130">
        <v>-1.2324190924993404E-2</v>
      </c>
    </row>
    <row r="5875" spans="2:5" x14ac:dyDescent="0.25">
      <c r="B5875" s="136">
        <v>37490</v>
      </c>
      <c r="C5875" s="261">
        <v>1.1047501564025879</v>
      </c>
      <c r="D5875" s="130">
        <f t="shared" si="95"/>
        <v>2.0216597357346901E-2</v>
      </c>
      <c r="E5875" s="130">
        <v>7.4866961281518218E-3</v>
      </c>
    </row>
    <row r="5876" spans="2:5" x14ac:dyDescent="0.25">
      <c r="B5876" s="136">
        <v>37489</v>
      </c>
      <c r="C5876" s="261">
        <v>1.0828584432601931</v>
      </c>
      <c r="D5876" s="130">
        <f t="shared" si="95"/>
        <v>-1.0714161636836753E-2</v>
      </c>
      <c r="E5876" s="130">
        <v>-1.9815985556119825E-2</v>
      </c>
    </row>
    <row r="5877" spans="2:5" x14ac:dyDescent="0.25">
      <c r="B5877" s="136">
        <v>37488</v>
      </c>
      <c r="C5877" s="261">
        <v>1.0945860147476201</v>
      </c>
      <c r="D5877" s="130">
        <f t="shared" si="95"/>
        <v>-2.849063799915094E-3</v>
      </c>
      <c r="E5877" s="130">
        <v>1.0830198130162279E-2</v>
      </c>
    </row>
    <row r="5878" spans="2:5" x14ac:dyDescent="0.25">
      <c r="B5878" s="136">
        <v>37487</v>
      </c>
      <c r="C5878" s="261">
        <v>1.0977134704589839</v>
      </c>
      <c r="D5878" s="130">
        <f t="shared" si="95"/>
        <v>4.5810234536734662E-2</v>
      </c>
      <c r="E5878" s="130">
        <v>2.8572041568473345E-3</v>
      </c>
    </row>
    <row r="5879" spans="2:5" x14ac:dyDescent="0.25">
      <c r="B5879" s="136">
        <v>37484</v>
      </c>
      <c r="C5879" s="261">
        <v>1.049629688262939</v>
      </c>
      <c r="D5879" s="130">
        <f t="shared" si="95"/>
        <v>2.3831564279037151E-2</v>
      </c>
      <c r="E5879" s="130">
        <v>-4.3803582164241621E-2</v>
      </c>
    </row>
    <row r="5880" spans="2:5" x14ac:dyDescent="0.25">
      <c r="B5880" s="136">
        <v>37483</v>
      </c>
      <c r="C5880" s="261">
        <v>1.0251976251602171</v>
      </c>
      <c r="D5880" s="130">
        <f t="shared" si="95"/>
        <v>6.7182201182547554E-3</v>
      </c>
      <c r="E5880" s="130">
        <v>-2.3276840752432641E-2</v>
      </c>
    </row>
    <row r="5881" spans="2:5" x14ac:dyDescent="0.25">
      <c r="B5881" s="136">
        <v>37482</v>
      </c>
      <c r="C5881" s="261">
        <v>1.018356084823608</v>
      </c>
      <c r="D5881" s="130">
        <f t="shared" si="95"/>
        <v>2.1568592630540565E-2</v>
      </c>
      <c r="E5881" s="130">
        <v>-6.6733868365525311E-3</v>
      </c>
    </row>
    <row r="5882" spans="2:5" x14ac:dyDescent="0.25">
      <c r="B5882" s="136">
        <v>37481</v>
      </c>
      <c r="C5882" s="261">
        <v>0.99685531854629517</v>
      </c>
      <c r="D5882" s="130">
        <f t="shared" si="95"/>
        <v>-3.0234416622269999E-2</v>
      </c>
      <c r="E5882" s="130">
        <v>-2.1113210396378188E-2</v>
      </c>
    </row>
    <row r="5883" spans="2:5" x14ac:dyDescent="0.25">
      <c r="B5883" s="136">
        <v>37480</v>
      </c>
      <c r="C5883" s="261">
        <v>1.027934312820435</v>
      </c>
      <c r="D5883" s="130">
        <f t="shared" si="95"/>
        <v>7.2784362833117977E-3</v>
      </c>
      <c r="E5883" s="130">
        <v>3.117703612141234E-2</v>
      </c>
    </row>
    <row r="5884" spans="2:5" x14ac:dyDescent="0.25">
      <c r="B5884" s="136">
        <v>37477</v>
      </c>
      <c r="C5884" s="261">
        <v>1.020506620407104</v>
      </c>
      <c r="D5884" s="130">
        <f t="shared" si="95"/>
        <v>-1.4905477585513728E-2</v>
      </c>
      <c r="E5884" s="130">
        <v>-7.2258434422243813E-3</v>
      </c>
    </row>
    <row r="5885" spans="2:5" x14ac:dyDescent="0.25">
      <c r="B5885" s="136">
        <v>37476</v>
      </c>
      <c r="C5885" s="261">
        <v>1.035947918891907</v>
      </c>
      <c r="D5885" s="130">
        <f t="shared" si="95"/>
        <v>-8.0479041205316851E-3</v>
      </c>
      <c r="E5885" s="130">
        <v>1.5131012553983251E-2</v>
      </c>
    </row>
    <row r="5886" spans="2:5" x14ac:dyDescent="0.25">
      <c r="B5886" s="136">
        <v>37475</v>
      </c>
      <c r="C5886" s="261">
        <v>1.044352769851685</v>
      </c>
      <c r="D5886" s="130">
        <f t="shared" si="95"/>
        <v>-5.768374806814614E-3</v>
      </c>
      <c r="E5886" s="130">
        <v>8.1131983630685148E-3</v>
      </c>
    </row>
    <row r="5887" spans="2:5" x14ac:dyDescent="0.25">
      <c r="B5887" s="136">
        <v>37474</v>
      </c>
      <c r="C5887" s="261">
        <v>1.0504119396209719</v>
      </c>
      <c r="D5887" s="130">
        <f t="shared" si="95"/>
        <v>5.1663488937624236E-2</v>
      </c>
      <c r="E5887" s="130">
        <v>5.801842006075579E-3</v>
      </c>
    </row>
    <row r="5888" spans="2:5" x14ac:dyDescent="0.25">
      <c r="B5888" s="136">
        <v>37473</v>
      </c>
      <c r="C5888" s="261">
        <v>0.99880993366241455</v>
      </c>
      <c r="D5888" s="130">
        <f t="shared" si="95"/>
        <v>-4.3250353844212219E-2</v>
      </c>
      <c r="E5888" s="130">
        <v>-4.9125494496166232E-2</v>
      </c>
    </row>
    <row r="5889" spans="2:5" x14ac:dyDescent="0.25">
      <c r="B5889" s="136">
        <v>37470</v>
      </c>
      <c r="C5889" s="261">
        <v>1.043961644172668</v>
      </c>
      <c r="D5889" s="130">
        <f t="shared" si="95"/>
        <v>5.9302100959619498E-2</v>
      </c>
      <c r="E5889" s="130">
        <v>4.5205508063673489E-2</v>
      </c>
    </row>
    <row r="5890" spans="2:5" x14ac:dyDescent="0.25">
      <c r="B5890" s="136">
        <v>37469</v>
      </c>
      <c r="C5890" s="261">
        <v>0.98551833629608154</v>
      </c>
      <c r="D5890" s="130">
        <f t="shared" si="95"/>
        <v>-2.0971053423463719E-2</v>
      </c>
      <c r="E5890" s="130">
        <v>-5.5982236706505019E-2</v>
      </c>
    </row>
    <row r="5891" spans="2:5" x14ac:dyDescent="0.25">
      <c r="B5891" s="136">
        <v>37468</v>
      </c>
      <c r="C5891" s="261">
        <v>1.0066283941268921</v>
      </c>
      <c r="D5891" s="130">
        <f t="shared" ref="D5891:D5954" si="96">(C5891-C5892)/C5892</f>
        <v>-1.4354073129038516E-2</v>
      </c>
      <c r="E5891" s="130">
        <v>2.1420258815426446E-2</v>
      </c>
    </row>
    <row r="5892" spans="2:5" x14ac:dyDescent="0.25">
      <c r="B5892" s="136">
        <v>37467</v>
      </c>
      <c r="C5892" s="261">
        <v>1.0212880373001101</v>
      </c>
      <c r="D5892" s="130">
        <f t="shared" si="96"/>
        <v>1.1420768162620951E-2</v>
      </c>
      <c r="E5892" s="130">
        <v>1.4563113119745808E-2</v>
      </c>
    </row>
    <row r="5893" spans="2:5" x14ac:dyDescent="0.25">
      <c r="B5893" s="136">
        <v>37466</v>
      </c>
      <c r="C5893" s="261">
        <v>1.0097558498382571</v>
      </c>
      <c r="D5893" s="130">
        <f t="shared" si="96"/>
        <v>4.3847223564959938E-2</v>
      </c>
      <c r="E5893" s="130">
        <v>-1.1291807052141395E-2</v>
      </c>
    </row>
    <row r="5894" spans="2:5" x14ac:dyDescent="0.25">
      <c r="B5894" s="136">
        <v>37463</v>
      </c>
      <c r="C5894" s="261">
        <v>0.96734064817428589</v>
      </c>
      <c r="D5894" s="130">
        <f t="shared" si="96"/>
        <v>-3.4227156708784303E-3</v>
      </c>
      <c r="E5894" s="130">
        <v>-4.2005403257396573E-2</v>
      </c>
    </row>
    <row r="5895" spans="2:5" x14ac:dyDescent="0.25">
      <c r="B5895" s="136">
        <v>37462</v>
      </c>
      <c r="C5895" s="261">
        <v>0.97066295146942139</v>
      </c>
      <c r="D5895" s="130">
        <f t="shared" si="96"/>
        <v>-1.6634405153082371E-2</v>
      </c>
      <c r="E5895" s="130">
        <v>3.4344708882086783E-3</v>
      </c>
    </row>
    <row r="5896" spans="2:5" x14ac:dyDescent="0.25">
      <c r="B5896" s="136">
        <v>37461</v>
      </c>
      <c r="C5896" s="261">
        <v>0.98708248138427734</v>
      </c>
      <c r="D5896" s="130">
        <f t="shared" si="96"/>
        <v>-9.9981808663607511E-3</v>
      </c>
      <c r="E5896" s="130">
        <v>1.6915789244865618E-2</v>
      </c>
    </row>
    <row r="5897" spans="2:5" x14ac:dyDescent="0.25">
      <c r="B5897" s="136">
        <v>37460</v>
      </c>
      <c r="C5897" s="261">
        <v>0.9970511794090271</v>
      </c>
      <c r="D5897" s="130">
        <f t="shared" si="96"/>
        <v>2.9880666100699716E-2</v>
      </c>
      <c r="E5897" s="130">
        <v>1.0099154034999919E-2</v>
      </c>
    </row>
    <row r="5898" spans="2:5" x14ac:dyDescent="0.25">
      <c r="B5898" s="136">
        <v>37459</v>
      </c>
      <c r="C5898" s="261">
        <v>0.96812301874160767</v>
      </c>
      <c r="D5898" s="130">
        <f t="shared" si="96"/>
        <v>3.6479416250246471E-3</v>
      </c>
      <c r="E5898" s="130">
        <v>-2.9013716913273955E-2</v>
      </c>
    </row>
    <row r="5899" spans="2:5" x14ac:dyDescent="0.25">
      <c r="B5899" s="136">
        <v>37456</v>
      </c>
      <c r="C5899" s="261">
        <v>0.96460419893264771</v>
      </c>
      <c r="D5899" s="130">
        <f t="shared" si="96"/>
        <v>-6.0357802485178171E-2</v>
      </c>
      <c r="E5899" s="130">
        <v>-3.634682515383032E-3</v>
      </c>
    </row>
    <row r="5900" spans="2:5" x14ac:dyDescent="0.25">
      <c r="B5900" s="136">
        <v>37455</v>
      </c>
      <c r="C5900" s="261">
        <v>1.0265654325485229</v>
      </c>
      <c r="D5900" s="130">
        <f t="shared" si="96"/>
        <v>-4.3526518328366647E-2</v>
      </c>
      <c r="E5900" s="130">
        <v>6.4234878600400544E-2</v>
      </c>
    </row>
    <row r="5901" spans="2:5" x14ac:dyDescent="0.25">
      <c r="B5901" s="136">
        <v>37454</v>
      </c>
      <c r="C5901" s="261">
        <v>1.0732816457748411</v>
      </c>
      <c r="D5901" s="130">
        <f t="shared" si="96"/>
        <v>1.2726716036406849E-2</v>
      </c>
      <c r="E5901" s="130">
        <v>4.5507292321680617E-2</v>
      </c>
    </row>
    <row r="5902" spans="2:5" x14ac:dyDescent="0.25">
      <c r="B5902" s="136">
        <v>37453</v>
      </c>
      <c r="C5902" s="261">
        <v>1.059793949127197</v>
      </c>
      <c r="D5902" s="130">
        <f t="shared" si="96"/>
        <v>-5.1375845362628385E-3</v>
      </c>
      <c r="E5902" s="130">
        <v>-1.2566782168260023E-2</v>
      </c>
    </row>
    <row r="5903" spans="2:5" x14ac:dyDescent="0.25">
      <c r="B5903" s="136">
        <v>37452</v>
      </c>
      <c r="C5903" s="261">
        <v>1.0652668476104741</v>
      </c>
      <c r="D5903" s="130">
        <f t="shared" si="96"/>
        <v>-4.2179303493827425E-2</v>
      </c>
      <c r="E5903" s="130">
        <v>5.1641156167991798E-3</v>
      </c>
    </row>
    <row r="5904" spans="2:5" x14ac:dyDescent="0.25">
      <c r="B5904" s="136">
        <v>37449</v>
      </c>
      <c r="C5904" s="261">
        <v>1.112177729606628</v>
      </c>
      <c r="D5904" s="130">
        <f t="shared" si="96"/>
        <v>1.4079095278808908E-2</v>
      </c>
      <c r="E5904" s="130">
        <v>4.4036742625925919E-2</v>
      </c>
    </row>
    <row r="5905" spans="2:5" x14ac:dyDescent="0.25">
      <c r="B5905" s="136">
        <v>37448</v>
      </c>
      <c r="C5905" s="261">
        <v>1.0967366695404051</v>
      </c>
      <c r="D5905" s="130">
        <f t="shared" si="96"/>
        <v>2.1296364854842105E-2</v>
      </c>
      <c r="E5905" s="130">
        <v>-1.3883626380186873E-2</v>
      </c>
    </row>
    <row r="5906" spans="2:5" x14ac:dyDescent="0.25">
      <c r="B5906" s="136">
        <v>37447</v>
      </c>
      <c r="C5906" s="261">
        <v>1.073867201805115</v>
      </c>
      <c r="D5906" s="130">
        <f t="shared" si="96"/>
        <v>-1.9986060719735265E-3</v>
      </c>
      <c r="E5906" s="130">
        <v>-2.0852286944024301E-2</v>
      </c>
    </row>
    <row r="5907" spans="2:5" x14ac:dyDescent="0.25">
      <c r="B5907" s="136">
        <v>37446</v>
      </c>
      <c r="C5907" s="261">
        <v>1.0760177373886111</v>
      </c>
      <c r="D5907" s="130">
        <f t="shared" si="96"/>
        <v>1.4746742510525504E-2</v>
      </c>
      <c r="E5907" s="130">
        <v>2.0026084974763686E-3</v>
      </c>
    </row>
    <row r="5908" spans="2:5" x14ac:dyDescent="0.25">
      <c r="B5908" s="136">
        <v>37445</v>
      </c>
      <c r="C5908" s="261">
        <v>1.0603805780410771</v>
      </c>
      <c r="D5908" s="130">
        <f t="shared" si="96"/>
        <v>1.4018695317666599E-2</v>
      </c>
      <c r="E5908" s="130">
        <v>-1.4532436412696878E-2</v>
      </c>
    </row>
    <row r="5909" spans="2:5" x14ac:dyDescent="0.25">
      <c r="B5909" s="136">
        <v>37442</v>
      </c>
      <c r="C5909" s="261">
        <v>1.0457209348678591</v>
      </c>
      <c r="D5909" s="130">
        <f t="shared" si="96"/>
        <v>4.9019767876469993E-2</v>
      </c>
      <c r="E5909" s="130">
        <v>-1.3824888419118244E-2</v>
      </c>
    </row>
    <row r="5910" spans="2:5" x14ac:dyDescent="0.25">
      <c r="B5910" s="136">
        <v>37440</v>
      </c>
      <c r="C5910" s="261">
        <v>0.99685531854629517</v>
      </c>
      <c r="D5910" s="130">
        <f t="shared" si="96"/>
        <v>-2.1113210396378188E-2</v>
      </c>
      <c r="E5910" s="130">
        <v>-4.6729117388989418E-2</v>
      </c>
    </row>
    <row r="5911" spans="2:5" x14ac:dyDescent="0.25">
      <c r="B5911" s="136">
        <v>37439</v>
      </c>
      <c r="C5911" s="261">
        <v>1.018356084823608</v>
      </c>
      <c r="D5911" s="130">
        <f t="shared" si="96"/>
        <v>4.3252034823794701E-2</v>
      </c>
      <c r="E5911" s="130">
        <v>2.1568592630540565E-2</v>
      </c>
    </row>
    <row r="5912" spans="2:5" x14ac:dyDescent="0.25">
      <c r="B5912" s="136">
        <v>37438</v>
      </c>
      <c r="C5912" s="261">
        <v>0.97613620758056641</v>
      </c>
      <c r="D5912" s="130">
        <f t="shared" si="96"/>
        <v>-2.4609700295043644E-2</v>
      </c>
      <c r="E5912" s="130">
        <v>-4.1458854984260794E-2</v>
      </c>
    </row>
    <row r="5913" spans="2:5" x14ac:dyDescent="0.25">
      <c r="B5913" s="136">
        <v>37435</v>
      </c>
      <c r="C5913" s="261">
        <v>1.000764727592468</v>
      </c>
      <c r="D5913" s="130">
        <f t="shared" si="96"/>
        <v>3.434381691413E-2</v>
      </c>
      <c r="E5913" s="130">
        <v>2.5230618248395311E-2</v>
      </c>
    </row>
    <row r="5914" spans="2:5" x14ac:dyDescent="0.25">
      <c r="B5914" s="136">
        <v>37434</v>
      </c>
      <c r="C5914" s="261">
        <v>0.96753585338592529</v>
      </c>
      <c r="D5914" s="130">
        <f t="shared" si="96"/>
        <v>4.3202738248788106E-2</v>
      </c>
      <c r="E5914" s="130">
        <v>-3.3203482587242247E-2</v>
      </c>
    </row>
    <row r="5915" spans="2:5" x14ac:dyDescent="0.25">
      <c r="B5915" s="136">
        <v>37433</v>
      </c>
      <c r="C5915" s="261">
        <v>0.9274667501449585</v>
      </c>
      <c r="D5915" s="130">
        <f t="shared" si="96"/>
        <v>-5.7409579302289813E-2</v>
      </c>
      <c r="E5915" s="130">
        <v>-4.1413559095245495E-2</v>
      </c>
    </row>
    <row r="5916" spans="2:5" x14ac:dyDescent="0.25">
      <c r="B5916" s="136">
        <v>37432</v>
      </c>
      <c r="C5916" s="261">
        <v>0.98395520448684692</v>
      </c>
      <c r="D5916" s="130">
        <f t="shared" si="96"/>
        <v>-2.0622132856752653E-2</v>
      </c>
      <c r="E5916" s="130">
        <v>6.09061773190894E-2</v>
      </c>
    </row>
    <row r="5917" spans="2:5" x14ac:dyDescent="0.25">
      <c r="B5917" s="136">
        <v>37431</v>
      </c>
      <c r="C5917" s="261">
        <v>1.0046737194061279</v>
      </c>
      <c r="D5917" s="130">
        <f t="shared" si="96"/>
        <v>-3.3653296549889758E-2</v>
      </c>
      <c r="E5917" s="130">
        <v>2.1056359908260398E-2</v>
      </c>
    </row>
    <row r="5918" spans="2:5" x14ac:dyDescent="0.25">
      <c r="B5918" s="136">
        <v>37428</v>
      </c>
      <c r="C5918" s="261">
        <v>1.039661765098572</v>
      </c>
      <c r="D5918" s="130">
        <f t="shared" si="96"/>
        <v>-7.8340848160294695E-3</v>
      </c>
      <c r="E5918" s="130">
        <v>3.4825282095689566E-2</v>
      </c>
    </row>
    <row r="5919" spans="2:5" x14ac:dyDescent="0.25">
      <c r="B5919" s="136">
        <v>37427</v>
      </c>
      <c r="C5919" s="261">
        <v>1.047870874404907</v>
      </c>
      <c r="D5919" s="130">
        <f t="shared" si="96"/>
        <v>-3.4054016275915387E-2</v>
      </c>
      <c r="E5919" s="130">
        <v>7.8959422976920633E-3</v>
      </c>
    </row>
    <row r="5920" spans="2:5" x14ac:dyDescent="0.25">
      <c r="B5920" s="136">
        <v>37426</v>
      </c>
      <c r="C5920" s="261">
        <v>1.084813117980957</v>
      </c>
      <c r="D5920" s="130">
        <f t="shared" si="96"/>
        <v>-3.394273724957856E-2</v>
      </c>
      <c r="E5920" s="130">
        <v>3.525457618719461E-2</v>
      </c>
    </row>
    <row r="5921" spans="2:5" x14ac:dyDescent="0.25">
      <c r="B5921" s="136">
        <v>37425</v>
      </c>
      <c r="C5921" s="261">
        <v>1.122928380966187</v>
      </c>
      <c r="D5921" s="130">
        <f t="shared" si="96"/>
        <v>1.573570918305536E-2</v>
      </c>
      <c r="E5921" s="130">
        <v>3.5135326401813494E-2</v>
      </c>
    </row>
    <row r="5922" spans="2:5" x14ac:dyDescent="0.25">
      <c r="B5922" s="136">
        <v>37424</v>
      </c>
      <c r="C5922" s="261">
        <v>1.105532050132751</v>
      </c>
      <c r="D5922" s="130">
        <f t="shared" si="96"/>
        <v>-1.6519388265542237E-2</v>
      </c>
      <c r="E5922" s="130">
        <v>-1.5491932636405399E-2</v>
      </c>
    </row>
    <row r="5923" spans="2:5" x14ac:dyDescent="0.25">
      <c r="B5923" s="136">
        <v>37421</v>
      </c>
      <c r="C5923" s="261">
        <v>1.124101519584656</v>
      </c>
      <c r="D5923" s="130">
        <f t="shared" si="96"/>
        <v>1.4822887943216205E-2</v>
      </c>
      <c r="E5923" s="130">
        <v>1.6796862153091955E-2</v>
      </c>
    </row>
    <row r="5924" spans="2:5" x14ac:dyDescent="0.25">
      <c r="B5924" s="136">
        <v>37420</v>
      </c>
      <c r="C5924" s="261">
        <v>1.107682466506958</v>
      </c>
      <c r="D5924" s="130">
        <f t="shared" si="96"/>
        <v>-1.1857290539084445E-2</v>
      </c>
      <c r="E5924" s="130">
        <v>-1.4606379220770601E-2</v>
      </c>
    </row>
    <row r="5925" spans="2:5" x14ac:dyDescent="0.25">
      <c r="B5925" s="136">
        <v>37419</v>
      </c>
      <c r="C5925" s="261">
        <v>1.120974183082581</v>
      </c>
      <c r="D5925" s="130">
        <f t="shared" si="96"/>
        <v>-3.7589865692214661E-2</v>
      </c>
      <c r="E5925" s="130">
        <v>1.19995729620403E-2</v>
      </c>
    </row>
    <row r="5926" spans="2:5" x14ac:dyDescent="0.25">
      <c r="B5926" s="136">
        <v>37418</v>
      </c>
      <c r="C5926" s="261">
        <v>1.164757251739502</v>
      </c>
      <c r="D5926" s="130">
        <f t="shared" si="96"/>
        <v>2.7590912743201877E-2</v>
      </c>
      <c r="E5926" s="130">
        <v>3.9058052645352927E-2</v>
      </c>
    </row>
    <row r="5927" spans="2:5" x14ac:dyDescent="0.25">
      <c r="B5927" s="136">
        <v>37417</v>
      </c>
      <c r="C5927" s="261">
        <v>1.133483409881592</v>
      </c>
      <c r="D5927" s="130">
        <f t="shared" si="96"/>
        <v>4.5241883072626672E-2</v>
      </c>
      <c r="E5927" s="130">
        <v>-2.6850094138674941E-2</v>
      </c>
    </row>
    <row r="5928" spans="2:5" x14ac:dyDescent="0.25">
      <c r="B5928" s="136">
        <v>37414</v>
      </c>
      <c r="C5928" s="261">
        <v>1.08442211151123</v>
      </c>
      <c r="D5928" s="130">
        <f t="shared" si="96"/>
        <v>1.7234791365931233E-2</v>
      </c>
      <c r="E5928" s="130">
        <v>-4.3283649273249729E-2</v>
      </c>
    </row>
    <row r="5929" spans="2:5" x14ac:dyDescent="0.25">
      <c r="B5929" s="136">
        <v>37413</v>
      </c>
      <c r="C5929" s="261">
        <v>1.0660489797592161</v>
      </c>
      <c r="D5929" s="130">
        <f t="shared" si="96"/>
        <v>-1.2314553578380781E-2</v>
      </c>
      <c r="E5929" s="130">
        <v>-1.694278598433362E-2</v>
      </c>
    </row>
    <row r="5930" spans="2:5" x14ac:dyDescent="0.25">
      <c r="B5930" s="136">
        <v>37412</v>
      </c>
      <c r="C5930" s="261">
        <v>1.0793405771255491</v>
      </c>
      <c r="D5930" s="130">
        <f t="shared" si="96"/>
        <v>2.9264032788521042E-2</v>
      </c>
      <c r="E5930" s="130">
        <v>1.2468092572383611E-2</v>
      </c>
    </row>
    <row r="5931" spans="2:5" x14ac:dyDescent="0.25">
      <c r="B5931" s="136">
        <v>37411</v>
      </c>
      <c r="C5931" s="261">
        <v>1.048652768135071</v>
      </c>
      <c r="D5931" s="130">
        <f t="shared" si="96"/>
        <v>-4.3842704215847836E-2</v>
      </c>
      <c r="E5931" s="130">
        <v>-2.8431997870592852E-2</v>
      </c>
    </row>
    <row r="5932" spans="2:5" x14ac:dyDescent="0.25">
      <c r="B5932" s="136">
        <v>37410</v>
      </c>
      <c r="C5932" s="261">
        <v>1.0967366695404051</v>
      </c>
      <c r="D5932" s="130">
        <f t="shared" si="96"/>
        <v>-7.6049047979221797E-3</v>
      </c>
      <c r="E5932" s="130">
        <v>4.5853024820452878E-2</v>
      </c>
    </row>
    <row r="5933" spans="2:5" x14ac:dyDescent="0.25">
      <c r="B5933" s="136">
        <v>37407</v>
      </c>
      <c r="C5933" s="261">
        <v>1.105141162872314</v>
      </c>
      <c r="D5933" s="130">
        <f t="shared" si="96"/>
        <v>-2.5172077087002431E-2</v>
      </c>
      <c r="E5933" s="130">
        <v>7.6631825718300435E-3</v>
      </c>
    </row>
    <row r="5934" spans="2:5" x14ac:dyDescent="0.25">
      <c r="B5934" s="136">
        <v>37406</v>
      </c>
      <c r="C5934" s="261">
        <v>1.133678197860718</v>
      </c>
      <c r="D5934" s="130">
        <f t="shared" si="96"/>
        <v>-2.8476024357000078E-2</v>
      </c>
      <c r="E5934" s="130">
        <v>2.5822072281006064E-2</v>
      </c>
    </row>
    <row r="5935" spans="2:5" x14ac:dyDescent="0.25">
      <c r="B5935" s="136">
        <v>37405</v>
      </c>
      <c r="C5935" s="261">
        <v>1.166907072067261</v>
      </c>
      <c r="D5935" s="130">
        <f t="shared" si="96"/>
        <v>1.7208545331320161E-2</v>
      </c>
      <c r="E5935" s="130">
        <v>2.9310675877199342E-2</v>
      </c>
    </row>
    <row r="5936" spans="2:5" x14ac:dyDescent="0.25">
      <c r="B5936" s="136">
        <v>37404</v>
      </c>
      <c r="C5936" s="261">
        <v>1.1471660137176509</v>
      </c>
      <c r="D5936" s="130">
        <f t="shared" si="96"/>
        <v>-7.2680988416807216E-2</v>
      </c>
      <c r="E5936" s="130">
        <v>-1.6917421123035372E-2</v>
      </c>
    </row>
    <row r="5937" spans="2:5" x14ac:dyDescent="0.25">
      <c r="B5937" s="136">
        <v>37400</v>
      </c>
      <c r="C5937" s="261">
        <v>1.237078070640564</v>
      </c>
      <c r="D5937" s="130">
        <f t="shared" si="96"/>
        <v>1.4100259609185069E-2</v>
      </c>
      <c r="E5937" s="130">
        <v>7.8377545924266601E-2</v>
      </c>
    </row>
    <row r="5938" spans="2:5" x14ac:dyDescent="0.25">
      <c r="B5938" s="136">
        <v>37399</v>
      </c>
      <c r="C5938" s="261">
        <v>1.2198774814605711</v>
      </c>
      <c r="D5938" s="130">
        <f t="shared" si="96"/>
        <v>3.2594242841846338E-2</v>
      </c>
      <c r="E5938" s="130">
        <v>-1.3904206685263093E-2</v>
      </c>
    </row>
    <row r="5939" spans="2:5" x14ac:dyDescent="0.25">
      <c r="B5939" s="136">
        <v>37398</v>
      </c>
      <c r="C5939" s="261">
        <v>1.1813715696334841</v>
      </c>
      <c r="D5939" s="130">
        <f t="shared" si="96"/>
        <v>-3.2959761526075243E-2</v>
      </c>
      <c r="E5939" s="130">
        <v>-3.1565392764676216E-2</v>
      </c>
    </row>
    <row r="5940" spans="2:5" x14ac:dyDescent="0.25">
      <c r="B5940" s="136">
        <v>37397</v>
      </c>
      <c r="C5940" s="261">
        <v>1.2216364145278931</v>
      </c>
      <c r="D5940" s="130">
        <f t="shared" si="96"/>
        <v>-1.3759857874342139E-2</v>
      </c>
      <c r="E5940" s="130">
        <v>3.4083133477556912E-2</v>
      </c>
    </row>
    <row r="5941" spans="2:5" x14ac:dyDescent="0.25">
      <c r="B5941" s="136">
        <v>37396</v>
      </c>
      <c r="C5941" s="261">
        <v>1.238680481910706</v>
      </c>
      <c r="D5941" s="130">
        <f t="shared" si="96"/>
        <v>-5.2097744048815876E-2</v>
      </c>
      <c r="E5941" s="130">
        <v>1.3951833115092351E-2</v>
      </c>
    </row>
    <row r="5942" spans="2:5" x14ac:dyDescent="0.25">
      <c r="B5942" s="136">
        <v>37393</v>
      </c>
      <c r="C5942" s="261">
        <v>1.306759715080261</v>
      </c>
      <c r="D5942" s="130">
        <f t="shared" si="96"/>
        <v>1.1955642647754167E-3</v>
      </c>
      <c r="E5942" s="130">
        <v>5.496109300482438E-2</v>
      </c>
    </row>
    <row r="5943" spans="2:5" x14ac:dyDescent="0.25">
      <c r="B5943" s="136">
        <v>37392</v>
      </c>
      <c r="C5943" s="261">
        <v>1.3051992654800419</v>
      </c>
      <c r="D5943" s="130">
        <f t="shared" si="96"/>
        <v>1.5943328857127546E-2</v>
      </c>
      <c r="E5943" s="130">
        <v>-1.194136597731908E-3</v>
      </c>
    </row>
    <row r="5944" spans="2:5" x14ac:dyDescent="0.25">
      <c r="B5944" s="136">
        <v>37391</v>
      </c>
      <c r="C5944" s="261">
        <v>1.2847166061401369</v>
      </c>
      <c r="D5944" s="130">
        <f t="shared" si="96"/>
        <v>-9.7731865439582826E-3</v>
      </c>
      <c r="E5944" s="130">
        <v>-1.5693128154168588E-2</v>
      </c>
    </row>
    <row r="5945" spans="2:5" x14ac:dyDescent="0.25">
      <c r="B5945" s="136">
        <v>37390</v>
      </c>
      <c r="C5945" s="261">
        <v>1.297396302223206</v>
      </c>
      <c r="D5945" s="130">
        <f t="shared" si="96"/>
        <v>4.4113257951982295E-2</v>
      </c>
      <c r="E5945" s="130">
        <v>9.8696444199974538E-3</v>
      </c>
    </row>
    <row r="5946" spans="2:5" x14ac:dyDescent="0.25">
      <c r="B5946" s="136">
        <v>37389</v>
      </c>
      <c r="C5946" s="261">
        <v>1.242581963539124</v>
      </c>
      <c r="D5946" s="130">
        <f t="shared" si="96"/>
        <v>4.1700258108192736E-2</v>
      </c>
      <c r="E5946" s="130">
        <v>-4.2249495077296507E-2</v>
      </c>
    </row>
    <row r="5947" spans="2:5" x14ac:dyDescent="0.25">
      <c r="B5947" s="136">
        <v>37386</v>
      </c>
      <c r="C5947" s="261">
        <v>1.1928402185440059</v>
      </c>
      <c r="D5947" s="130">
        <f t="shared" si="96"/>
        <v>-1.5139049553040254E-2</v>
      </c>
      <c r="E5947" s="130">
        <v>-4.0030956874219835E-2</v>
      </c>
    </row>
    <row r="5948" spans="2:5" x14ac:dyDescent="0.25">
      <c r="B5948" s="136">
        <v>37385</v>
      </c>
      <c r="C5948" s="261">
        <v>1.21117627620697</v>
      </c>
      <c r="D5948" s="130">
        <f t="shared" si="96"/>
        <v>-3.5869352634261456E-2</v>
      </c>
      <c r="E5948" s="130">
        <v>1.5371763441498716E-2</v>
      </c>
    </row>
    <row r="5949" spans="2:5" x14ac:dyDescent="0.25">
      <c r="B5949" s="136">
        <v>37384</v>
      </c>
      <c r="C5949" s="261">
        <v>1.256236672401428</v>
      </c>
      <c r="D5949" s="130">
        <f t="shared" si="96"/>
        <v>8.2716668125620937E-2</v>
      </c>
      <c r="E5949" s="130">
        <v>3.7203829929342118E-2</v>
      </c>
    </row>
    <row r="5950" spans="2:5" x14ac:dyDescent="0.25">
      <c r="B5950" s="136">
        <v>37383</v>
      </c>
      <c r="C5950" s="261">
        <v>1.1602635383605959</v>
      </c>
      <c r="D5950" s="130">
        <f t="shared" si="96"/>
        <v>-2.090533449380191E-2</v>
      </c>
      <c r="E5950" s="130">
        <v>-7.6397335111519526E-2</v>
      </c>
    </row>
    <row r="5951" spans="2:5" x14ac:dyDescent="0.25">
      <c r="B5951" s="136">
        <v>37382</v>
      </c>
      <c r="C5951" s="261">
        <v>1.1850371360778811</v>
      </c>
      <c r="D5951" s="130">
        <f t="shared" si="96"/>
        <v>-3.6479082012097166E-2</v>
      </c>
      <c r="E5951" s="130">
        <v>2.135169890134548E-2</v>
      </c>
    </row>
    <row r="5952" spans="2:5" x14ac:dyDescent="0.25">
      <c r="B5952" s="136">
        <v>37379</v>
      </c>
      <c r="C5952" s="261">
        <v>1.229902863502502</v>
      </c>
      <c r="D5952" s="130">
        <f t="shared" si="96"/>
        <v>1.6935932829141118E-2</v>
      </c>
      <c r="E5952" s="130">
        <v>3.7860186874069675E-2</v>
      </c>
    </row>
    <row r="5953" spans="2:5" x14ac:dyDescent="0.25">
      <c r="B5953" s="136">
        <v>37378</v>
      </c>
      <c r="C5953" s="261">
        <v>1.2094202041625981</v>
      </c>
      <c r="D5953" s="130">
        <f t="shared" si="96"/>
        <v>0</v>
      </c>
      <c r="E5953" s="130">
        <v>-1.6653883772230302E-2</v>
      </c>
    </row>
    <row r="5954" spans="2:5" x14ac:dyDescent="0.25">
      <c r="B5954" s="136">
        <v>37377</v>
      </c>
      <c r="C5954" s="261">
        <v>1.2094202041625981</v>
      </c>
      <c r="D5954" s="130">
        <f t="shared" si="96"/>
        <v>-8.0641825412541368E-4</v>
      </c>
      <c r="E5954" s="130">
        <v>0</v>
      </c>
    </row>
    <row r="5955" spans="2:5" x14ac:dyDescent="0.25">
      <c r="B5955" s="136">
        <v>37376</v>
      </c>
      <c r="C5955" s="261">
        <v>1.210396289825439</v>
      </c>
      <c r="D5955" s="130">
        <f t="shared" ref="D5955:D5976" si="97">(C5955-C5956)/C5956</f>
        <v>1.5548782256436413E-2</v>
      </c>
      <c r="E5955" s="130">
        <v>8.0706908937142312E-4</v>
      </c>
    </row>
    <row r="5956" spans="2:5" x14ac:dyDescent="0.25">
      <c r="B5956" s="136">
        <v>37375</v>
      </c>
      <c r="C5956" s="261">
        <v>1.1918642520904541</v>
      </c>
      <c r="D5956" s="130">
        <f t="shared" si="97"/>
        <v>-1.4833929243229576E-2</v>
      </c>
      <c r="E5956" s="130">
        <v>-1.5310719217139671E-2</v>
      </c>
    </row>
    <row r="5957" spans="2:5" x14ac:dyDescent="0.25">
      <c r="B5957" s="136">
        <v>37372</v>
      </c>
      <c r="C5957" s="261">
        <v>1.2098104953765869</v>
      </c>
      <c r="D5957" s="130">
        <f t="shared" si="97"/>
        <v>-7.6801289740706128E-3</v>
      </c>
      <c r="E5957" s="130">
        <v>1.5057287987836067E-2</v>
      </c>
    </row>
    <row r="5958" spans="2:5" x14ac:dyDescent="0.25">
      <c r="B5958" s="136">
        <v>37371</v>
      </c>
      <c r="C5958" s="261">
        <v>1.219173908233643</v>
      </c>
      <c r="D5958" s="130">
        <f t="shared" si="97"/>
        <v>-1.729557603075536E-2</v>
      </c>
      <c r="E5958" s="130">
        <v>7.7395698688673444E-3</v>
      </c>
    </row>
    <row r="5959" spans="2:5" x14ac:dyDescent="0.25">
      <c r="B5959" s="136">
        <v>37370</v>
      </c>
      <c r="C5959" s="261">
        <v>1.2406313419342041</v>
      </c>
      <c r="D5959" s="130">
        <f t="shared" si="97"/>
        <v>-2.5287690906140178E-2</v>
      </c>
      <c r="E5959" s="130">
        <v>1.7599977784669721E-2</v>
      </c>
    </row>
    <row r="5960" spans="2:5" x14ac:dyDescent="0.25">
      <c r="B5960" s="136">
        <v>37369</v>
      </c>
      <c r="C5960" s="261">
        <v>1.272817969322205</v>
      </c>
      <c r="D5960" s="130">
        <f t="shared" si="97"/>
        <v>-2.1738998977501024E-2</v>
      </c>
      <c r="E5960" s="130">
        <v>2.5943748396538513E-2</v>
      </c>
    </row>
    <row r="5961" spans="2:5" x14ac:dyDescent="0.25">
      <c r="B5961" s="136">
        <v>37368</v>
      </c>
      <c r="C5961" s="261">
        <v>1.3011026382446289</v>
      </c>
      <c r="D5961" s="130">
        <f t="shared" si="97"/>
        <v>-1.4042863828946104E-2</v>
      </c>
      <c r="E5961" s="130">
        <v>2.222208485749607E-2</v>
      </c>
    </row>
    <row r="5962" spans="2:5" x14ac:dyDescent="0.25">
      <c r="B5962" s="136">
        <v>37365</v>
      </c>
      <c r="C5962" s="261">
        <v>1.3196340799331669</v>
      </c>
      <c r="D5962" s="130">
        <f t="shared" si="97"/>
        <v>-1.9564700232773704E-2</v>
      </c>
      <c r="E5962" s="130">
        <v>1.4242874577166005E-2</v>
      </c>
    </row>
    <row r="5963" spans="2:5" x14ac:dyDescent="0.25">
      <c r="B5963" s="136">
        <v>37364</v>
      </c>
      <c r="C5963" s="261">
        <v>1.3459675312042241</v>
      </c>
      <c r="D5963" s="130">
        <f t="shared" si="97"/>
        <v>8.4768622194153435E-3</v>
      </c>
      <c r="E5963" s="130">
        <v>1.9955116097328123E-2</v>
      </c>
    </row>
    <row r="5964" spans="2:5" x14ac:dyDescent="0.25">
      <c r="B5964" s="136">
        <v>37363</v>
      </c>
      <c r="C5964" s="261">
        <v>1.334653854370117</v>
      </c>
      <c r="D5964" s="130">
        <f t="shared" si="97"/>
        <v>7.509331208147698E-3</v>
      </c>
      <c r="E5964" s="130">
        <v>-8.4056090297994594E-3</v>
      </c>
    </row>
    <row r="5965" spans="2:5" x14ac:dyDescent="0.25">
      <c r="B5965" s="136">
        <v>37362</v>
      </c>
      <c r="C5965" s="261">
        <v>1.3247061967849729</v>
      </c>
      <c r="D5965" s="130">
        <f t="shared" si="97"/>
        <v>5.3295186850242145E-3</v>
      </c>
      <c r="E5965" s="130">
        <v>-7.4533614484174919E-3</v>
      </c>
    </row>
    <row r="5966" spans="2:5" x14ac:dyDescent="0.25">
      <c r="B5966" s="136">
        <v>37361</v>
      </c>
      <c r="C5966" s="261">
        <v>1.3176835775375371</v>
      </c>
      <c r="D5966" s="130">
        <f t="shared" si="97"/>
        <v>-2.0730232777356656E-2</v>
      </c>
      <c r="E5966" s="130">
        <v>-5.3012654915328165E-3</v>
      </c>
    </row>
    <row r="5967" spans="2:5" x14ac:dyDescent="0.25">
      <c r="B5967" s="136">
        <v>37358</v>
      </c>
      <c r="C5967" s="261">
        <v>1.345577716827393</v>
      </c>
      <c r="D5967" s="130">
        <f t="shared" si="97"/>
        <v>-3.8988837072620568E-3</v>
      </c>
      <c r="E5967" s="130">
        <v>2.1169072579612789E-2</v>
      </c>
    </row>
    <row r="5968" spans="2:5" x14ac:dyDescent="0.25">
      <c r="B5968" s="136">
        <v>37357</v>
      </c>
      <c r="C5968" s="261">
        <v>1.3508445024490361</v>
      </c>
      <c r="D5968" s="130">
        <f t="shared" si="97"/>
        <v>4.9335433591519177E-3</v>
      </c>
      <c r="E5968" s="130">
        <v>3.9141445014867727E-3</v>
      </c>
    </row>
    <row r="5969" spans="2:5" x14ac:dyDescent="0.25">
      <c r="B5969" s="136">
        <v>37356</v>
      </c>
      <c r="C5969" s="261">
        <v>1.3442127704620359</v>
      </c>
      <c r="D5969" s="130">
        <f t="shared" si="97"/>
        <v>9.0348659806295181E-2</v>
      </c>
      <c r="E5969" s="130">
        <v>-4.9093230012611138E-3</v>
      </c>
    </row>
    <row r="5970" spans="2:5" x14ac:dyDescent="0.25">
      <c r="B5970" s="136">
        <v>37355</v>
      </c>
      <c r="C5970" s="261">
        <v>1.2328283786773679</v>
      </c>
      <c r="D5970" s="130">
        <f t="shared" si="97"/>
        <v>4.6094606287014565E-3</v>
      </c>
      <c r="E5970" s="130">
        <v>-8.2862173483430501E-2</v>
      </c>
    </row>
    <row r="5971" spans="2:5" x14ac:dyDescent="0.25">
      <c r="B5971" s="136">
        <v>37354</v>
      </c>
      <c r="C5971" s="261">
        <v>1.227171778678894</v>
      </c>
      <c r="D5971" s="130">
        <f t="shared" si="97"/>
        <v>-5.2132224452743431E-2</v>
      </c>
      <c r="E5971" s="130">
        <v>-4.5883109898415429E-3</v>
      </c>
    </row>
    <row r="5972" spans="2:5" x14ac:dyDescent="0.25">
      <c r="B5972" s="136">
        <v>37351</v>
      </c>
      <c r="C5972" s="261">
        <v>1.294665575027466</v>
      </c>
      <c r="D5972" s="130">
        <f t="shared" si="97"/>
        <v>-9.2550603704921724E-3</v>
      </c>
      <c r="E5972" s="130">
        <v>5.4999469121781892E-2</v>
      </c>
    </row>
    <row r="5973" spans="2:5" x14ac:dyDescent="0.25">
      <c r="B5973" s="136">
        <v>37350</v>
      </c>
      <c r="C5973" s="261">
        <v>1.306759715080261</v>
      </c>
      <c r="D5973" s="130">
        <f t="shared" si="97"/>
        <v>4.8357156382874772E-2</v>
      </c>
      <c r="E5973" s="130">
        <v>9.3415166712364252E-3</v>
      </c>
    </row>
    <row r="5974" spans="2:5" x14ac:dyDescent="0.25">
      <c r="B5974" s="136">
        <v>37349</v>
      </c>
      <c r="C5974" s="261">
        <v>1.246483325958252</v>
      </c>
      <c r="D5974" s="130">
        <f t="shared" si="97"/>
        <v>1.1876283200638979E-2</v>
      </c>
      <c r="E5974" s="130">
        <v>-4.6126604934639333E-2</v>
      </c>
    </row>
    <row r="5975" spans="2:5" x14ac:dyDescent="0.25">
      <c r="B5975" s="136">
        <v>37348</v>
      </c>
      <c r="C5975" s="261">
        <v>1.2318534851074221</v>
      </c>
      <c r="D5975" s="130">
        <f t="shared" si="97"/>
        <v>-5.981309993462156E-3</v>
      </c>
      <c r="E5975" s="130">
        <v>-1.1736892540927458E-2</v>
      </c>
    </row>
    <row r="5976" spans="2:5" x14ac:dyDescent="0.25">
      <c r="B5976" s="136">
        <v>37347</v>
      </c>
      <c r="C5976" s="261">
        <v>1.239265918731689</v>
      </c>
      <c r="D5976" s="130" t="e">
        <f t="shared" si="97"/>
        <v>#DIV/0!</v>
      </c>
      <c r="E5976" s="130">
        <v>6.0173013380893431E-3</v>
      </c>
    </row>
  </sheetData>
  <autoFilter ref="B2:E2">
    <sortState ref="B3:E5976">
      <sortCondition descending="1" ref="B2"/>
    </sortState>
  </autoFilter>
  <pageMargins left="0.7" right="0.7" top="0.75" bottom="0.75" header="0.3" footer="0.3"/>
  <pageSetup paperSize="9"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P6002"/>
  <sheetViews>
    <sheetView showGridLines="0" tabSelected="1" topLeftCell="A4332" zoomScale="90" zoomScaleNormal="90" workbookViewId="0">
      <selection activeCell="R11" sqref="R11:S11"/>
    </sheetView>
  </sheetViews>
  <sheetFormatPr defaultRowHeight="15" x14ac:dyDescent="0.25"/>
  <cols>
    <col min="1" max="1" width="1.85546875" style="130" customWidth="1"/>
    <col min="2" max="2" width="11.28515625" style="130" bestFit="1" customWidth="1"/>
    <col min="3" max="3" width="9.140625" style="130"/>
    <col min="4" max="4" width="11.5703125" style="130" bestFit="1" customWidth="1"/>
    <col min="5" max="5" width="14" style="130" customWidth="1"/>
    <col min="6" max="6" width="1.140625" style="130" customWidth="1"/>
    <col min="7" max="7" width="14" style="130" customWidth="1"/>
    <col min="8" max="8" width="18" style="130" bestFit="1" customWidth="1"/>
    <col min="9" max="9" width="1.140625" style="130" customWidth="1"/>
    <col min="10" max="10" width="12.42578125" style="130" customWidth="1"/>
    <col min="11" max="11" width="11.140625" style="130" bestFit="1" customWidth="1"/>
    <col min="12" max="12" width="9.140625" style="130"/>
    <col min="13" max="13" width="10.5703125" style="130" bestFit="1" customWidth="1"/>
    <col min="14" max="16384" width="9.140625" style="130"/>
  </cols>
  <sheetData>
    <row r="2" spans="1:16" x14ac:dyDescent="0.25">
      <c r="A2" s="130" t="s">
        <v>56</v>
      </c>
      <c r="B2" s="290" t="s">
        <v>220</v>
      </c>
      <c r="C2" s="291" t="s">
        <v>379</v>
      </c>
      <c r="D2" s="292" t="s">
        <v>222</v>
      </c>
      <c r="E2" s="292" t="s">
        <v>380</v>
      </c>
      <c r="F2" s="292"/>
      <c r="G2" s="282" t="s">
        <v>393</v>
      </c>
      <c r="H2" s="282" t="s">
        <v>394</v>
      </c>
      <c r="I2" s="293"/>
      <c r="J2" s="293" t="s">
        <v>392</v>
      </c>
      <c r="K2" s="293"/>
      <c r="L2" s="293"/>
      <c r="M2" s="293"/>
      <c r="N2" s="293"/>
      <c r="O2" s="293"/>
      <c r="P2" s="293"/>
    </row>
    <row r="3" spans="1:16" x14ac:dyDescent="0.25">
      <c r="B3" s="136">
        <v>46014</v>
      </c>
      <c r="C3" s="261">
        <v>18.569999694824219</v>
      </c>
      <c r="D3" s="130">
        <f t="shared" ref="D3:D66" si="0">(C3-C4)/C4</f>
        <v>-3.0793327624560517E-2</v>
      </c>
      <c r="E3" s="130">
        <v>-5.3562068056284924E-3</v>
      </c>
      <c r="G3" s="130">
        <v>1</v>
      </c>
      <c r="H3" s="130">
        <f t="shared" ref="H3:H66" ca="1" si="1">_xlfn.NORM.INV(RAND(),N$5,N$6)</f>
        <v>1.6634078908372308E-2</v>
      </c>
      <c r="J3" s="287"/>
      <c r="K3" s="287"/>
      <c r="L3" s="287"/>
      <c r="M3" s="287"/>
    </row>
    <row r="4" spans="1:16" x14ac:dyDescent="0.25">
      <c r="B4" s="136">
        <v>46013</v>
      </c>
      <c r="C4" s="261">
        <v>19.159999847412109</v>
      </c>
      <c r="D4" s="130">
        <f t="shared" si="0"/>
        <v>-5.2423318592414225E-2</v>
      </c>
      <c r="E4" s="130">
        <v>3.1771683483243884E-2</v>
      </c>
      <c r="G4" s="130">
        <v>2</v>
      </c>
      <c r="H4" s="130">
        <f t="shared" ca="1" si="1"/>
        <v>-2.3803871574730639E-2</v>
      </c>
      <c r="J4" s="282" t="s">
        <v>386</v>
      </c>
      <c r="K4" s="282"/>
      <c r="L4" s="289"/>
      <c r="M4" s="289"/>
      <c r="N4" s="289"/>
    </row>
    <row r="5" spans="1:16" x14ac:dyDescent="0.25">
      <c r="B5" s="136">
        <v>46010</v>
      </c>
      <c r="C5" s="261">
        <v>20.219999313354489</v>
      </c>
      <c r="D5" s="130">
        <f t="shared" si="0"/>
        <v>5.4223096539683602E-2</v>
      </c>
      <c r="E5" s="130">
        <v>5.5323563381215295E-2</v>
      </c>
      <c r="G5" s="130">
        <v>3</v>
      </c>
      <c r="H5" s="130">
        <f t="shared" ca="1" si="1"/>
        <v>1.1768870325820011E-2</v>
      </c>
      <c r="J5" s="288" t="s">
        <v>125</v>
      </c>
      <c r="K5" s="288"/>
      <c r="L5" s="288"/>
      <c r="M5" s="288"/>
      <c r="N5" s="274">
        <f>AVERAGE(E3:E5976)</f>
        <v>-2.0638195760137317E-4</v>
      </c>
    </row>
    <row r="6" spans="1:16" x14ac:dyDescent="0.25">
      <c r="B6" s="136">
        <v>46009</v>
      </c>
      <c r="C6" s="261">
        <v>19.180000305175781</v>
      </c>
      <c r="D6" s="130">
        <f t="shared" si="0"/>
        <v>5.2689408781571828E-2</v>
      </c>
      <c r="E6" s="130">
        <v>-5.1434176236189594E-2</v>
      </c>
      <c r="G6" s="130">
        <v>4</v>
      </c>
      <c r="H6" s="130">
        <f t="shared" ca="1" si="1"/>
        <v>-5.8572191988134157E-3</v>
      </c>
      <c r="J6" s="265" t="s">
        <v>382</v>
      </c>
      <c r="K6" s="265"/>
      <c r="L6" s="265"/>
      <c r="M6" s="265"/>
      <c r="N6" s="266">
        <f>_xlfn.STDEV.S(E3:E5976)</f>
        <v>2.2509697985727259E-2</v>
      </c>
    </row>
    <row r="7" spans="1:16" x14ac:dyDescent="0.25">
      <c r="B7" s="136">
        <v>46008</v>
      </c>
      <c r="C7" s="261">
        <v>18.219999313354489</v>
      </c>
      <c r="D7" s="130">
        <f t="shared" si="0"/>
        <v>2.5323514012303639E-2</v>
      </c>
      <c r="E7" s="130">
        <v>-5.0052188558215686E-2</v>
      </c>
      <c r="G7" s="130">
        <v>5</v>
      </c>
      <c r="H7" s="130">
        <f t="shared" ca="1" si="1"/>
        <v>-2.776538511661692E-3</v>
      </c>
      <c r="J7" s="265" t="s">
        <v>383</v>
      </c>
      <c r="K7" s="265"/>
      <c r="L7" s="265"/>
      <c r="M7" s="265"/>
      <c r="N7" s="266">
        <f>MIN(E3:E5976)</f>
        <v>-0.18976616623006745</v>
      </c>
    </row>
    <row r="8" spans="1:16" x14ac:dyDescent="0.25">
      <c r="B8" s="136">
        <v>46007</v>
      </c>
      <c r="C8" s="261">
        <v>17.770000457763668</v>
      </c>
      <c r="D8" s="130">
        <f t="shared" si="0"/>
        <v>-5.6244254756155189E-4</v>
      </c>
      <c r="E8" s="130">
        <v>-2.4698072038948443E-2</v>
      </c>
      <c r="G8" s="130">
        <v>6</v>
      </c>
      <c r="H8" s="130">
        <f t="shared" ca="1" si="1"/>
        <v>2.364412823191574E-2</v>
      </c>
      <c r="J8" s="265" t="s">
        <v>384</v>
      </c>
      <c r="K8" s="265"/>
      <c r="L8" s="265"/>
      <c r="M8" s="265"/>
      <c r="N8" s="266">
        <f>MAX(E3:E5976)</f>
        <v>0.4740368010142828</v>
      </c>
    </row>
    <row r="9" spans="1:16" x14ac:dyDescent="0.25">
      <c r="B9" s="136">
        <v>46006</v>
      </c>
      <c r="C9" s="261">
        <v>17.780000686645511</v>
      </c>
      <c r="D9" s="130">
        <f t="shared" si="0"/>
        <v>0</v>
      </c>
      <c r="E9" s="130">
        <v>5.6275906720497403E-4</v>
      </c>
      <c r="G9" s="130">
        <v>7</v>
      </c>
      <c r="H9" s="130">
        <f t="shared" ca="1" si="1"/>
        <v>-2.8326160608539645E-2</v>
      </c>
      <c r="J9" s="265" t="s">
        <v>385</v>
      </c>
      <c r="K9" s="265"/>
      <c r="L9" s="265"/>
      <c r="M9" s="265"/>
      <c r="N9" s="267">
        <v>1617.9</v>
      </c>
    </row>
    <row r="10" spans="1:16" x14ac:dyDescent="0.25">
      <c r="B10" s="136">
        <v>46003</v>
      </c>
      <c r="C10" s="261">
        <v>17.780000686645511</v>
      </c>
      <c r="D10" s="130">
        <f t="shared" si="0"/>
        <v>-1.1235141164164216E-3</v>
      </c>
      <c r="E10" s="130">
        <v>0</v>
      </c>
      <c r="G10" s="130">
        <v>8</v>
      </c>
      <c r="H10" s="130">
        <f t="shared" ca="1" si="1"/>
        <v>1.7235019275354403E-2</v>
      </c>
    </row>
    <row r="11" spans="1:16" x14ac:dyDescent="0.25">
      <c r="B11" s="136">
        <v>46002</v>
      </c>
      <c r="C11" s="261">
        <v>17.79999923706055</v>
      </c>
      <c r="D11" s="130">
        <f t="shared" si="0"/>
        <v>-1.4941918224879905E-2</v>
      </c>
      <c r="E11" s="130">
        <v>1.1247778201752205E-3</v>
      </c>
      <c r="G11" s="130">
        <v>9</v>
      </c>
      <c r="H11" s="130">
        <f t="shared" ca="1" si="1"/>
        <v>2.6600140172380719E-2</v>
      </c>
      <c r="J11" s="262" t="s">
        <v>395</v>
      </c>
      <c r="K11" s="282"/>
      <c r="L11" s="289"/>
      <c r="M11" s="289"/>
      <c r="N11" s="289"/>
    </row>
    <row r="12" spans="1:16" x14ac:dyDescent="0.25">
      <c r="B12" s="136">
        <v>46001</v>
      </c>
      <c r="C12" s="261">
        <v>18.069999694824219</v>
      </c>
      <c r="D12" s="130">
        <f t="shared" si="0"/>
        <v>1.8028151821082746E-2</v>
      </c>
      <c r="E12" s="130">
        <v>1.5168565693054241E-2</v>
      </c>
      <c r="G12" s="130">
        <v>10</v>
      </c>
      <c r="H12" s="130">
        <f t="shared" ca="1" si="1"/>
        <v>-1.1431225092269669E-2</v>
      </c>
      <c r="J12" s="288" t="s">
        <v>125</v>
      </c>
      <c r="K12" s="288"/>
      <c r="L12" s="288"/>
      <c r="M12" s="288"/>
      <c r="N12" s="274">
        <f ca="1">AVERAGE(H3:H6002)</f>
        <v>-4.5561802259721872E-4</v>
      </c>
    </row>
    <row r="13" spans="1:16" x14ac:dyDescent="0.25">
      <c r="B13" s="136">
        <v>46000</v>
      </c>
      <c r="C13" s="261">
        <v>17.75</v>
      </c>
      <c r="D13" s="130">
        <f t="shared" si="0"/>
        <v>1.6930410726879468E-3</v>
      </c>
      <c r="E13" s="130">
        <v>-1.7708893205785503E-2</v>
      </c>
      <c r="G13" s="130">
        <v>11</v>
      </c>
      <c r="H13" s="130">
        <f t="shared" ca="1" si="1"/>
        <v>2.807160105285033E-2</v>
      </c>
      <c r="J13" s="265" t="s">
        <v>382</v>
      </c>
      <c r="K13" s="265"/>
      <c r="L13" s="265"/>
      <c r="M13" s="265"/>
      <c r="N13" s="266">
        <f ca="1">_xlfn.STDEV.S(H3:H6002)</f>
        <v>2.2734660391853054E-2</v>
      </c>
    </row>
    <row r="14" spans="1:16" x14ac:dyDescent="0.25">
      <c r="B14" s="136">
        <v>45999</v>
      </c>
      <c r="C14" s="261">
        <v>17.719999313354489</v>
      </c>
      <c r="D14" s="130">
        <f t="shared" si="0"/>
        <v>-1.9369141526326676E-2</v>
      </c>
      <c r="E14" s="130">
        <v>-1.6901795293245839E-3</v>
      </c>
      <c r="G14" s="130">
        <v>12</v>
      </c>
      <c r="H14" s="130">
        <f t="shared" ca="1" si="1"/>
        <v>4.4158411332828884E-3</v>
      </c>
      <c r="J14" s="265" t="s">
        <v>383</v>
      </c>
      <c r="K14" s="265"/>
      <c r="L14" s="265"/>
      <c r="M14" s="265"/>
      <c r="N14" s="266">
        <f ca="1">MIN(H3:H6002)</f>
        <v>-7.8740551560445793E-2</v>
      </c>
    </row>
    <row r="15" spans="1:16" x14ac:dyDescent="0.25">
      <c r="B15" s="136">
        <v>45996</v>
      </c>
      <c r="C15" s="261">
        <v>18.069999694824219</v>
      </c>
      <c r="D15" s="130">
        <f t="shared" si="0"/>
        <v>-1.2028496975981608E-2</v>
      </c>
      <c r="E15" s="130">
        <v>1.9751715295268441E-2</v>
      </c>
      <c r="G15" s="130">
        <v>13</v>
      </c>
      <c r="H15" s="130">
        <f t="shared" ca="1" si="1"/>
        <v>-2.3939965703394558E-2</v>
      </c>
      <c r="J15" s="265" t="s">
        <v>384</v>
      </c>
      <c r="K15" s="265"/>
      <c r="L15" s="265"/>
      <c r="M15" s="265"/>
      <c r="N15" s="266">
        <f ca="1">MAX(H3:H6002)</f>
        <v>9.25697635639008E-2</v>
      </c>
    </row>
    <row r="16" spans="1:16" x14ac:dyDescent="0.25">
      <c r="B16" s="136">
        <v>45995</v>
      </c>
      <c r="C16" s="261">
        <v>18.29000091552734</v>
      </c>
      <c r="D16" s="130">
        <f t="shared" si="0"/>
        <v>3.5673899975007702E-2</v>
      </c>
      <c r="E16" s="130">
        <v>1.2174943243974503E-2</v>
      </c>
      <c r="G16" s="130">
        <v>14</v>
      </c>
      <c r="H16" s="130">
        <f t="shared" ca="1" si="1"/>
        <v>2.9521892015857247E-3</v>
      </c>
      <c r="J16" s="265" t="s">
        <v>385</v>
      </c>
      <c r="K16" s="265"/>
      <c r="L16" s="265"/>
      <c r="M16" s="265"/>
      <c r="N16" s="267">
        <v>1617.9</v>
      </c>
    </row>
    <row r="17" spans="2:14" x14ac:dyDescent="0.25">
      <c r="B17" s="136">
        <v>45994</v>
      </c>
      <c r="C17" s="261">
        <v>17.659999847412109</v>
      </c>
      <c r="D17" s="130">
        <f t="shared" si="0"/>
        <v>1.4359563595123234E-2</v>
      </c>
      <c r="E17" s="130">
        <v>-3.4445108615625594E-2</v>
      </c>
      <c r="G17" s="130">
        <v>15</v>
      </c>
      <c r="H17" s="130">
        <f t="shared" ca="1" si="1"/>
        <v>4.4713248413332516E-4</v>
      </c>
    </row>
    <row r="18" spans="2:14" x14ac:dyDescent="0.25">
      <c r="B18" s="136">
        <v>45993</v>
      </c>
      <c r="C18" s="261">
        <v>17.409999847412109</v>
      </c>
      <c r="D18" s="130">
        <f t="shared" si="0"/>
        <v>-2.2923159758419433E-3</v>
      </c>
      <c r="E18" s="130">
        <v>-1.4156285513028185E-2</v>
      </c>
      <c r="G18" s="130">
        <v>16</v>
      </c>
      <c r="H18" s="130">
        <f t="shared" ca="1" si="1"/>
        <v>1.4592993444107472E-2</v>
      </c>
    </row>
    <row r="19" spans="2:14" x14ac:dyDescent="0.25">
      <c r="B19" s="136">
        <v>45992</v>
      </c>
      <c r="C19" s="261">
        <v>17.45000076293945</v>
      </c>
      <c r="D19" s="130">
        <f t="shared" si="0"/>
        <v>-1.7161773502566216E-3</v>
      </c>
      <c r="E19" s="130">
        <v>2.2975827615119761E-3</v>
      </c>
      <c r="G19" s="130">
        <v>17</v>
      </c>
      <c r="H19" s="130">
        <f t="shared" ca="1" si="1"/>
        <v>-7.2048234159865304E-2</v>
      </c>
      <c r="J19" s="262" t="s">
        <v>395</v>
      </c>
      <c r="K19" s="280"/>
      <c r="L19" s="281"/>
      <c r="M19" s="281"/>
      <c r="N19" s="281"/>
    </row>
    <row r="20" spans="2:14" x14ac:dyDescent="0.25">
      <c r="B20" s="136">
        <v>45989</v>
      </c>
      <c r="C20" s="261">
        <v>17.479999542236332</v>
      </c>
      <c r="D20" s="130">
        <f t="shared" si="0"/>
        <v>3.4442862043401043E-3</v>
      </c>
      <c r="E20" s="130">
        <v>1.7191276782402166E-3</v>
      </c>
      <c r="G20" s="130">
        <v>18</v>
      </c>
      <c r="H20" s="130">
        <f t="shared" ca="1" si="1"/>
        <v>1.8118494964176932E-2</v>
      </c>
      <c r="J20" s="277" t="s">
        <v>387</v>
      </c>
      <c r="K20" s="278" t="s">
        <v>388</v>
      </c>
      <c r="L20" s="279" t="s">
        <v>389</v>
      </c>
      <c r="M20" s="278" t="s">
        <v>390</v>
      </c>
      <c r="N20" s="81" t="s">
        <v>391</v>
      </c>
    </row>
    <row r="21" spans="2:14" x14ac:dyDescent="0.25">
      <c r="B21" s="136">
        <v>45987</v>
      </c>
      <c r="C21" s="261">
        <v>17.420000076293949</v>
      </c>
      <c r="D21" s="130">
        <f t="shared" si="0"/>
        <v>8.101816208643621E-3</v>
      </c>
      <c r="E21" s="130">
        <v>-3.4324638165697963E-3</v>
      </c>
      <c r="G21" s="130">
        <v>19</v>
      </c>
      <c r="H21" s="130">
        <f t="shared" ca="1" si="1"/>
        <v>-2.8698801468528112E-2</v>
      </c>
      <c r="J21" s="272">
        <v>0.05</v>
      </c>
      <c r="K21" s="273">
        <f>100%-J21</f>
        <v>0.95</v>
      </c>
      <c r="L21" s="274">
        <f ca="1">_xlfn.PERCENTILE.INC($H$3:$H$6002,J21)</f>
        <v>-3.8043606377878611E-2</v>
      </c>
      <c r="M21" s="275">
        <f ca="1">$N$9*(1-L21)</f>
        <v>1679.45075075877</v>
      </c>
      <c r="N21" s="276">
        <f ca="1">$N$9-M21</f>
        <v>-61.550750758769937</v>
      </c>
    </row>
    <row r="22" spans="2:14" x14ac:dyDescent="0.25">
      <c r="B22" s="136">
        <v>45986</v>
      </c>
      <c r="C22" s="261">
        <v>17.280000686645511</v>
      </c>
      <c r="D22" s="130">
        <f t="shared" si="0"/>
        <v>5.7905203339745574E-4</v>
      </c>
      <c r="E22" s="130">
        <v>-8.0367043074216753E-3</v>
      </c>
      <c r="G22" s="130">
        <v>20</v>
      </c>
      <c r="H22" s="130">
        <f t="shared" ca="1" si="1"/>
        <v>2.0707214635839841E-2</v>
      </c>
      <c r="J22" s="268">
        <v>0.01</v>
      </c>
      <c r="K22" s="269">
        <f t="shared" ref="K22:K24" si="2">100%-J22</f>
        <v>0.99</v>
      </c>
      <c r="L22" s="274">
        <f t="shared" ref="L22:L24" ca="1" si="3">_xlfn.PERCENTILE.INC($H$3:$H$6002,J22)</f>
        <v>-5.2909412261930112E-2</v>
      </c>
      <c r="M22" s="275">
        <f ca="1">$N$9*(1-L22)</f>
        <v>1703.5021380985768</v>
      </c>
      <c r="N22" s="276">
        <f ca="1">$N$9-M22</f>
        <v>-85.602138098576688</v>
      </c>
    </row>
    <row r="23" spans="2:14" x14ac:dyDescent="0.25">
      <c r="B23" s="136">
        <v>45985</v>
      </c>
      <c r="C23" s="261">
        <v>17.270000457763668</v>
      </c>
      <c r="D23" s="130">
        <f t="shared" si="0"/>
        <v>-2.4293801505145859E-2</v>
      </c>
      <c r="E23" s="130">
        <v>-5.7871692618458699E-4</v>
      </c>
      <c r="G23" s="130">
        <v>21</v>
      </c>
      <c r="H23" s="130">
        <f t="shared" ca="1" si="1"/>
        <v>-3.8044315122606419E-3</v>
      </c>
      <c r="J23" s="271">
        <v>5.0000000000000001E-3</v>
      </c>
      <c r="K23" s="269">
        <f t="shared" si="2"/>
        <v>0.995</v>
      </c>
      <c r="L23" s="274">
        <f t="shared" ca="1" si="3"/>
        <v>-5.9276074176801273E-2</v>
      </c>
      <c r="M23" s="275">
        <f ca="1">$N$9*(1-L23)</f>
        <v>1713.8027604106469</v>
      </c>
      <c r="N23" s="276">
        <f ca="1">$N$9-M23</f>
        <v>-95.902760410646806</v>
      </c>
    </row>
    <row r="24" spans="2:14" x14ac:dyDescent="0.25">
      <c r="B24" s="136">
        <v>45982</v>
      </c>
      <c r="C24" s="261">
        <v>17.70000076293945</v>
      </c>
      <c r="D24" s="130">
        <f t="shared" si="0"/>
        <v>3.3275051377605516E-2</v>
      </c>
      <c r="E24" s="130">
        <v>2.4898685221659975E-2</v>
      </c>
      <c r="G24" s="130">
        <v>22</v>
      </c>
      <c r="H24" s="130">
        <f t="shared" ca="1" si="1"/>
        <v>-1.8373048262517969E-2</v>
      </c>
      <c r="J24" s="268">
        <v>0.1</v>
      </c>
      <c r="K24" s="269">
        <f t="shared" si="2"/>
        <v>0.9</v>
      </c>
      <c r="L24" s="274">
        <f t="shared" ca="1" si="3"/>
        <v>-2.9778625197157113E-2</v>
      </c>
      <c r="M24" s="275">
        <f ca="1">$N$9*(1-L24)</f>
        <v>1666.0788377064805</v>
      </c>
      <c r="N24" s="276">
        <f ca="1">$N$9-M24</f>
        <v>-48.178837706480408</v>
      </c>
    </row>
    <row r="25" spans="2:14" x14ac:dyDescent="0.25">
      <c r="B25" s="136">
        <v>45981</v>
      </c>
      <c r="C25" s="261">
        <v>17.129999160766602</v>
      </c>
      <c r="D25" s="130">
        <f t="shared" si="0"/>
        <v>-1.0398631469049456E-2</v>
      </c>
      <c r="E25" s="130">
        <v>-3.2203478960652177E-2</v>
      </c>
      <c r="G25" s="130">
        <v>23</v>
      </c>
      <c r="H25" s="130">
        <f t="shared" ca="1" si="1"/>
        <v>-2.7203598271792351E-3</v>
      </c>
      <c r="J25" s="283"/>
      <c r="K25" s="284"/>
      <c r="L25" s="285"/>
      <c r="M25" s="286"/>
    </row>
    <row r="26" spans="2:14" x14ac:dyDescent="0.25">
      <c r="B26" s="136">
        <v>45980</v>
      </c>
      <c r="C26" s="261">
        <v>17.309999465942379</v>
      </c>
      <c r="D26" s="130">
        <f t="shared" si="0"/>
        <v>2.1238860578110034E-2</v>
      </c>
      <c r="E26" s="130">
        <v>1.0507899240768108E-2</v>
      </c>
      <c r="G26" s="130">
        <v>24</v>
      </c>
      <c r="H26" s="130">
        <f t="shared" ca="1" si="1"/>
        <v>6.7154934795306438E-3</v>
      </c>
    </row>
    <row r="27" spans="2:14" x14ac:dyDescent="0.25">
      <c r="B27" s="136">
        <v>45979</v>
      </c>
      <c r="C27" s="261">
        <v>16.95000076293945</v>
      </c>
      <c r="D27" s="130">
        <f t="shared" si="0"/>
        <v>1.0733470498651665E-2</v>
      </c>
      <c r="E27" s="130">
        <v>-2.0797152750422161E-2</v>
      </c>
      <c r="G27" s="130">
        <v>25</v>
      </c>
      <c r="H27" s="130">
        <f t="shared" ca="1" si="1"/>
        <v>3.4874930125206344E-2</v>
      </c>
    </row>
    <row r="28" spans="2:14" x14ac:dyDescent="0.25">
      <c r="B28" s="136">
        <v>45978</v>
      </c>
      <c r="C28" s="261">
        <v>16.770000457763668</v>
      </c>
      <c r="D28" s="130">
        <f t="shared" si="0"/>
        <v>7.2072577767416891E-3</v>
      </c>
      <c r="E28" s="130">
        <v>-1.0619486553023954E-2</v>
      </c>
      <c r="G28" s="130">
        <v>26</v>
      </c>
      <c r="H28" s="130">
        <f t="shared" ca="1" si="1"/>
        <v>5.9676148942478984E-3</v>
      </c>
    </row>
    <row r="29" spans="2:14" x14ac:dyDescent="0.25">
      <c r="B29" s="136">
        <v>45975</v>
      </c>
      <c r="C29" s="261">
        <v>16.64999961853027</v>
      </c>
      <c r="D29" s="130">
        <f t="shared" si="0"/>
        <v>-1.8278271384236267E-2</v>
      </c>
      <c r="E29" s="130">
        <v>-7.1556849110188349E-3</v>
      </c>
      <c r="G29" s="130">
        <v>27</v>
      </c>
      <c r="H29" s="130">
        <f t="shared" ca="1" si="1"/>
        <v>-3.9627802117634128E-2</v>
      </c>
    </row>
    <row r="30" spans="2:14" x14ac:dyDescent="0.25">
      <c r="B30" s="136">
        <v>45974</v>
      </c>
      <c r="C30" s="261">
        <v>16.95999908447266</v>
      </c>
      <c r="D30" s="130">
        <f t="shared" si="0"/>
        <v>-7.6068500265955305E-3</v>
      </c>
      <c r="E30" s="130">
        <v>1.8618586969658693E-2</v>
      </c>
      <c r="G30" s="130">
        <v>28</v>
      </c>
      <c r="H30" s="130">
        <f t="shared" ca="1" si="1"/>
        <v>2.1282547474759519E-2</v>
      </c>
    </row>
    <row r="31" spans="2:14" x14ac:dyDescent="0.25">
      <c r="B31" s="136">
        <v>45973</v>
      </c>
      <c r="C31" s="261">
        <v>17.090000152587891</v>
      </c>
      <c r="D31" s="130">
        <f t="shared" si="0"/>
        <v>4.7031112657021975E-3</v>
      </c>
      <c r="E31" s="130">
        <v>7.665157731892234E-3</v>
      </c>
      <c r="G31" s="130">
        <v>29</v>
      </c>
      <c r="H31" s="130">
        <f t="shared" ca="1" si="1"/>
        <v>1.7686530121117105E-2</v>
      </c>
    </row>
    <row r="32" spans="2:14" x14ac:dyDescent="0.25">
      <c r="B32" s="136">
        <v>45972</v>
      </c>
      <c r="C32" s="261">
        <v>17.010000228881839</v>
      </c>
      <c r="D32" s="130">
        <f t="shared" si="0"/>
        <v>1.4916467576723835E-2</v>
      </c>
      <c r="E32" s="130">
        <v>-4.681095552473531E-3</v>
      </c>
      <c r="G32" s="130">
        <v>30</v>
      </c>
      <c r="H32" s="130">
        <f t="shared" ca="1" si="1"/>
        <v>-1.558853318480473E-2</v>
      </c>
    </row>
    <row r="33" spans="2:8" x14ac:dyDescent="0.25">
      <c r="B33" s="136">
        <v>45971</v>
      </c>
      <c r="C33" s="261">
        <v>16.760000228881839</v>
      </c>
      <c r="D33" s="130">
        <f t="shared" si="0"/>
        <v>1.5757589629202394E-2</v>
      </c>
      <c r="E33" s="130">
        <v>-1.4697236721697203E-2</v>
      </c>
      <c r="G33" s="130">
        <v>31</v>
      </c>
      <c r="H33" s="130">
        <f t="shared" ca="1" si="1"/>
        <v>1.624485235461301E-2</v>
      </c>
    </row>
    <row r="34" spans="2:8" x14ac:dyDescent="0.25">
      <c r="B34" s="136">
        <v>45968</v>
      </c>
      <c r="C34" s="261">
        <v>16.5</v>
      </c>
      <c r="D34" s="130">
        <f t="shared" si="0"/>
        <v>1.9777483855909127E-2</v>
      </c>
      <c r="E34" s="130">
        <v>-1.5513139936226938E-2</v>
      </c>
      <c r="G34" s="130">
        <v>32</v>
      </c>
      <c r="H34" s="130">
        <f t="shared" ca="1" si="1"/>
        <v>1.5478256609994591E-2</v>
      </c>
    </row>
    <row r="35" spans="2:8" x14ac:dyDescent="0.25">
      <c r="B35" s="136">
        <v>45967</v>
      </c>
      <c r="C35" s="261">
        <v>16.180000305175781</v>
      </c>
      <c r="D35" s="130">
        <f t="shared" si="0"/>
        <v>-1.4616307551950779E-2</v>
      </c>
      <c r="E35" s="130">
        <v>-1.93939208984375E-2</v>
      </c>
      <c r="G35" s="130">
        <v>33</v>
      </c>
      <c r="H35" s="130">
        <f t="shared" ca="1" si="1"/>
        <v>-3.6467570343940332E-3</v>
      </c>
    </row>
    <row r="36" spans="2:8" x14ac:dyDescent="0.25">
      <c r="B36" s="136">
        <v>45966</v>
      </c>
      <c r="C36" s="261">
        <v>16.420000076293949</v>
      </c>
      <c r="D36" s="130">
        <f t="shared" si="0"/>
        <v>7.3620150214828298E-3</v>
      </c>
      <c r="E36" s="130">
        <v>1.4833112891932064E-2</v>
      </c>
      <c r="G36" s="130">
        <v>34</v>
      </c>
      <c r="H36" s="130">
        <f t="shared" ca="1" si="1"/>
        <v>1.1521539277216638E-2</v>
      </c>
    </row>
    <row r="37" spans="2:8" x14ac:dyDescent="0.25">
      <c r="B37" s="136">
        <v>45965</v>
      </c>
      <c r="C37" s="261">
        <v>16.29999923706055</v>
      </c>
      <c r="D37" s="130">
        <f t="shared" si="0"/>
        <v>-6.7032669941740593E-3</v>
      </c>
      <c r="E37" s="130">
        <v>-7.3082118560186416E-3</v>
      </c>
      <c r="G37" s="130">
        <v>35</v>
      </c>
      <c r="H37" s="130">
        <f t="shared" ca="1" si="1"/>
        <v>7.497324960932854E-4</v>
      </c>
    </row>
    <row r="38" spans="2:8" x14ac:dyDescent="0.25">
      <c r="B38" s="136">
        <v>45964</v>
      </c>
      <c r="C38" s="261">
        <v>16.409999847412109</v>
      </c>
      <c r="D38" s="130">
        <f t="shared" si="0"/>
        <v>-9.6559957971566347E-3</v>
      </c>
      <c r="E38" s="130">
        <v>6.7485040184207907E-3</v>
      </c>
      <c r="G38" s="130">
        <v>36</v>
      </c>
      <c r="H38" s="130">
        <f t="shared" ca="1" si="1"/>
        <v>-3.1861764902223345E-2</v>
      </c>
    </row>
    <row r="39" spans="2:8" x14ac:dyDescent="0.25">
      <c r="B39" s="136">
        <v>45961</v>
      </c>
      <c r="C39" s="261">
        <v>16.569999694824219</v>
      </c>
      <c r="D39" s="130">
        <f t="shared" si="0"/>
        <v>-4.20671258364158E-3</v>
      </c>
      <c r="E39" s="130">
        <v>9.750143138321947E-3</v>
      </c>
      <c r="G39" s="130">
        <v>37</v>
      </c>
      <c r="H39" s="130">
        <f t="shared" ca="1" si="1"/>
        <v>-2.4431080298971679E-3</v>
      </c>
    </row>
    <row r="40" spans="2:8" x14ac:dyDescent="0.25">
      <c r="B40" s="136">
        <v>45960</v>
      </c>
      <c r="C40" s="261">
        <v>16.639999389648441</v>
      </c>
      <c r="D40" s="130">
        <f t="shared" si="0"/>
        <v>-1.4217996626207235E-2</v>
      </c>
      <c r="E40" s="130">
        <v>4.224483772687534E-3</v>
      </c>
      <c r="G40" s="130">
        <v>38</v>
      </c>
      <c r="H40" s="130">
        <f t="shared" ca="1" si="1"/>
        <v>-8.4292297561775857E-3</v>
      </c>
    </row>
    <row r="41" spans="2:8" x14ac:dyDescent="0.25">
      <c r="B41" s="136">
        <v>45959</v>
      </c>
      <c r="C41" s="261">
        <v>16.879999160766602</v>
      </c>
      <c r="D41" s="130">
        <f t="shared" si="0"/>
        <v>-5.9207988414543343E-4</v>
      </c>
      <c r="E41" s="130">
        <v>1.4423063697193504E-2</v>
      </c>
      <c r="G41" s="130">
        <v>39</v>
      </c>
      <c r="H41" s="130">
        <f t="shared" ca="1" si="1"/>
        <v>1.5985497225062744E-2</v>
      </c>
    </row>
    <row r="42" spans="2:8" x14ac:dyDescent="0.25">
      <c r="B42" s="136">
        <v>45958</v>
      </c>
      <c r="C42" s="261">
        <v>16.889999389648441</v>
      </c>
      <c r="D42" s="130">
        <f t="shared" si="0"/>
        <v>-8.8029059753285243E-3</v>
      </c>
      <c r="E42" s="130">
        <v>5.9243065041629614E-4</v>
      </c>
      <c r="G42" s="130">
        <v>40</v>
      </c>
      <c r="H42" s="130">
        <f t="shared" ca="1" si="1"/>
        <v>4.1593980776606754E-2</v>
      </c>
    </row>
    <row r="43" spans="2:8" x14ac:dyDescent="0.25">
      <c r="B43" s="136">
        <v>45957</v>
      </c>
      <c r="C43" s="261">
        <v>17.04000091552734</v>
      </c>
      <c r="D43" s="130">
        <f t="shared" si="0"/>
        <v>-1.0510299140646809E-2</v>
      </c>
      <c r="E43" s="130">
        <v>8.8810853344868813E-3</v>
      </c>
      <c r="G43" s="130">
        <v>41</v>
      </c>
      <c r="H43" s="130">
        <f t="shared" ca="1" si="1"/>
        <v>9.6510421054916765E-3</v>
      </c>
    </row>
    <row r="44" spans="2:8" x14ac:dyDescent="0.25">
      <c r="B44" s="136">
        <v>45954</v>
      </c>
      <c r="C44" s="261">
        <v>17.220998764038089</v>
      </c>
      <c r="D44" s="130">
        <f t="shared" si="0"/>
        <v>-2.8523654853501129E-3</v>
      </c>
      <c r="E44" s="130">
        <v>1.0621938895896351E-2</v>
      </c>
      <c r="G44" s="130">
        <v>42</v>
      </c>
      <c r="H44" s="130">
        <f t="shared" ca="1" si="1"/>
        <v>5.576828580587675E-3</v>
      </c>
    </row>
    <row r="45" spans="2:8" x14ac:dyDescent="0.25">
      <c r="B45" s="136">
        <v>45953</v>
      </c>
      <c r="C45" s="261">
        <v>17.270259857177731</v>
      </c>
      <c r="D45" s="130">
        <f t="shared" si="0"/>
        <v>3.4345501650226594E-3</v>
      </c>
      <c r="E45" s="130">
        <v>2.8605247474096139E-3</v>
      </c>
      <c r="G45" s="130">
        <v>43</v>
      </c>
      <c r="H45" s="130">
        <f t="shared" ca="1" si="1"/>
        <v>-1.3005989416752517E-2</v>
      </c>
    </row>
    <row r="46" spans="2:8" x14ac:dyDescent="0.25">
      <c r="B46" s="136">
        <v>45952</v>
      </c>
      <c r="C46" s="261">
        <v>17.211147308349609</v>
      </c>
      <c r="D46" s="130">
        <f t="shared" si="0"/>
        <v>3.44627536819947E-3</v>
      </c>
      <c r="E46" s="130">
        <v>-3.4227944059309306E-3</v>
      </c>
      <c r="G46" s="130">
        <v>44</v>
      </c>
      <c r="H46" s="130">
        <f t="shared" ca="1" si="1"/>
        <v>-5.0328988978637176E-2</v>
      </c>
    </row>
    <row r="47" spans="2:8" x14ac:dyDescent="0.25">
      <c r="B47" s="136">
        <v>45951</v>
      </c>
      <c r="C47" s="261">
        <v>17.152036666870121</v>
      </c>
      <c r="D47" s="130">
        <f t="shared" si="0"/>
        <v>2.9568323768222382E-2</v>
      </c>
      <c r="E47" s="130">
        <v>-3.434439344483003E-3</v>
      </c>
      <c r="G47" s="130">
        <v>45</v>
      </c>
      <c r="H47" s="130">
        <f t="shared" ca="1" si="1"/>
        <v>1.6127208558547299E-2</v>
      </c>
    </row>
    <row r="48" spans="2:8" x14ac:dyDescent="0.25">
      <c r="B48" s="136">
        <v>45950</v>
      </c>
      <c r="C48" s="261">
        <v>16.659444808959961</v>
      </c>
      <c r="D48" s="130">
        <f t="shared" si="0"/>
        <v>3.5517404987879926E-2</v>
      </c>
      <c r="E48" s="130">
        <v>-2.871914673909377E-2</v>
      </c>
      <c r="G48" s="130">
        <v>46</v>
      </c>
      <c r="H48" s="130">
        <f t="shared" ca="1" si="1"/>
        <v>-6.4947313054001601E-3</v>
      </c>
    </row>
    <row r="49" spans="2:8" x14ac:dyDescent="0.25">
      <c r="B49" s="136">
        <v>45947</v>
      </c>
      <c r="C49" s="261">
        <v>16.088039398193359</v>
      </c>
      <c r="D49" s="130">
        <f t="shared" si="0"/>
        <v>1.6179263573070833E-2</v>
      </c>
      <c r="E49" s="130">
        <v>-3.4299186876820903E-2</v>
      </c>
      <c r="G49" s="130">
        <v>47</v>
      </c>
      <c r="H49" s="130">
        <f t="shared" ca="1" si="1"/>
        <v>-3.6415989211288122E-2</v>
      </c>
    </row>
    <row r="50" spans="2:8" x14ac:dyDescent="0.25">
      <c r="B50" s="136">
        <v>45946</v>
      </c>
      <c r="C50" s="261">
        <v>15.83189105987549</v>
      </c>
      <c r="D50" s="130">
        <f t="shared" si="0"/>
        <v>-2.2506109873742138E-2</v>
      </c>
      <c r="E50" s="130">
        <v>-1.5921662794201888E-2</v>
      </c>
      <c r="G50" s="130">
        <v>48</v>
      </c>
      <c r="H50" s="130">
        <f t="shared" ca="1" si="1"/>
        <v>-8.3595691408111673E-3</v>
      </c>
    </row>
    <row r="51" spans="2:8" x14ac:dyDescent="0.25">
      <c r="B51" s="136">
        <v>45945</v>
      </c>
      <c r="C51" s="261">
        <v>16.196409225463871</v>
      </c>
      <c r="D51" s="130">
        <f t="shared" si="0"/>
        <v>-2.4272095583726212E-3</v>
      </c>
      <c r="E51" s="130">
        <v>2.3024297237126609E-2</v>
      </c>
      <c r="G51" s="130">
        <v>49</v>
      </c>
      <c r="H51" s="130">
        <f t="shared" ca="1" si="1"/>
        <v>-2.6694465259281788E-2</v>
      </c>
    </row>
    <row r="52" spans="2:8" x14ac:dyDescent="0.25">
      <c r="B52" s="136">
        <v>45944</v>
      </c>
      <c r="C52" s="261">
        <v>16.23581695556641</v>
      </c>
      <c r="D52" s="130">
        <f t="shared" si="0"/>
        <v>-1.7878438249953634E-2</v>
      </c>
      <c r="E52" s="130">
        <v>2.4331152389371917E-3</v>
      </c>
      <c r="G52" s="130">
        <v>50</v>
      </c>
      <c r="H52" s="130">
        <f t="shared" ca="1" si="1"/>
        <v>-8.1738572198618957E-3</v>
      </c>
    </row>
    <row r="53" spans="2:8" x14ac:dyDescent="0.25">
      <c r="B53" s="136">
        <v>45943</v>
      </c>
      <c r="C53" s="261">
        <v>16.5313720703125</v>
      </c>
      <c r="D53" s="130">
        <f t="shared" si="0"/>
        <v>1.2062734064028581E-2</v>
      </c>
      <c r="E53" s="130">
        <v>1.8203895471041256E-2</v>
      </c>
      <c r="G53" s="130">
        <v>51</v>
      </c>
      <c r="H53" s="130">
        <f t="shared" ca="1" si="1"/>
        <v>-1.3455375432840574E-3</v>
      </c>
    </row>
    <row r="54" spans="2:8" x14ac:dyDescent="0.25">
      <c r="B54" s="136">
        <v>45940</v>
      </c>
      <c r="C54" s="261">
        <v>16.334335327148441</v>
      </c>
      <c r="D54" s="130">
        <f t="shared" si="0"/>
        <v>-2.8135942327497419E-2</v>
      </c>
      <c r="E54" s="130">
        <v>-1.1918958833302351E-2</v>
      </c>
      <c r="G54" s="130">
        <v>52</v>
      </c>
      <c r="H54" s="130">
        <f t="shared" ca="1" si="1"/>
        <v>1.7135070990566086E-2</v>
      </c>
    </row>
    <row r="55" spans="2:8" x14ac:dyDescent="0.25">
      <c r="B55" s="136">
        <v>45939</v>
      </c>
      <c r="C55" s="261">
        <v>16.807222366333011</v>
      </c>
      <c r="D55" s="130">
        <f t="shared" si="0"/>
        <v>1.9115856645069415E-2</v>
      </c>
      <c r="E55" s="130">
        <v>2.8950491692099012E-2</v>
      </c>
      <c r="G55" s="130">
        <v>53</v>
      </c>
      <c r="H55" s="130">
        <f t="shared" ca="1" si="1"/>
        <v>1.4419875667404718E-4</v>
      </c>
    </row>
    <row r="56" spans="2:8" x14ac:dyDescent="0.25">
      <c r="B56" s="136">
        <v>45938</v>
      </c>
      <c r="C56" s="261">
        <v>16.491964340209961</v>
      </c>
      <c r="D56" s="130">
        <f t="shared" si="0"/>
        <v>2.1354499071967219E-2</v>
      </c>
      <c r="E56" s="130">
        <v>-1.8757294884998492E-2</v>
      </c>
      <c r="G56" s="130">
        <v>54</v>
      </c>
      <c r="H56" s="130">
        <f t="shared" ca="1" si="1"/>
        <v>2.0021821355311706E-2</v>
      </c>
    </row>
    <row r="57" spans="2:8" x14ac:dyDescent="0.25">
      <c r="B57" s="136">
        <v>45937</v>
      </c>
      <c r="C57" s="261">
        <v>16.147150039672852</v>
      </c>
      <c r="D57" s="130">
        <f t="shared" si="0"/>
        <v>-1.7974847324113658E-2</v>
      </c>
      <c r="E57" s="130">
        <v>-2.0908018803824282E-2</v>
      </c>
      <c r="G57" s="130">
        <v>55</v>
      </c>
      <c r="H57" s="130">
        <f t="shared" ca="1" si="1"/>
        <v>1.0468137287679613E-2</v>
      </c>
    </row>
    <row r="58" spans="2:8" x14ac:dyDescent="0.25">
      <c r="B58" s="136">
        <v>45936</v>
      </c>
      <c r="C58" s="261">
        <v>16.442705154418949</v>
      </c>
      <c r="D58" s="130">
        <f t="shared" si="0"/>
        <v>2.8342570553138238E-2</v>
      </c>
      <c r="E58" s="130">
        <v>1.8303856347400695E-2</v>
      </c>
      <c r="G58" s="130">
        <v>56</v>
      </c>
      <c r="H58" s="130">
        <f t="shared" ca="1" si="1"/>
        <v>-1.2683902540633207E-2</v>
      </c>
    </row>
    <row r="59" spans="2:8" x14ac:dyDescent="0.25">
      <c r="B59" s="136">
        <v>45933</v>
      </c>
      <c r="C59" s="261">
        <v>15.98952102661133</v>
      </c>
      <c r="D59" s="130">
        <f t="shared" si="0"/>
        <v>4.9535516497202564E-3</v>
      </c>
      <c r="E59" s="130">
        <v>-2.7561409363703545E-2</v>
      </c>
      <c r="G59" s="130">
        <v>57</v>
      </c>
      <c r="H59" s="130">
        <f t="shared" ca="1" si="1"/>
        <v>-4.9935391333087373E-2</v>
      </c>
    </row>
    <row r="60" spans="2:8" x14ac:dyDescent="0.25">
      <c r="B60" s="136">
        <v>45932</v>
      </c>
      <c r="C60" s="261">
        <v>15.91070652008057</v>
      </c>
      <c r="D60" s="130">
        <f t="shared" si="0"/>
        <v>-1.3439238491444386E-2</v>
      </c>
      <c r="E60" s="130">
        <v>-4.9291349252794442E-3</v>
      </c>
      <c r="G60" s="130">
        <v>58</v>
      </c>
      <c r="H60" s="130">
        <f t="shared" ca="1" si="1"/>
        <v>4.5929037370295899E-3</v>
      </c>
    </row>
    <row r="61" spans="2:8" x14ac:dyDescent="0.25">
      <c r="B61" s="136">
        <v>45931</v>
      </c>
      <c r="C61" s="261">
        <v>16.127447128295898</v>
      </c>
      <c r="D61" s="130">
        <f t="shared" si="0"/>
        <v>6.1462854490985453E-3</v>
      </c>
      <c r="E61" s="130">
        <v>1.362231199109761E-2</v>
      </c>
      <c r="G61" s="130">
        <v>59</v>
      </c>
      <c r="H61" s="130">
        <f t="shared" ca="1" si="1"/>
        <v>6.4092585468927717E-3</v>
      </c>
    </row>
    <row r="62" spans="2:8" x14ac:dyDescent="0.25">
      <c r="B62" s="136">
        <v>45930</v>
      </c>
      <c r="C62" s="261">
        <v>16.028928756713871</v>
      </c>
      <c r="D62" s="130">
        <f t="shared" si="0"/>
        <v>-3.0637274528173136E-3</v>
      </c>
      <c r="E62" s="130">
        <v>-6.1087393930546784E-3</v>
      </c>
      <c r="G62" s="130">
        <v>60</v>
      </c>
      <c r="H62" s="130">
        <f t="shared" ca="1" si="1"/>
        <v>4.315049862825307E-2</v>
      </c>
    </row>
    <row r="63" spans="2:8" x14ac:dyDescent="0.25">
      <c r="B63" s="136">
        <v>45929</v>
      </c>
      <c r="C63" s="261">
        <v>16.078187942504879</v>
      </c>
      <c r="D63" s="130">
        <f t="shared" si="0"/>
        <v>-1.2106545191819633E-2</v>
      </c>
      <c r="E63" s="130">
        <v>3.07314272454894E-3</v>
      </c>
      <c r="G63" s="130">
        <v>61</v>
      </c>
      <c r="H63" s="130">
        <f t="shared" ca="1" si="1"/>
        <v>-4.5126047618969708E-3</v>
      </c>
    </row>
    <row r="64" spans="2:8" x14ac:dyDescent="0.25">
      <c r="B64" s="136">
        <v>45926</v>
      </c>
      <c r="C64" s="261">
        <v>16.275224685668949</v>
      </c>
      <c r="D64" s="130">
        <f t="shared" si="0"/>
        <v>-1.2092607531851089E-3</v>
      </c>
      <c r="E64" s="130">
        <v>1.2254909811271465E-2</v>
      </c>
      <c r="G64" s="130">
        <v>62</v>
      </c>
      <c r="H64" s="130">
        <f t="shared" ca="1" si="1"/>
        <v>-3.9169832464026992E-2</v>
      </c>
    </row>
    <row r="65" spans="2:8" x14ac:dyDescent="0.25">
      <c r="B65" s="136">
        <v>45925</v>
      </c>
      <c r="C65" s="261">
        <v>16.294929504394531</v>
      </c>
      <c r="D65" s="130">
        <f t="shared" si="0"/>
        <v>-2.8772681334147517E-2</v>
      </c>
      <c r="E65" s="130">
        <v>1.2107248352112364E-3</v>
      </c>
      <c r="G65" s="130">
        <v>63</v>
      </c>
      <c r="H65" s="130">
        <f t="shared" ca="1" si="1"/>
        <v>3.0755933373212373E-2</v>
      </c>
    </row>
    <row r="66" spans="2:8" x14ac:dyDescent="0.25">
      <c r="B66" s="136">
        <v>45924</v>
      </c>
      <c r="C66" s="261">
        <v>16.777667999267582</v>
      </c>
      <c r="D66" s="130">
        <f t="shared" si="0"/>
        <v>8.8863773449049492E-3</v>
      </c>
      <c r="E66" s="130">
        <v>2.9625074152230122E-2</v>
      </c>
      <c r="G66" s="130">
        <v>64</v>
      </c>
      <c r="H66" s="130">
        <f t="shared" ca="1" si="1"/>
        <v>1.865112476874594E-2</v>
      </c>
    </row>
    <row r="67" spans="2:8" x14ac:dyDescent="0.25">
      <c r="B67" s="136">
        <v>45923</v>
      </c>
      <c r="C67" s="261">
        <v>16.629888534545898</v>
      </c>
      <c r="D67" s="130">
        <f t="shared" ref="D67:D130" si="4">(C67-C68)/C68</f>
        <v>-1.5743518629734218E-2</v>
      </c>
      <c r="E67" s="130">
        <v>-8.8081051984181865E-3</v>
      </c>
      <c r="G67" s="130">
        <v>65</v>
      </c>
      <c r="H67" s="130">
        <f t="shared" ref="H67:H130" ca="1" si="5">_xlfn.NORM.INV(RAND(),N$5,N$6)</f>
        <v>-2.7566870628996855E-2</v>
      </c>
    </row>
    <row r="68" spans="2:8" x14ac:dyDescent="0.25">
      <c r="B68" s="136">
        <v>45922</v>
      </c>
      <c r="C68" s="261">
        <v>16.895889282226559</v>
      </c>
      <c r="D68" s="130">
        <f t="shared" si="4"/>
        <v>1.0607006826205677E-2</v>
      </c>
      <c r="E68" s="130">
        <v>1.5995341588014078E-2</v>
      </c>
      <c r="G68" s="130">
        <v>66</v>
      </c>
      <c r="H68" s="130">
        <f t="shared" ca="1" si="5"/>
        <v>9.9188044216869178E-3</v>
      </c>
    </row>
    <row r="69" spans="2:8" x14ac:dyDescent="0.25">
      <c r="B69" s="136">
        <v>45919</v>
      </c>
      <c r="C69" s="261">
        <v>16.71855545043945</v>
      </c>
      <c r="D69" s="130">
        <f t="shared" si="4"/>
        <v>-3.4149141896917645E-2</v>
      </c>
      <c r="E69" s="130">
        <v>-1.0495679086489618E-2</v>
      </c>
      <c r="G69" s="130">
        <v>67</v>
      </c>
      <c r="H69" s="130">
        <f t="shared" ca="1" si="5"/>
        <v>-2.5931621110507872E-2</v>
      </c>
    </row>
    <row r="70" spans="2:8" x14ac:dyDescent="0.25">
      <c r="B70" s="136">
        <v>45918</v>
      </c>
      <c r="C70" s="261">
        <v>17.309665679931641</v>
      </c>
      <c r="D70" s="130">
        <f t="shared" si="4"/>
        <v>-6.2218108756965018E-3</v>
      </c>
      <c r="E70" s="130">
        <v>3.5356537306376772E-2</v>
      </c>
      <c r="G70" s="130">
        <v>68</v>
      </c>
      <c r="H70" s="130">
        <f t="shared" ca="1" si="5"/>
        <v>-1.7350466561402037E-3</v>
      </c>
    </row>
    <row r="71" spans="2:8" x14ac:dyDescent="0.25">
      <c r="B71" s="136">
        <v>45917</v>
      </c>
      <c r="C71" s="261">
        <v>17.418037414550781</v>
      </c>
      <c r="D71" s="130">
        <f t="shared" si="4"/>
        <v>3.6342414880004774E-2</v>
      </c>
      <c r="E71" s="130">
        <v>6.2607641662764113E-3</v>
      </c>
      <c r="G71" s="130">
        <v>69</v>
      </c>
      <c r="H71" s="130">
        <f t="shared" ca="1" si="5"/>
        <v>-2.0492029870119208E-2</v>
      </c>
    </row>
    <row r="72" spans="2:8" x14ac:dyDescent="0.25">
      <c r="B72" s="136">
        <v>45916</v>
      </c>
      <c r="C72" s="261">
        <v>16.807222366333011</v>
      </c>
      <c r="D72" s="130">
        <f t="shared" si="4"/>
        <v>8.2741452527162404E-3</v>
      </c>
      <c r="E72" s="130">
        <v>-3.5067960510149307E-2</v>
      </c>
      <c r="G72" s="130">
        <v>70</v>
      </c>
      <c r="H72" s="130">
        <f t="shared" ca="1" si="5"/>
        <v>2.1465021225083713E-2</v>
      </c>
    </row>
    <row r="73" spans="2:8" x14ac:dyDescent="0.25">
      <c r="B73" s="136">
        <v>45915</v>
      </c>
      <c r="C73" s="261">
        <v>16.66929817199707</v>
      </c>
      <c r="D73" s="130">
        <f t="shared" si="4"/>
        <v>-2.3584009128588966E-3</v>
      </c>
      <c r="E73" s="130">
        <v>-8.2062455847684047E-3</v>
      </c>
      <c r="G73" s="130">
        <v>71</v>
      </c>
      <c r="H73" s="130">
        <f t="shared" ca="1" si="5"/>
        <v>-6.3504009639756406E-3</v>
      </c>
    </row>
    <row r="74" spans="2:8" x14ac:dyDescent="0.25">
      <c r="B74" s="136">
        <v>45912</v>
      </c>
      <c r="C74" s="261">
        <v>16.70870399475098</v>
      </c>
      <c r="D74" s="130">
        <f t="shared" si="4"/>
        <v>-6.4440358897987051E-3</v>
      </c>
      <c r="E74" s="130">
        <v>2.3639761162895304E-3</v>
      </c>
      <c r="G74" s="130">
        <v>72</v>
      </c>
      <c r="H74" s="130">
        <f t="shared" ca="1" si="5"/>
        <v>-3.1125194308135429E-2</v>
      </c>
    </row>
    <row r="75" spans="2:8" x14ac:dyDescent="0.25">
      <c r="B75" s="136">
        <v>45911</v>
      </c>
      <c r="C75" s="261">
        <v>16.817073822021481</v>
      </c>
      <c r="D75" s="130">
        <f t="shared" si="4"/>
        <v>5.3002655263597181E-3</v>
      </c>
      <c r="E75" s="130">
        <v>6.485830816354456E-3</v>
      </c>
      <c r="G75" s="130">
        <v>73</v>
      </c>
      <c r="H75" s="130">
        <f t="shared" ca="1" si="5"/>
        <v>-1.5019580515753847E-2</v>
      </c>
    </row>
    <row r="76" spans="2:8" x14ac:dyDescent="0.25">
      <c r="B76" s="136">
        <v>45910</v>
      </c>
      <c r="C76" s="261">
        <v>16.728408813476559</v>
      </c>
      <c r="D76" s="130">
        <f t="shared" si="4"/>
        <v>-1.7636013844299326E-3</v>
      </c>
      <c r="E76" s="130">
        <v>-5.2723208260415412E-3</v>
      </c>
      <c r="G76" s="130">
        <v>74</v>
      </c>
      <c r="H76" s="130">
        <f t="shared" ca="1" si="5"/>
        <v>-6.4227585252682661E-3</v>
      </c>
    </row>
    <row r="77" spans="2:8" x14ac:dyDescent="0.25">
      <c r="B77" s="136">
        <v>45909</v>
      </c>
      <c r="C77" s="261">
        <v>16.757963180541989</v>
      </c>
      <c r="D77" s="130">
        <f t="shared" si="4"/>
        <v>1.3102883342331048E-2</v>
      </c>
      <c r="E77" s="130">
        <v>1.7667171692755631E-3</v>
      </c>
      <c r="G77" s="130">
        <v>75</v>
      </c>
      <c r="H77" s="130">
        <f t="shared" ca="1" si="5"/>
        <v>5.0348865127047886E-2</v>
      </c>
    </row>
    <row r="78" spans="2:8" x14ac:dyDescent="0.25">
      <c r="B78" s="136">
        <v>45908</v>
      </c>
      <c r="C78" s="261">
        <v>16.541225433349609</v>
      </c>
      <c r="D78" s="130">
        <f t="shared" si="4"/>
        <v>2.5030636154065589E-2</v>
      </c>
      <c r="E78" s="130">
        <v>-1.2933418271501984E-2</v>
      </c>
      <c r="G78" s="130">
        <v>76</v>
      </c>
      <c r="H78" s="130">
        <f t="shared" ca="1" si="5"/>
        <v>-3.7008130159404413E-2</v>
      </c>
    </row>
    <row r="79" spans="2:8" x14ac:dyDescent="0.25">
      <c r="B79" s="136">
        <v>45905</v>
      </c>
      <c r="C79" s="261">
        <v>16.137298583984379</v>
      </c>
      <c r="D79" s="130">
        <f t="shared" si="4"/>
        <v>-1.2658213076088068E-2</v>
      </c>
      <c r="E79" s="130">
        <v>-2.4419402963389476E-2</v>
      </c>
      <c r="G79" s="130">
        <v>77</v>
      </c>
      <c r="H79" s="130">
        <f t="shared" ca="1" si="5"/>
        <v>5.8316509082124079E-3</v>
      </c>
    </row>
    <row r="80" spans="2:8" x14ac:dyDescent="0.25">
      <c r="B80" s="136">
        <v>45904</v>
      </c>
      <c r="C80" s="261">
        <v>16.344186782836911</v>
      </c>
      <c r="D80" s="130">
        <f t="shared" si="4"/>
        <v>-3.0048097200116607E-3</v>
      </c>
      <c r="E80" s="130">
        <v>1.2820497667302271E-2</v>
      </c>
      <c r="G80" s="130">
        <v>78</v>
      </c>
      <c r="H80" s="130">
        <f t="shared" ca="1" si="5"/>
        <v>-3.634199159395142E-2</v>
      </c>
    </row>
    <row r="81" spans="2:8" x14ac:dyDescent="0.25">
      <c r="B81" s="136">
        <v>45903</v>
      </c>
      <c r="C81" s="261">
        <v>16.39344596862793</v>
      </c>
      <c r="D81" s="130">
        <f t="shared" si="4"/>
        <v>-1.4801667626278334E-2</v>
      </c>
      <c r="E81" s="130">
        <v>3.0138658133022824E-3</v>
      </c>
      <c r="G81" s="130">
        <v>79</v>
      </c>
      <c r="H81" s="130">
        <f t="shared" ca="1" si="5"/>
        <v>1.1100951286377833E-3</v>
      </c>
    </row>
    <row r="82" spans="2:8" x14ac:dyDescent="0.25">
      <c r="B82" s="136">
        <v>45902</v>
      </c>
      <c r="C82" s="261">
        <v>16.639741897583011</v>
      </c>
      <c r="D82" s="130">
        <f t="shared" si="4"/>
        <v>4.1617843749784172E-3</v>
      </c>
      <c r="E82" s="130">
        <v>1.5024048600057436E-2</v>
      </c>
      <c r="G82" s="130">
        <v>80</v>
      </c>
      <c r="H82" s="130">
        <f t="shared" ca="1" si="5"/>
        <v>1.2022599824139041E-3</v>
      </c>
    </row>
    <row r="83" spans="2:8" x14ac:dyDescent="0.25">
      <c r="B83" s="136">
        <v>45898</v>
      </c>
      <c r="C83" s="261">
        <v>16.57077789306641</v>
      </c>
      <c r="D83" s="130">
        <f t="shared" si="4"/>
        <v>-1.0588288082885974E-2</v>
      </c>
      <c r="E83" s="130">
        <v>-4.1445357110147761E-3</v>
      </c>
      <c r="G83" s="130">
        <v>81</v>
      </c>
      <c r="H83" s="130">
        <f t="shared" ca="1" si="5"/>
        <v>1.0059429270003317E-2</v>
      </c>
    </row>
    <row r="84" spans="2:8" x14ac:dyDescent="0.25">
      <c r="B84" s="136">
        <v>45897</v>
      </c>
      <c r="C84" s="261">
        <v>16.748111724853519</v>
      </c>
      <c r="D84" s="130">
        <f t="shared" si="4"/>
        <v>-2.0737428433076247E-2</v>
      </c>
      <c r="E84" s="130">
        <v>1.0701599703494298E-2</v>
      </c>
      <c r="G84" s="130">
        <v>82</v>
      </c>
      <c r="H84" s="130">
        <f t="shared" ca="1" si="5"/>
        <v>4.0005636119452549E-2</v>
      </c>
    </row>
    <row r="85" spans="2:8" x14ac:dyDescent="0.25">
      <c r="B85" s="136">
        <v>45896</v>
      </c>
      <c r="C85" s="261">
        <v>17.102779388427731</v>
      </c>
      <c r="D85" s="130">
        <f t="shared" si="4"/>
        <v>8.1302220661199909E-3</v>
      </c>
      <c r="E85" s="130">
        <v>2.1176576165771524E-2</v>
      </c>
      <c r="G85" s="130">
        <v>83</v>
      </c>
      <c r="H85" s="130">
        <f t="shared" ca="1" si="5"/>
        <v>-6.0666920541277321E-3</v>
      </c>
    </row>
    <row r="86" spans="2:8" x14ac:dyDescent="0.25">
      <c r="B86" s="136">
        <v>45895</v>
      </c>
      <c r="C86" s="261">
        <v>16.964851379394531</v>
      </c>
      <c r="D86" s="130">
        <f t="shared" si="4"/>
        <v>-6.3474678386991716E-3</v>
      </c>
      <c r="E86" s="130">
        <v>-8.0646546330665949E-3</v>
      </c>
      <c r="G86" s="130">
        <v>84</v>
      </c>
      <c r="H86" s="130">
        <f t="shared" ca="1" si="5"/>
        <v>4.4132321043565672E-3</v>
      </c>
    </row>
    <row r="87" spans="2:8" x14ac:dyDescent="0.25">
      <c r="B87" s="136">
        <v>45894</v>
      </c>
      <c r="C87" s="261">
        <v>17.073223114013668</v>
      </c>
      <c r="D87" s="130">
        <f t="shared" si="4"/>
        <v>-5.7667931192855999E-4</v>
      </c>
      <c r="E87" s="130">
        <v>6.3880155620322813E-3</v>
      </c>
      <c r="G87" s="130">
        <v>85</v>
      </c>
      <c r="H87" s="130">
        <f t="shared" ca="1" si="5"/>
        <v>-2.4326285699896394E-2</v>
      </c>
    </row>
    <row r="88" spans="2:8" x14ac:dyDescent="0.25">
      <c r="B88" s="136">
        <v>45891</v>
      </c>
      <c r="C88" s="261">
        <v>17.083074569702148</v>
      </c>
      <c r="D88" s="130">
        <f t="shared" si="4"/>
        <v>1.7008831952181645E-2</v>
      </c>
      <c r="E88" s="130">
        <v>5.7701206284793759E-4</v>
      </c>
      <c r="G88" s="130">
        <v>86</v>
      </c>
      <c r="H88" s="130">
        <f t="shared" ca="1" si="5"/>
        <v>-2.164273903131322E-2</v>
      </c>
    </row>
    <row r="89" spans="2:8" x14ac:dyDescent="0.25">
      <c r="B89" s="136">
        <v>45890</v>
      </c>
      <c r="C89" s="261">
        <v>16.797370910644531</v>
      </c>
      <c r="D89" s="130">
        <f t="shared" si="4"/>
        <v>2.351582330023241E-3</v>
      </c>
      <c r="E89" s="130">
        <v>-1.6724369954125802E-2</v>
      </c>
      <c r="G89" s="130">
        <v>87</v>
      </c>
      <c r="H89" s="130">
        <f t="shared" ca="1" si="5"/>
        <v>-2.4830626893482408E-2</v>
      </c>
    </row>
    <row r="90" spans="2:8" x14ac:dyDescent="0.25">
      <c r="B90" s="136">
        <v>45889</v>
      </c>
      <c r="C90" s="261">
        <v>16.757963180541989</v>
      </c>
      <c r="D90" s="130">
        <f t="shared" si="4"/>
        <v>2.4698789138517942E-2</v>
      </c>
      <c r="E90" s="130">
        <v>-2.3460653641677845E-3</v>
      </c>
      <c r="G90" s="130">
        <v>88</v>
      </c>
      <c r="H90" s="130">
        <f t="shared" ca="1" si="5"/>
        <v>2.0811023487577282E-2</v>
      </c>
    </row>
    <row r="91" spans="2:8" x14ac:dyDescent="0.25">
      <c r="B91" s="136">
        <v>45888</v>
      </c>
      <c r="C91" s="261">
        <v>16.354038238525391</v>
      </c>
      <c r="D91" s="130">
        <f t="shared" si="4"/>
        <v>1.1578337976002592E-2</v>
      </c>
      <c r="E91" s="130">
        <v>-2.410346279347382E-2</v>
      </c>
      <c r="G91" s="130">
        <v>89</v>
      </c>
      <c r="H91" s="130">
        <f t="shared" ca="1" si="5"/>
        <v>1.5800814305377973E-2</v>
      </c>
    </row>
    <row r="92" spans="2:8" x14ac:dyDescent="0.25">
      <c r="B92" s="136">
        <v>45887</v>
      </c>
      <c r="C92" s="261">
        <v>16.166852951049801</v>
      </c>
      <c r="D92" s="130">
        <f t="shared" si="4"/>
        <v>-9.0579775801086278E-3</v>
      </c>
      <c r="E92" s="130">
        <v>-1.1445814467685113E-2</v>
      </c>
      <c r="G92" s="130">
        <v>90</v>
      </c>
      <c r="H92" s="130">
        <f t="shared" ca="1" si="5"/>
        <v>2.9309566332405418E-2</v>
      </c>
    </row>
    <row r="93" spans="2:8" x14ac:dyDescent="0.25">
      <c r="B93" s="136">
        <v>45884</v>
      </c>
      <c r="C93" s="261">
        <v>16.314630508422852</v>
      </c>
      <c r="D93" s="130">
        <f t="shared" si="4"/>
        <v>1.2224828058585862E-2</v>
      </c>
      <c r="E93" s="130">
        <v>9.1407745106912991E-3</v>
      </c>
      <c r="G93" s="130">
        <v>91</v>
      </c>
      <c r="H93" s="130">
        <f t="shared" ca="1" si="5"/>
        <v>-3.204795577955126E-2</v>
      </c>
    </row>
    <row r="94" spans="2:8" x14ac:dyDescent="0.25">
      <c r="B94" s="136">
        <v>45883</v>
      </c>
      <c r="C94" s="261">
        <v>16.117595672607418</v>
      </c>
      <c r="D94" s="130">
        <f t="shared" si="4"/>
        <v>-1.2209547511573332E-3</v>
      </c>
      <c r="E94" s="130">
        <v>-1.2077186529827255E-2</v>
      </c>
      <c r="G94" s="130">
        <v>92</v>
      </c>
      <c r="H94" s="130">
        <f t="shared" ca="1" si="5"/>
        <v>6.3121199127841754E-4</v>
      </c>
    </row>
    <row r="95" spans="2:8" x14ac:dyDescent="0.25">
      <c r="B95" s="136">
        <v>45882</v>
      </c>
      <c r="C95" s="261">
        <v>16.137298583984379</v>
      </c>
      <c r="D95" s="130">
        <f t="shared" si="4"/>
        <v>1.9290653463559796E-2</v>
      </c>
      <c r="E95" s="130">
        <v>1.2224473040011929E-3</v>
      </c>
      <c r="G95" s="130">
        <v>93</v>
      </c>
      <c r="H95" s="130">
        <f t="shared" ca="1" si="5"/>
        <v>-1.3435525760040635E-2</v>
      </c>
    </row>
    <row r="96" spans="2:8" x14ac:dyDescent="0.25">
      <c r="B96" s="136">
        <v>45881</v>
      </c>
      <c r="C96" s="261">
        <v>15.83189105987549</v>
      </c>
      <c r="D96" s="130">
        <f t="shared" si="4"/>
        <v>5.6320075250934493E-3</v>
      </c>
      <c r="E96" s="130">
        <v>-1.8925566910684369E-2</v>
      </c>
      <c r="G96" s="130">
        <v>94</v>
      </c>
      <c r="H96" s="130">
        <f t="shared" ca="1" si="5"/>
        <v>-5.4378560368916536E-2</v>
      </c>
    </row>
    <row r="97" spans="2:8" x14ac:dyDescent="0.25">
      <c r="B97" s="136">
        <v>45880</v>
      </c>
      <c r="C97" s="261">
        <v>15.74322509765625</v>
      </c>
      <c r="D97" s="130">
        <f t="shared" si="4"/>
        <v>-6.2536709290531771E-4</v>
      </c>
      <c r="E97" s="130">
        <v>-5.6004656603503289E-3</v>
      </c>
      <c r="G97" s="130">
        <v>95</v>
      </c>
      <c r="H97" s="130">
        <f t="shared" ca="1" si="5"/>
        <v>3.1554369385038417E-2</v>
      </c>
    </row>
    <row r="98" spans="2:8" x14ac:dyDescent="0.25">
      <c r="B98" s="136">
        <v>45877</v>
      </c>
      <c r="C98" s="261">
        <v>15.75307655334473</v>
      </c>
      <c r="D98" s="130">
        <f t="shared" si="4"/>
        <v>-1.8727087385620855E-3</v>
      </c>
      <c r="E98" s="130">
        <v>6.2575842163031358E-4</v>
      </c>
      <c r="G98" s="130">
        <v>96</v>
      </c>
      <c r="H98" s="130">
        <f t="shared" ca="1" si="5"/>
        <v>-1.8240088856057126E-2</v>
      </c>
    </row>
    <row r="99" spans="2:8" x14ac:dyDescent="0.25">
      <c r="B99" s="136">
        <v>45876</v>
      </c>
      <c r="C99" s="261">
        <v>15.782632827758791</v>
      </c>
      <c r="D99" s="130">
        <f t="shared" si="4"/>
        <v>-3.111329652939553E-3</v>
      </c>
      <c r="E99" s="130">
        <v>1.8762223565647097E-3</v>
      </c>
      <c r="G99" s="130">
        <v>97</v>
      </c>
      <c r="H99" s="130">
        <f t="shared" ca="1" si="5"/>
        <v>2.3814121511656617E-2</v>
      </c>
    </row>
    <row r="100" spans="2:8" x14ac:dyDescent="0.25">
      <c r="B100" s="136">
        <v>45875</v>
      </c>
      <c r="C100" s="261">
        <v>15.83189105987549</v>
      </c>
      <c r="D100" s="130">
        <f t="shared" si="4"/>
        <v>-8.0248037105895946E-3</v>
      </c>
      <c r="E100" s="130">
        <v>3.1210402379799975E-3</v>
      </c>
      <c r="G100" s="130">
        <v>98</v>
      </c>
      <c r="H100" s="130">
        <f t="shared" ca="1" si="5"/>
        <v>-2.0303392375242032E-2</v>
      </c>
    </row>
    <row r="101" spans="2:8" x14ac:dyDescent="0.25">
      <c r="B101" s="136">
        <v>45874</v>
      </c>
      <c r="C101" s="261">
        <v>15.9599666595459</v>
      </c>
      <c r="D101" s="130">
        <f t="shared" si="4"/>
        <v>-1.6990231952937546E-2</v>
      </c>
      <c r="E101" s="130">
        <v>8.0897221428592511E-3</v>
      </c>
      <c r="G101" s="130">
        <v>99</v>
      </c>
      <c r="H101" s="130">
        <f t="shared" ca="1" si="5"/>
        <v>1.2604152234689369E-2</v>
      </c>
    </row>
    <row r="102" spans="2:8" x14ac:dyDescent="0.25">
      <c r="B102" s="136">
        <v>45873</v>
      </c>
      <c r="C102" s="261">
        <v>16.23581695556641</v>
      </c>
      <c r="D102" s="130">
        <f t="shared" si="4"/>
        <v>4.2657655590372934E-3</v>
      </c>
      <c r="E102" s="130">
        <v>1.7283889240177035E-2</v>
      </c>
      <c r="G102" s="130">
        <v>100</v>
      </c>
      <c r="H102" s="130">
        <f t="shared" ca="1" si="5"/>
        <v>-2.0107617607717787E-2</v>
      </c>
    </row>
    <row r="103" spans="2:8" x14ac:dyDescent="0.25">
      <c r="B103" s="136">
        <v>45870</v>
      </c>
      <c r="C103" s="261">
        <v>16.166852951049801</v>
      </c>
      <c r="D103" s="130">
        <f t="shared" si="4"/>
        <v>-1.8540660438007478E-2</v>
      </c>
      <c r="E103" s="130">
        <v>-4.2476460966113889E-3</v>
      </c>
      <c r="G103" s="130">
        <v>101</v>
      </c>
      <c r="H103" s="130">
        <f t="shared" ca="1" si="5"/>
        <v>-1.3857230983170743E-3</v>
      </c>
    </row>
    <row r="104" spans="2:8" x14ac:dyDescent="0.25">
      <c r="B104" s="136">
        <v>45869</v>
      </c>
      <c r="C104" s="261">
        <v>16.472259521484379</v>
      </c>
      <c r="D104" s="130">
        <f t="shared" si="4"/>
        <v>-1.3569489191843927E-2</v>
      </c>
      <c r="E104" s="130">
        <v>1.8890910392968332E-2</v>
      </c>
      <c r="G104" s="130">
        <v>102</v>
      </c>
      <c r="H104" s="130">
        <f t="shared" ca="1" si="5"/>
        <v>7.0114461146727628E-3</v>
      </c>
    </row>
    <row r="105" spans="2:8" x14ac:dyDescent="0.25">
      <c r="B105" s="136">
        <v>45868</v>
      </c>
      <c r="C105" s="261">
        <v>16.698854446411129</v>
      </c>
      <c r="D105" s="130">
        <f t="shared" si="4"/>
        <v>-1.5107371185344906E-2</v>
      </c>
      <c r="E105" s="130">
        <v>1.3756153163517628E-2</v>
      </c>
      <c r="G105" s="130">
        <v>103</v>
      </c>
      <c r="H105" s="130">
        <f t="shared" ca="1" si="5"/>
        <v>-1.1904716824258806E-2</v>
      </c>
    </row>
    <row r="106" spans="2:8" x14ac:dyDescent="0.25">
      <c r="B106" s="136">
        <v>45867</v>
      </c>
      <c r="C106" s="261">
        <v>16.954999923706051</v>
      </c>
      <c r="D106" s="130">
        <f t="shared" si="4"/>
        <v>2.9137549519221563E-3</v>
      </c>
      <c r="E106" s="130">
        <v>1.5339104734215582E-2</v>
      </c>
      <c r="G106" s="130">
        <v>104</v>
      </c>
      <c r="H106" s="130">
        <f t="shared" ca="1" si="5"/>
        <v>-2.2082122144175594E-2</v>
      </c>
    </row>
    <row r="107" spans="2:8" x14ac:dyDescent="0.25">
      <c r="B107" s="136">
        <v>45866</v>
      </c>
      <c r="C107" s="261">
        <v>16.905740737915039</v>
      </c>
      <c r="D107" s="130">
        <f t="shared" si="4"/>
        <v>-1.20899064606601E-2</v>
      </c>
      <c r="E107" s="130">
        <v>-2.9052896498182302E-3</v>
      </c>
      <c r="G107" s="130">
        <v>105</v>
      </c>
      <c r="H107" s="130">
        <f t="shared" ca="1" si="5"/>
        <v>7.7044162934080812E-3</v>
      </c>
    </row>
    <row r="108" spans="2:8" x14ac:dyDescent="0.25">
      <c r="B108" s="136">
        <v>45863</v>
      </c>
      <c r="C108" s="261">
        <v>17.112630844116211</v>
      </c>
      <c r="D108" s="130">
        <f t="shared" si="4"/>
        <v>-1.7533925502963843E-2</v>
      </c>
      <c r="E108" s="130">
        <v>1.2237861056106988E-2</v>
      </c>
      <c r="G108" s="130">
        <v>106</v>
      </c>
      <c r="H108" s="130">
        <f t="shared" ca="1" si="5"/>
        <v>1.5857670496222442E-2</v>
      </c>
    </row>
    <row r="109" spans="2:8" x14ac:dyDescent="0.25">
      <c r="B109" s="136">
        <v>45862</v>
      </c>
      <c r="C109" s="261">
        <v>17.418037414550781</v>
      </c>
      <c r="D109" s="130">
        <f t="shared" si="4"/>
        <v>-4.1734401646710294E-2</v>
      </c>
      <c r="E109" s="130">
        <v>1.784685085634144E-2</v>
      </c>
      <c r="G109" s="130">
        <v>107</v>
      </c>
      <c r="H109" s="130">
        <f t="shared" ca="1" si="5"/>
        <v>-8.3143386516789861E-3</v>
      </c>
    </row>
    <row r="110" spans="2:8" x14ac:dyDescent="0.25">
      <c r="B110" s="136">
        <v>45861</v>
      </c>
      <c r="C110" s="261">
        <v>18.176628112792969</v>
      </c>
      <c r="D110" s="130">
        <f t="shared" si="4"/>
        <v>1.0405285438421412E-2</v>
      </c>
      <c r="E110" s="130">
        <v>4.3552019104544558E-2</v>
      </c>
      <c r="G110" s="130">
        <v>108</v>
      </c>
      <c r="H110" s="130">
        <f t="shared" ca="1" si="5"/>
        <v>3.4484518304214392E-4</v>
      </c>
    </row>
    <row r="111" spans="2:8" x14ac:dyDescent="0.25">
      <c r="B111" s="136">
        <v>45860</v>
      </c>
      <c r="C111" s="261">
        <v>17.989442825317379</v>
      </c>
      <c r="D111" s="130">
        <f t="shared" si="4"/>
        <v>3.8482280812725854E-3</v>
      </c>
      <c r="E111" s="130">
        <v>-1.0298130451590514E-2</v>
      </c>
      <c r="G111" s="130">
        <v>109</v>
      </c>
      <c r="H111" s="130">
        <f t="shared" ca="1" si="5"/>
        <v>1.304953933760466E-2</v>
      </c>
    </row>
    <row r="112" spans="2:8" x14ac:dyDescent="0.25">
      <c r="B112" s="136">
        <v>45859</v>
      </c>
      <c r="C112" s="261">
        <v>17.920480728149411</v>
      </c>
      <c r="D112" s="130">
        <f t="shared" si="4"/>
        <v>-1.0981496354066664E-3</v>
      </c>
      <c r="E112" s="130">
        <v>-3.833475991313927E-3</v>
      </c>
      <c r="G112" s="130">
        <v>110</v>
      </c>
      <c r="H112" s="130">
        <f t="shared" ca="1" si="5"/>
        <v>2.8446572239237619E-2</v>
      </c>
    </row>
    <row r="113" spans="2:8" x14ac:dyDescent="0.25">
      <c r="B113" s="136">
        <v>45856</v>
      </c>
      <c r="C113" s="261">
        <v>17.940181732177731</v>
      </c>
      <c r="D113" s="130">
        <f t="shared" si="4"/>
        <v>-1.4076974729243394E-2</v>
      </c>
      <c r="E113" s="130">
        <v>1.0993568937787514E-3</v>
      </c>
      <c r="G113" s="130">
        <v>111</v>
      </c>
      <c r="H113" s="130">
        <f t="shared" ca="1" si="5"/>
        <v>1.0957270928905735E-2</v>
      </c>
    </row>
    <row r="114" spans="2:8" x14ac:dyDescent="0.25">
      <c r="B114" s="136">
        <v>45855</v>
      </c>
      <c r="C114" s="261">
        <v>18.196331024169918</v>
      </c>
      <c r="D114" s="130">
        <f t="shared" si="4"/>
        <v>-1.6216645000520116E-3</v>
      </c>
      <c r="E114" s="130">
        <v>1.4277965285755995E-2</v>
      </c>
      <c r="G114" s="130">
        <v>112</v>
      </c>
      <c r="H114" s="130">
        <f t="shared" ca="1" si="5"/>
        <v>-1.0947753145330261E-2</v>
      </c>
    </row>
    <row r="115" spans="2:8" x14ac:dyDescent="0.25">
      <c r="B115" s="136">
        <v>45854</v>
      </c>
      <c r="C115" s="261">
        <v>18.225887298583981</v>
      </c>
      <c r="D115" s="130">
        <f t="shared" si="4"/>
        <v>1.5367780726104424E-2</v>
      </c>
      <c r="E115" s="130">
        <v>1.624298567376211E-3</v>
      </c>
      <c r="G115" s="130">
        <v>113</v>
      </c>
      <c r="H115" s="130">
        <f t="shared" ca="1" si="5"/>
        <v>-2.8236044133144813E-2</v>
      </c>
    </row>
    <row r="116" spans="2:8" x14ac:dyDescent="0.25">
      <c r="B116" s="136">
        <v>45853</v>
      </c>
      <c r="C116" s="261">
        <v>17.95003509521484</v>
      </c>
      <c r="D116" s="130">
        <f t="shared" si="4"/>
        <v>1.1660175055810155E-2</v>
      </c>
      <c r="E116" s="130">
        <v>-1.5135186498743045E-2</v>
      </c>
      <c r="G116" s="130">
        <v>114</v>
      </c>
      <c r="H116" s="130">
        <f t="shared" ca="1" si="5"/>
        <v>-3.470433387949159E-4</v>
      </c>
    </row>
    <row r="117" spans="2:8" x14ac:dyDescent="0.25">
      <c r="B117" s="136">
        <v>45852</v>
      </c>
      <c r="C117" s="261">
        <v>17.743146896362301</v>
      </c>
      <c r="D117" s="130">
        <f t="shared" si="4"/>
        <v>-9.8955956861444122E-3</v>
      </c>
      <c r="E117" s="130">
        <v>-1.1525782415193817E-2</v>
      </c>
      <c r="G117" s="130">
        <v>115</v>
      </c>
      <c r="H117" s="130">
        <f t="shared" ca="1" si="5"/>
        <v>1.8555283033194106E-2</v>
      </c>
    </row>
    <row r="118" spans="2:8" x14ac:dyDescent="0.25">
      <c r="B118" s="136">
        <v>45849</v>
      </c>
      <c r="C118" s="261">
        <v>17.920480728149411</v>
      </c>
      <c r="D118" s="130">
        <f t="shared" si="4"/>
        <v>4.9724002744246966E-3</v>
      </c>
      <c r="E118" s="130">
        <v>9.9944971894171918E-3</v>
      </c>
      <c r="G118" s="130">
        <v>116</v>
      </c>
      <c r="H118" s="130">
        <f t="shared" ca="1" si="5"/>
        <v>-8.1887736081761968E-3</v>
      </c>
    </row>
    <row r="119" spans="2:8" x14ac:dyDescent="0.25">
      <c r="B119" s="136">
        <v>45848</v>
      </c>
      <c r="C119" s="261">
        <v>17.831813812255859</v>
      </c>
      <c r="D119" s="130">
        <f t="shared" si="4"/>
        <v>-3.8257157259101525E-2</v>
      </c>
      <c r="E119" s="130">
        <v>-4.9477978430720075E-3</v>
      </c>
      <c r="G119" s="130">
        <v>117</v>
      </c>
      <c r="H119" s="130">
        <f t="shared" ca="1" si="5"/>
        <v>2.3742036644075305E-2</v>
      </c>
    </row>
    <row r="120" spans="2:8" x14ac:dyDescent="0.25">
      <c r="B120" s="136">
        <v>45847</v>
      </c>
      <c r="C120" s="261">
        <v>18.541145324707031</v>
      </c>
      <c r="D120" s="130">
        <f t="shared" si="4"/>
        <v>-3.7056259593057578E-3</v>
      </c>
      <c r="E120" s="130">
        <v>3.9778988268913296E-2</v>
      </c>
      <c r="G120" s="130">
        <v>118</v>
      </c>
      <c r="H120" s="130">
        <f t="shared" ca="1" si="5"/>
        <v>-1.5426467730076008E-2</v>
      </c>
    </row>
    <row r="121" spans="2:8" x14ac:dyDescent="0.25">
      <c r="B121" s="136">
        <v>45846</v>
      </c>
      <c r="C121" s="261">
        <v>18.610107421875</v>
      </c>
      <c r="D121" s="130">
        <f t="shared" si="4"/>
        <v>3.7194086967256117E-3</v>
      </c>
      <c r="E121" s="130">
        <v>3.7194086967256117E-3</v>
      </c>
      <c r="G121" s="130">
        <v>119</v>
      </c>
      <c r="H121" s="130">
        <f t="shared" ca="1" si="5"/>
        <v>1.9805819035822469E-2</v>
      </c>
    </row>
    <row r="122" spans="2:8" x14ac:dyDescent="0.25">
      <c r="B122" s="136">
        <v>45845</v>
      </c>
      <c r="C122" s="261">
        <v>18.541145324707031</v>
      </c>
      <c r="D122" s="130">
        <f t="shared" si="4"/>
        <v>-7.3838899842053867E-3</v>
      </c>
      <c r="E122" s="130">
        <v>-3.7056259593057578E-3</v>
      </c>
      <c r="G122" s="130">
        <v>120</v>
      </c>
      <c r="H122" s="130">
        <f t="shared" ca="1" si="5"/>
        <v>-1.4394864040012864E-3</v>
      </c>
    </row>
    <row r="123" spans="2:8" x14ac:dyDescent="0.25">
      <c r="B123" s="136">
        <v>45841</v>
      </c>
      <c r="C123" s="261">
        <v>18.679069519042969</v>
      </c>
      <c r="D123" s="130">
        <f t="shared" si="4"/>
        <v>4.2372294768267885E-3</v>
      </c>
      <c r="E123" s="130">
        <v>7.4388173934512233E-3</v>
      </c>
      <c r="G123" s="130">
        <v>121</v>
      </c>
      <c r="H123" s="130">
        <f t="shared" ca="1" si="5"/>
        <v>-7.4238182566433364E-3</v>
      </c>
    </row>
    <row r="124" spans="2:8" x14ac:dyDescent="0.25">
      <c r="B124" s="136">
        <v>45840</v>
      </c>
      <c r="C124" s="261">
        <v>18.60025596618652</v>
      </c>
      <c r="D124" s="130">
        <f t="shared" si="4"/>
        <v>-1.0581608427020575E-3</v>
      </c>
      <c r="E124" s="130">
        <v>-4.219351117896954E-3</v>
      </c>
      <c r="G124" s="130">
        <v>122</v>
      </c>
      <c r="H124" s="130">
        <f t="shared" ca="1" si="5"/>
        <v>3.5204368993180758E-3</v>
      </c>
    </row>
    <row r="125" spans="2:8" x14ac:dyDescent="0.25">
      <c r="B125" s="136">
        <v>45839</v>
      </c>
      <c r="C125" s="261">
        <v>18.61995887756348</v>
      </c>
      <c r="D125" s="130">
        <f t="shared" si="4"/>
        <v>1.9967485484964645E-2</v>
      </c>
      <c r="E125" s="130">
        <v>1.0592817331534703E-3</v>
      </c>
      <c r="G125" s="130">
        <v>123</v>
      </c>
      <c r="H125" s="130">
        <f t="shared" ca="1" si="5"/>
        <v>1.6850396043638537E-4</v>
      </c>
    </row>
    <row r="126" spans="2:8" x14ac:dyDescent="0.25">
      <c r="B126" s="136">
        <v>45838</v>
      </c>
      <c r="C126" s="261">
        <v>18.25544357299805</v>
      </c>
      <c r="D126" s="130">
        <f t="shared" si="4"/>
        <v>5.4004079471926651E-4</v>
      </c>
      <c r="E126" s="130">
        <v>-1.9576590204216843E-2</v>
      </c>
      <c r="G126" s="130">
        <v>124</v>
      </c>
      <c r="H126" s="130">
        <f t="shared" ca="1" si="5"/>
        <v>8.3101864782105777E-3</v>
      </c>
    </row>
    <row r="127" spans="2:8" x14ac:dyDescent="0.25">
      <c r="B127" s="136">
        <v>45835</v>
      </c>
      <c r="C127" s="261">
        <v>18.245590209960941</v>
      </c>
      <c r="D127" s="130">
        <f t="shared" si="4"/>
        <v>-4.3011195901102341E-3</v>
      </c>
      <c r="E127" s="130">
        <v>-5.3974930807398501E-4</v>
      </c>
      <c r="G127" s="130">
        <v>125</v>
      </c>
      <c r="H127" s="130">
        <f t="shared" ca="1" si="5"/>
        <v>1.4018930530220502E-2</v>
      </c>
    </row>
    <row r="128" spans="2:8" x14ac:dyDescent="0.25">
      <c r="B128" s="136">
        <v>45834</v>
      </c>
      <c r="C128" s="261">
        <v>18.324405670166019</v>
      </c>
      <c r="D128" s="130">
        <f t="shared" si="4"/>
        <v>4.8622607007234309E-3</v>
      </c>
      <c r="E128" s="130">
        <v>4.3196991326731569E-3</v>
      </c>
      <c r="G128" s="130">
        <v>126</v>
      </c>
      <c r="H128" s="130">
        <f t="shared" ca="1" si="5"/>
        <v>6.9674182372065588E-2</v>
      </c>
    </row>
    <row r="129" spans="2:8" x14ac:dyDescent="0.25">
      <c r="B129" s="136">
        <v>45833</v>
      </c>
      <c r="C129" s="261">
        <v>18.235738754272461</v>
      </c>
      <c r="D129" s="130">
        <f t="shared" si="4"/>
        <v>1.1475502969697668E-2</v>
      </c>
      <c r="E129" s="130">
        <v>-4.8387335169029202E-3</v>
      </c>
      <c r="G129" s="130">
        <v>127</v>
      </c>
      <c r="H129" s="130">
        <f t="shared" ca="1" si="5"/>
        <v>1.7666934418517171E-2</v>
      </c>
    </row>
    <row r="130" spans="2:8" x14ac:dyDescent="0.25">
      <c r="B130" s="136">
        <v>45832</v>
      </c>
      <c r="C130" s="261">
        <v>18.028848648071289</v>
      </c>
      <c r="D130" s="130">
        <f t="shared" si="4"/>
        <v>1.104962388514886E-2</v>
      </c>
      <c r="E130" s="130">
        <v>-1.1345309833016745E-2</v>
      </c>
      <c r="G130" s="130">
        <v>128</v>
      </c>
      <c r="H130" s="130">
        <f t="shared" ca="1" si="5"/>
        <v>-3.4002044035028586E-2</v>
      </c>
    </row>
    <row r="131" spans="2:8" x14ac:dyDescent="0.25">
      <c r="B131" s="136">
        <v>45831</v>
      </c>
      <c r="C131" s="261">
        <v>17.831813812255859</v>
      </c>
      <c r="D131" s="130">
        <f t="shared" ref="D131:D194" si="6">(C131-C132)/C132</f>
        <v>2.3755626874438517E-2</v>
      </c>
      <c r="E131" s="130">
        <v>-1.0928864047927337E-2</v>
      </c>
      <c r="G131" s="130">
        <v>129</v>
      </c>
      <c r="H131" s="130">
        <f t="shared" ref="H131:H194" ca="1" si="7">_xlfn.NORM.INV(RAND(),N$5,N$6)</f>
        <v>4.6072995992720793E-2</v>
      </c>
    </row>
    <row r="132" spans="2:8" x14ac:dyDescent="0.25">
      <c r="B132" s="136">
        <v>45828</v>
      </c>
      <c r="C132" s="261">
        <v>17.418037414550781</v>
      </c>
      <c r="D132" s="130">
        <f t="shared" si="6"/>
        <v>-4.0694442970854137E-2</v>
      </c>
      <c r="E132" s="130">
        <v>-2.32043919963256E-2</v>
      </c>
      <c r="G132" s="130">
        <v>130</v>
      </c>
      <c r="H132" s="130">
        <f t="shared" ca="1" si="7"/>
        <v>3.3862544772454574E-2</v>
      </c>
    </row>
    <row r="133" spans="2:8" x14ac:dyDescent="0.25">
      <c r="B133" s="136">
        <v>45826</v>
      </c>
      <c r="C133" s="261">
        <v>18.156923294067379</v>
      </c>
      <c r="D133" s="130">
        <f t="shared" si="6"/>
        <v>-1.2854876619523652E-2</v>
      </c>
      <c r="E133" s="130">
        <v>4.2420730988862343E-2</v>
      </c>
      <c r="G133" s="130">
        <v>131</v>
      </c>
      <c r="H133" s="130">
        <f t="shared" ca="1" si="7"/>
        <v>3.1767037874991612E-2</v>
      </c>
    </row>
    <row r="134" spans="2:8" x14ac:dyDescent="0.25">
      <c r="B134" s="136">
        <v>45825</v>
      </c>
      <c r="C134" s="261">
        <v>18.393367767333981</v>
      </c>
      <c r="D134" s="130">
        <f t="shared" si="6"/>
        <v>-4.2667106120719356E-3</v>
      </c>
      <c r="E134" s="130">
        <v>1.3022276375637815E-2</v>
      </c>
      <c r="G134" s="130">
        <v>132</v>
      </c>
      <c r="H134" s="130">
        <f t="shared" ca="1" si="7"/>
        <v>-2.0128000390454669E-2</v>
      </c>
    </row>
    <row r="135" spans="2:8" x14ac:dyDescent="0.25">
      <c r="B135" s="136">
        <v>45824</v>
      </c>
      <c r="C135" s="261">
        <v>18.472183227539059</v>
      </c>
      <c r="D135" s="130">
        <f t="shared" si="6"/>
        <v>1.7915363539399067E-2</v>
      </c>
      <c r="E135" s="130">
        <v>4.2849934390509934E-3</v>
      </c>
      <c r="G135" s="130">
        <v>133</v>
      </c>
      <c r="H135" s="130">
        <f t="shared" ca="1" si="7"/>
        <v>-2.7695535935068391E-2</v>
      </c>
    </row>
    <row r="136" spans="2:8" x14ac:dyDescent="0.25">
      <c r="B136" s="136">
        <v>45821</v>
      </c>
      <c r="C136" s="261">
        <v>18.14707183837891</v>
      </c>
      <c r="D136" s="130">
        <f t="shared" si="6"/>
        <v>-7.54312918911335E-3</v>
      </c>
      <c r="E136" s="130">
        <v>-1.7600052205819412E-2</v>
      </c>
      <c r="G136" s="130">
        <v>134</v>
      </c>
      <c r="H136" s="130">
        <f t="shared" ca="1" si="7"/>
        <v>4.104838572559761E-2</v>
      </c>
    </row>
    <row r="137" spans="2:8" x14ac:dyDescent="0.25">
      <c r="B137" s="136">
        <v>45820</v>
      </c>
      <c r="C137" s="261">
        <v>18.28499794006348</v>
      </c>
      <c r="D137" s="130">
        <f t="shared" si="6"/>
        <v>-2.6867292987586885E-3</v>
      </c>
      <c r="E137" s="130">
        <v>7.6004604441402453E-3</v>
      </c>
      <c r="G137" s="130">
        <v>135</v>
      </c>
      <c r="H137" s="130">
        <f t="shared" ca="1" si="7"/>
        <v>-1.8024180513554255E-2</v>
      </c>
    </row>
    <row r="138" spans="2:8" x14ac:dyDescent="0.25">
      <c r="B138" s="136">
        <v>45819</v>
      </c>
      <c r="C138" s="261">
        <v>18.334257125854489</v>
      </c>
      <c r="D138" s="130">
        <f t="shared" si="6"/>
        <v>5.4024886465839379E-3</v>
      </c>
      <c r="E138" s="130">
        <v>2.6939672595247505E-3</v>
      </c>
      <c r="G138" s="130">
        <v>136</v>
      </c>
      <c r="H138" s="130">
        <f t="shared" ca="1" si="7"/>
        <v>-1.087585826464018E-2</v>
      </c>
    </row>
    <row r="139" spans="2:8" x14ac:dyDescent="0.25">
      <c r="B139" s="136">
        <v>45818</v>
      </c>
      <c r="C139" s="261">
        <v>18.235738754272461</v>
      </c>
      <c r="D139" s="130">
        <f t="shared" si="6"/>
        <v>1.2028395880448338E-2</v>
      </c>
      <c r="E139" s="130">
        <v>-5.3734585975179581E-3</v>
      </c>
      <c r="G139" s="130">
        <v>137</v>
      </c>
      <c r="H139" s="130">
        <f t="shared" ca="1" si="7"/>
        <v>9.6365299290202423E-3</v>
      </c>
    </row>
    <row r="140" spans="2:8" x14ac:dyDescent="0.25">
      <c r="B140" s="136">
        <v>45817</v>
      </c>
      <c r="C140" s="261">
        <v>18.018999099731449</v>
      </c>
      <c r="D140" s="130">
        <f t="shared" si="6"/>
        <v>4.9450793763587469E-3</v>
      </c>
      <c r="E140" s="130">
        <v>-1.1885433184889865E-2</v>
      </c>
      <c r="G140" s="130">
        <v>138</v>
      </c>
      <c r="H140" s="130">
        <f t="shared" ca="1" si="7"/>
        <v>7.0066045696413453E-5</v>
      </c>
    </row>
    <row r="141" spans="2:8" x14ac:dyDescent="0.25">
      <c r="B141" s="136">
        <v>45814</v>
      </c>
      <c r="C141" s="261">
        <v>17.930332183837891</v>
      </c>
      <c r="D141" s="130">
        <f t="shared" si="6"/>
        <v>1.5058526985385692E-2</v>
      </c>
      <c r="E141" s="130">
        <v>-4.9207458973056784E-3</v>
      </c>
      <c r="G141" s="130">
        <v>139</v>
      </c>
      <c r="H141" s="130">
        <f t="shared" ca="1" si="7"/>
        <v>-1.2279412443000815E-2</v>
      </c>
    </row>
    <row r="142" spans="2:8" x14ac:dyDescent="0.25">
      <c r="B142" s="136">
        <v>45813</v>
      </c>
      <c r="C142" s="261">
        <v>17.664333343505859</v>
      </c>
      <c r="D142" s="130">
        <f t="shared" si="6"/>
        <v>4.4818390182254078E-3</v>
      </c>
      <c r="E142" s="130">
        <v>-1.483513175354321E-2</v>
      </c>
      <c r="G142" s="130">
        <v>140</v>
      </c>
      <c r="H142" s="130">
        <f t="shared" ca="1" si="7"/>
        <v>2.2826292404109591E-2</v>
      </c>
    </row>
    <row r="143" spans="2:8" x14ac:dyDescent="0.25">
      <c r="B143" s="136">
        <v>45812</v>
      </c>
      <c r="C143" s="261">
        <v>17.585517883300781</v>
      </c>
      <c r="D143" s="130">
        <f t="shared" si="6"/>
        <v>-1.0532178795591318E-2</v>
      </c>
      <c r="E143" s="130">
        <v>-4.461841761724563E-3</v>
      </c>
      <c r="G143" s="130">
        <v>141</v>
      </c>
      <c r="H143" s="130">
        <f t="shared" ca="1" si="7"/>
        <v>-1.5018992291163887E-2</v>
      </c>
    </row>
    <row r="144" spans="2:8" x14ac:dyDescent="0.25">
      <c r="B144" s="136">
        <v>45811</v>
      </c>
      <c r="C144" s="261">
        <v>17.772703170776371</v>
      </c>
      <c r="D144" s="130">
        <f t="shared" si="6"/>
        <v>-8.2462942604498018E-3</v>
      </c>
      <c r="E144" s="130">
        <v>1.0644286322289136E-2</v>
      </c>
      <c r="G144" s="130">
        <v>142</v>
      </c>
      <c r="H144" s="130">
        <f t="shared" ca="1" si="7"/>
        <v>6.0245757157659743E-2</v>
      </c>
    </row>
    <row r="145" spans="2:8" x14ac:dyDescent="0.25">
      <c r="B145" s="136">
        <v>45810</v>
      </c>
      <c r="C145" s="261">
        <v>17.920480728149411</v>
      </c>
      <c r="D145" s="130">
        <f t="shared" si="6"/>
        <v>0</v>
      </c>
      <c r="E145" s="130">
        <v>8.3148610514145183E-3</v>
      </c>
      <c r="G145" s="130">
        <v>143</v>
      </c>
      <c r="H145" s="130">
        <f t="shared" ca="1" si="7"/>
        <v>-1.5636210526635306E-2</v>
      </c>
    </row>
    <row r="146" spans="2:8" x14ac:dyDescent="0.25">
      <c r="B146" s="136">
        <v>45807</v>
      </c>
      <c r="C146" s="261">
        <v>17.920480728149411</v>
      </c>
      <c r="D146" s="130">
        <f t="shared" si="6"/>
        <v>-7.1408766048266365E-4</v>
      </c>
      <c r="E146" s="130">
        <v>0</v>
      </c>
      <c r="G146" s="130">
        <v>144</v>
      </c>
      <c r="H146" s="130">
        <f t="shared" ca="1" si="7"/>
        <v>2.7732857628550732E-2</v>
      </c>
    </row>
    <row r="147" spans="2:8" x14ac:dyDescent="0.25">
      <c r="B147" s="136">
        <v>45806</v>
      </c>
      <c r="C147" s="261">
        <v>17.933286666870121</v>
      </c>
      <c r="D147" s="130">
        <f t="shared" si="6"/>
        <v>5.4465300186340221E-3</v>
      </c>
      <c r="E147" s="130">
        <v>7.1459794605815009E-4</v>
      </c>
      <c r="G147" s="130">
        <v>145</v>
      </c>
      <c r="H147" s="130">
        <f t="shared" ca="1" si="7"/>
        <v>8.0717262636163332E-3</v>
      </c>
    </row>
    <row r="148" spans="2:8" x14ac:dyDescent="0.25">
      <c r="B148" s="136">
        <v>45805</v>
      </c>
      <c r="C148" s="261">
        <v>17.836141586303711</v>
      </c>
      <c r="D148" s="130">
        <f t="shared" si="6"/>
        <v>-7.0307503477305732E-3</v>
      </c>
      <c r="E148" s="130">
        <v>-5.4170260237837616E-3</v>
      </c>
      <c r="G148" s="130">
        <v>146</v>
      </c>
      <c r="H148" s="130">
        <f t="shared" ca="1" si="7"/>
        <v>-2.1750404851583801E-2</v>
      </c>
    </row>
    <row r="149" spans="2:8" x14ac:dyDescent="0.25">
      <c r="B149" s="136">
        <v>45804</v>
      </c>
      <c r="C149" s="261">
        <v>17.962430953979489</v>
      </c>
      <c r="D149" s="130">
        <f t="shared" si="6"/>
        <v>2.0982783610002591E-2</v>
      </c>
      <c r="E149" s="130">
        <v>7.08053179913949E-3</v>
      </c>
      <c r="G149" s="130">
        <v>147</v>
      </c>
      <c r="H149" s="130">
        <f t="shared" ca="1" si="7"/>
        <v>-2.6260958382587334E-3</v>
      </c>
    </row>
    <row r="150" spans="2:8" x14ac:dyDescent="0.25">
      <c r="B150" s="136">
        <v>45800</v>
      </c>
      <c r="C150" s="261">
        <v>17.59327507019043</v>
      </c>
      <c r="D150" s="130">
        <f t="shared" si="6"/>
        <v>3.8802649894592064E-3</v>
      </c>
      <c r="E150" s="130">
        <v>-2.0551554783138876E-2</v>
      </c>
      <c r="G150" s="130">
        <v>148</v>
      </c>
      <c r="H150" s="130">
        <f t="shared" ca="1" si="7"/>
        <v>-2.7877418426682343E-2</v>
      </c>
    </row>
    <row r="151" spans="2:8" x14ac:dyDescent="0.25">
      <c r="B151" s="136">
        <v>45799</v>
      </c>
      <c r="C151" s="261">
        <v>17.525272369384769</v>
      </c>
      <c r="D151" s="130">
        <f t="shared" si="6"/>
        <v>-6.6078816495190439E-3</v>
      </c>
      <c r="E151" s="130">
        <v>-3.8652667302907376E-3</v>
      </c>
      <c r="G151" s="130">
        <v>149</v>
      </c>
      <c r="H151" s="130">
        <f t="shared" ca="1" si="7"/>
        <v>-2.3751399528917617E-3</v>
      </c>
    </row>
    <row r="152" spans="2:8" x14ac:dyDescent="0.25">
      <c r="B152" s="136">
        <v>45798</v>
      </c>
      <c r="C152" s="261">
        <v>17.641847610473629</v>
      </c>
      <c r="D152" s="130">
        <f t="shared" si="6"/>
        <v>-4.3859332809842097E-3</v>
      </c>
      <c r="E152" s="130">
        <v>6.651836195853229E-3</v>
      </c>
      <c r="G152" s="130">
        <v>150</v>
      </c>
      <c r="H152" s="130">
        <f t="shared" ca="1" si="7"/>
        <v>-8.5369027893487867E-3</v>
      </c>
    </row>
    <row r="153" spans="2:8" x14ac:dyDescent="0.25">
      <c r="B153" s="136">
        <v>45797</v>
      </c>
      <c r="C153" s="261">
        <v>17.719564437866211</v>
      </c>
      <c r="D153" s="130">
        <f t="shared" si="6"/>
        <v>-4.9100283365620754E-3</v>
      </c>
      <c r="E153" s="130">
        <v>4.4052544330131652E-3</v>
      </c>
      <c r="G153" s="130">
        <v>151</v>
      </c>
      <c r="H153" s="130">
        <f t="shared" ca="1" si="7"/>
        <v>4.6172212664658194E-3</v>
      </c>
    </row>
    <row r="154" spans="2:8" x14ac:dyDescent="0.25">
      <c r="B154" s="136">
        <v>45796</v>
      </c>
      <c r="C154" s="261">
        <v>17.806997299194339</v>
      </c>
      <c r="D154" s="130">
        <f t="shared" si="6"/>
        <v>1.0923450279053566E-3</v>
      </c>
      <c r="E154" s="130">
        <v>4.9342556717301127E-3</v>
      </c>
      <c r="G154" s="130">
        <v>152</v>
      </c>
      <c r="H154" s="130">
        <f t="shared" ca="1" si="7"/>
        <v>1.0957004204279508E-2</v>
      </c>
    </row>
    <row r="155" spans="2:8" x14ac:dyDescent="0.25">
      <c r="B155" s="136">
        <v>45793</v>
      </c>
      <c r="C155" s="261">
        <v>17.787567138671879</v>
      </c>
      <c r="D155" s="130">
        <f t="shared" si="6"/>
        <v>-2.1901631861617345E-2</v>
      </c>
      <c r="E155" s="130">
        <v>-1.0911531122285304E-3</v>
      </c>
      <c r="G155" s="130">
        <v>153</v>
      </c>
      <c r="H155" s="130">
        <f t="shared" ca="1" si="7"/>
        <v>-1.7789423661773756E-2</v>
      </c>
    </row>
    <row r="156" spans="2:8" x14ac:dyDescent="0.25">
      <c r="B156" s="136">
        <v>45792</v>
      </c>
      <c r="C156" s="261">
        <v>18.185867309570309</v>
      </c>
      <c r="D156" s="130">
        <f t="shared" si="6"/>
        <v>1.4084459106249867E-2</v>
      </c>
      <c r="E156" s="130">
        <v>2.2392054393570639E-2</v>
      </c>
      <c r="G156" s="130">
        <v>154</v>
      </c>
      <c r="H156" s="130">
        <f t="shared" ca="1" si="7"/>
        <v>-2.8910257581175339E-2</v>
      </c>
    </row>
    <row r="157" spans="2:8" x14ac:dyDescent="0.25">
      <c r="B157" s="136">
        <v>45791</v>
      </c>
      <c r="C157" s="261">
        <v>17.933286666870121</v>
      </c>
      <c r="D157" s="130">
        <f t="shared" si="6"/>
        <v>4.3525257435780441E-3</v>
      </c>
      <c r="E157" s="130">
        <v>-1.3888842275191774E-2</v>
      </c>
      <c r="G157" s="130">
        <v>155</v>
      </c>
      <c r="H157" s="130">
        <f t="shared" ca="1" si="7"/>
        <v>7.7603398240452103E-3</v>
      </c>
    </row>
    <row r="158" spans="2:8" x14ac:dyDescent="0.25">
      <c r="B158" s="136">
        <v>45790</v>
      </c>
      <c r="C158" s="261">
        <v>17.855569839477539</v>
      </c>
      <c r="D158" s="130">
        <f t="shared" si="6"/>
        <v>-1.4477134858388465E-2</v>
      </c>
      <c r="E158" s="130">
        <v>-4.3336633622299376E-3</v>
      </c>
      <c r="G158" s="130">
        <v>156</v>
      </c>
      <c r="H158" s="130">
        <f t="shared" ca="1" si="7"/>
        <v>1.0138170377071159E-2</v>
      </c>
    </row>
    <row r="159" spans="2:8" x14ac:dyDescent="0.25">
      <c r="B159" s="136">
        <v>45789</v>
      </c>
      <c r="C159" s="261">
        <v>18.117864608764648</v>
      </c>
      <c r="D159" s="130">
        <f t="shared" si="6"/>
        <v>6.6323587884274393E-2</v>
      </c>
      <c r="E159" s="130">
        <v>1.4689801089808524E-2</v>
      </c>
      <c r="G159" s="130">
        <v>157</v>
      </c>
      <c r="H159" s="130">
        <f t="shared" ca="1" si="7"/>
        <v>1.0493419613341826E-2</v>
      </c>
    </row>
    <row r="160" spans="2:8" x14ac:dyDescent="0.25">
      <c r="B160" s="136">
        <v>45786</v>
      </c>
      <c r="C160" s="261">
        <v>16.990962982177731</v>
      </c>
      <c r="D160" s="130">
        <f t="shared" si="6"/>
        <v>0</v>
      </c>
      <c r="E160" s="130">
        <v>-6.2198368898383906E-2</v>
      </c>
      <c r="G160" s="130">
        <v>158</v>
      </c>
      <c r="H160" s="130">
        <f t="shared" ca="1" si="7"/>
        <v>-2.0795279639256054E-2</v>
      </c>
    </row>
    <row r="161" spans="2:8" x14ac:dyDescent="0.25">
      <c r="B161" s="136">
        <v>45785</v>
      </c>
      <c r="C161" s="261">
        <v>16.990962982177731</v>
      </c>
      <c r="D161" s="130">
        <f t="shared" si="6"/>
        <v>-1.242243668135923E-2</v>
      </c>
      <c r="E161" s="130">
        <v>0</v>
      </c>
      <c r="G161" s="130">
        <v>159</v>
      </c>
      <c r="H161" s="130">
        <f t="shared" ca="1" si="7"/>
        <v>-1.69840110485769E-2</v>
      </c>
    </row>
    <row r="162" spans="2:8" x14ac:dyDescent="0.25">
      <c r="B162" s="136">
        <v>45784</v>
      </c>
      <c r="C162" s="261">
        <v>17.20468711853027</v>
      </c>
      <c r="D162" s="130">
        <f t="shared" si="6"/>
        <v>-3.3765079240210593E-3</v>
      </c>
      <c r="E162" s="130">
        <v>1.2578694720053239E-2</v>
      </c>
      <c r="G162" s="130">
        <v>160</v>
      </c>
      <c r="H162" s="130">
        <f t="shared" ca="1" si="7"/>
        <v>-2.4993447818103835E-3</v>
      </c>
    </row>
    <row r="163" spans="2:8" x14ac:dyDescent="0.25">
      <c r="B163" s="136">
        <v>45783</v>
      </c>
      <c r="C163" s="261">
        <v>17.26297569274902</v>
      </c>
      <c r="D163" s="130">
        <f t="shared" si="6"/>
        <v>-4.4818698043605047E-3</v>
      </c>
      <c r="E163" s="130">
        <v>3.3879473551117604E-3</v>
      </c>
      <c r="G163" s="130">
        <v>161</v>
      </c>
      <c r="H163" s="130">
        <f t="shared" ca="1" si="7"/>
        <v>-4.9689630263316922E-2</v>
      </c>
    </row>
    <row r="164" spans="2:8" x14ac:dyDescent="0.25">
      <c r="B164" s="136">
        <v>45782</v>
      </c>
      <c r="C164" s="261">
        <v>17.340694427490231</v>
      </c>
      <c r="D164" s="130">
        <f t="shared" si="6"/>
        <v>-1.6777578329684655E-3</v>
      </c>
      <c r="E164" s="130">
        <v>4.5020473946363257E-3</v>
      </c>
      <c r="G164" s="130">
        <v>162</v>
      </c>
      <c r="H164" s="130">
        <f t="shared" ca="1" si="7"/>
        <v>1.8040583441214786E-2</v>
      </c>
    </row>
    <row r="165" spans="2:8" x14ac:dyDescent="0.25">
      <c r="B165" s="136">
        <v>45779</v>
      </c>
      <c r="C165" s="261">
        <v>17.36983680725098</v>
      </c>
      <c r="D165" s="130">
        <f t="shared" si="6"/>
        <v>1.590908710607845E-2</v>
      </c>
      <c r="E165" s="130">
        <v>1.6805774349238189E-3</v>
      </c>
      <c r="G165" s="130">
        <v>163</v>
      </c>
      <c r="H165" s="130">
        <f t="shared" ca="1" si="7"/>
        <v>-4.0116011216586638E-2</v>
      </c>
    </row>
    <row r="166" spans="2:8" x14ac:dyDescent="0.25">
      <c r="B166" s="136">
        <v>45778</v>
      </c>
      <c r="C166" s="261">
        <v>17.09782600402832</v>
      </c>
      <c r="D166" s="130">
        <f t="shared" si="6"/>
        <v>0</v>
      </c>
      <c r="E166" s="130">
        <v>-1.5659951572435604E-2</v>
      </c>
      <c r="G166" s="130">
        <v>164</v>
      </c>
      <c r="H166" s="130">
        <f t="shared" ca="1" si="7"/>
        <v>2.3456635269990835E-2</v>
      </c>
    </row>
    <row r="167" spans="2:8" x14ac:dyDescent="0.25">
      <c r="B167" s="136">
        <v>45777</v>
      </c>
      <c r="C167" s="261">
        <v>17.09782600402832</v>
      </c>
      <c r="D167" s="130">
        <f t="shared" si="6"/>
        <v>1.7075834090970097E-3</v>
      </c>
      <c r="E167" s="130">
        <v>0</v>
      </c>
      <c r="G167" s="130">
        <v>165</v>
      </c>
      <c r="H167" s="130">
        <f t="shared" ca="1" si="7"/>
        <v>1.5672754999636201E-2</v>
      </c>
    </row>
    <row r="168" spans="2:8" x14ac:dyDescent="0.25">
      <c r="B168" s="136">
        <v>45776</v>
      </c>
      <c r="C168" s="261">
        <v>17.068679809570309</v>
      </c>
      <c r="D168" s="130">
        <f t="shared" si="6"/>
        <v>1.3848717058059776E-2</v>
      </c>
      <c r="E168" s="130">
        <v>-1.7046725385522345E-3</v>
      </c>
      <c r="G168" s="130">
        <v>166</v>
      </c>
      <c r="H168" s="130">
        <f t="shared" ca="1" si="7"/>
        <v>-1.8404279282049331E-2</v>
      </c>
    </row>
    <row r="169" spans="2:8" x14ac:dyDescent="0.25">
      <c r="B169" s="136">
        <v>45775</v>
      </c>
      <c r="C169" s="261">
        <v>16.835529327392582</v>
      </c>
      <c r="D169" s="130">
        <f t="shared" si="6"/>
        <v>-4.0229876627095327E-3</v>
      </c>
      <c r="E169" s="130">
        <v>-1.3659549817496791E-2</v>
      </c>
      <c r="G169" s="130">
        <v>167</v>
      </c>
      <c r="H169" s="130">
        <f t="shared" ca="1" si="7"/>
        <v>-1.0384099682610204E-2</v>
      </c>
    </row>
    <row r="170" spans="2:8" x14ac:dyDescent="0.25">
      <c r="B170" s="136">
        <v>45772</v>
      </c>
      <c r="C170" s="261">
        <v>16.903532028198239</v>
      </c>
      <c r="D170" s="130">
        <f t="shared" si="6"/>
        <v>2.3041307874985895E-3</v>
      </c>
      <c r="E170" s="130">
        <v>4.0392374651987816E-3</v>
      </c>
      <c r="G170" s="130">
        <v>168</v>
      </c>
      <c r="H170" s="130">
        <f t="shared" ca="1" si="7"/>
        <v>2.5681969597449446E-2</v>
      </c>
    </row>
    <row r="171" spans="2:8" x14ac:dyDescent="0.25">
      <c r="B171" s="136">
        <v>45771</v>
      </c>
      <c r="C171" s="261">
        <v>16.86467361450195</v>
      </c>
      <c r="D171" s="130">
        <f t="shared" si="6"/>
        <v>7.5450107700403071E-3</v>
      </c>
      <c r="E171" s="130">
        <v>-2.298833973365211E-3</v>
      </c>
      <c r="G171" s="130">
        <v>169</v>
      </c>
      <c r="H171" s="130">
        <f t="shared" ca="1" si="7"/>
        <v>-7.987208395920993E-3</v>
      </c>
    </row>
    <row r="172" spans="2:8" x14ac:dyDescent="0.25">
      <c r="B172" s="136">
        <v>45770</v>
      </c>
      <c r="C172" s="261">
        <v>16.738382339477539</v>
      </c>
      <c r="D172" s="130">
        <f t="shared" si="6"/>
        <v>2.1945360592560022E-2</v>
      </c>
      <c r="E172" s="130">
        <v>-7.4885098823265998E-3</v>
      </c>
      <c r="G172" s="130">
        <v>170</v>
      </c>
      <c r="H172" s="130">
        <f t="shared" ca="1" si="7"/>
        <v>-4.477971312655471E-2</v>
      </c>
    </row>
    <row r="173" spans="2:8" x14ac:dyDescent="0.25">
      <c r="B173" s="136">
        <v>45769</v>
      </c>
      <c r="C173" s="261">
        <v>16.378940582275391</v>
      </c>
      <c r="D173" s="130">
        <f t="shared" si="6"/>
        <v>1.6887812075546103E-2</v>
      </c>
      <c r="E173" s="130">
        <v>-2.1474103644675606E-2</v>
      </c>
      <c r="G173" s="130">
        <v>171</v>
      </c>
      <c r="H173" s="130">
        <f t="shared" ca="1" si="7"/>
        <v>1.6955213269972076E-2</v>
      </c>
    </row>
    <row r="174" spans="2:8" x14ac:dyDescent="0.25">
      <c r="B174" s="136">
        <v>45768</v>
      </c>
      <c r="C174" s="261">
        <v>16.106929779052731</v>
      </c>
      <c r="D174" s="130">
        <f t="shared" si="6"/>
        <v>2.7261570662209279E-2</v>
      </c>
      <c r="E174" s="130">
        <v>-1.6607350265194724E-2</v>
      </c>
      <c r="G174" s="130">
        <v>172</v>
      </c>
      <c r="H174" s="130">
        <f t="shared" ca="1" si="7"/>
        <v>5.0810333423558625E-2</v>
      </c>
    </row>
    <row r="175" spans="2:8" x14ac:dyDescent="0.25">
      <c r="B175" s="136">
        <v>45764</v>
      </c>
      <c r="C175" s="261">
        <v>15.679482460021971</v>
      </c>
      <c r="D175" s="130">
        <f t="shared" si="6"/>
        <v>-2.653810036389807E-2</v>
      </c>
      <c r="E175" s="130">
        <v>-2.653810036389807E-2</v>
      </c>
      <c r="G175" s="130">
        <v>173</v>
      </c>
      <c r="H175" s="130">
        <f t="shared" ca="1" si="7"/>
        <v>-1.3715770711534148E-2</v>
      </c>
    </row>
    <row r="176" spans="2:8" x14ac:dyDescent="0.25">
      <c r="B176" s="136">
        <v>45763</v>
      </c>
      <c r="C176" s="261">
        <v>16.106929779052731</v>
      </c>
      <c r="D176" s="130">
        <f t="shared" si="6"/>
        <v>-2.6423966793130822E-2</v>
      </c>
      <c r="E176" s="130">
        <v>2.7261570662209279E-2</v>
      </c>
      <c r="G176" s="130">
        <v>174</v>
      </c>
      <c r="H176" s="130">
        <f t="shared" ca="1" si="7"/>
        <v>-5.5493058358882779E-3</v>
      </c>
    </row>
    <row r="177" spans="2:8" x14ac:dyDescent="0.25">
      <c r="B177" s="136">
        <v>45762</v>
      </c>
      <c r="C177" s="261">
        <v>16.54409027099609</v>
      </c>
      <c r="D177" s="130">
        <f t="shared" si="6"/>
        <v>1.1758281497206559E-3</v>
      </c>
      <c r="E177" s="130">
        <v>2.7141143466825828E-2</v>
      </c>
      <c r="G177" s="130">
        <v>175</v>
      </c>
      <c r="H177" s="130">
        <f t="shared" ca="1" si="7"/>
        <v>3.6142131592089621E-2</v>
      </c>
    </row>
    <row r="178" spans="2:8" x14ac:dyDescent="0.25">
      <c r="B178" s="136">
        <v>45761</v>
      </c>
      <c r="C178" s="261">
        <v>16.524660110473629</v>
      </c>
      <c r="D178" s="130">
        <f t="shared" si="6"/>
        <v>7.7014534977039913E-3</v>
      </c>
      <c r="E178" s="130">
        <v>-1.1744472016406062E-3</v>
      </c>
      <c r="G178" s="130">
        <v>176</v>
      </c>
      <c r="H178" s="130">
        <f t="shared" ca="1" si="7"/>
        <v>1.5270348944338853E-2</v>
      </c>
    </row>
    <row r="179" spans="2:8" x14ac:dyDescent="0.25">
      <c r="B179" s="136">
        <v>45758</v>
      </c>
      <c r="C179" s="261">
        <v>16.398368835449219</v>
      </c>
      <c r="D179" s="130">
        <f t="shared" si="6"/>
        <v>-5.8892967613321644E-3</v>
      </c>
      <c r="E179" s="130">
        <v>-7.6425944122363405E-3</v>
      </c>
      <c r="G179" s="130">
        <v>177</v>
      </c>
      <c r="H179" s="130">
        <f t="shared" ca="1" si="7"/>
        <v>7.8817161813820157E-3</v>
      </c>
    </row>
    <row r="180" spans="2:8" x14ac:dyDescent="0.25">
      <c r="B180" s="136">
        <v>45757</v>
      </c>
      <c r="C180" s="261">
        <v>16.495515823364261</v>
      </c>
      <c r="D180" s="130">
        <f t="shared" si="6"/>
        <v>-3.8505042500375765E-2</v>
      </c>
      <c r="E180" s="130">
        <v>5.9241860510561789E-3</v>
      </c>
      <c r="G180" s="130">
        <v>178</v>
      </c>
      <c r="H180" s="130">
        <f t="shared" ca="1" si="7"/>
        <v>-2.0151701299630192E-3</v>
      </c>
    </row>
    <row r="181" spans="2:8" x14ac:dyDescent="0.25">
      <c r="B181" s="136">
        <v>45756</v>
      </c>
      <c r="C181" s="261">
        <v>17.156112670898441</v>
      </c>
      <c r="D181" s="130">
        <f t="shared" si="6"/>
        <v>7.5517657674688668E-2</v>
      </c>
      <c r="E181" s="130">
        <v>4.0047056097421929E-2</v>
      </c>
      <c r="G181" s="130">
        <v>179</v>
      </c>
      <c r="H181" s="130">
        <f t="shared" ca="1" si="7"/>
        <v>-3.2829844733754068E-2</v>
      </c>
    </row>
    <row r="182" spans="2:8" x14ac:dyDescent="0.25">
      <c r="B182" s="136">
        <v>45755</v>
      </c>
      <c r="C182" s="261">
        <v>15.951493263244631</v>
      </c>
      <c r="D182" s="130">
        <f t="shared" si="6"/>
        <v>-2.1454247662444439E-2</v>
      </c>
      <c r="E182" s="130">
        <v>-7.0215172327305897E-2</v>
      </c>
      <c r="G182" s="130">
        <v>180</v>
      </c>
      <c r="H182" s="130">
        <f t="shared" ca="1" si="7"/>
        <v>-3.142692872986623E-2</v>
      </c>
    </row>
    <row r="183" spans="2:8" x14ac:dyDescent="0.25">
      <c r="B183" s="136">
        <v>45754</v>
      </c>
      <c r="C183" s="261">
        <v>16.301223754882809</v>
      </c>
      <c r="D183" s="130">
        <f t="shared" si="6"/>
        <v>1.2062756744786952E-2</v>
      </c>
      <c r="E183" s="130">
        <v>2.1924623975112471E-2</v>
      </c>
      <c r="G183" s="130">
        <v>181</v>
      </c>
      <c r="H183" s="130">
        <f t="shared" ca="1" si="7"/>
        <v>1.3167118707087162E-2</v>
      </c>
    </row>
    <row r="184" spans="2:8" x14ac:dyDescent="0.25">
      <c r="B184" s="136">
        <v>45751</v>
      </c>
      <c r="C184" s="261">
        <v>16.106929779052731</v>
      </c>
      <c r="D184" s="130">
        <f t="shared" si="6"/>
        <v>-4.4380391978909445E-2</v>
      </c>
      <c r="E184" s="130">
        <v>-1.1918980976620239E-2</v>
      </c>
      <c r="G184" s="130">
        <v>182</v>
      </c>
      <c r="H184" s="130">
        <f t="shared" ca="1" si="7"/>
        <v>4.2058857061235003E-3</v>
      </c>
    </row>
    <row r="185" spans="2:8" x14ac:dyDescent="0.25">
      <c r="B185" s="136">
        <v>45750</v>
      </c>
      <c r="C185" s="261">
        <v>16.854959487915039</v>
      </c>
      <c r="D185" s="130">
        <f t="shared" si="6"/>
        <v>-5.6552388423746686E-2</v>
      </c>
      <c r="E185" s="130">
        <v>4.6441483207751391E-2</v>
      </c>
      <c r="G185" s="130">
        <v>183</v>
      </c>
      <c r="H185" s="130">
        <f t="shared" ca="1" si="7"/>
        <v>6.1044786528085843E-4</v>
      </c>
    </row>
    <row r="186" spans="2:8" x14ac:dyDescent="0.25">
      <c r="B186" s="136">
        <v>45749</v>
      </c>
      <c r="C186" s="261">
        <v>17.86528396606445</v>
      </c>
      <c r="D186" s="130">
        <f t="shared" si="6"/>
        <v>1.0439511954002804E-2</v>
      </c>
      <c r="E186" s="130">
        <v>5.9942266777550574E-2</v>
      </c>
      <c r="G186" s="130">
        <v>184</v>
      </c>
      <c r="H186" s="130">
        <f t="shared" ca="1" si="7"/>
        <v>7.206071661653551E-3</v>
      </c>
    </row>
    <row r="187" spans="2:8" x14ac:dyDescent="0.25">
      <c r="B187" s="136">
        <v>45748</v>
      </c>
      <c r="C187" s="261">
        <v>17.680706024169918</v>
      </c>
      <c r="D187" s="130">
        <f t="shared" si="6"/>
        <v>-2.7396794577186113E-3</v>
      </c>
      <c r="E187" s="130">
        <v>-1.0331654523104231E-2</v>
      </c>
      <c r="G187" s="130">
        <v>185</v>
      </c>
      <c r="H187" s="130">
        <f t="shared" ca="1" si="7"/>
        <v>7.3108676430713275E-3</v>
      </c>
    </row>
    <row r="188" spans="2:8" x14ac:dyDescent="0.25">
      <c r="B188" s="136">
        <v>45747</v>
      </c>
      <c r="C188" s="261">
        <v>17.729278564453121</v>
      </c>
      <c r="D188" s="130">
        <f t="shared" si="6"/>
        <v>4.4028301036615767E-3</v>
      </c>
      <c r="E188" s="130">
        <v>2.7472059213474497E-3</v>
      </c>
      <c r="G188" s="130">
        <v>186</v>
      </c>
      <c r="H188" s="130">
        <f t="shared" ca="1" si="7"/>
        <v>1.409968308070105E-2</v>
      </c>
    </row>
    <row r="189" spans="2:8" x14ac:dyDescent="0.25">
      <c r="B189" s="136">
        <v>45744</v>
      </c>
      <c r="C189" s="261">
        <v>17.65156173706055</v>
      </c>
      <c r="D189" s="130">
        <f t="shared" si="6"/>
        <v>-2.6780897504575914E-2</v>
      </c>
      <c r="E189" s="130">
        <v>-4.3835301650904076E-3</v>
      </c>
      <c r="G189" s="130">
        <v>187</v>
      </c>
      <c r="H189" s="130">
        <f t="shared" ca="1" si="7"/>
        <v>-8.8794187984446785E-3</v>
      </c>
    </row>
    <row r="190" spans="2:8" x14ac:dyDescent="0.25">
      <c r="B190" s="136">
        <v>45743</v>
      </c>
      <c r="C190" s="261">
        <v>18.137294769287109</v>
      </c>
      <c r="D190" s="130">
        <f t="shared" si="6"/>
        <v>5.3587551358224379E-4</v>
      </c>
      <c r="E190" s="130">
        <v>2.751785023116296E-2</v>
      </c>
      <c r="G190" s="130">
        <v>188</v>
      </c>
      <c r="H190" s="130">
        <f t="shared" ca="1" si="7"/>
        <v>1.9046561100638248E-3</v>
      </c>
    </row>
    <row r="191" spans="2:8" x14ac:dyDescent="0.25">
      <c r="B191" s="136">
        <v>45742</v>
      </c>
      <c r="C191" s="261">
        <v>18.127580642700199</v>
      </c>
      <c r="D191" s="130">
        <f t="shared" si="6"/>
        <v>-9.02815958736497E-3</v>
      </c>
      <c r="E191" s="130">
        <v>-5.355885048171561E-4</v>
      </c>
      <c r="G191" s="130">
        <v>189</v>
      </c>
      <c r="H191" s="130">
        <f t="shared" ca="1" si="7"/>
        <v>-1.6327224863715455E-2</v>
      </c>
    </row>
    <row r="192" spans="2:8" x14ac:dyDescent="0.25">
      <c r="B192" s="136">
        <v>45741</v>
      </c>
      <c r="C192" s="261">
        <v>18.292730331420898</v>
      </c>
      <c r="D192" s="130">
        <f t="shared" si="6"/>
        <v>1.2910179311859846E-2</v>
      </c>
      <c r="E192" s="130">
        <v>9.1104098211364868E-3</v>
      </c>
      <c r="G192" s="130">
        <v>190</v>
      </c>
      <c r="H192" s="130">
        <f t="shared" ca="1" si="7"/>
        <v>-1.9620969648670324E-2</v>
      </c>
    </row>
    <row r="193" spans="2:8" x14ac:dyDescent="0.25">
      <c r="B193" s="136">
        <v>45740</v>
      </c>
      <c r="C193" s="261">
        <v>18.059577941894531</v>
      </c>
      <c r="D193" s="130">
        <f t="shared" si="6"/>
        <v>1.4738019404556966E-2</v>
      </c>
      <c r="E193" s="130">
        <v>-1.2745630931096602E-2</v>
      </c>
      <c r="G193" s="130">
        <v>191</v>
      </c>
      <c r="H193" s="130">
        <f t="shared" ca="1" si="7"/>
        <v>-1.1357082953985945E-2</v>
      </c>
    </row>
    <row r="194" spans="2:8" x14ac:dyDescent="0.25">
      <c r="B194" s="136">
        <v>45737</v>
      </c>
      <c r="C194" s="261">
        <v>17.797281265258789</v>
      </c>
      <c r="D194" s="130">
        <f t="shared" si="6"/>
        <v>1.4396406535169727E-2</v>
      </c>
      <c r="E194" s="130">
        <v>-1.4523964927622561E-2</v>
      </c>
      <c r="G194" s="130">
        <v>192</v>
      </c>
      <c r="H194" s="130">
        <f t="shared" ca="1" si="7"/>
        <v>-4.1367562750274763E-2</v>
      </c>
    </row>
    <row r="195" spans="2:8" x14ac:dyDescent="0.25">
      <c r="B195" s="136">
        <v>45736</v>
      </c>
      <c r="C195" s="261">
        <v>17.54470062255859</v>
      </c>
      <c r="D195" s="130">
        <f t="shared" ref="D195:D258" si="8">(C195-C196)/C196</f>
        <v>-2.7463586485974904E-2</v>
      </c>
      <c r="E195" s="130">
        <v>-1.4192091417538549E-2</v>
      </c>
      <c r="G195" s="130">
        <v>193</v>
      </c>
      <c r="H195" s="130">
        <f t="shared" ref="H195:H258" ca="1" si="9">_xlfn.NORM.INV(RAND(),N$5,N$6)</f>
        <v>-1.0043335183289877E-2</v>
      </c>
    </row>
    <row r="196" spans="2:8" x14ac:dyDescent="0.25">
      <c r="B196" s="136">
        <v>45735</v>
      </c>
      <c r="C196" s="261">
        <v>18.04014778137207</v>
      </c>
      <c r="D196" s="130">
        <f t="shared" si="8"/>
        <v>6.5040181485509141E-3</v>
      </c>
      <c r="E196" s="130">
        <v>2.8239134395741414E-2</v>
      </c>
      <c r="G196" s="130">
        <v>194</v>
      </c>
      <c r="H196" s="130">
        <f t="shared" ca="1" si="9"/>
        <v>5.2112809838318085E-2</v>
      </c>
    </row>
    <row r="197" spans="2:8" x14ac:dyDescent="0.25">
      <c r="B197" s="136">
        <v>45734</v>
      </c>
      <c r="C197" s="261">
        <v>17.9235725402832</v>
      </c>
      <c r="D197" s="130">
        <f t="shared" si="8"/>
        <v>-6.4619892531725389E-3</v>
      </c>
      <c r="E197" s="130">
        <v>-6.4619892531725389E-3</v>
      </c>
      <c r="G197" s="130">
        <v>195</v>
      </c>
      <c r="H197" s="130">
        <f t="shared" ca="1" si="9"/>
        <v>3.487402398126534E-3</v>
      </c>
    </row>
    <row r="198" spans="2:8" x14ac:dyDescent="0.25">
      <c r="B198" s="136">
        <v>45733</v>
      </c>
      <c r="C198" s="261">
        <v>18.04014778137207</v>
      </c>
      <c r="D198" s="130">
        <f t="shared" si="8"/>
        <v>9.2391444107954683E-3</v>
      </c>
      <c r="E198" s="130">
        <v>6.5040181485509141E-3</v>
      </c>
      <c r="G198" s="130">
        <v>196</v>
      </c>
      <c r="H198" s="130">
        <f t="shared" ca="1" si="9"/>
        <v>2.3973424461559115E-3</v>
      </c>
    </row>
    <row r="199" spans="2:8" x14ac:dyDescent="0.25">
      <c r="B199" s="136">
        <v>45730</v>
      </c>
      <c r="C199" s="261">
        <v>17.874998092651371</v>
      </c>
      <c r="D199" s="130">
        <f t="shared" si="8"/>
        <v>6.0140911685768262E-3</v>
      </c>
      <c r="E199" s="130">
        <v>-9.1545640713226392E-3</v>
      </c>
      <c r="G199" s="130">
        <v>197</v>
      </c>
      <c r="H199" s="130">
        <f t="shared" ca="1" si="9"/>
        <v>5.916463545774831E-3</v>
      </c>
    </row>
    <row r="200" spans="2:8" x14ac:dyDescent="0.25">
      <c r="B200" s="136">
        <v>45729</v>
      </c>
      <c r="C200" s="261">
        <v>17.76813888549805</v>
      </c>
      <c r="D200" s="130">
        <f t="shared" si="8"/>
        <v>-1.1351243502310406E-2</v>
      </c>
      <c r="E200" s="130">
        <v>-5.9781381010189554E-3</v>
      </c>
      <c r="G200" s="130">
        <v>198</v>
      </c>
      <c r="H200" s="130">
        <f t="shared" ca="1" si="9"/>
        <v>-2.7693083451628955E-3</v>
      </c>
    </row>
    <row r="201" spans="2:8" x14ac:dyDescent="0.25">
      <c r="B201" s="136">
        <v>45728</v>
      </c>
      <c r="C201" s="261">
        <v>17.97214508056641</v>
      </c>
      <c r="D201" s="130">
        <f t="shared" si="8"/>
        <v>-2.477601605884517E-2</v>
      </c>
      <c r="E201" s="130">
        <v>1.1481573640493355E-2</v>
      </c>
      <c r="G201" s="130">
        <v>199</v>
      </c>
      <c r="H201" s="130">
        <f t="shared" ca="1" si="9"/>
        <v>4.8365576330378454E-2</v>
      </c>
    </row>
    <row r="202" spans="2:8" x14ac:dyDescent="0.25">
      <c r="B202" s="136">
        <v>45727</v>
      </c>
      <c r="C202" s="261">
        <v>18.42873573303223</v>
      </c>
      <c r="D202" s="130">
        <f t="shared" si="8"/>
        <v>-2.4177006165825868E-2</v>
      </c>
      <c r="E202" s="130">
        <v>2.5405462198251429E-2</v>
      </c>
      <c r="G202" s="130">
        <v>200</v>
      </c>
      <c r="H202" s="130">
        <f t="shared" ca="1" si="9"/>
        <v>-3.4357890167784573E-2</v>
      </c>
    </row>
    <row r="203" spans="2:8" x14ac:dyDescent="0.25">
      <c r="B203" s="136">
        <v>45726</v>
      </c>
      <c r="C203" s="261">
        <v>18.88532638549805</v>
      </c>
      <c r="D203" s="130">
        <f t="shared" si="8"/>
        <v>-2.1148030877678983E-2</v>
      </c>
      <c r="E203" s="130">
        <v>2.477601605884517E-2</v>
      </c>
      <c r="G203" s="130">
        <v>201</v>
      </c>
      <c r="H203" s="130">
        <f t="shared" ca="1" si="9"/>
        <v>-1.5767566177883791E-2</v>
      </c>
    </row>
    <row r="204" spans="2:8" x14ac:dyDescent="0.25">
      <c r="B204" s="136">
        <v>45723</v>
      </c>
      <c r="C204" s="261">
        <v>19.293342590332031</v>
      </c>
      <c r="D204" s="130">
        <f t="shared" si="8"/>
        <v>5.5697045134914377E-3</v>
      </c>
      <c r="E204" s="130">
        <v>2.1604932660697591E-2</v>
      </c>
      <c r="G204" s="130">
        <v>202</v>
      </c>
      <c r="H204" s="130">
        <f t="shared" ca="1" si="9"/>
        <v>1.0037820450488392E-2</v>
      </c>
    </row>
    <row r="205" spans="2:8" x14ac:dyDescent="0.25">
      <c r="B205" s="136">
        <v>45722</v>
      </c>
      <c r="C205" s="261">
        <v>19.186479568481449</v>
      </c>
      <c r="D205" s="130">
        <f t="shared" si="8"/>
        <v>-1.5453746618180612E-2</v>
      </c>
      <c r="E205" s="130">
        <v>-5.5388547293060489E-3</v>
      </c>
      <c r="G205" s="130">
        <v>203</v>
      </c>
      <c r="H205" s="130">
        <f t="shared" ca="1" si="9"/>
        <v>-7.3973004917502654E-3</v>
      </c>
    </row>
    <row r="206" spans="2:8" x14ac:dyDescent="0.25">
      <c r="B206" s="136">
        <v>45721</v>
      </c>
      <c r="C206" s="261">
        <v>19.487636566162109</v>
      </c>
      <c r="D206" s="130">
        <f t="shared" si="8"/>
        <v>1.7757579838682817E-2</v>
      </c>
      <c r="E206" s="130">
        <v>1.5696313469375882E-2</v>
      </c>
      <c r="G206" s="130">
        <v>204</v>
      </c>
      <c r="H206" s="130">
        <f t="shared" ca="1" si="9"/>
        <v>4.3211103707930423E-2</v>
      </c>
    </row>
    <row r="207" spans="2:8" x14ac:dyDescent="0.25">
      <c r="B207" s="136">
        <v>45720</v>
      </c>
      <c r="C207" s="261">
        <v>19.14762115478516</v>
      </c>
      <c r="D207" s="130">
        <f t="shared" si="8"/>
        <v>-6.051393927536371E-3</v>
      </c>
      <c r="E207" s="130">
        <v>-1.7447750024615332E-2</v>
      </c>
      <c r="G207" s="130">
        <v>205</v>
      </c>
      <c r="H207" s="130">
        <f t="shared" ca="1" si="9"/>
        <v>8.2754138560712769E-3</v>
      </c>
    </row>
    <row r="208" spans="2:8" x14ac:dyDescent="0.25">
      <c r="B208" s="136">
        <v>45719</v>
      </c>
      <c r="C208" s="261">
        <v>19.26419639587402</v>
      </c>
      <c r="D208" s="130">
        <f t="shared" si="8"/>
        <v>-1.3432957848038772E-2</v>
      </c>
      <c r="E208" s="130">
        <v>6.0882362433689E-3</v>
      </c>
      <c r="G208" s="130">
        <v>206</v>
      </c>
      <c r="H208" s="130">
        <f t="shared" ca="1" si="9"/>
        <v>1.0040590735170147E-2</v>
      </c>
    </row>
    <row r="209" spans="2:8" x14ac:dyDescent="0.25">
      <c r="B209" s="136">
        <v>45716</v>
      </c>
      <c r="C209" s="261">
        <v>19.526494979858398</v>
      </c>
      <c r="D209" s="130">
        <f t="shared" si="8"/>
        <v>-1.9512149804457878E-2</v>
      </c>
      <c r="E209" s="130">
        <v>1.3615859109521813E-2</v>
      </c>
      <c r="G209" s="130">
        <v>207</v>
      </c>
      <c r="H209" s="130">
        <f t="shared" ca="1" si="9"/>
        <v>-1.6243838769345507E-2</v>
      </c>
    </row>
    <row r="210" spans="2:8" x14ac:dyDescent="0.25">
      <c r="B210" s="136">
        <v>45715</v>
      </c>
      <c r="C210" s="261">
        <v>19.915081024169918</v>
      </c>
      <c r="D210" s="130">
        <f t="shared" si="8"/>
        <v>-1.2999542384800031E-2</v>
      </c>
      <c r="E210" s="130">
        <v>1.9900450373318244E-2</v>
      </c>
      <c r="G210" s="130">
        <v>208</v>
      </c>
      <c r="H210" s="130">
        <f t="shared" ca="1" si="9"/>
        <v>2.0689522389923155E-2</v>
      </c>
    </row>
    <row r="211" spans="2:8" x14ac:dyDescent="0.25">
      <c r="B211" s="136">
        <v>45714</v>
      </c>
      <c r="C211" s="261">
        <v>20.177377700805661</v>
      </c>
      <c r="D211" s="130">
        <f t="shared" si="8"/>
        <v>0</v>
      </c>
      <c r="E211" s="130">
        <v>1.3170756188107199E-2</v>
      </c>
      <c r="G211" s="130">
        <v>209</v>
      </c>
      <c r="H211" s="130">
        <f t="shared" ca="1" si="9"/>
        <v>1.1956670863146626E-2</v>
      </c>
    </row>
    <row r="212" spans="2:8" x14ac:dyDescent="0.25">
      <c r="B212" s="136">
        <v>45713</v>
      </c>
      <c r="C212" s="261">
        <v>20.177377700805661</v>
      </c>
      <c r="D212" s="130">
        <f t="shared" si="8"/>
        <v>-2.880393043246319E-3</v>
      </c>
      <c r="E212" s="130">
        <v>0</v>
      </c>
      <c r="G212" s="130">
        <v>210</v>
      </c>
      <c r="H212" s="130">
        <f t="shared" ca="1" si="9"/>
        <v>-6.8890403646089358E-3</v>
      </c>
    </row>
    <row r="213" spans="2:8" x14ac:dyDescent="0.25">
      <c r="B213" s="136">
        <v>45712</v>
      </c>
      <c r="C213" s="261">
        <v>20.235664367675781</v>
      </c>
      <c r="D213" s="130">
        <f t="shared" si="8"/>
        <v>-1.606057747891048E-2</v>
      </c>
      <c r="E213" s="130">
        <v>2.8887136740168877E-3</v>
      </c>
      <c r="G213" s="130">
        <v>211</v>
      </c>
      <c r="H213" s="130">
        <f t="shared" ca="1" si="9"/>
        <v>1.6729933364085549E-2</v>
      </c>
    </row>
    <row r="214" spans="2:8" x14ac:dyDescent="0.25">
      <c r="B214" s="136">
        <v>45709</v>
      </c>
      <c r="C214" s="261">
        <v>20.56596565246582</v>
      </c>
      <c r="D214" s="130">
        <f t="shared" si="8"/>
        <v>-8.4308978857050802E-3</v>
      </c>
      <c r="E214" s="130">
        <v>1.6322729947906161E-2</v>
      </c>
      <c r="G214" s="130">
        <v>212</v>
      </c>
      <c r="H214" s="130">
        <f t="shared" ca="1" si="9"/>
        <v>-9.2043171570500553E-3</v>
      </c>
    </row>
    <row r="215" spans="2:8" x14ac:dyDescent="0.25">
      <c r="B215" s="136">
        <v>45708</v>
      </c>
      <c r="C215" s="261">
        <v>20.740829467773441</v>
      </c>
      <c r="D215" s="130">
        <f t="shared" si="8"/>
        <v>6.6007514120564898E-3</v>
      </c>
      <c r="E215" s="130">
        <v>8.5025822887463062E-3</v>
      </c>
      <c r="G215" s="130">
        <v>213</v>
      </c>
      <c r="H215" s="130">
        <f t="shared" ca="1" si="9"/>
        <v>1.8149490291582523E-2</v>
      </c>
    </row>
    <row r="216" spans="2:8" x14ac:dyDescent="0.25">
      <c r="B216" s="136">
        <v>45707</v>
      </c>
      <c r="C216" s="261">
        <v>20.60482215881348</v>
      </c>
      <c r="D216" s="130">
        <f t="shared" si="8"/>
        <v>-9.3414534815953014E-3</v>
      </c>
      <c r="E216" s="130">
        <v>-6.5574672011688611E-3</v>
      </c>
      <c r="G216" s="130">
        <v>214</v>
      </c>
      <c r="H216" s="130">
        <f t="shared" ca="1" si="9"/>
        <v>1.6075987481013333E-2</v>
      </c>
    </row>
    <row r="217" spans="2:8" x14ac:dyDescent="0.25">
      <c r="B217" s="136">
        <v>45706</v>
      </c>
      <c r="C217" s="261">
        <v>20.799116134643551</v>
      </c>
      <c r="D217" s="130">
        <f t="shared" si="8"/>
        <v>-7.4177469593727429E-3</v>
      </c>
      <c r="E217" s="130">
        <v>9.4295390822853563E-3</v>
      </c>
      <c r="G217" s="130">
        <v>215</v>
      </c>
      <c r="H217" s="130">
        <f t="shared" ca="1" si="9"/>
        <v>-2.497045799527511E-2</v>
      </c>
    </row>
    <row r="218" spans="2:8" x14ac:dyDescent="0.25">
      <c r="B218" s="136">
        <v>45702</v>
      </c>
      <c r="C218" s="261">
        <v>20.95455169677734</v>
      </c>
      <c r="D218" s="130">
        <f t="shared" si="8"/>
        <v>-7.819608491254024E-3</v>
      </c>
      <c r="E218" s="130">
        <v>7.473181125946575E-3</v>
      </c>
      <c r="G218" s="130">
        <v>216</v>
      </c>
      <c r="H218" s="130">
        <f t="shared" ca="1" si="9"/>
        <v>-3.5230273794615727E-2</v>
      </c>
    </row>
    <row r="219" spans="2:8" x14ac:dyDescent="0.25">
      <c r="B219" s="136">
        <v>45701</v>
      </c>
      <c r="C219" s="261">
        <v>21.119699478149411</v>
      </c>
      <c r="D219" s="130">
        <f t="shared" si="8"/>
        <v>-4.5983448666591585E-4</v>
      </c>
      <c r="E219" s="130">
        <v>7.8812366764910973E-3</v>
      </c>
      <c r="G219" s="130">
        <v>217</v>
      </c>
      <c r="H219" s="130">
        <f t="shared" ca="1" si="9"/>
        <v>-5.4442641936972699E-3</v>
      </c>
    </row>
    <row r="220" spans="2:8" x14ac:dyDescent="0.25">
      <c r="B220" s="136">
        <v>45700</v>
      </c>
      <c r="C220" s="261">
        <v>21.129415512084961</v>
      </c>
      <c r="D220" s="130">
        <f t="shared" si="8"/>
        <v>-1.0013627405517847E-2</v>
      </c>
      <c r="E220" s="130">
        <v>4.6004603169674384E-4</v>
      </c>
      <c r="G220" s="130">
        <v>218</v>
      </c>
      <c r="H220" s="130">
        <f t="shared" ca="1" si="9"/>
        <v>2.8199022587065982E-3</v>
      </c>
    </row>
    <row r="221" spans="2:8" x14ac:dyDescent="0.25">
      <c r="B221" s="136">
        <v>45699</v>
      </c>
      <c r="C221" s="261">
        <v>21.343137741088871</v>
      </c>
      <c r="D221" s="130">
        <f t="shared" si="8"/>
        <v>4.5723954685777859E-3</v>
      </c>
      <c r="E221" s="130">
        <v>1.0114914389452537E-2</v>
      </c>
      <c r="G221" s="130">
        <v>219</v>
      </c>
      <c r="H221" s="130">
        <f t="shared" ca="1" si="9"/>
        <v>4.6752219456210865E-2</v>
      </c>
    </row>
    <row r="222" spans="2:8" x14ac:dyDescent="0.25">
      <c r="B222" s="136">
        <v>45698</v>
      </c>
      <c r="C222" s="261">
        <v>21.245992660522461</v>
      </c>
      <c r="D222" s="130">
        <f t="shared" si="8"/>
        <v>1.8324175292942621E-3</v>
      </c>
      <c r="E222" s="130">
        <v>-4.5515838273109373E-3</v>
      </c>
      <c r="G222" s="130">
        <v>220</v>
      </c>
      <c r="H222" s="130">
        <f t="shared" ca="1" si="9"/>
        <v>1.6414949411617013E-2</v>
      </c>
    </row>
    <row r="223" spans="2:8" x14ac:dyDescent="0.25">
      <c r="B223" s="136">
        <v>45695</v>
      </c>
      <c r="C223" s="261">
        <v>21.207132339477539</v>
      </c>
      <c r="D223" s="130">
        <f t="shared" si="8"/>
        <v>-1.8435186183250806E-2</v>
      </c>
      <c r="E223" s="130">
        <v>-1.8290659168459988E-3</v>
      </c>
      <c r="G223" s="130">
        <v>221</v>
      </c>
      <c r="H223" s="130">
        <f t="shared" ca="1" si="9"/>
        <v>9.6351683347259461E-3</v>
      </c>
    </row>
    <row r="224" spans="2:8" x14ac:dyDescent="0.25">
      <c r="B224" s="136">
        <v>45694</v>
      </c>
      <c r="C224" s="261">
        <v>21.60543251037598</v>
      </c>
      <c r="D224" s="130">
        <f t="shared" si="8"/>
        <v>-3.1376937484524528E-3</v>
      </c>
      <c r="E224" s="130">
        <v>1.8781425254606281E-2</v>
      </c>
      <c r="G224" s="130">
        <v>222</v>
      </c>
      <c r="H224" s="130">
        <f t="shared" ca="1" si="9"/>
        <v>-3.4480432193180876E-3</v>
      </c>
    </row>
    <row r="225" spans="2:8" x14ac:dyDescent="0.25">
      <c r="B225" s="136">
        <v>45693</v>
      </c>
      <c r="C225" s="261">
        <v>21.67343711853027</v>
      </c>
      <c r="D225" s="130">
        <f t="shared" si="8"/>
        <v>-3.1277919664360206E-3</v>
      </c>
      <c r="E225" s="130">
        <v>3.1475698587209791E-3</v>
      </c>
      <c r="G225" s="130">
        <v>223</v>
      </c>
      <c r="H225" s="130">
        <f t="shared" ca="1" si="9"/>
        <v>6.0971713698190211E-2</v>
      </c>
    </row>
    <row r="226" spans="2:8" x14ac:dyDescent="0.25">
      <c r="B226" s="136">
        <v>45692</v>
      </c>
      <c r="C226" s="261">
        <v>21.741439819335941</v>
      </c>
      <c r="D226" s="130">
        <f t="shared" si="8"/>
        <v>1.7735408057955003E-2</v>
      </c>
      <c r="E226" s="130">
        <v>3.137605744477441E-3</v>
      </c>
      <c r="G226" s="130">
        <v>224</v>
      </c>
      <c r="H226" s="130">
        <f t="shared" ca="1" si="9"/>
        <v>1.6386798291252558E-2</v>
      </c>
    </row>
    <row r="227" spans="2:8" x14ac:dyDescent="0.25">
      <c r="B227" s="136">
        <v>45691</v>
      </c>
      <c r="C227" s="261">
        <v>21.362565994262699</v>
      </c>
      <c r="D227" s="130">
        <f t="shared" si="8"/>
        <v>1.8222207711881119E-3</v>
      </c>
      <c r="E227" s="130">
        <v>-1.7426344723328185E-2</v>
      </c>
      <c r="G227" s="130">
        <v>225</v>
      </c>
      <c r="H227" s="130">
        <f t="shared" ca="1" si="9"/>
        <v>-2.8129561471386712E-2</v>
      </c>
    </row>
    <row r="228" spans="2:8" x14ac:dyDescent="0.25">
      <c r="B228" s="136">
        <v>45688</v>
      </c>
      <c r="C228" s="261">
        <v>21.323709487915039</v>
      </c>
      <c r="D228" s="130">
        <f t="shared" si="8"/>
        <v>5.9578611770567929E-3</v>
      </c>
      <c r="E228" s="130">
        <v>-1.8189063223067593E-3</v>
      </c>
      <c r="G228" s="130">
        <v>226</v>
      </c>
      <c r="H228" s="130">
        <f t="shared" ca="1" si="9"/>
        <v>2.2944214103430994E-2</v>
      </c>
    </row>
    <row r="229" spans="2:8" x14ac:dyDescent="0.25">
      <c r="B229" s="136">
        <v>45687</v>
      </c>
      <c r="C229" s="261">
        <v>21.197418212890621</v>
      </c>
      <c r="D229" s="130">
        <f t="shared" si="8"/>
        <v>5.5299136398290101E-3</v>
      </c>
      <c r="E229" s="130">
        <v>-5.9225752956347348E-3</v>
      </c>
      <c r="G229" s="130">
        <v>227</v>
      </c>
      <c r="H229" s="130">
        <f t="shared" ca="1" si="9"/>
        <v>-3.0127526092371709E-2</v>
      </c>
    </row>
    <row r="230" spans="2:8" x14ac:dyDescent="0.25">
      <c r="B230" s="136">
        <v>45686</v>
      </c>
      <c r="C230" s="261">
        <v>21.080842971801761</v>
      </c>
      <c r="D230" s="130">
        <f t="shared" si="8"/>
        <v>7.8959700969750655E-3</v>
      </c>
      <c r="E230" s="130">
        <v>-5.4995018694289893E-3</v>
      </c>
      <c r="G230" s="130">
        <v>228</v>
      </c>
      <c r="H230" s="130">
        <f t="shared" ca="1" si="9"/>
        <v>-3.9266872760766E-2</v>
      </c>
    </row>
    <row r="231" spans="2:8" x14ac:dyDescent="0.25">
      <c r="B231" s="136">
        <v>45685</v>
      </c>
      <c r="C231" s="261">
        <v>20.915693283081051</v>
      </c>
      <c r="D231" s="130">
        <f t="shared" si="8"/>
        <v>-4.6422640174878933E-4</v>
      </c>
      <c r="E231" s="130">
        <v>-7.8341121814539585E-3</v>
      </c>
      <c r="G231" s="130">
        <v>229</v>
      </c>
      <c r="H231" s="130">
        <f t="shared" ca="1" si="9"/>
        <v>8.4597010316691341E-4</v>
      </c>
    </row>
    <row r="232" spans="2:8" x14ac:dyDescent="0.25">
      <c r="B232" s="136">
        <v>45684</v>
      </c>
      <c r="C232" s="261">
        <v>20.925407409667969</v>
      </c>
      <c r="D232" s="130">
        <f t="shared" si="8"/>
        <v>-6.4575630718607295E-3</v>
      </c>
      <c r="E232" s="130">
        <v>4.6444200799097997E-4</v>
      </c>
      <c r="G232" s="130">
        <v>230</v>
      </c>
      <c r="H232" s="130">
        <f t="shared" ca="1" si="9"/>
        <v>-1.8459046640453745E-2</v>
      </c>
    </row>
    <row r="233" spans="2:8" x14ac:dyDescent="0.25">
      <c r="B233" s="136">
        <v>45681</v>
      </c>
      <c r="C233" s="261">
        <v>21.0614128112793</v>
      </c>
      <c r="D233" s="130">
        <f t="shared" si="8"/>
        <v>-4.5913799822395358E-3</v>
      </c>
      <c r="E233" s="130">
        <v>6.499534224050251E-3</v>
      </c>
      <c r="G233" s="130">
        <v>231</v>
      </c>
      <c r="H233" s="130">
        <f t="shared" ca="1" si="9"/>
        <v>4.0331863236500688E-3</v>
      </c>
    </row>
    <row r="234" spans="2:8" x14ac:dyDescent="0.25">
      <c r="B234" s="136">
        <v>45680</v>
      </c>
      <c r="C234" s="261">
        <v>21.158559799194339</v>
      </c>
      <c r="D234" s="130">
        <f t="shared" si="8"/>
        <v>7.8667395078571307E-3</v>
      </c>
      <c r="E234" s="130">
        <v>4.6125579886555678E-3</v>
      </c>
      <c r="G234" s="130">
        <v>232</v>
      </c>
      <c r="H234" s="130">
        <f t="shared" ca="1" si="9"/>
        <v>1.7377960767326478E-2</v>
      </c>
    </row>
    <row r="235" spans="2:8" x14ac:dyDescent="0.25">
      <c r="B235" s="136">
        <v>45679</v>
      </c>
      <c r="C235" s="261">
        <v>20.993410110473629</v>
      </c>
      <c r="D235" s="130">
        <f t="shared" si="8"/>
        <v>2.174939024175131E-2</v>
      </c>
      <c r="E235" s="130">
        <v>-7.8053369552590571E-3</v>
      </c>
      <c r="G235" s="130">
        <v>233</v>
      </c>
      <c r="H235" s="130">
        <f t="shared" ca="1" si="9"/>
        <v>1.0925501847310556E-2</v>
      </c>
    </row>
    <row r="236" spans="2:8" x14ac:dyDescent="0.25">
      <c r="B236" s="136">
        <v>45678</v>
      </c>
      <c r="C236" s="261">
        <v>20.546535491943359</v>
      </c>
      <c r="D236" s="130">
        <f t="shared" si="8"/>
        <v>-1.8876691830338633E-3</v>
      </c>
      <c r="E236" s="130">
        <v>-2.1286423509981535E-2</v>
      </c>
      <c r="G236" s="130">
        <v>234</v>
      </c>
      <c r="H236" s="130">
        <f t="shared" ca="1" si="9"/>
        <v>-1.3914606287279859E-3</v>
      </c>
    </row>
    <row r="237" spans="2:8" x14ac:dyDescent="0.25">
      <c r="B237" s="136">
        <v>45674</v>
      </c>
      <c r="C237" s="261">
        <v>20.585393905639648</v>
      </c>
      <c r="D237" s="130">
        <f t="shared" si="8"/>
        <v>-1.7617069383281798E-2</v>
      </c>
      <c r="E237" s="130">
        <v>1.89123921702158E-3</v>
      </c>
      <c r="G237" s="130">
        <v>235</v>
      </c>
      <c r="H237" s="130">
        <f t="shared" ca="1" si="9"/>
        <v>1.4011471177930149E-2</v>
      </c>
    </row>
    <row r="238" spans="2:8" x14ac:dyDescent="0.25">
      <c r="B238" s="136">
        <v>45673</v>
      </c>
      <c r="C238" s="261">
        <v>20.95455169677734</v>
      </c>
      <c r="D238" s="130">
        <f t="shared" si="8"/>
        <v>-5.7667032378773568E-2</v>
      </c>
      <c r="E238" s="130">
        <v>1.7932996221974452E-2</v>
      </c>
      <c r="G238" s="130">
        <v>236</v>
      </c>
      <c r="H238" s="130">
        <f t="shared" ca="1" si="9"/>
        <v>2.3776670765480849E-2</v>
      </c>
    </row>
    <row r="239" spans="2:8" x14ac:dyDescent="0.25">
      <c r="B239" s="136">
        <v>45672</v>
      </c>
      <c r="C239" s="261">
        <v>22.236886978149411</v>
      </c>
      <c r="D239" s="130">
        <f t="shared" si="8"/>
        <v>1.6881307081934239E-2</v>
      </c>
      <c r="E239" s="130">
        <v>6.1196025566573407E-2</v>
      </c>
      <c r="G239" s="130">
        <v>237</v>
      </c>
      <c r="H239" s="130">
        <f t="shared" ca="1" si="9"/>
        <v>3.3678311435388533E-2</v>
      </c>
    </row>
    <row r="240" spans="2:8" x14ac:dyDescent="0.25">
      <c r="B240" s="136">
        <v>45671</v>
      </c>
      <c r="C240" s="261">
        <v>21.867731094360352</v>
      </c>
      <c r="D240" s="130">
        <f t="shared" si="8"/>
        <v>-7.9329959119704748E-3</v>
      </c>
      <c r="E240" s="130">
        <v>-1.6601059498652031E-2</v>
      </c>
      <c r="G240" s="130">
        <v>238</v>
      </c>
      <c r="H240" s="130">
        <f t="shared" ca="1" si="9"/>
        <v>4.737115781671521E-3</v>
      </c>
    </row>
    <row r="241" spans="2:8" x14ac:dyDescent="0.25">
      <c r="B241" s="136">
        <v>45670</v>
      </c>
      <c r="C241" s="261">
        <v>22.042594909667969</v>
      </c>
      <c r="D241" s="130">
        <f t="shared" si="8"/>
        <v>-4.405902837302707E-4</v>
      </c>
      <c r="E241" s="130">
        <v>7.9964315709330387E-3</v>
      </c>
      <c r="G241" s="130">
        <v>239</v>
      </c>
      <c r="H241" s="130">
        <f t="shared" ca="1" si="9"/>
        <v>2.9798968703129577E-2</v>
      </c>
    </row>
    <row r="242" spans="2:8" x14ac:dyDescent="0.25">
      <c r="B242" s="136">
        <v>45667</v>
      </c>
      <c r="C242" s="261">
        <v>22.052310943603519</v>
      </c>
      <c r="D242" s="130">
        <f t="shared" si="8"/>
        <v>-3.5118269256953997E-3</v>
      </c>
      <c r="E242" s="130">
        <v>4.4078448909338423E-4</v>
      </c>
      <c r="G242" s="130">
        <v>240</v>
      </c>
      <c r="H242" s="130">
        <f t="shared" ca="1" si="9"/>
        <v>5.7387955092520057E-3</v>
      </c>
    </row>
    <row r="243" spans="2:8" x14ac:dyDescent="0.25">
      <c r="B243" s="136">
        <v>45665</v>
      </c>
      <c r="C243" s="261">
        <v>22.13002777099609</v>
      </c>
      <c r="D243" s="130">
        <f t="shared" si="8"/>
        <v>7.5188074389526205E-3</v>
      </c>
      <c r="E243" s="130">
        <v>3.5242033177984695E-3</v>
      </c>
      <c r="G243" s="130">
        <v>241</v>
      </c>
      <c r="H243" s="130">
        <f t="shared" ca="1" si="9"/>
        <v>-1.1196684334347744E-2</v>
      </c>
    </row>
    <row r="244" spans="2:8" x14ac:dyDescent="0.25">
      <c r="B244" s="136">
        <v>45664</v>
      </c>
      <c r="C244" s="261">
        <v>21.964878082275391</v>
      </c>
      <c r="D244" s="130">
        <f t="shared" si="8"/>
        <v>-6.1538445605799769E-3</v>
      </c>
      <c r="E244" s="130">
        <v>-7.4626968582997876E-3</v>
      </c>
      <c r="G244" s="130">
        <v>242</v>
      </c>
      <c r="H244" s="130">
        <f t="shared" ca="1" si="9"/>
        <v>2.0039373305638184E-2</v>
      </c>
    </row>
    <row r="245" spans="2:8" x14ac:dyDescent="0.25">
      <c r="B245" s="136">
        <v>45663</v>
      </c>
      <c r="C245" s="261">
        <v>22.100883483886719</v>
      </c>
      <c r="D245" s="130">
        <f t="shared" si="8"/>
        <v>5.3027439964990781E-3</v>
      </c>
      <c r="E245" s="130">
        <v>6.1919488513381736E-3</v>
      </c>
      <c r="G245" s="130">
        <v>243</v>
      </c>
      <c r="H245" s="130">
        <f t="shared" ca="1" si="9"/>
        <v>2.4105905423238837E-2</v>
      </c>
    </row>
    <row r="246" spans="2:8" x14ac:dyDescent="0.25">
      <c r="B246" s="136">
        <v>45660</v>
      </c>
      <c r="C246" s="261">
        <v>21.984306335449219</v>
      </c>
      <c r="D246" s="130">
        <f t="shared" si="8"/>
        <v>4.4206174542797347E-4</v>
      </c>
      <c r="E246" s="130">
        <v>-5.2747732244502309E-3</v>
      </c>
      <c r="G246" s="130">
        <v>244</v>
      </c>
      <c r="H246" s="130">
        <f t="shared" ca="1" si="9"/>
        <v>2.4751314295292443E-2</v>
      </c>
    </row>
    <row r="247" spans="2:8" x14ac:dyDescent="0.25">
      <c r="B247" s="136">
        <v>45659</v>
      </c>
      <c r="C247" s="261">
        <v>21.974592208862301</v>
      </c>
      <c r="D247" s="130">
        <f t="shared" si="8"/>
        <v>3.1934298805542757E-2</v>
      </c>
      <c r="E247" s="130">
        <v>-4.4186641319011262E-4</v>
      </c>
      <c r="G247" s="130">
        <v>245</v>
      </c>
      <c r="H247" s="130">
        <f t="shared" ca="1" si="9"/>
        <v>1.4858044518025389E-2</v>
      </c>
    </row>
    <row r="248" spans="2:8" x14ac:dyDescent="0.25">
      <c r="B248" s="136">
        <v>45657</v>
      </c>
      <c r="C248" s="261">
        <v>21.294565200805661</v>
      </c>
      <c r="D248" s="130">
        <f t="shared" si="8"/>
        <v>-8.1447818279834824E-3</v>
      </c>
      <c r="E248" s="130">
        <v>-3.0946058138106761E-2</v>
      </c>
      <c r="G248" s="130">
        <v>246</v>
      </c>
      <c r="H248" s="130">
        <f t="shared" ca="1" si="9"/>
        <v>4.3923129630414781E-2</v>
      </c>
    </row>
    <row r="249" spans="2:8" x14ac:dyDescent="0.25">
      <c r="B249" s="136">
        <v>45656</v>
      </c>
      <c r="C249" s="261">
        <v>21.469429016113281</v>
      </c>
      <c r="D249" s="130">
        <f t="shared" si="8"/>
        <v>-1.690392306040283E-2</v>
      </c>
      <c r="E249" s="130">
        <v>8.2116640400342576E-3</v>
      </c>
      <c r="G249" s="130">
        <v>247</v>
      </c>
      <c r="H249" s="130">
        <f t="shared" ca="1" si="9"/>
        <v>2.7241666935978872E-2</v>
      </c>
    </row>
    <row r="250" spans="2:8" x14ac:dyDescent="0.25">
      <c r="B250" s="136">
        <v>45653</v>
      </c>
      <c r="C250" s="261">
        <v>21.83858680725098</v>
      </c>
      <c r="D250" s="130">
        <f t="shared" si="8"/>
        <v>-7.0670869409002832E-3</v>
      </c>
      <c r="E250" s="130">
        <v>1.7194578899170435E-2</v>
      </c>
      <c r="G250" s="130">
        <v>248</v>
      </c>
      <c r="H250" s="130">
        <f t="shared" ca="1" si="9"/>
        <v>1.1456679916888802E-2</v>
      </c>
    </row>
    <row r="251" spans="2:8" x14ac:dyDescent="0.25">
      <c r="B251" s="136">
        <v>45652</v>
      </c>
      <c r="C251" s="261">
        <v>21.994020462036129</v>
      </c>
      <c r="D251" s="130">
        <f t="shared" si="8"/>
        <v>-5.7092900193097974E-3</v>
      </c>
      <c r="E251" s="130">
        <v>7.1173861274549648E-3</v>
      </c>
      <c r="G251" s="130">
        <v>249</v>
      </c>
      <c r="H251" s="130">
        <f t="shared" ca="1" si="9"/>
        <v>1.9472264495182069E-2</v>
      </c>
    </row>
    <row r="252" spans="2:8" x14ac:dyDescent="0.25">
      <c r="B252" s="136">
        <v>45650</v>
      </c>
      <c r="C252" s="261">
        <v>22.12031173706055</v>
      </c>
      <c r="D252" s="130">
        <f t="shared" si="8"/>
        <v>-4.390430069081853E-4</v>
      </c>
      <c r="E252" s="130">
        <v>5.7420731804088522E-3</v>
      </c>
      <c r="G252" s="130">
        <v>250</v>
      </c>
      <c r="H252" s="130">
        <f t="shared" ca="1" si="9"/>
        <v>-5.9697544676055175E-3</v>
      </c>
    </row>
    <row r="253" spans="2:8" x14ac:dyDescent="0.25">
      <c r="B253" s="136">
        <v>45649</v>
      </c>
      <c r="C253" s="261">
        <v>22.13002777099609</v>
      </c>
      <c r="D253" s="130">
        <f t="shared" si="8"/>
        <v>2.1997849018584518E-3</v>
      </c>
      <c r="E253" s="130">
        <v>4.39235850336659E-4</v>
      </c>
      <c r="G253" s="130">
        <v>251</v>
      </c>
      <c r="H253" s="130">
        <f t="shared" ca="1" si="9"/>
        <v>5.9610946591903144E-3</v>
      </c>
    </row>
    <row r="254" spans="2:8" x14ac:dyDescent="0.25">
      <c r="B254" s="136">
        <v>45646</v>
      </c>
      <c r="C254" s="261">
        <v>22.081453323364261</v>
      </c>
      <c r="D254" s="130">
        <f t="shared" si="8"/>
        <v>-2.9461933824410119E-2</v>
      </c>
      <c r="E254" s="130">
        <v>-2.1949564697560458E-3</v>
      </c>
      <c r="G254" s="130">
        <v>252</v>
      </c>
      <c r="H254" s="130">
        <f t="shared" ca="1" si="9"/>
        <v>1.0474566660755495E-2</v>
      </c>
    </row>
    <row r="255" spans="2:8" x14ac:dyDescent="0.25">
      <c r="B255" s="136">
        <v>45645</v>
      </c>
      <c r="C255" s="261">
        <v>22.751764297485352</v>
      </c>
      <c r="D255" s="130">
        <f t="shared" si="8"/>
        <v>3.3995489886484355E-2</v>
      </c>
      <c r="E255" s="130">
        <v>3.0356288796074757E-2</v>
      </c>
      <c r="G255" s="130">
        <v>253</v>
      </c>
      <c r="H255" s="130">
        <f t="shared" ca="1" si="9"/>
        <v>-2.0544069482545904E-2</v>
      </c>
    </row>
    <row r="256" spans="2:8" x14ac:dyDescent="0.25">
      <c r="B256" s="136">
        <v>45644</v>
      </c>
      <c r="C256" s="261">
        <v>22.00373649597168</v>
      </c>
      <c r="D256" s="130">
        <f t="shared" si="8"/>
        <v>-2.0752205373298117E-2</v>
      </c>
      <c r="E256" s="130">
        <v>-3.2877793200255155E-2</v>
      </c>
      <c r="G256" s="130">
        <v>254</v>
      </c>
      <c r="H256" s="130">
        <f t="shared" ca="1" si="9"/>
        <v>1.2758231336159231E-2</v>
      </c>
    </row>
    <row r="257" spans="2:8" x14ac:dyDescent="0.25">
      <c r="B257" s="136">
        <v>45643</v>
      </c>
      <c r="C257" s="261">
        <v>22.470039367675781</v>
      </c>
      <c r="D257" s="130">
        <f t="shared" si="8"/>
        <v>-9.4218160463824113E-3</v>
      </c>
      <c r="E257" s="130">
        <v>2.1191985815203235E-2</v>
      </c>
      <c r="G257" s="130">
        <v>255</v>
      </c>
      <c r="H257" s="130">
        <f t="shared" ca="1" si="9"/>
        <v>3.2691092474546303E-2</v>
      </c>
    </row>
    <row r="258" spans="2:8" x14ac:dyDescent="0.25">
      <c r="B258" s="136">
        <v>45642</v>
      </c>
      <c r="C258" s="261">
        <v>22.683761596679691</v>
      </c>
      <c r="D258" s="130">
        <f t="shared" si="8"/>
        <v>-2.1367159214952932E-3</v>
      </c>
      <c r="E258" s="130">
        <v>9.5114309995984869E-3</v>
      </c>
      <c r="G258" s="130">
        <v>256</v>
      </c>
      <c r="H258" s="130">
        <f t="shared" ca="1" si="9"/>
        <v>-2.509590662995707E-2</v>
      </c>
    </row>
    <row r="259" spans="2:8" x14ac:dyDescent="0.25">
      <c r="B259" s="136">
        <v>45639</v>
      </c>
      <c r="C259" s="261">
        <v>22.732334136962891</v>
      </c>
      <c r="D259" s="130">
        <f t="shared" ref="D259:D322" si="10">(C259-C260)/C260</f>
        <v>6.4515028510646775E-3</v>
      </c>
      <c r="E259" s="130">
        <v>2.141291252607298E-3</v>
      </c>
      <c r="G259" s="130">
        <v>257</v>
      </c>
      <c r="H259" s="130">
        <f t="shared" ref="H259:H322" ca="1" si="11">_xlfn.NORM.INV(RAND(),N$5,N$6)</f>
        <v>5.2698292942195447E-3</v>
      </c>
    </row>
    <row r="260" spans="2:8" x14ac:dyDescent="0.25">
      <c r="B260" s="136">
        <v>45638</v>
      </c>
      <c r="C260" s="261">
        <v>22.586616516113281</v>
      </c>
      <c r="D260" s="130">
        <f t="shared" si="10"/>
        <v>-4.7088910849779047E-3</v>
      </c>
      <c r="E260" s="130">
        <v>-6.4101477644863481E-3</v>
      </c>
      <c r="G260" s="130">
        <v>258</v>
      </c>
      <c r="H260" s="130">
        <f t="shared" ca="1" si="11"/>
        <v>2.9733925885894168E-2</v>
      </c>
    </row>
    <row r="261" spans="2:8" x14ac:dyDescent="0.25">
      <c r="B261" s="136">
        <v>45637</v>
      </c>
      <c r="C261" s="261">
        <v>22.693477630615231</v>
      </c>
      <c r="D261" s="130">
        <f t="shared" si="10"/>
        <v>5.1635585907607792E-3</v>
      </c>
      <c r="E261" s="130">
        <v>4.7311696475527843E-3</v>
      </c>
      <c r="G261" s="130">
        <v>259</v>
      </c>
      <c r="H261" s="130">
        <f t="shared" ca="1" si="11"/>
        <v>-2.7554950984223787E-2</v>
      </c>
    </row>
    <row r="262" spans="2:8" x14ac:dyDescent="0.25">
      <c r="B262" s="136">
        <v>45636</v>
      </c>
      <c r="C262" s="261">
        <v>22.576900482177731</v>
      </c>
      <c r="D262" s="130">
        <f t="shared" si="10"/>
        <v>3.4542065430023766E-3</v>
      </c>
      <c r="E262" s="130">
        <v>-5.1370332187530635E-3</v>
      </c>
      <c r="G262" s="130">
        <v>260</v>
      </c>
      <c r="H262" s="130">
        <f t="shared" ca="1" si="11"/>
        <v>1.1323862250397002E-2</v>
      </c>
    </row>
    <row r="263" spans="2:8" x14ac:dyDescent="0.25">
      <c r="B263" s="136">
        <v>45635</v>
      </c>
      <c r="C263" s="261">
        <v>22.49918365478516</v>
      </c>
      <c r="D263" s="130">
        <f t="shared" si="10"/>
        <v>1.3123307281624514E-2</v>
      </c>
      <c r="E263" s="130">
        <v>-3.4423160723023472E-3</v>
      </c>
      <c r="G263" s="130">
        <v>261</v>
      </c>
      <c r="H263" s="130">
        <f t="shared" ca="1" si="11"/>
        <v>2.8757055180893026E-2</v>
      </c>
    </row>
    <row r="264" spans="2:8" x14ac:dyDescent="0.25">
      <c r="B264" s="136">
        <v>45632</v>
      </c>
      <c r="C264" s="261">
        <v>22.207744598388668</v>
      </c>
      <c r="D264" s="130">
        <f t="shared" si="10"/>
        <v>0</v>
      </c>
      <c r="E264" s="130">
        <v>-1.2953316923323473E-2</v>
      </c>
      <c r="G264" s="130">
        <v>262</v>
      </c>
      <c r="H264" s="130">
        <f t="shared" ca="1" si="11"/>
        <v>2.4089032363687035E-2</v>
      </c>
    </row>
    <row r="265" spans="2:8" x14ac:dyDescent="0.25">
      <c r="B265" s="136">
        <v>45631</v>
      </c>
      <c r="C265" s="261">
        <v>22.207744598388668</v>
      </c>
      <c r="D265" s="130">
        <f t="shared" si="10"/>
        <v>1.5097712466222669E-2</v>
      </c>
      <c r="E265" s="130">
        <v>0</v>
      </c>
      <c r="G265" s="130">
        <v>263</v>
      </c>
      <c r="H265" s="130">
        <f t="shared" ca="1" si="11"/>
        <v>-1.6383375692240687E-2</v>
      </c>
    </row>
    <row r="266" spans="2:8" x14ac:dyDescent="0.25">
      <c r="B266" s="136">
        <v>45630</v>
      </c>
      <c r="C266" s="261">
        <v>21.877445220947269</v>
      </c>
      <c r="D266" s="130">
        <f t="shared" si="10"/>
        <v>1.8083139785011471E-2</v>
      </c>
      <c r="E266" s="130">
        <v>-1.4873161746707261E-2</v>
      </c>
      <c r="G266" s="130">
        <v>264</v>
      </c>
      <c r="H266" s="130">
        <f t="shared" ca="1" si="11"/>
        <v>-2.7462579225855176E-2</v>
      </c>
    </row>
    <row r="267" spans="2:8" x14ac:dyDescent="0.25">
      <c r="B267" s="136">
        <v>45629</v>
      </c>
      <c r="C267" s="261">
        <v>21.488859176635739</v>
      </c>
      <c r="D267" s="130">
        <f t="shared" si="10"/>
        <v>-3.6035774699732267E-3</v>
      </c>
      <c r="E267" s="130">
        <v>-1.7761947996536003E-2</v>
      </c>
      <c r="G267" s="130">
        <v>265</v>
      </c>
      <c r="H267" s="130">
        <f t="shared" ca="1" si="11"/>
        <v>2.0850342803248111E-2</v>
      </c>
    </row>
    <row r="268" spans="2:8" x14ac:dyDescent="0.25">
      <c r="B268" s="136">
        <v>45628</v>
      </c>
      <c r="C268" s="261">
        <v>21.56657600402832</v>
      </c>
      <c r="D268" s="130">
        <f t="shared" si="10"/>
        <v>5.8903730347184555E-3</v>
      </c>
      <c r="E268" s="130">
        <v>3.6166102050257326E-3</v>
      </c>
      <c r="G268" s="130">
        <v>266</v>
      </c>
      <c r="H268" s="130">
        <f t="shared" ca="1" si="11"/>
        <v>-1.7105615144787766E-2</v>
      </c>
    </row>
    <row r="269" spans="2:8" x14ac:dyDescent="0.25">
      <c r="B269" s="136">
        <v>45625</v>
      </c>
      <c r="C269" s="261">
        <v>21.44028472900391</v>
      </c>
      <c r="D269" s="130">
        <f t="shared" si="10"/>
        <v>-2.9463482290914292E-2</v>
      </c>
      <c r="E269" s="130">
        <v>-5.8558797187287012E-3</v>
      </c>
      <c r="G269" s="130">
        <v>267</v>
      </c>
      <c r="H269" s="130">
        <f t="shared" ca="1" si="11"/>
        <v>8.4026776189913693E-3</v>
      </c>
    </row>
    <row r="270" spans="2:8" x14ac:dyDescent="0.25">
      <c r="B270" s="136">
        <v>45623</v>
      </c>
      <c r="C270" s="261">
        <v>22.091167449951168</v>
      </c>
      <c r="D270" s="130">
        <f t="shared" si="10"/>
        <v>-1.8981912868272756E-2</v>
      </c>
      <c r="E270" s="130">
        <v>3.0357932703513016E-2</v>
      </c>
      <c r="G270" s="130">
        <v>268</v>
      </c>
      <c r="H270" s="130">
        <f t="shared" ca="1" si="11"/>
        <v>1.6133244185287748E-2</v>
      </c>
    </row>
    <row r="271" spans="2:8" x14ac:dyDescent="0.25">
      <c r="B271" s="136">
        <v>45622</v>
      </c>
      <c r="C271" s="261">
        <v>22.518613815307621</v>
      </c>
      <c r="D271" s="130">
        <f t="shared" si="10"/>
        <v>1.4886186076294572E-2</v>
      </c>
      <c r="E271" s="130">
        <v>1.9349197652177377E-2</v>
      </c>
      <c r="G271" s="130">
        <v>269</v>
      </c>
      <c r="H271" s="130">
        <f t="shared" ca="1" si="11"/>
        <v>-6.750414099305207E-3</v>
      </c>
    </row>
    <row r="272" spans="2:8" x14ac:dyDescent="0.25">
      <c r="B272" s="136">
        <v>45621</v>
      </c>
      <c r="C272" s="261">
        <v>22.188314437866211</v>
      </c>
      <c r="D272" s="130">
        <f t="shared" si="10"/>
        <v>2.1939072509468693E-3</v>
      </c>
      <c r="E272" s="130">
        <v>-1.4667837911802551E-2</v>
      </c>
      <c r="G272" s="130">
        <v>270</v>
      </c>
      <c r="H272" s="130">
        <f t="shared" ca="1" si="11"/>
        <v>-3.7676948169789282E-2</v>
      </c>
    </row>
    <row r="273" spans="2:8" x14ac:dyDescent="0.25">
      <c r="B273" s="136">
        <v>45618</v>
      </c>
      <c r="C273" s="261">
        <v>22.139741897583011</v>
      </c>
      <c r="D273" s="130">
        <f t="shared" si="10"/>
        <v>3.7796102355175561E-2</v>
      </c>
      <c r="E273" s="130">
        <v>-2.1891045585827138E-3</v>
      </c>
      <c r="G273" s="130">
        <v>271</v>
      </c>
      <c r="H273" s="130">
        <f t="shared" ca="1" si="11"/>
        <v>1.3123125613486979E-2</v>
      </c>
    </row>
    <row r="274" spans="2:8" x14ac:dyDescent="0.25">
      <c r="B274" s="136">
        <v>45617</v>
      </c>
      <c r="C274" s="261">
        <v>21.33342170715332</v>
      </c>
      <c r="D274" s="130">
        <f t="shared" si="10"/>
        <v>-1.3642690263522543E-3</v>
      </c>
      <c r="E274" s="130">
        <v>-3.6419584029464984E-2</v>
      </c>
      <c r="G274" s="130">
        <v>272</v>
      </c>
      <c r="H274" s="130">
        <f t="shared" ca="1" si="11"/>
        <v>9.5222535067469877E-3</v>
      </c>
    </row>
    <row r="275" spans="2:8" x14ac:dyDescent="0.25">
      <c r="B275" s="136">
        <v>45616</v>
      </c>
      <c r="C275" s="261">
        <v>21.362565994262699</v>
      </c>
      <c r="D275" s="130">
        <f t="shared" si="10"/>
        <v>1.196498427136538E-2</v>
      </c>
      <c r="E275" s="130">
        <v>1.3661327990158356E-3</v>
      </c>
      <c r="G275" s="130">
        <v>273</v>
      </c>
      <c r="H275" s="130">
        <f t="shared" ca="1" si="11"/>
        <v>-5.2793967952834218E-2</v>
      </c>
    </row>
    <row r="276" spans="2:8" x14ac:dyDescent="0.25">
      <c r="B276" s="136">
        <v>45615</v>
      </c>
      <c r="C276" s="261">
        <v>21.1099853515625</v>
      </c>
      <c r="D276" s="130">
        <f t="shared" si="10"/>
        <v>6.0184520292687364E-3</v>
      </c>
      <c r="E276" s="130">
        <v>-1.1823516087348024E-2</v>
      </c>
      <c r="G276" s="130">
        <v>274</v>
      </c>
      <c r="H276" s="130">
        <f t="shared" ca="1" si="11"/>
        <v>2.2582524128427997E-2</v>
      </c>
    </row>
    <row r="277" spans="2:8" x14ac:dyDescent="0.25">
      <c r="B277" s="136">
        <v>45614</v>
      </c>
      <c r="C277" s="261">
        <v>20.983695983886719</v>
      </c>
      <c r="D277" s="130">
        <f t="shared" si="10"/>
        <v>3.2512764403882224E-3</v>
      </c>
      <c r="E277" s="130">
        <v>-5.9824469592269841E-3</v>
      </c>
      <c r="G277" s="130">
        <v>275</v>
      </c>
      <c r="H277" s="130">
        <f t="shared" ca="1" si="11"/>
        <v>-2.227070887470893E-3</v>
      </c>
    </row>
    <row r="278" spans="2:8" x14ac:dyDescent="0.25">
      <c r="B278" s="136">
        <v>45611</v>
      </c>
      <c r="C278" s="261">
        <v>20.915693283081051</v>
      </c>
      <c r="D278" s="130">
        <f t="shared" si="10"/>
        <v>-1.3290530336295724E-2</v>
      </c>
      <c r="E278" s="130">
        <v>-3.2407398991048369E-3</v>
      </c>
      <c r="G278" s="130">
        <v>276</v>
      </c>
      <c r="H278" s="130">
        <f t="shared" ca="1" si="11"/>
        <v>-2.7430341268789713E-2</v>
      </c>
    </row>
    <row r="279" spans="2:8" x14ac:dyDescent="0.25">
      <c r="B279" s="136">
        <v>45610</v>
      </c>
      <c r="C279" s="261">
        <v>21.197418212890621</v>
      </c>
      <c r="D279" s="130">
        <f t="shared" si="10"/>
        <v>-9.9818236951884163E-3</v>
      </c>
      <c r="E279" s="130">
        <v>1.3469547769543021E-2</v>
      </c>
      <c r="G279" s="130">
        <v>277</v>
      </c>
      <c r="H279" s="130">
        <f t="shared" ca="1" si="11"/>
        <v>2.5258020284442285E-2</v>
      </c>
    </row>
    <row r="280" spans="2:8" x14ac:dyDescent="0.25">
      <c r="B280" s="136">
        <v>45609</v>
      </c>
      <c r="C280" s="261">
        <v>21.411140441894531</v>
      </c>
      <c r="D280" s="130">
        <f t="shared" si="10"/>
        <v>9.0821403179104556E-4</v>
      </c>
      <c r="E280" s="130">
        <v>1.0082465084070501E-2</v>
      </c>
      <c r="G280" s="130">
        <v>278</v>
      </c>
      <c r="H280" s="130">
        <f t="shared" ca="1" si="11"/>
        <v>-6.0482293852420384E-2</v>
      </c>
    </row>
    <row r="281" spans="2:8" x14ac:dyDescent="0.25">
      <c r="B281" s="136">
        <v>45608</v>
      </c>
      <c r="C281" s="261">
        <v>21.3917121887207</v>
      </c>
      <c r="D281" s="130">
        <f t="shared" si="10"/>
        <v>-9.073899275265601E-4</v>
      </c>
      <c r="E281" s="130">
        <v>-9.073899275265601E-4</v>
      </c>
      <c r="G281" s="130">
        <v>279</v>
      </c>
      <c r="H281" s="130">
        <f t="shared" ca="1" si="11"/>
        <v>8.7160200773019458E-3</v>
      </c>
    </row>
    <row r="282" spans="2:8" x14ac:dyDescent="0.25">
      <c r="B282" s="136">
        <v>45607</v>
      </c>
      <c r="C282" s="261">
        <v>21.411140441894531</v>
      </c>
      <c r="D282" s="130">
        <f t="shared" si="10"/>
        <v>1.3333304446989451E-2</v>
      </c>
      <c r="E282" s="130">
        <v>9.0821403179104556E-4</v>
      </c>
      <c r="G282" s="130">
        <v>280</v>
      </c>
      <c r="H282" s="130">
        <f t="shared" ca="1" si="11"/>
        <v>3.5076390379504468E-2</v>
      </c>
    </row>
    <row r="283" spans="2:8" x14ac:dyDescent="0.25">
      <c r="B283" s="136">
        <v>45604</v>
      </c>
      <c r="C283" s="261">
        <v>21.129415512084961</v>
      </c>
      <c r="D283" s="130">
        <f t="shared" si="10"/>
        <v>4.6189495823240837E-3</v>
      </c>
      <c r="E283" s="130">
        <v>-1.3157866605663269E-2</v>
      </c>
      <c r="G283" s="130">
        <v>281</v>
      </c>
      <c r="H283" s="130">
        <f t="shared" ca="1" si="11"/>
        <v>1.2014133195013533E-2</v>
      </c>
    </row>
    <row r="284" spans="2:8" x14ac:dyDescent="0.25">
      <c r="B284" s="136">
        <v>45603</v>
      </c>
      <c r="C284" s="261">
        <v>21.032268524169918</v>
      </c>
      <c r="D284" s="130">
        <f t="shared" si="10"/>
        <v>1.1682227127993302E-2</v>
      </c>
      <c r="E284" s="130">
        <v>-4.5977129778852349E-3</v>
      </c>
      <c r="G284" s="130">
        <v>282</v>
      </c>
      <c r="H284" s="130">
        <f t="shared" ca="1" si="11"/>
        <v>2.0645608880615375E-2</v>
      </c>
    </row>
    <row r="285" spans="2:8" x14ac:dyDescent="0.25">
      <c r="B285" s="136">
        <v>45602</v>
      </c>
      <c r="C285" s="261">
        <v>20.789402008056641</v>
      </c>
      <c r="D285" s="130">
        <f t="shared" si="10"/>
        <v>3.3317355877725441E-2</v>
      </c>
      <c r="E285" s="130">
        <v>-1.1547328612421418E-2</v>
      </c>
      <c r="G285" s="130">
        <v>283</v>
      </c>
      <c r="H285" s="130">
        <f t="shared" ca="1" si="11"/>
        <v>-3.7675555221601348E-2</v>
      </c>
    </row>
    <row r="286" spans="2:8" x14ac:dyDescent="0.25">
      <c r="B286" s="136">
        <v>45601</v>
      </c>
      <c r="C286" s="261">
        <v>20.119087219238281</v>
      </c>
      <c r="D286" s="130">
        <f t="shared" si="10"/>
        <v>-4.8269307486119132E-4</v>
      </c>
      <c r="E286" s="130">
        <v>-3.2243101006877849E-2</v>
      </c>
      <c r="G286" s="130">
        <v>284</v>
      </c>
      <c r="H286" s="130">
        <f t="shared" ca="1" si="11"/>
        <v>1.6710971607516993E-2</v>
      </c>
    </row>
    <row r="287" spans="2:8" x14ac:dyDescent="0.25">
      <c r="B287" s="136">
        <v>45600</v>
      </c>
      <c r="C287" s="261">
        <v>20.128803253173832</v>
      </c>
      <c r="D287" s="130">
        <f t="shared" si="10"/>
        <v>-1.9267684245279991E-3</v>
      </c>
      <c r="E287" s="130">
        <v>4.8292617998393873E-4</v>
      </c>
      <c r="G287" s="130">
        <v>285</v>
      </c>
      <c r="H287" s="130">
        <f t="shared" ca="1" si="11"/>
        <v>-3.0275843242319637E-2</v>
      </c>
    </row>
    <row r="288" spans="2:8" x14ac:dyDescent="0.25">
      <c r="B288" s="136">
        <v>45597</v>
      </c>
      <c r="C288" s="261">
        <v>20.167661666870121</v>
      </c>
      <c r="D288" s="130">
        <f t="shared" si="10"/>
        <v>-7.1735732618268457E-3</v>
      </c>
      <c r="E288" s="130">
        <v>1.9304880279040939E-3</v>
      </c>
      <c r="G288" s="130">
        <v>286</v>
      </c>
      <c r="H288" s="130">
        <f t="shared" ca="1" si="11"/>
        <v>-2.7948597343812219E-3</v>
      </c>
    </row>
    <row r="289" spans="2:8" x14ac:dyDescent="0.25">
      <c r="B289" s="136">
        <v>45596</v>
      </c>
      <c r="C289" s="261">
        <v>20.313381195068359</v>
      </c>
      <c r="D289" s="130">
        <f t="shared" si="10"/>
        <v>-9.9432724038305536E-3</v>
      </c>
      <c r="E289" s="130">
        <v>7.2254052356310319E-3</v>
      </c>
      <c r="G289" s="130">
        <v>287</v>
      </c>
      <c r="H289" s="130">
        <f t="shared" ca="1" si="11"/>
        <v>-2.4674875996832228E-3</v>
      </c>
    </row>
    <row r="290" spans="2:8" x14ac:dyDescent="0.25">
      <c r="B290" s="136">
        <v>45595</v>
      </c>
      <c r="C290" s="261">
        <v>20.517391204833981</v>
      </c>
      <c r="D290" s="130">
        <f t="shared" si="10"/>
        <v>-2.9857632778100753E-2</v>
      </c>
      <c r="E290" s="130">
        <v>1.004313402119144E-2</v>
      </c>
      <c r="G290" s="130">
        <v>288</v>
      </c>
      <c r="H290" s="130">
        <f t="shared" ca="1" si="11"/>
        <v>-3.4544744344315527E-3</v>
      </c>
    </row>
    <row r="291" spans="2:8" x14ac:dyDescent="0.25">
      <c r="B291" s="136">
        <v>45594</v>
      </c>
      <c r="C291" s="261">
        <v>21.148845672607418</v>
      </c>
      <c r="D291" s="130">
        <f t="shared" si="10"/>
        <v>-2.291346843146714E-3</v>
      </c>
      <c r="E291" s="130">
        <v>3.0776547635581675E-2</v>
      </c>
      <c r="G291" s="130">
        <v>289</v>
      </c>
      <c r="H291" s="130">
        <f t="shared" ca="1" si="11"/>
        <v>1.8632196343012098E-2</v>
      </c>
    </row>
    <row r="292" spans="2:8" x14ac:dyDescent="0.25">
      <c r="B292" s="136">
        <v>45593</v>
      </c>
      <c r="C292" s="261">
        <v>21.197416305541989</v>
      </c>
      <c r="D292" s="130">
        <f t="shared" si="10"/>
        <v>8.2228732500875916E-3</v>
      </c>
      <c r="E292" s="130">
        <v>2.2966091713213627E-3</v>
      </c>
      <c r="G292" s="130">
        <v>290</v>
      </c>
      <c r="H292" s="130">
        <f t="shared" ca="1" si="11"/>
        <v>-3.4119051248605391E-2</v>
      </c>
    </row>
    <row r="293" spans="2:8" x14ac:dyDescent="0.25">
      <c r="B293" s="136">
        <v>45590</v>
      </c>
      <c r="C293" s="261">
        <v>21.024534225463871</v>
      </c>
      <c r="D293" s="130">
        <f t="shared" si="10"/>
        <v>-7.2561935537327022E-3</v>
      </c>
      <c r="E293" s="130">
        <v>-8.1558090658868879E-3</v>
      </c>
      <c r="G293" s="130">
        <v>291</v>
      </c>
      <c r="H293" s="130">
        <f t="shared" ca="1" si="11"/>
        <v>2.0872589512351887E-2</v>
      </c>
    </row>
    <row r="294" spans="2:8" x14ac:dyDescent="0.25">
      <c r="B294" s="136">
        <v>45589</v>
      </c>
      <c r="C294" s="261">
        <v>21.178207397460941</v>
      </c>
      <c r="D294" s="130">
        <f t="shared" si="10"/>
        <v>-7.2039205121508304E-3</v>
      </c>
      <c r="E294" s="130">
        <v>7.3092307467600877E-3</v>
      </c>
      <c r="G294" s="130">
        <v>292</v>
      </c>
      <c r="H294" s="130">
        <f t="shared" ca="1" si="11"/>
        <v>-9.6386561596134568E-3</v>
      </c>
    </row>
    <row r="295" spans="2:8" x14ac:dyDescent="0.25">
      <c r="B295" s="136">
        <v>45588</v>
      </c>
      <c r="C295" s="261">
        <v>21.331880569458011</v>
      </c>
      <c r="D295" s="130">
        <f t="shared" si="10"/>
        <v>2.2563214504409748E-3</v>
      </c>
      <c r="E295" s="130">
        <v>7.2561935537327022E-3</v>
      </c>
      <c r="G295" s="130">
        <v>293</v>
      </c>
      <c r="H295" s="130">
        <f t="shared" ca="1" si="11"/>
        <v>2.2156725610298068E-2</v>
      </c>
    </row>
    <row r="296" spans="2:8" x14ac:dyDescent="0.25">
      <c r="B296" s="136">
        <v>45587</v>
      </c>
      <c r="C296" s="261">
        <v>21.283857345581051</v>
      </c>
      <c r="D296" s="130">
        <f t="shared" si="10"/>
        <v>-1.8018583749876082E-3</v>
      </c>
      <c r="E296" s="130">
        <v>-2.2512419249954754E-3</v>
      </c>
      <c r="G296" s="130">
        <v>294</v>
      </c>
      <c r="H296" s="130">
        <f t="shared" ca="1" si="11"/>
        <v>5.9545307096279171E-2</v>
      </c>
    </row>
    <row r="297" spans="2:8" x14ac:dyDescent="0.25">
      <c r="B297" s="136">
        <v>45586</v>
      </c>
      <c r="C297" s="261">
        <v>21.3222770690918</v>
      </c>
      <c r="D297" s="130">
        <f t="shared" si="10"/>
        <v>-1.3771713713081606E-2</v>
      </c>
      <c r="E297" s="130">
        <v>1.8051109292332287E-3</v>
      </c>
      <c r="G297" s="130">
        <v>295</v>
      </c>
      <c r="H297" s="130">
        <f t="shared" ca="1" si="11"/>
        <v>2.8897555032965754E-2</v>
      </c>
    </row>
    <row r="298" spans="2:8" x14ac:dyDescent="0.25">
      <c r="B298" s="136">
        <v>45583</v>
      </c>
      <c r="C298" s="261">
        <v>21.620021820068359</v>
      </c>
      <c r="D298" s="130">
        <f t="shared" si="10"/>
        <v>-6.6195171511250189E-3</v>
      </c>
      <c r="E298" s="130">
        <v>1.3964022229509517E-2</v>
      </c>
      <c r="G298" s="130">
        <v>296</v>
      </c>
      <c r="H298" s="130">
        <f t="shared" ca="1" si="11"/>
        <v>-2.1590104976276895E-2</v>
      </c>
    </row>
    <row r="299" spans="2:8" x14ac:dyDescent="0.25">
      <c r="B299" s="136">
        <v>45582</v>
      </c>
      <c r="C299" s="261">
        <v>21.764089584350589</v>
      </c>
      <c r="D299" s="130">
        <f t="shared" si="10"/>
        <v>-1.0480417735549731E-2</v>
      </c>
      <c r="E299" s="130">
        <v>6.6636271453020483E-3</v>
      </c>
      <c r="G299" s="130">
        <v>297</v>
      </c>
      <c r="H299" s="130">
        <f t="shared" ca="1" si="11"/>
        <v>5.2912562514856158E-4</v>
      </c>
    </row>
    <row r="300" spans="2:8" x14ac:dyDescent="0.25">
      <c r="B300" s="136">
        <v>45581</v>
      </c>
      <c r="C300" s="261">
        <v>21.994602203369141</v>
      </c>
      <c r="D300" s="130">
        <f t="shared" si="10"/>
        <v>-5.2128493151228535E-3</v>
      </c>
      <c r="E300" s="130">
        <v>1.0591420244120875E-2</v>
      </c>
      <c r="G300" s="130">
        <v>298</v>
      </c>
      <c r="H300" s="130">
        <f t="shared" ca="1" si="11"/>
        <v>3.8960070617302975E-3</v>
      </c>
    </row>
    <row r="301" spans="2:8" x14ac:dyDescent="0.25">
      <c r="B301" s="136">
        <v>45580</v>
      </c>
      <c r="C301" s="261">
        <v>22.109857559204102</v>
      </c>
      <c r="D301" s="130">
        <f t="shared" si="10"/>
        <v>-1.4554783530218073E-2</v>
      </c>
      <c r="E301" s="130">
        <v>5.2401655083039456E-3</v>
      </c>
      <c r="G301" s="130">
        <v>299</v>
      </c>
      <c r="H301" s="130">
        <f t="shared" ca="1" si="11"/>
        <v>-1.0556318108545383E-2</v>
      </c>
    </row>
    <row r="302" spans="2:8" x14ac:dyDescent="0.25">
      <c r="B302" s="136">
        <v>45579</v>
      </c>
      <c r="C302" s="261">
        <v>22.43641471862793</v>
      </c>
      <c r="D302" s="130">
        <f t="shared" si="10"/>
        <v>1.8752773540844543E-2</v>
      </c>
      <c r="E302" s="130">
        <v>1.4769754103996289E-2</v>
      </c>
      <c r="G302" s="130">
        <v>300</v>
      </c>
      <c r="H302" s="130">
        <f t="shared" ca="1" si="11"/>
        <v>-2.7952861463432835E-3</v>
      </c>
    </row>
    <row r="303" spans="2:8" x14ac:dyDescent="0.25">
      <c r="B303" s="136">
        <v>45576</v>
      </c>
      <c r="C303" s="261">
        <v>22.02341461181641</v>
      </c>
      <c r="D303" s="130">
        <f t="shared" si="10"/>
        <v>1.2361980273577506E-2</v>
      </c>
      <c r="E303" s="130">
        <v>-1.8407580355012103E-2</v>
      </c>
      <c r="G303" s="130">
        <v>301</v>
      </c>
      <c r="H303" s="130">
        <f t="shared" ca="1" si="11"/>
        <v>1.7243490126089833E-2</v>
      </c>
    </row>
    <row r="304" spans="2:8" x14ac:dyDescent="0.25">
      <c r="B304" s="136">
        <v>45575</v>
      </c>
      <c r="C304" s="261">
        <v>21.754486083984379</v>
      </c>
      <c r="D304" s="130">
        <f t="shared" si="10"/>
        <v>-2.6643688562601166E-2</v>
      </c>
      <c r="E304" s="130">
        <v>-1.2211027788930639E-2</v>
      </c>
      <c r="G304" s="130">
        <v>302</v>
      </c>
      <c r="H304" s="130">
        <f t="shared" ca="1" si="11"/>
        <v>-1.0106500002973274E-3</v>
      </c>
    </row>
    <row r="305" spans="2:8" x14ac:dyDescent="0.25">
      <c r="B305" s="136">
        <v>45574</v>
      </c>
      <c r="C305" s="261">
        <v>22.349971771240231</v>
      </c>
      <c r="D305" s="130">
        <f t="shared" si="10"/>
        <v>-2.1440858383721131E-3</v>
      </c>
      <c r="E305" s="130">
        <v>2.7373006420696282E-2</v>
      </c>
      <c r="G305" s="130">
        <v>303</v>
      </c>
      <c r="H305" s="130">
        <f t="shared" ca="1" si="11"/>
        <v>3.1297534819222761E-2</v>
      </c>
    </row>
    <row r="306" spans="2:8" x14ac:dyDescent="0.25">
      <c r="B306" s="136">
        <v>45573</v>
      </c>
      <c r="C306" s="261">
        <v>22.397994995117191</v>
      </c>
      <c r="D306" s="130">
        <f t="shared" si="10"/>
        <v>1.7896092078206274E-2</v>
      </c>
      <c r="E306" s="130">
        <v>2.1486928202189563E-3</v>
      </c>
      <c r="G306" s="130">
        <v>304</v>
      </c>
      <c r="H306" s="130">
        <f t="shared" ca="1" si="11"/>
        <v>2.2220131407620792E-3</v>
      </c>
    </row>
    <row r="307" spans="2:8" x14ac:dyDescent="0.25">
      <c r="B307" s="136">
        <v>45572</v>
      </c>
      <c r="C307" s="261">
        <v>22.004205703735352</v>
      </c>
      <c r="D307" s="130">
        <f t="shared" si="10"/>
        <v>5.2653707286831712E-3</v>
      </c>
      <c r="E307" s="130">
        <v>-1.7581452780379956E-2</v>
      </c>
      <c r="G307" s="130">
        <v>305</v>
      </c>
      <c r="H307" s="130">
        <f t="shared" ca="1" si="11"/>
        <v>-4.679331625897127E-2</v>
      </c>
    </row>
    <row r="308" spans="2:8" x14ac:dyDescent="0.25">
      <c r="B308" s="136">
        <v>45569</v>
      </c>
      <c r="C308" s="261">
        <v>21.88895225524902</v>
      </c>
      <c r="D308" s="130">
        <f t="shared" si="10"/>
        <v>1.6956759921033338E-2</v>
      </c>
      <c r="E308" s="130">
        <v>-5.2377918129881277E-3</v>
      </c>
      <c r="G308" s="130">
        <v>306</v>
      </c>
      <c r="H308" s="130">
        <f t="shared" ca="1" si="11"/>
        <v>5.7388275329652086E-3</v>
      </c>
    </row>
    <row r="309" spans="2:8" x14ac:dyDescent="0.25">
      <c r="B309" s="136">
        <v>45568</v>
      </c>
      <c r="C309" s="261">
        <v>21.52397537231445</v>
      </c>
      <c r="D309" s="130">
        <f t="shared" si="10"/>
        <v>4.0323179773795034E-3</v>
      </c>
      <c r="E309" s="130">
        <v>-1.6674022524173035E-2</v>
      </c>
      <c r="G309" s="130">
        <v>307</v>
      </c>
      <c r="H309" s="130">
        <f t="shared" ca="1" si="11"/>
        <v>-7.0021950659689431E-3</v>
      </c>
    </row>
    <row r="310" spans="2:8" x14ac:dyDescent="0.25">
      <c r="B310" s="136">
        <v>45567</v>
      </c>
      <c r="C310" s="261">
        <v>21.437532424926761</v>
      </c>
      <c r="D310" s="130">
        <f t="shared" si="10"/>
        <v>-3.1263830757209286E-3</v>
      </c>
      <c r="E310" s="130">
        <v>-4.0161236896264435E-3</v>
      </c>
      <c r="G310" s="130">
        <v>308</v>
      </c>
      <c r="H310" s="130">
        <f t="shared" ca="1" si="11"/>
        <v>4.307098819568822E-2</v>
      </c>
    </row>
    <row r="311" spans="2:8" x14ac:dyDescent="0.25">
      <c r="B311" s="136">
        <v>45566</v>
      </c>
      <c r="C311" s="261">
        <v>21.504764556884769</v>
      </c>
      <c r="D311" s="130">
        <f t="shared" si="10"/>
        <v>5.388405818554794E-3</v>
      </c>
      <c r="E311" s="130">
        <v>3.1361880008089365E-3</v>
      </c>
      <c r="G311" s="130">
        <v>309</v>
      </c>
      <c r="H311" s="130">
        <f t="shared" ca="1" si="11"/>
        <v>9.6730570719919477E-3</v>
      </c>
    </row>
    <row r="312" spans="2:8" x14ac:dyDescent="0.25">
      <c r="B312" s="136">
        <v>45565</v>
      </c>
      <c r="C312" s="261">
        <v>21.389509201049801</v>
      </c>
      <c r="D312" s="130">
        <f t="shared" si="10"/>
        <v>-5.3595265146982943E-3</v>
      </c>
      <c r="E312" s="130">
        <v>-5.3595265146982943E-3</v>
      </c>
      <c r="G312" s="130">
        <v>310</v>
      </c>
      <c r="H312" s="130">
        <f t="shared" ca="1" si="11"/>
        <v>6.9109659843464453E-3</v>
      </c>
    </row>
    <row r="313" spans="2:8" x14ac:dyDescent="0.25">
      <c r="B313" s="136">
        <v>45562</v>
      </c>
      <c r="C313" s="261">
        <v>21.504764556884769</v>
      </c>
      <c r="D313" s="130">
        <f t="shared" si="10"/>
        <v>-2.4825722267226749E-2</v>
      </c>
      <c r="E313" s="130">
        <v>5.388405818554794E-3</v>
      </c>
      <c r="G313" s="130">
        <v>311</v>
      </c>
      <c r="H313" s="130">
        <f t="shared" ca="1" si="11"/>
        <v>-3.8207765368786836E-3</v>
      </c>
    </row>
    <row r="314" spans="2:8" x14ac:dyDescent="0.25">
      <c r="B314" s="136">
        <v>45561</v>
      </c>
      <c r="C314" s="261">
        <v>22.052227020263668</v>
      </c>
      <c r="D314" s="130">
        <f t="shared" si="10"/>
        <v>1.7730347871217442E-2</v>
      </c>
      <c r="E314" s="130">
        <v>2.5457728771256346E-2</v>
      </c>
      <c r="G314" s="130">
        <v>312</v>
      </c>
      <c r="H314" s="130">
        <f t="shared" ca="1" si="11"/>
        <v>-3.6810558285422712E-3</v>
      </c>
    </row>
    <row r="315" spans="2:8" x14ac:dyDescent="0.25">
      <c r="B315" s="136">
        <v>45560</v>
      </c>
      <c r="C315" s="261">
        <v>21.668045043945309</v>
      </c>
      <c r="D315" s="130">
        <f t="shared" si="10"/>
        <v>-8.8572338957957329E-4</v>
      </c>
      <c r="E315" s="130">
        <v>-1.742145933675255E-2</v>
      </c>
      <c r="G315" s="130">
        <v>313</v>
      </c>
      <c r="H315" s="130">
        <f t="shared" ca="1" si="11"/>
        <v>1.347295168601857E-2</v>
      </c>
    </row>
    <row r="316" spans="2:8" x14ac:dyDescent="0.25">
      <c r="B316" s="136">
        <v>45559</v>
      </c>
      <c r="C316" s="261">
        <v>21.687253952026371</v>
      </c>
      <c r="D316" s="130">
        <f t="shared" si="10"/>
        <v>-4.847993030484889E-3</v>
      </c>
      <c r="E316" s="130">
        <v>8.8650859097366187E-4</v>
      </c>
      <c r="G316" s="130">
        <v>314</v>
      </c>
      <c r="H316" s="130">
        <f t="shared" ca="1" si="11"/>
        <v>1.8457817062212677E-2</v>
      </c>
    </row>
    <row r="317" spans="2:8" x14ac:dyDescent="0.25">
      <c r="B317" s="136">
        <v>45558</v>
      </c>
      <c r="C317" s="261">
        <v>21.792905807495121</v>
      </c>
      <c r="D317" s="130">
        <f t="shared" si="10"/>
        <v>-7.0021469925070782E-3</v>
      </c>
      <c r="E317" s="130">
        <v>4.8716105645490587E-3</v>
      </c>
      <c r="G317" s="130">
        <v>315</v>
      </c>
      <c r="H317" s="130">
        <f t="shared" ca="1" si="11"/>
        <v>-3.0241994297295349E-3</v>
      </c>
    </row>
    <row r="318" spans="2:8" x14ac:dyDescent="0.25">
      <c r="B318" s="136">
        <v>45555</v>
      </c>
      <c r="C318" s="261">
        <v>21.946578979492191</v>
      </c>
      <c r="D318" s="130">
        <f t="shared" si="10"/>
        <v>7.0515227916149803E-3</v>
      </c>
      <c r="E318" s="130">
        <v>7.0515227916149803E-3</v>
      </c>
      <c r="G318" s="130">
        <v>316</v>
      </c>
      <c r="H318" s="130">
        <f t="shared" ca="1" si="11"/>
        <v>-5.3748721588147197E-2</v>
      </c>
    </row>
    <row r="319" spans="2:8" x14ac:dyDescent="0.25">
      <c r="B319" s="136">
        <v>45554</v>
      </c>
      <c r="C319" s="261">
        <v>21.792905807495121</v>
      </c>
      <c r="D319" s="130">
        <f t="shared" si="10"/>
        <v>9.3417761998443455E-3</v>
      </c>
      <c r="E319" s="130">
        <v>-7.0021469925070782E-3</v>
      </c>
      <c r="G319" s="130">
        <v>317</v>
      </c>
      <c r="H319" s="130">
        <f t="shared" ca="1" si="11"/>
        <v>-2.2897930271852649E-3</v>
      </c>
    </row>
    <row r="320" spans="2:8" x14ac:dyDescent="0.25">
      <c r="B320" s="136">
        <v>45553</v>
      </c>
      <c r="C320" s="261">
        <v>21.591205596923832</v>
      </c>
      <c r="D320" s="130">
        <f t="shared" si="10"/>
        <v>-2.133225783722385E-2</v>
      </c>
      <c r="E320" s="130">
        <v>-9.2553151173589421E-3</v>
      </c>
      <c r="G320" s="130">
        <v>318</v>
      </c>
      <c r="H320" s="130">
        <f t="shared" ca="1" si="11"/>
        <v>-1.9325461529991633E-2</v>
      </c>
    </row>
    <row r="321" spans="2:8" x14ac:dyDescent="0.25">
      <c r="B321" s="136">
        <v>45552</v>
      </c>
      <c r="C321" s="261">
        <v>22.061834335327148</v>
      </c>
      <c r="D321" s="130">
        <f t="shared" si="10"/>
        <v>-9.4867607784071377E-3</v>
      </c>
      <c r="E321" s="130">
        <v>2.1797242228584434E-2</v>
      </c>
      <c r="G321" s="130">
        <v>319</v>
      </c>
      <c r="H321" s="130">
        <f t="shared" ca="1" si="11"/>
        <v>-1.391161081860518E-2</v>
      </c>
    </row>
    <row r="322" spans="2:8" x14ac:dyDescent="0.25">
      <c r="B322" s="136">
        <v>45551</v>
      </c>
      <c r="C322" s="261">
        <v>22.273134231567379</v>
      </c>
      <c r="D322" s="130">
        <f t="shared" si="10"/>
        <v>-4.3115498348239546E-4</v>
      </c>
      <c r="E322" s="130">
        <v>9.5776213812774746E-3</v>
      </c>
      <c r="G322" s="130">
        <v>320</v>
      </c>
      <c r="H322" s="130">
        <f t="shared" ca="1" si="11"/>
        <v>-4.6199627900687327E-3</v>
      </c>
    </row>
    <row r="323" spans="2:8" x14ac:dyDescent="0.25">
      <c r="B323" s="136">
        <v>45548</v>
      </c>
      <c r="C323" s="261">
        <v>22.282741546630859</v>
      </c>
      <c r="D323" s="130">
        <f t="shared" ref="D323:D386" si="12">(C323-C324)/C324</f>
        <v>-2.1504557109217645E-3</v>
      </c>
      <c r="E323" s="130">
        <v>4.313409582861406E-4</v>
      </c>
      <c r="G323" s="130">
        <v>321</v>
      </c>
      <c r="H323" s="130">
        <f t="shared" ref="H323:H386" ca="1" si="13">_xlfn.NORM.INV(RAND(),N$5,N$6)</f>
        <v>1.1982763462608752E-2</v>
      </c>
    </row>
    <row r="324" spans="2:8" x14ac:dyDescent="0.25">
      <c r="B324" s="136">
        <v>45547</v>
      </c>
      <c r="C324" s="261">
        <v>22.33076286315918</v>
      </c>
      <c r="D324" s="130">
        <f t="shared" si="12"/>
        <v>1.4397859148710623E-2</v>
      </c>
      <c r="E324" s="130">
        <v>2.1550901368140273E-3</v>
      </c>
      <c r="G324" s="130">
        <v>322</v>
      </c>
      <c r="H324" s="130">
        <f t="shared" ca="1" si="13"/>
        <v>1.2191075679722386E-3</v>
      </c>
    </row>
    <row r="325" spans="2:8" x14ac:dyDescent="0.25">
      <c r="B325" s="136">
        <v>45546</v>
      </c>
      <c r="C325" s="261">
        <v>22.013811111450199</v>
      </c>
      <c r="D325" s="130">
        <f t="shared" si="12"/>
        <v>-4.3605864646703286E-4</v>
      </c>
      <c r="E325" s="130">
        <v>-1.4193503090388422E-2</v>
      </c>
      <c r="G325" s="130">
        <v>323</v>
      </c>
      <c r="H325" s="130">
        <f t="shared" ca="1" si="13"/>
        <v>-1.2328149049883608E-2</v>
      </c>
    </row>
    <row r="326" spans="2:8" x14ac:dyDescent="0.25">
      <c r="B326" s="136">
        <v>45545</v>
      </c>
      <c r="C326" s="261">
        <v>22.02341461181641</v>
      </c>
      <c r="D326" s="130">
        <f t="shared" si="12"/>
        <v>1.3704655340687582E-2</v>
      </c>
      <c r="E326" s="130">
        <v>4.3624887656166909E-4</v>
      </c>
      <c r="G326" s="130">
        <v>324</v>
      </c>
      <c r="H326" s="130">
        <f t="shared" ca="1" si="13"/>
        <v>-1.4888641348568057E-4</v>
      </c>
    </row>
    <row r="327" spans="2:8" x14ac:dyDescent="0.25">
      <c r="B327" s="136">
        <v>45544</v>
      </c>
      <c r="C327" s="261">
        <v>21.72567176818848</v>
      </c>
      <c r="D327" s="130">
        <f t="shared" si="12"/>
        <v>3.5491807431130215E-3</v>
      </c>
      <c r="E327" s="130">
        <v>-1.3519376939313451E-2</v>
      </c>
      <c r="G327" s="130">
        <v>325</v>
      </c>
      <c r="H327" s="130">
        <f t="shared" ca="1" si="13"/>
        <v>2.1263658829696621E-3</v>
      </c>
    </row>
    <row r="328" spans="2:8" x14ac:dyDescent="0.25">
      <c r="B328" s="136">
        <v>45541</v>
      </c>
      <c r="C328" s="261">
        <v>21.648836135864261</v>
      </c>
      <c r="D328" s="130">
        <f t="shared" si="12"/>
        <v>-1.5720496524911677E-2</v>
      </c>
      <c r="E328" s="130">
        <v>-3.5366286089585633E-3</v>
      </c>
      <c r="G328" s="130">
        <v>326</v>
      </c>
      <c r="H328" s="130">
        <f t="shared" ca="1" si="13"/>
        <v>7.1427251284453047E-3</v>
      </c>
    </row>
    <row r="329" spans="2:8" x14ac:dyDescent="0.25">
      <c r="B329" s="136">
        <v>45540</v>
      </c>
      <c r="C329" s="261">
        <v>21.994602203369141</v>
      </c>
      <c r="D329" s="130">
        <f t="shared" si="12"/>
        <v>-6.9383809525859937E-3</v>
      </c>
      <c r="E329" s="130">
        <v>1.5971577655949386E-2</v>
      </c>
      <c r="G329" s="130">
        <v>327</v>
      </c>
      <c r="H329" s="130">
        <f t="shared" ca="1" si="13"/>
        <v>4.0695076020813264E-2</v>
      </c>
    </row>
    <row r="330" spans="2:8" x14ac:dyDescent="0.25">
      <c r="B330" s="136">
        <v>45539</v>
      </c>
      <c r="C330" s="261">
        <v>22.148275375366211</v>
      </c>
      <c r="D330" s="130">
        <f t="shared" si="12"/>
        <v>3.4813110158411101E-3</v>
      </c>
      <c r="E330" s="130">
        <v>6.9868584380912606E-3</v>
      </c>
      <c r="G330" s="130">
        <v>328</v>
      </c>
      <c r="H330" s="130">
        <f t="shared" ca="1" si="13"/>
        <v>1.9732268429504287E-2</v>
      </c>
    </row>
    <row r="331" spans="2:8" x14ac:dyDescent="0.25">
      <c r="B331" s="136">
        <v>45538</v>
      </c>
      <c r="C331" s="261">
        <v>22.071437835693359</v>
      </c>
      <c r="D331" s="130">
        <f t="shared" si="12"/>
        <v>-1.2886618604439449E-2</v>
      </c>
      <c r="E331" s="130">
        <v>-3.4692335349194698E-3</v>
      </c>
      <c r="G331" s="130">
        <v>329</v>
      </c>
      <c r="H331" s="130">
        <f t="shared" ca="1" si="13"/>
        <v>-1.1844664680039509E-2</v>
      </c>
    </row>
    <row r="332" spans="2:8" x14ac:dyDescent="0.25">
      <c r="B332" s="136">
        <v>45534</v>
      </c>
      <c r="C332" s="261">
        <v>22.359577178955082</v>
      </c>
      <c r="D332" s="130">
        <f t="shared" si="12"/>
        <v>3.4482126969623186E-3</v>
      </c>
      <c r="E332" s="130">
        <v>1.3054851496613909E-2</v>
      </c>
      <c r="G332" s="130">
        <v>330</v>
      </c>
      <c r="H332" s="130">
        <f t="shared" ca="1" si="13"/>
        <v>-1.0252481763831313E-2</v>
      </c>
    </row>
    <row r="333" spans="2:8" x14ac:dyDescent="0.25">
      <c r="B333" s="136">
        <v>45533</v>
      </c>
      <c r="C333" s="261">
        <v>22.282741546630859</v>
      </c>
      <c r="D333" s="130">
        <f t="shared" si="12"/>
        <v>8.6957527810083268E-3</v>
      </c>
      <c r="E333" s="130">
        <v>-3.4363633851064181E-3</v>
      </c>
      <c r="G333" s="130">
        <v>331</v>
      </c>
      <c r="H333" s="130">
        <f t="shared" ca="1" si="13"/>
        <v>-3.6415859202985029E-3</v>
      </c>
    </row>
    <row r="334" spans="2:8" x14ac:dyDescent="0.25">
      <c r="B334" s="136">
        <v>45532</v>
      </c>
      <c r="C334" s="261">
        <v>22.090646743774411</v>
      </c>
      <c r="D334" s="130">
        <f t="shared" si="12"/>
        <v>8.7719443411106452E-3</v>
      </c>
      <c r="E334" s="130">
        <v>-8.6207885351294901E-3</v>
      </c>
      <c r="G334" s="130">
        <v>332</v>
      </c>
      <c r="H334" s="130">
        <f t="shared" ca="1" si="13"/>
        <v>6.7363207013976713E-3</v>
      </c>
    </row>
    <row r="335" spans="2:8" x14ac:dyDescent="0.25">
      <c r="B335" s="136">
        <v>45531</v>
      </c>
      <c r="C335" s="261">
        <v>21.898553848266602</v>
      </c>
      <c r="D335" s="130">
        <f t="shared" si="12"/>
        <v>1.6042663857430559E-2</v>
      </c>
      <c r="E335" s="130">
        <v>-8.6956664390980126E-3</v>
      </c>
      <c r="G335" s="130">
        <v>333</v>
      </c>
      <c r="H335" s="130">
        <f t="shared" ca="1" si="13"/>
        <v>1.7077560436218719E-2</v>
      </c>
    </row>
    <row r="336" spans="2:8" x14ac:dyDescent="0.25">
      <c r="B336" s="136">
        <v>45530</v>
      </c>
      <c r="C336" s="261">
        <v>21.552789688110352</v>
      </c>
      <c r="D336" s="130">
        <f t="shared" si="12"/>
        <v>4.4762826621915211E-3</v>
      </c>
      <c r="E336" s="130">
        <v>-1.5789360455125179E-2</v>
      </c>
      <c r="G336" s="130">
        <v>334</v>
      </c>
      <c r="H336" s="130">
        <f t="shared" ca="1" si="13"/>
        <v>-1.9341466912417806E-2</v>
      </c>
    </row>
    <row r="337" spans="2:8" x14ac:dyDescent="0.25">
      <c r="B337" s="136">
        <v>45527</v>
      </c>
      <c r="C337" s="261">
        <v>21.456743240356449</v>
      </c>
      <c r="D337" s="130">
        <f t="shared" si="12"/>
        <v>0</v>
      </c>
      <c r="E337" s="130">
        <v>-4.4563348477755045E-3</v>
      </c>
      <c r="G337" s="130">
        <v>335</v>
      </c>
      <c r="H337" s="130">
        <f t="shared" ca="1" si="13"/>
        <v>-1.8051770182739128E-2</v>
      </c>
    </row>
    <row r="338" spans="2:8" x14ac:dyDescent="0.25">
      <c r="B338" s="136">
        <v>45526</v>
      </c>
      <c r="C338" s="261">
        <v>21.456743240356449</v>
      </c>
      <c r="D338" s="130">
        <f t="shared" si="12"/>
        <v>-1.0190464316437092E-2</v>
      </c>
      <c r="E338" s="130">
        <v>0</v>
      </c>
      <c r="G338" s="130">
        <v>336</v>
      </c>
      <c r="H338" s="130">
        <f t="shared" ca="1" si="13"/>
        <v>-1.1748238233506981E-2</v>
      </c>
    </row>
    <row r="339" spans="2:8" x14ac:dyDescent="0.25">
      <c r="B339" s="136">
        <v>45525</v>
      </c>
      <c r="C339" s="261">
        <v>21.67764854431152</v>
      </c>
      <c r="D339" s="130">
        <f t="shared" si="12"/>
        <v>1.1653931680944791E-2</v>
      </c>
      <c r="E339" s="130">
        <v>1.0295379008850983E-2</v>
      </c>
      <c r="G339" s="130">
        <v>337</v>
      </c>
      <c r="H339" s="130">
        <f t="shared" ca="1" si="13"/>
        <v>-2.2037631167155805E-2</v>
      </c>
    </row>
    <row r="340" spans="2:8" x14ac:dyDescent="0.25">
      <c r="B340" s="136">
        <v>45524</v>
      </c>
      <c r="C340" s="261">
        <v>21.42792892456055</v>
      </c>
      <c r="D340" s="130">
        <f t="shared" si="12"/>
        <v>2.2461850182727773E-3</v>
      </c>
      <c r="E340" s="130">
        <v>-1.1519682092848533E-2</v>
      </c>
      <c r="G340" s="130">
        <v>338</v>
      </c>
      <c r="H340" s="130">
        <f t="shared" ca="1" si="13"/>
        <v>-4.5845944459579464E-2</v>
      </c>
    </row>
    <row r="341" spans="2:8" x14ac:dyDescent="0.25">
      <c r="B341" s="136">
        <v>45523</v>
      </c>
      <c r="C341" s="261">
        <v>21.37990570068359</v>
      </c>
      <c r="D341" s="130">
        <f t="shared" si="12"/>
        <v>1.1358491458078447E-2</v>
      </c>
      <c r="E341" s="130">
        <v>-2.241150978521136E-3</v>
      </c>
      <c r="G341" s="130">
        <v>339</v>
      </c>
      <c r="H341" s="130">
        <f t="shared" ca="1" si="13"/>
        <v>-1.7587922238779127E-2</v>
      </c>
    </row>
    <row r="342" spans="2:8" x14ac:dyDescent="0.25">
      <c r="B342" s="136">
        <v>45520</v>
      </c>
      <c r="C342" s="261">
        <v>21.139789581298832</v>
      </c>
      <c r="D342" s="130">
        <f t="shared" si="12"/>
        <v>8.2455652147968659E-3</v>
      </c>
      <c r="E342" s="130">
        <v>-1.1230925091361893E-2</v>
      </c>
      <c r="G342" s="130">
        <v>340</v>
      </c>
      <c r="H342" s="130">
        <f t="shared" ca="1" si="13"/>
        <v>2.6640343315042229E-2</v>
      </c>
    </row>
    <row r="343" spans="2:8" x14ac:dyDescent="0.25">
      <c r="B343" s="136">
        <v>45519</v>
      </c>
      <c r="C343" s="261">
        <v>20.96690559387207</v>
      </c>
      <c r="D343" s="130">
        <f t="shared" si="12"/>
        <v>3.6781852253184046E-3</v>
      </c>
      <c r="E343" s="130">
        <v>-8.1781318949220756E-3</v>
      </c>
      <c r="G343" s="130">
        <v>341</v>
      </c>
      <c r="H343" s="130">
        <f t="shared" ca="1" si="13"/>
        <v>1.5833864539105534E-2</v>
      </c>
    </row>
    <row r="344" spans="2:8" x14ac:dyDescent="0.25">
      <c r="B344" s="136">
        <v>45518</v>
      </c>
      <c r="C344" s="261">
        <v>20.890068054199219</v>
      </c>
      <c r="D344" s="130">
        <f t="shared" si="12"/>
        <v>7.4107950234380687E-3</v>
      </c>
      <c r="E344" s="130">
        <v>-3.6647057587414628E-3</v>
      </c>
      <c r="G344" s="130">
        <v>342</v>
      </c>
      <c r="H344" s="130">
        <f t="shared" ca="1" si="13"/>
        <v>7.7403818193525244E-3</v>
      </c>
    </row>
    <row r="345" spans="2:8" x14ac:dyDescent="0.25">
      <c r="B345" s="136">
        <v>45517</v>
      </c>
      <c r="C345" s="261">
        <v>20.736394882202148</v>
      </c>
      <c r="D345" s="130">
        <f t="shared" si="12"/>
        <v>1.3139411375394063E-2</v>
      </c>
      <c r="E345" s="130">
        <v>-7.3562791465478106E-3</v>
      </c>
      <c r="G345" s="130">
        <v>343</v>
      </c>
      <c r="H345" s="130">
        <f t="shared" ca="1" si="13"/>
        <v>-2.4544032783689076E-2</v>
      </c>
    </row>
    <row r="346" spans="2:8" x14ac:dyDescent="0.25">
      <c r="B346" s="136">
        <v>45516</v>
      </c>
      <c r="C346" s="261">
        <v>20.467464447021481</v>
      </c>
      <c r="D346" s="130">
        <f t="shared" si="12"/>
        <v>4.6942837236270532E-4</v>
      </c>
      <c r="E346" s="130">
        <v>-1.29690062669229E-2</v>
      </c>
      <c r="G346" s="130">
        <v>344</v>
      </c>
      <c r="H346" s="130">
        <f t="shared" ca="1" si="13"/>
        <v>6.0784774127057545E-2</v>
      </c>
    </row>
    <row r="347" spans="2:8" x14ac:dyDescent="0.25">
      <c r="B347" s="136">
        <v>45513</v>
      </c>
      <c r="C347" s="261">
        <v>20.45786094665527</v>
      </c>
      <c r="D347" s="130">
        <f t="shared" si="12"/>
        <v>7.5685456469660357E-3</v>
      </c>
      <c r="E347" s="130">
        <v>-4.6920811276203206E-4</v>
      </c>
      <c r="G347" s="130">
        <v>345</v>
      </c>
      <c r="H347" s="130">
        <f t="shared" ca="1" si="13"/>
        <v>1.7340408955660944E-2</v>
      </c>
    </row>
    <row r="348" spans="2:8" x14ac:dyDescent="0.25">
      <c r="B348" s="136">
        <v>45512</v>
      </c>
      <c r="C348" s="261">
        <v>20.3041877746582</v>
      </c>
      <c r="D348" s="130">
        <f t="shared" si="12"/>
        <v>8.1070036985179898E-3</v>
      </c>
      <c r="E348" s="130">
        <v>-7.5116930551918188E-3</v>
      </c>
      <c r="G348" s="130">
        <v>346</v>
      </c>
      <c r="H348" s="130">
        <f t="shared" ca="1" si="13"/>
        <v>2.5925782006607688E-2</v>
      </c>
    </row>
    <row r="349" spans="2:8" x14ac:dyDescent="0.25">
      <c r="B349" s="136">
        <v>45511</v>
      </c>
      <c r="C349" s="261">
        <v>20.14090538024902</v>
      </c>
      <c r="D349" s="130">
        <f t="shared" si="12"/>
        <v>-9.5291193975404072E-4</v>
      </c>
      <c r="E349" s="130">
        <v>-8.0418087254380891E-3</v>
      </c>
      <c r="G349" s="130">
        <v>347</v>
      </c>
      <c r="H349" s="130">
        <f t="shared" ca="1" si="13"/>
        <v>4.3566778188753076E-2</v>
      </c>
    </row>
    <row r="350" spans="2:8" x14ac:dyDescent="0.25">
      <c r="B350" s="136">
        <v>45510</v>
      </c>
      <c r="C350" s="261">
        <v>20.160116195678711</v>
      </c>
      <c r="D350" s="130">
        <f t="shared" si="12"/>
        <v>9.1345920209709025E-3</v>
      </c>
      <c r="E350" s="130">
        <v>9.5382084702755961E-4</v>
      </c>
      <c r="G350" s="130">
        <v>348</v>
      </c>
      <c r="H350" s="130">
        <f t="shared" ca="1" si="13"/>
        <v>4.3984275509655932E-2</v>
      </c>
    </row>
    <row r="351" spans="2:8" x14ac:dyDescent="0.25">
      <c r="B351" s="136">
        <v>45509</v>
      </c>
      <c r="C351" s="261">
        <v>19.977628707885739</v>
      </c>
      <c r="D351" s="130">
        <f t="shared" si="12"/>
        <v>-4.455678110909933E-2</v>
      </c>
      <c r="E351" s="130">
        <v>-9.0519065476461994E-3</v>
      </c>
      <c r="G351" s="130">
        <v>349</v>
      </c>
      <c r="H351" s="130">
        <f t="shared" ca="1" si="13"/>
        <v>-2.0803354195771395E-2</v>
      </c>
    </row>
    <row r="352" spans="2:8" x14ac:dyDescent="0.25">
      <c r="B352" s="136">
        <v>45506</v>
      </c>
      <c r="C352" s="261">
        <v>20.90927886962891</v>
      </c>
      <c r="D352" s="130">
        <f t="shared" si="12"/>
        <v>-2.376678299851161E-2</v>
      </c>
      <c r="E352" s="130">
        <v>4.6634671980635138E-2</v>
      </c>
      <c r="G352" s="130">
        <v>350</v>
      </c>
      <c r="H352" s="130">
        <f t="shared" ca="1" si="13"/>
        <v>-6.7873787095531404E-3</v>
      </c>
    </row>
    <row r="353" spans="2:8" x14ac:dyDescent="0.25">
      <c r="B353" s="136">
        <v>45505</v>
      </c>
      <c r="C353" s="261">
        <v>21.4183235168457</v>
      </c>
      <c r="D353" s="130">
        <f t="shared" si="12"/>
        <v>7.6819645498591195E-3</v>
      </c>
      <c r="E353" s="130">
        <v>2.434539471163618E-2</v>
      </c>
      <c r="G353" s="130">
        <v>351</v>
      </c>
      <c r="H353" s="130">
        <f t="shared" ca="1" si="13"/>
        <v>-5.6813261984066761E-3</v>
      </c>
    </row>
    <row r="354" spans="2:8" x14ac:dyDescent="0.25">
      <c r="B354" s="136">
        <v>45504</v>
      </c>
      <c r="C354" s="261">
        <v>21.25504302978516</v>
      </c>
      <c r="D354" s="130">
        <f t="shared" si="12"/>
        <v>-2.1229682664068265E-2</v>
      </c>
      <c r="E354" s="130">
        <v>-7.6234018471202118E-3</v>
      </c>
      <c r="G354" s="130">
        <v>352</v>
      </c>
      <c r="H354" s="130">
        <f t="shared" ca="1" si="13"/>
        <v>-7.942878897823387E-4</v>
      </c>
    </row>
    <row r="355" spans="2:8" x14ac:dyDescent="0.25">
      <c r="B355" s="136">
        <v>45503</v>
      </c>
      <c r="C355" s="261">
        <v>21.716068267822269</v>
      </c>
      <c r="D355" s="130">
        <f t="shared" si="12"/>
        <v>4.4242581503259462E-4</v>
      </c>
      <c r="E355" s="130">
        <v>2.1690157831770304E-2</v>
      </c>
      <c r="G355" s="130">
        <v>353</v>
      </c>
      <c r="H355" s="130">
        <f t="shared" ca="1" si="13"/>
        <v>-8.0780025717862747E-4</v>
      </c>
    </row>
    <row r="356" spans="2:8" x14ac:dyDescent="0.25">
      <c r="B356" s="136">
        <v>45502</v>
      </c>
      <c r="C356" s="261">
        <v>21.706464767456051</v>
      </c>
      <c r="D356" s="130">
        <f t="shared" si="12"/>
        <v>-8.3369676933352458E-3</v>
      </c>
      <c r="E356" s="130">
        <v>-4.422301609931852E-4</v>
      </c>
      <c r="G356" s="130">
        <v>354</v>
      </c>
      <c r="H356" s="130">
        <f t="shared" ca="1" si="13"/>
        <v>-1.5601138223821462E-3</v>
      </c>
    </row>
    <row r="357" spans="2:8" x14ac:dyDescent="0.25">
      <c r="B357" s="136">
        <v>45499</v>
      </c>
      <c r="C357" s="261">
        <v>21.88895225524902</v>
      </c>
      <c r="D357" s="130">
        <f t="shared" si="12"/>
        <v>3.5438511394310653E-2</v>
      </c>
      <c r="E357" s="130">
        <v>8.4070570564105662E-3</v>
      </c>
      <c r="G357" s="130">
        <v>355</v>
      </c>
      <c r="H357" s="130">
        <f t="shared" ca="1" si="13"/>
        <v>1.3438913326439065E-2</v>
      </c>
    </row>
    <row r="358" spans="2:8" x14ac:dyDescent="0.25">
      <c r="B358" s="136">
        <v>45498</v>
      </c>
      <c r="C358" s="261">
        <v>21.139789581298832</v>
      </c>
      <c r="D358" s="130">
        <f t="shared" si="12"/>
        <v>6.8618590956017987E-3</v>
      </c>
      <c r="E358" s="130">
        <v>-3.4225606836459581E-2</v>
      </c>
      <c r="G358" s="130">
        <v>356</v>
      </c>
      <c r="H358" s="130">
        <f t="shared" ca="1" si="13"/>
        <v>-6.5442998881023546E-3</v>
      </c>
    </row>
    <row r="359" spans="2:8" x14ac:dyDescent="0.25">
      <c r="B359" s="136">
        <v>45497</v>
      </c>
      <c r="C359" s="261">
        <v>20.995719909667969</v>
      </c>
      <c r="D359" s="130">
        <f t="shared" si="12"/>
        <v>-9.963766079269052E-3</v>
      </c>
      <c r="E359" s="130">
        <v>-6.8150948748474374E-3</v>
      </c>
      <c r="G359" s="130">
        <v>357</v>
      </c>
      <c r="H359" s="130">
        <f t="shared" ca="1" si="13"/>
        <v>-2.5478384684983011E-3</v>
      </c>
    </row>
    <row r="360" spans="2:8" x14ac:dyDescent="0.25">
      <c r="B360" s="136">
        <v>45496</v>
      </c>
      <c r="C360" s="261">
        <v>21.207021713256839</v>
      </c>
      <c r="D360" s="130">
        <f t="shared" si="12"/>
        <v>1.3308841924237506E-2</v>
      </c>
      <c r="E360" s="130">
        <v>1.0064041837954407E-2</v>
      </c>
      <c r="G360" s="130">
        <v>358</v>
      </c>
      <c r="H360" s="130">
        <f t="shared" ca="1" si="13"/>
        <v>-3.8034470794713574E-2</v>
      </c>
    </row>
    <row r="361" spans="2:8" x14ac:dyDescent="0.25">
      <c r="B361" s="136">
        <v>45495</v>
      </c>
      <c r="C361" s="261">
        <v>20.928487777709961</v>
      </c>
      <c r="D361" s="130">
        <f t="shared" si="12"/>
        <v>5.0738456501931871E-3</v>
      </c>
      <c r="E361" s="130">
        <v>-1.3134043021833785E-2</v>
      </c>
      <c r="G361" s="130">
        <v>359</v>
      </c>
      <c r="H361" s="130">
        <f t="shared" ca="1" si="13"/>
        <v>-1.3499046931755476E-2</v>
      </c>
    </row>
    <row r="362" spans="2:8" x14ac:dyDescent="0.25">
      <c r="B362" s="136">
        <v>45492</v>
      </c>
      <c r="C362" s="261">
        <v>20.822835922241211</v>
      </c>
      <c r="D362" s="130">
        <f t="shared" si="12"/>
        <v>-2.561791386812326E-2</v>
      </c>
      <c r="E362" s="130">
        <v>-5.0482317017321856E-3</v>
      </c>
      <c r="G362" s="130">
        <v>360</v>
      </c>
      <c r="H362" s="130">
        <f t="shared" ca="1" si="13"/>
        <v>2.9905449408507579E-2</v>
      </c>
    </row>
    <row r="363" spans="2:8" x14ac:dyDescent="0.25">
      <c r="B363" s="136">
        <v>45491</v>
      </c>
      <c r="C363" s="261">
        <v>21.370298385620121</v>
      </c>
      <c r="D363" s="130">
        <f t="shared" si="12"/>
        <v>8.3779652896561058E-2</v>
      </c>
      <c r="E363" s="130">
        <v>2.6291445863728686E-2</v>
      </c>
      <c r="G363" s="130">
        <v>361</v>
      </c>
      <c r="H363" s="130">
        <f t="shared" ca="1" si="13"/>
        <v>-3.5530259513734085E-2</v>
      </c>
    </row>
    <row r="364" spans="2:8" x14ac:dyDescent="0.25">
      <c r="B364" s="136">
        <v>45490</v>
      </c>
      <c r="C364" s="261">
        <v>19.718305587768551</v>
      </c>
      <c r="D364" s="130">
        <f t="shared" si="12"/>
        <v>-6.2922855149307177E-3</v>
      </c>
      <c r="E364" s="130">
        <v>-7.7303216269697966E-2</v>
      </c>
      <c r="G364" s="130">
        <v>362</v>
      </c>
      <c r="H364" s="130">
        <f t="shared" ca="1" si="13"/>
        <v>4.553802349610974E-2</v>
      </c>
    </row>
    <row r="365" spans="2:8" x14ac:dyDescent="0.25">
      <c r="B365" s="136">
        <v>45489</v>
      </c>
      <c r="C365" s="261">
        <v>19.84316444396973</v>
      </c>
      <c r="D365" s="130">
        <f t="shared" si="12"/>
        <v>1.7232918172727894E-2</v>
      </c>
      <c r="E365" s="130">
        <v>6.3321290790132644E-3</v>
      </c>
      <c r="G365" s="130">
        <v>363</v>
      </c>
      <c r="H365" s="130">
        <f t="shared" ca="1" si="13"/>
        <v>-5.8864738209618586E-2</v>
      </c>
    </row>
    <row r="366" spans="2:8" x14ac:dyDescent="0.25">
      <c r="B366" s="136">
        <v>45488</v>
      </c>
      <c r="C366" s="261">
        <v>19.507001876831051</v>
      </c>
      <c r="D366" s="130">
        <f t="shared" si="12"/>
        <v>-4.4117330683441621E-3</v>
      </c>
      <c r="E366" s="130">
        <v>-1.694097572430478E-2</v>
      </c>
      <c r="G366" s="130">
        <v>364</v>
      </c>
      <c r="H366" s="130">
        <f t="shared" ca="1" si="13"/>
        <v>-4.2550560109949336E-2</v>
      </c>
    </row>
    <row r="367" spans="2:8" x14ac:dyDescent="0.25">
      <c r="B367" s="136">
        <v>45485</v>
      </c>
      <c r="C367" s="261">
        <v>19.593442916870121</v>
      </c>
      <c r="D367" s="130">
        <f t="shared" si="12"/>
        <v>2.5641007720607612E-2</v>
      </c>
      <c r="E367" s="130">
        <v>4.4312827047880568E-3</v>
      </c>
      <c r="G367" s="130">
        <v>365</v>
      </c>
      <c r="H367" s="130">
        <f t="shared" ca="1" si="13"/>
        <v>-1.6524124317514696E-2</v>
      </c>
    </row>
    <row r="368" spans="2:8" x14ac:dyDescent="0.25">
      <c r="B368" s="136">
        <v>45484</v>
      </c>
      <c r="C368" s="261">
        <v>19.103607177734379</v>
      </c>
      <c r="D368" s="130">
        <f t="shared" si="12"/>
        <v>2.6845556391457297E-2</v>
      </c>
      <c r="E368" s="130">
        <v>-2.4999982964402312E-2</v>
      </c>
      <c r="G368" s="130">
        <v>366</v>
      </c>
      <c r="H368" s="130">
        <f t="shared" ca="1" si="13"/>
        <v>8.7054926674415261E-3</v>
      </c>
    </row>
    <row r="369" spans="2:8" x14ac:dyDescent="0.25">
      <c r="B369" s="136">
        <v>45483</v>
      </c>
      <c r="C369" s="261">
        <v>18.604167938232418</v>
      </c>
      <c r="D369" s="130">
        <f t="shared" si="12"/>
        <v>3.6270312918650098E-3</v>
      </c>
      <c r="E369" s="130">
        <v>-2.6143713847093037E-2</v>
      </c>
      <c r="G369" s="130">
        <v>367</v>
      </c>
      <c r="H369" s="130">
        <f t="shared" ca="1" si="13"/>
        <v>3.34100197089129E-2</v>
      </c>
    </row>
    <row r="370" spans="2:8" x14ac:dyDescent="0.25">
      <c r="B370" s="136">
        <v>45482</v>
      </c>
      <c r="C370" s="261">
        <v>18.536933898925781</v>
      </c>
      <c r="D370" s="130">
        <f t="shared" si="12"/>
        <v>-1.0256426968479773E-2</v>
      </c>
      <c r="E370" s="130">
        <v>-3.6139234783227276E-3</v>
      </c>
      <c r="G370" s="130">
        <v>368</v>
      </c>
      <c r="H370" s="130">
        <f t="shared" ca="1" si="13"/>
        <v>-9.769942099386723E-3</v>
      </c>
    </row>
    <row r="371" spans="2:8" x14ac:dyDescent="0.25">
      <c r="B371" s="136">
        <v>45481</v>
      </c>
      <c r="C371" s="261">
        <v>18.72902679443359</v>
      </c>
      <c r="D371" s="130">
        <f t="shared" si="12"/>
        <v>3.6026616503925242E-3</v>
      </c>
      <c r="E371" s="130">
        <v>1.0362711360746707E-2</v>
      </c>
      <c r="G371" s="130">
        <v>369</v>
      </c>
      <c r="H371" s="130">
        <f t="shared" ca="1" si="13"/>
        <v>2.7138959596088797E-2</v>
      </c>
    </row>
    <row r="372" spans="2:8" x14ac:dyDescent="0.25">
      <c r="B372" s="136">
        <v>45478</v>
      </c>
      <c r="C372" s="261">
        <v>18.661794662475589</v>
      </c>
      <c r="D372" s="130">
        <f t="shared" si="12"/>
        <v>3.0975168808676256E-3</v>
      </c>
      <c r="E372" s="130">
        <v>-3.5897290711326556E-3</v>
      </c>
      <c r="G372" s="130">
        <v>370</v>
      </c>
      <c r="H372" s="130">
        <f t="shared" ca="1" si="13"/>
        <v>4.3783167022240378E-3</v>
      </c>
    </row>
    <row r="373" spans="2:8" x14ac:dyDescent="0.25">
      <c r="B373" s="136">
        <v>45476</v>
      </c>
      <c r="C373" s="261">
        <v>18.604167938232418</v>
      </c>
      <c r="D373" s="130">
        <f t="shared" si="12"/>
        <v>7.2803650519758329E-3</v>
      </c>
      <c r="E373" s="130">
        <v>-3.0879518977370781E-3</v>
      </c>
      <c r="G373" s="130">
        <v>371</v>
      </c>
      <c r="H373" s="130">
        <f t="shared" ca="1" si="13"/>
        <v>2.9282295913683934E-2</v>
      </c>
    </row>
    <row r="374" spans="2:8" x14ac:dyDescent="0.25">
      <c r="B374" s="136">
        <v>45475</v>
      </c>
      <c r="C374" s="261">
        <v>18.46970176696777</v>
      </c>
      <c r="D374" s="130">
        <f t="shared" si="12"/>
        <v>2.5053216596443384E-2</v>
      </c>
      <c r="E374" s="130">
        <v>-7.2277444339939705E-3</v>
      </c>
      <c r="G374" s="130">
        <v>372</v>
      </c>
      <c r="H374" s="130">
        <f t="shared" ca="1" si="13"/>
        <v>-4.1295539881129632E-3</v>
      </c>
    </row>
    <row r="375" spans="2:8" x14ac:dyDescent="0.25">
      <c r="B375" s="136">
        <v>45474</v>
      </c>
      <c r="C375" s="261">
        <v>18.01828575134277</v>
      </c>
      <c r="D375" s="130">
        <f t="shared" si="12"/>
        <v>7.5187657185319008E-3</v>
      </c>
      <c r="E375" s="130">
        <v>-2.4440893595387512E-2</v>
      </c>
      <c r="G375" s="130">
        <v>373</v>
      </c>
      <c r="H375" s="130">
        <f t="shared" ca="1" si="13"/>
        <v>5.8114062536755769E-3</v>
      </c>
    </row>
    <row r="376" spans="2:8" x14ac:dyDescent="0.25">
      <c r="B376" s="136">
        <v>45471</v>
      </c>
      <c r="C376" s="261">
        <v>17.883821487426761</v>
      </c>
      <c r="D376" s="130">
        <f t="shared" si="12"/>
        <v>-5.365990048081785E-4</v>
      </c>
      <c r="E376" s="130">
        <v>-7.462655758247584E-3</v>
      </c>
      <c r="G376" s="130">
        <v>374</v>
      </c>
      <c r="H376" s="130">
        <f t="shared" ca="1" si="13"/>
        <v>4.325373135653546E-5</v>
      </c>
    </row>
    <row r="377" spans="2:8" x14ac:dyDescent="0.25">
      <c r="B377" s="136">
        <v>45470</v>
      </c>
      <c r="C377" s="261">
        <v>17.893423080444339</v>
      </c>
      <c r="D377" s="130">
        <f t="shared" si="12"/>
        <v>2.2502716121291802E-2</v>
      </c>
      <c r="E377" s="130">
        <v>5.3688709789060101E-4</v>
      </c>
      <c r="G377" s="130">
        <v>375</v>
      </c>
      <c r="H377" s="130">
        <f t="shared" ca="1" si="13"/>
        <v>2.080447240393074E-2</v>
      </c>
    </row>
    <row r="378" spans="2:8" x14ac:dyDescent="0.25">
      <c r="B378" s="136">
        <v>45469</v>
      </c>
      <c r="C378" s="261">
        <v>17.4996337890625</v>
      </c>
      <c r="D378" s="130">
        <f t="shared" si="12"/>
        <v>-6.5430644999742837E-3</v>
      </c>
      <c r="E378" s="130">
        <v>-2.2007487869227797E-2</v>
      </c>
      <c r="G378" s="130">
        <v>376</v>
      </c>
      <c r="H378" s="130">
        <f t="shared" ca="1" si="13"/>
        <v>-1.4157397397794711E-2</v>
      </c>
    </row>
    <row r="379" spans="2:8" x14ac:dyDescent="0.25">
      <c r="B379" s="136">
        <v>45468</v>
      </c>
      <c r="C379" s="261">
        <v>17.614889144897461</v>
      </c>
      <c r="D379" s="130">
        <f t="shared" si="12"/>
        <v>1.1025266230550248E-2</v>
      </c>
      <c r="E379" s="130">
        <v>6.5861581576065345E-3</v>
      </c>
      <c r="G379" s="130">
        <v>377</v>
      </c>
      <c r="H379" s="130">
        <f t="shared" ca="1" si="13"/>
        <v>2.7871239530479746E-2</v>
      </c>
    </row>
    <row r="380" spans="2:8" x14ac:dyDescent="0.25">
      <c r="B380" s="136">
        <v>45467</v>
      </c>
      <c r="C380" s="261">
        <v>17.422798156738281</v>
      </c>
      <c r="D380" s="130">
        <f t="shared" si="12"/>
        <v>4.429707951559436E-3</v>
      </c>
      <c r="E380" s="130">
        <v>-1.0905035312971189E-2</v>
      </c>
      <c r="G380" s="130">
        <v>378</v>
      </c>
      <c r="H380" s="130">
        <f t="shared" ca="1" si="13"/>
        <v>-8.4125771691447183E-3</v>
      </c>
    </row>
    <row r="381" spans="2:8" x14ac:dyDescent="0.25">
      <c r="B381" s="136">
        <v>45464</v>
      </c>
      <c r="C381" s="261">
        <v>17.34596061706543</v>
      </c>
      <c r="D381" s="130">
        <f t="shared" si="12"/>
        <v>-1.1494314092774058E-2</v>
      </c>
      <c r="E381" s="130">
        <v>-4.4101721768001183E-3</v>
      </c>
      <c r="G381" s="130">
        <v>379</v>
      </c>
      <c r="H381" s="130">
        <f t="shared" ca="1" si="13"/>
        <v>1.8762796272917256E-2</v>
      </c>
    </row>
    <row r="382" spans="2:8" x14ac:dyDescent="0.25">
      <c r="B382" s="136">
        <v>45463</v>
      </c>
      <c r="C382" s="261">
        <v>17.547658920288089</v>
      </c>
      <c r="D382" s="130">
        <f t="shared" si="12"/>
        <v>2.0100579404340832E-2</v>
      </c>
      <c r="E382" s="130">
        <v>1.1627969627938824E-2</v>
      </c>
      <c r="G382" s="130">
        <v>380</v>
      </c>
      <c r="H382" s="130">
        <f t="shared" ca="1" si="13"/>
        <v>9.6487958634366849E-3</v>
      </c>
    </row>
    <row r="383" spans="2:8" x14ac:dyDescent="0.25">
      <c r="B383" s="136">
        <v>45461</v>
      </c>
      <c r="C383" s="261">
        <v>17.20189094543457</v>
      </c>
      <c r="D383" s="130">
        <f t="shared" si="12"/>
        <v>-1.6723761168130585E-3</v>
      </c>
      <c r="E383" s="130">
        <v>-1.9704507388945906E-2</v>
      </c>
      <c r="G383" s="130">
        <v>381</v>
      </c>
      <c r="H383" s="130">
        <f t="shared" ca="1" si="13"/>
        <v>4.1745748395131954E-3</v>
      </c>
    </row>
    <row r="384" spans="2:8" x14ac:dyDescent="0.25">
      <c r="B384" s="136">
        <v>45460</v>
      </c>
      <c r="C384" s="261">
        <v>17.230707168579102</v>
      </c>
      <c r="D384" s="130">
        <f t="shared" si="12"/>
        <v>8.4317158163269117E-3</v>
      </c>
      <c r="E384" s="130">
        <v>1.6751776438961297E-3</v>
      </c>
      <c r="G384" s="130">
        <v>382</v>
      </c>
      <c r="H384" s="130">
        <f t="shared" ca="1" si="13"/>
        <v>4.0255565443535188E-2</v>
      </c>
    </row>
    <row r="385" spans="2:8" x14ac:dyDescent="0.25">
      <c r="B385" s="136">
        <v>45457</v>
      </c>
      <c r="C385" s="261">
        <v>17.086637496948239</v>
      </c>
      <c r="D385" s="130">
        <f t="shared" si="12"/>
        <v>-1.1228326514382909E-3</v>
      </c>
      <c r="E385" s="130">
        <v>-8.3612164156314991E-3</v>
      </c>
      <c r="G385" s="130">
        <v>383</v>
      </c>
      <c r="H385" s="130">
        <f t="shared" ca="1" si="13"/>
        <v>-3.0762168688265906E-2</v>
      </c>
    </row>
    <row r="386" spans="2:8" x14ac:dyDescent="0.25">
      <c r="B386" s="136">
        <v>45456</v>
      </c>
      <c r="C386" s="261">
        <v>17.105844497680661</v>
      </c>
      <c r="D386" s="130">
        <f t="shared" si="12"/>
        <v>-2.7996674957038031E-3</v>
      </c>
      <c r="E386" s="130">
        <v>1.1240948218075291E-3</v>
      </c>
      <c r="G386" s="130">
        <v>384</v>
      </c>
      <c r="H386" s="130">
        <f t="shared" ca="1" si="13"/>
        <v>-3.136607285113846E-2</v>
      </c>
    </row>
    <row r="387" spans="2:8" x14ac:dyDescent="0.25">
      <c r="B387" s="136">
        <v>45455</v>
      </c>
      <c r="C387" s="261">
        <v>17.15386962890625</v>
      </c>
      <c r="D387" s="130">
        <f t="shared" ref="D387:D450" si="14">(C387-C388)/C388</f>
        <v>3.934778388668886E-3</v>
      </c>
      <c r="E387" s="130">
        <v>2.8075276395796243E-3</v>
      </c>
      <c r="G387" s="130">
        <v>385</v>
      </c>
      <c r="H387" s="130">
        <f t="shared" ref="H387:H450" ca="1" si="15">_xlfn.NORM.INV(RAND(),N$5,N$6)</f>
        <v>-1.6402276548786621E-2</v>
      </c>
    </row>
    <row r="388" spans="2:8" x14ac:dyDescent="0.25">
      <c r="B388" s="136">
        <v>45454</v>
      </c>
      <c r="C388" s="261">
        <v>17.086637496948239</v>
      </c>
      <c r="D388" s="130">
        <f t="shared" si="14"/>
        <v>-2.8025837602643788E-3</v>
      </c>
      <c r="E388" s="130">
        <v>-3.9193565890647472E-3</v>
      </c>
      <c r="G388" s="130">
        <v>386</v>
      </c>
      <c r="H388" s="130">
        <f t="shared" ca="1" si="15"/>
        <v>-2.0404170714908104E-2</v>
      </c>
    </row>
    <row r="389" spans="2:8" x14ac:dyDescent="0.25">
      <c r="B389" s="136">
        <v>45453</v>
      </c>
      <c r="C389" s="261">
        <v>17.134658813476559</v>
      </c>
      <c r="D389" s="130">
        <f t="shared" si="14"/>
        <v>-9.4393028107966886E-3</v>
      </c>
      <c r="E389" s="130">
        <v>2.8104603106899862E-3</v>
      </c>
      <c r="G389" s="130">
        <v>387</v>
      </c>
      <c r="H389" s="130">
        <f t="shared" ca="1" si="15"/>
        <v>3.5946965796282676E-4</v>
      </c>
    </row>
    <row r="390" spans="2:8" x14ac:dyDescent="0.25">
      <c r="B390" s="136">
        <v>45450</v>
      </c>
      <c r="C390" s="261">
        <v>17.297939300537109</v>
      </c>
      <c r="D390" s="130">
        <f t="shared" si="14"/>
        <v>2.6796029359084716E-2</v>
      </c>
      <c r="E390" s="130">
        <v>9.529252308900886E-3</v>
      </c>
      <c r="G390" s="130">
        <v>388</v>
      </c>
      <c r="H390" s="130">
        <f t="shared" ca="1" si="15"/>
        <v>-1.9906199777147335E-2</v>
      </c>
    </row>
    <row r="391" spans="2:8" x14ac:dyDescent="0.25">
      <c r="B391" s="136">
        <v>45449</v>
      </c>
      <c r="C391" s="261">
        <v>16.84651947021484</v>
      </c>
      <c r="D391" s="130">
        <f t="shared" si="14"/>
        <v>2.2740515328784957E-2</v>
      </c>
      <c r="E391" s="130">
        <v>-2.6096740338790086E-2</v>
      </c>
      <c r="G391" s="130">
        <v>389</v>
      </c>
      <c r="H391" s="130">
        <f t="shared" ca="1" si="15"/>
        <v>2.2028745976035834E-2</v>
      </c>
    </row>
    <row r="392" spans="2:8" x14ac:dyDescent="0.25">
      <c r="B392" s="136">
        <v>45448</v>
      </c>
      <c r="C392" s="261">
        <v>16.471939086914059</v>
      </c>
      <c r="D392" s="130">
        <f t="shared" si="14"/>
        <v>2.0833247141331442E-2</v>
      </c>
      <c r="E392" s="130">
        <v>-2.2234882639292394E-2</v>
      </c>
      <c r="G392" s="130">
        <v>390</v>
      </c>
      <c r="H392" s="130">
        <f t="shared" ca="1" si="15"/>
        <v>3.3335601463939067E-2</v>
      </c>
    </row>
    <row r="393" spans="2:8" x14ac:dyDescent="0.25">
      <c r="B393" s="136">
        <v>45447</v>
      </c>
      <c r="C393" s="261">
        <v>16.13577842712402</v>
      </c>
      <c r="D393" s="130">
        <f t="shared" si="14"/>
        <v>-2.9673635967967984E-3</v>
      </c>
      <c r="E393" s="130">
        <v>-2.0408080555439766E-2</v>
      </c>
      <c r="G393" s="130">
        <v>391</v>
      </c>
      <c r="H393" s="130">
        <f t="shared" ca="1" si="15"/>
        <v>-2.8812156767879415E-2</v>
      </c>
    </row>
    <row r="394" spans="2:8" x14ac:dyDescent="0.25">
      <c r="B394" s="136">
        <v>45446</v>
      </c>
      <c r="C394" s="261">
        <v>16.18380165100098</v>
      </c>
      <c r="D394" s="130">
        <f t="shared" si="14"/>
        <v>5.9701584553278307E-3</v>
      </c>
      <c r="E394" s="130">
        <v>2.9761950496440788E-3</v>
      </c>
      <c r="G394" s="130">
        <v>392</v>
      </c>
      <c r="H394" s="130">
        <f t="shared" ca="1" si="15"/>
        <v>-2.703033525407296E-2</v>
      </c>
    </row>
    <row r="395" spans="2:8" x14ac:dyDescent="0.25">
      <c r="B395" s="136">
        <v>45443</v>
      </c>
      <c r="C395" s="261">
        <v>16.08775520324707</v>
      </c>
      <c r="D395" s="130">
        <f t="shared" si="14"/>
        <v>1.3002753967328794E-2</v>
      </c>
      <c r="E395" s="130">
        <v>-5.9347271935929376E-3</v>
      </c>
      <c r="G395" s="130">
        <v>393</v>
      </c>
      <c r="H395" s="130">
        <f t="shared" ca="1" si="15"/>
        <v>-4.8131741884118937E-3</v>
      </c>
    </row>
    <row r="396" spans="2:8" x14ac:dyDescent="0.25">
      <c r="B396" s="136">
        <v>45442</v>
      </c>
      <c r="C396" s="261">
        <v>15.88125514984131</v>
      </c>
      <c r="D396" s="130">
        <f t="shared" si="14"/>
        <v>-9.395179553523406E-3</v>
      </c>
      <c r="E396" s="130">
        <v>-1.2835852534857133E-2</v>
      </c>
      <c r="G396" s="130">
        <v>394</v>
      </c>
      <c r="H396" s="130">
        <f t="shared" ca="1" si="15"/>
        <v>1.2614973539460008E-2</v>
      </c>
    </row>
    <row r="397" spans="2:8" x14ac:dyDescent="0.25">
      <c r="B397" s="136">
        <v>45441</v>
      </c>
      <c r="C397" s="261">
        <v>16.031877517700199</v>
      </c>
      <c r="D397" s="130">
        <f t="shared" si="14"/>
        <v>-1.6743614312437153E-2</v>
      </c>
      <c r="E397" s="130">
        <v>9.4842861246010237E-3</v>
      </c>
      <c r="G397" s="130">
        <v>395</v>
      </c>
      <c r="H397" s="130">
        <f t="shared" ca="1" si="15"/>
        <v>3.8088165331882973E-2</v>
      </c>
    </row>
    <row r="398" spans="2:8" x14ac:dyDescent="0.25">
      <c r="B398" s="136">
        <v>45440</v>
      </c>
      <c r="C398" s="261">
        <v>16.304880142211911</v>
      </c>
      <c r="D398" s="130">
        <f t="shared" si="14"/>
        <v>-2.3041025560228104E-3</v>
      </c>
      <c r="E398" s="130">
        <v>1.7028736915579577E-2</v>
      </c>
      <c r="G398" s="130">
        <v>396</v>
      </c>
      <c r="H398" s="130">
        <f t="shared" ca="1" si="15"/>
        <v>4.8108725492923284E-2</v>
      </c>
    </row>
    <row r="399" spans="2:8" x14ac:dyDescent="0.25">
      <c r="B399" s="136">
        <v>45436</v>
      </c>
      <c r="C399" s="261">
        <v>16.342535018920898</v>
      </c>
      <c r="D399" s="130">
        <f t="shared" si="14"/>
        <v>-2.2988058715379656E-3</v>
      </c>
      <c r="E399" s="130">
        <v>2.3094237050846353E-3</v>
      </c>
      <c r="G399" s="130">
        <v>397</v>
      </c>
      <c r="H399" s="130">
        <f t="shared" ca="1" si="15"/>
        <v>-3.74610923878454E-3</v>
      </c>
    </row>
    <row r="400" spans="2:8" x14ac:dyDescent="0.25">
      <c r="B400" s="136">
        <v>45435</v>
      </c>
      <c r="C400" s="261">
        <v>16.380189895629879</v>
      </c>
      <c r="D400" s="130">
        <f t="shared" si="14"/>
        <v>7.5275341650306556E-3</v>
      </c>
      <c r="E400" s="130">
        <v>2.3041025560223754E-3</v>
      </c>
      <c r="G400" s="130">
        <v>398</v>
      </c>
      <c r="H400" s="130">
        <f t="shared" ca="1" si="15"/>
        <v>6.3386746912793158E-3</v>
      </c>
    </row>
    <row r="401" spans="2:8" x14ac:dyDescent="0.25">
      <c r="B401" s="136">
        <v>45434</v>
      </c>
      <c r="C401" s="261">
        <v>16.257808685302731</v>
      </c>
      <c r="D401" s="130">
        <f t="shared" si="14"/>
        <v>1.5285066945198302E-2</v>
      </c>
      <c r="E401" s="130">
        <v>-7.4712937460999088E-3</v>
      </c>
      <c r="G401" s="130">
        <v>399</v>
      </c>
      <c r="H401" s="130">
        <f t="shared" ca="1" si="15"/>
        <v>2.0090534961462143E-2</v>
      </c>
    </row>
    <row r="402" spans="2:8" x14ac:dyDescent="0.25">
      <c r="B402" s="136">
        <v>45433</v>
      </c>
      <c r="C402" s="261">
        <v>16.01304817199707</v>
      </c>
      <c r="D402" s="130">
        <f t="shared" si="14"/>
        <v>-7.0052359191531228E-3</v>
      </c>
      <c r="E402" s="130">
        <v>-1.5054951011136401E-2</v>
      </c>
      <c r="G402" s="130">
        <v>400</v>
      </c>
      <c r="H402" s="130">
        <f t="shared" ca="1" si="15"/>
        <v>3.9761152571515124E-3</v>
      </c>
    </row>
    <row r="403" spans="2:8" x14ac:dyDescent="0.25">
      <c r="B403" s="136">
        <v>45432</v>
      </c>
      <c r="C403" s="261">
        <v>16.12601470947266</v>
      </c>
      <c r="D403" s="130">
        <f t="shared" si="14"/>
        <v>0</v>
      </c>
      <c r="E403" s="130">
        <v>7.0546554448727948E-3</v>
      </c>
      <c r="G403" s="130">
        <v>401</v>
      </c>
      <c r="H403" s="130">
        <f t="shared" ca="1" si="15"/>
        <v>-1.1301685194471665E-2</v>
      </c>
    </row>
    <row r="404" spans="2:8" x14ac:dyDescent="0.25">
      <c r="B404" s="136">
        <v>45429</v>
      </c>
      <c r="C404" s="261">
        <v>16.12601470947266</v>
      </c>
      <c r="D404" s="130">
        <f t="shared" si="14"/>
        <v>-6.3805622491465812E-3</v>
      </c>
      <c r="E404" s="130">
        <v>0</v>
      </c>
      <c r="G404" s="130">
        <v>402</v>
      </c>
      <c r="H404" s="130">
        <f t="shared" ca="1" si="15"/>
        <v>-5.4346240420479301E-2</v>
      </c>
    </row>
    <row r="405" spans="2:8" x14ac:dyDescent="0.25">
      <c r="B405" s="136">
        <v>45428</v>
      </c>
      <c r="C405" s="261">
        <v>16.229568481445309</v>
      </c>
      <c r="D405" s="130">
        <f t="shared" si="14"/>
        <v>1.1143775583940996E-2</v>
      </c>
      <c r="E405" s="130">
        <v>6.4215352545734768E-3</v>
      </c>
      <c r="G405" s="130">
        <v>403</v>
      </c>
      <c r="H405" s="130">
        <f t="shared" ca="1" si="15"/>
        <v>3.6457713027162574E-2</v>
      </c>
    </row>
    <row r="406" spans="2:8" x14ac:dyDescent="0.25">
      <c r="B406" s="136">
        <v>45427</v>
      </c>
      <c r="C406" s="261">
        <v>16.050703048706051</v>
      </c>
      <c r="D406" s="130">
        <f t="shared" si="14"/>
        <v>5.8996498317468952E-3</v>
      </c>
      <c r="E406" s="130">
        <v>-1.1020960473702572E-2</v>
      </c>
      <c r="G406" s="130">
        <v>404</v>
      </c>
      <c r="H406" s="130">
        <f t="shared" ca="1" si="15"/>
        <v>2.7031628789109152E-2</v>
      </c>
    </row>
    <row r="407" spans="2:8" x14ac:dyDescent="0.25">
      <c r="B407" s="136">
        <v>45426</v>
      </c>
      <c r="C407" s="261">
        <v>15.956564903259279</v>
      </c>
      <c r="D407" s="130">
        <f t="shared" si="14"/>
        <v>1.7729550590137577E-3</v>
      </c>
      <c r="E407" s="130">
        <v>-5.8650481017005103E-3</v>
      </c>
      <c r="G407" s="130">
        <v>405</v>
      </c>
      <c r="H407" s="130">
        <f t="shared" ca="1" si="15"/>
        <v>-1.1563690905301941E-2</v>
      </c>
    </row>
    <row r="408" spans="2:8" x14ac:dyDescent="0.25">
      <c r="B408" s="136">
        <v>45425</v>
      </c>
      <c r="C408" s="261">
        <v>15.928324699401861</v>
      </c>
      <c r="D408" s="130">
        <f t="shared" si="14"/>
        <v>2.9638431670824684E-3</v>
      </c>
      <c r="E408" s="130">
        <v>-1.7698172525622976E-3</v>
      </c>
      <c r="G408" s="130">
        <v>406</v>
      </c>
      <c r="H408" s="130">
        <f t="shared" ca="1" si="15"/>
        <v>1.3416310548020925E-2</v>
      </c>
    </row>
    <row r="409" spans="2:8" x14ac:dyDescent="0.25">
      <c r="B409" s="136">
        <v>45422</v>
      </c>
      <c r="C409" s="261">
        <v>15.88125514984131</v>
      </c>
      <c r="D409" s="130">
        <f t="shared" si="14"/>
        <v>-5.8925778913439912E-3</v>
      </c>
      <c r="E409" s="130">
        <v>-2.9550847593104363E-3</v>
      </c>
      <c r="G409" s="130">
        <v>407</v>
      </c>
      <c r="H409" s="130">
        <f t="shared" ca="1" si="15"/>
        <v>-1.8824729581683259E-2</v>
      </c>
    </row>
    <row r="410" spans="2:8" x14ac:dyDescent="0.25">
      <c r="B410" s="136">
        <v>45421</v>
      </c>
      <c r="C410" s="261">
        <v>15.97539138793945</v>
      </c>
      <c r="D410" s="130">
        <f t="shared" si="14"/>
        <v>-7.0217502591010212E-3</v>
      </c>
      <c r="E410" s="130">
        <v>5.9275061832300977E-3</v>
      </c>
      <c r="G410" s="130">
        <v>408</v>
      </c>
      <c r="H410" s="130">
        <f t="shared" ca="1" si="15"/>
        <v>2.8515645166824862E-2</v>
      </c>
    </row>
    <row r="411" spans="2:8" x14ac:dyDescent="0.25">
      <c r="B411" s="136">
        <v>45420</v>
      </c>
      <c r="C411" s="261">
        <v>16.088359832763668</v>
      </c>
      <c r="D411" s="130">
        <f t="shared" si="14"/>
        <v>-2.3350392138035475E-3</v>
      </c>
      <c r="E411" s="130">
        <v>7.0714038912063071E-3</v>
      </c>
      <c r="G411" s="130">
        <v>409</v>
      </c>
      <c r="H411" s="130">
        <f t="shared" ca="1" si="15"/>
        <v>2.8344125384055726E-2</v>
      </c>
    </row>
    <row r="412" spans="2:8" x14ac:dyDescent="0.25">
      <c r="B412" s="136">
        <v>45419</v>
      </c>
      <c r="C412" s="261">
        <v>16.12601470947266</v>
      </c>
      <c r="D412" s="130">
        <f t="shared" si="14"/>
        <v>9.4284589263285683E-3</v>
      </c>
      <c r="E412" s="130">
        <v>2.3405043833186756E-3</v>
      </c>
      <c r="G412" s="130">
        <v>410</v>
      </c>
      <c r="H412" s="130">
        <f t="shared" ca="1" si="15"/>
        <v>5.0414533485473052E-3</v>
      </c>
    </row>
    <row r="413" spans="2:8" x14ac:dyDescent="0.25">
      <c r="B413" s="136">
        <v>45418</v>
      </c>
      <c r="C413" s="261">
        <v>15.97539138793945</v>
      </c>
      <c r="D413" s="130">
        <f t="shared" si="14"/>
        <v>2.3625039118760154E-3</v>
      </c>
      <c r="E413" s="130">
        <v>-9.3403934107000319E-3</v>
      </c>
      <c r="G413" s="130">
        <v>411</v>
      </c>
      <c r="H413" s="130">
        <f t="shared" ca="1" si="15"/>
        <v>-2.7066303910682505E-2</v>
      </c>
    </row>
    <row r="414" spans="2:8" x14ac:dyDescent="0.25">
      <c r="B414" s="136">
        <v>45415</v>
      </c>
      <c r="C414" s="261">
        <v>15.9377384185791</v>
      </c>
      <c r="D414" s="130">
        <f t="shared" si="14"/>
        <v>3.5565997904361993E-3</v>
      </c>
      <c r="E414" s="130">
        <v>-2.3569356422012749E-3</v>
      </c>
      <c r="G414" s="130">
        <v>412</v>
      </c>
      <c r="H414" s="130">
        <f t="shared" ca="1" si="15"/>
        <v>-4.6595750450987381E-3</v>
      </c>
    </row>
    <row r="415" spans="2:8" x14ac:dyDescent="0.25">
      <c r="B415" s="136">
        <v>45414</v>
      </c>
      <c r="C415" s="261">
        <v>15.88125514984131</v>
      </c>
      <c r="D415" s="130">
        <f t="shared" si="14"/>
        <v>5.9629725567104134E-3</v>
      </c>
      <c r="E415" s="130">
        <v>-3.5439952177873102E-3</v>
      </c>
      <c r="G415" s="130">
        <v>413</v>
      </c>
      <c r="H415" s="130">
        <f t="shared" ca="1" si="15"/>
        <v>7.749892927305449E-3</v>
      </c>
    </row>
    <row r="416" spans="2:8" x14ac:dyDescent="0.25">
      <c r="B416" s="136">
        <v>45413</v>
      </c>
      <c r="C416" s="261">
        <v>15.787117004394529</v>
      </c>
      <c r="D416" s="130">
        <f t="shared" si="14"/>
        <v>3.5907760541932328E-3</v>
      </c>
      <c r="E416" s="130">
        <v>-5.927626283853361E-3</v>
      </c>
      <c r="G416" s="130">
        <v>414</v>
      </c>
      <c r="H416" s="130">
        <f t="shared" ca="1" si="15"/>
        <v>4.2591476378940115E-3</v>
      </c>
    </row>
    <row r="417" spans="2:8" x14ac:dyDescent="0.25">
      <c r="B417" s="136">
        <v>45412</v>
      </c>
      <c r="C417" s="261">
        <v>15.730631828308111</v>
      </c>
      <c r="D417" s="130">
        <f t="shared" si="14"/>
        <v>-1.5321036817671892E-2</v>
      </c>
      <c r="E417" s="130">
        <v>-3.5779285141609683E-3</v>
      </c>
      <c r="G417" s="130">
        <v>415</v>
      </c>
      <c r="H417" s="130">
        <f t="shared" ca="1" si="15"/>
        <v>-7.3775121600564058E-3</v>
      </c>
    </row>
    <row r="418" spans="2:8" x14ac:dyDescent="0.25">
      <c r="B418" s="136">
        <v>45411</v>
      </c>
      <c r="C418" s="261">
        <v>15.97539138793945</v>
      </c>
      <c r="D418" s="130">
        <f t="shared" si="14"/>
        <v>1.7707421724046251E-3</v>
      </c>
      <c r="E418" s="130">
        <v>1.555942331514497E-2</v>
      </c>
      <c r="G418" s="130">
        <v>416</v>
      </c>
      <c r="H418" s="130">
        <f t="shared" ca="1" si="15"/>
        <v>2.5110214240947389E-2</v>
      </c>
    </row>
    <row r="419" spans="2:8" x14ac:dyDescent="0.25">
      <c r="B419" s="136">
        <v>45408</v>
      </c>
      <c r="C419" s="261">
        <v>15.947153091430661</v>
      </c>
      <c r="D419" s="130">
        <f t="shared" si="14"/>
        <v>-4.1150866380108867E-3</v>
      </c>
      <c r="E419" s="130">
        <v>-1.7676121869607175E-3</v>
      </c>
      <c r="G419" s="130">
        <v>417</v>
      </c>
      <c r="H419" s="130">
        <f t="shared" ca="1" si="15"/>
        <v>1.8603047869774202E-2</v>
      </c>
    </row>
    <row r="420" spans="2:8" x14ac:dyDescent="0.25">
      <c r="B420" s="136">
        <v>45407</v>
      </c>
      <c r="C420" s="261">
        <v>16.01304817199707</v>
      </c>
      <c r="D420" s="130">
        <f t="shared" si="14"/>
        <v>-1.7607071936091678E-3</v>
      </c>
      <c r="E420" s="130">
        <v>4.1320905486145415E-3</v>
      </c>
      <c r="G420" s="130">
        <v>418</v>
      </c>
      <c r="H420" s="130">
        <f t="shared" ca="1" si="15"/>
        <v>2.6171934608246166E-2</v>
      </c>
    </row>
    <row r="421" spans="2:8" x14ac:dyDescent="0.25">
      <c r="B421" s="136">
        <v>45406</v>
      </c>
      <c r="C421" s="261">
        <v>16.041292190551761</v>
      </c>
      <c r="D421" s="130">
        <f t="shared" si="14"/>
        <v>-6.9929880025744531E-3</v>
      </c>
      <c r="E421" s="130">
        <v>1.7638127514087529E-3</v>
      </c>
      <c r="G421" s="130">
        <v>419</v>
      </c>
      <c r="H421" s="130">
        <f t="shared" ca="1" si="15"/>
        <v>2.0648488593445709E-2</v>
      </c>
    </row>
    <row r="422" spans="2:8" x14ac:dyDescent="0.25">
      <c r="B422" s="136">
        <v>45405</v>
      </c>
      <c r="C422" s="261">
        <v>16.15425872802734</v>
      </c>
      <c r="D422" s="130">
        <f t="shared" si="14"/>
        <v>-8.0924443894782542E-3</v>
      </c>
      <c r="E422" s="130">
        <v>7.0422342622819094E-3</v>
      </c>
      <c r="G422" s="130">
        <v>420</v>
      </c>
      <c r="H422" s="130">
        <f t="shared" ca="1" si="15"/>
        <v>1.7343927127716503E-2</v>
      </c>
    </row>
    <row r="423" spans="2:8" x14ac:dyDescent="0.25">
      <c r="B423" s="136">
        <v>45404</v>
      </c>
      <c r="C423" s="261">
        <v>16.286052703857418</v>
      </c>
      <c r="D423" s="130">
        <f t="shared" si="14"/>
        <v>2.9149411389079834E-2</v>
      </c>
      <c r="E423" s="130">
        <v>8.1584663245128052E-3</v>
      </c>
      <c r="G423" s="130">
        <v>421</v>
      </c>
      <c r="H423" s="130">
        <f t="shared" ca="1" si="15"/>
        <v>-3.2355642193190252E-2</v>
      </c>
    </row>
    <row r="424" spans="2:8" x14ac:dyDescent="0.25">
      <c r="B424" s="136">
        <v>45401</v>
      </c>
      <c r="C424" s="261">
        <v>15.824769973754879</v>
      </c>
      <c r="D424" s="130">
        <f t="shared" si="14"/>
        <v>1.8170757815125178E-2</v>
      </c>
      <c r="E424" s="130">
        <v>-2.832378959410357E-2</v>
      </c>
      <c r="G424" s="130">
        <v>422</v>
      </c>
      <c r="H424" s="130">
        <f t="shared" ca="1" si="15"/>
        <v>2.6785512897171966E-2</v>
      </c>
    </row>
    <row r="425" spans="2:8" x14ac:dyDescent="0.25">
      <c r="B425" s="136">
        <v>45400</v>
      </c>
      <c r="C425" s="261">
        <v>15.54235363006592</v>
      </c>
      <c r="D425" s="130">
        <f t="shared" si="14"/>
        <v>-2.5958674420504681E-2</v>
      </c>
      <c r="E425" s="130">
        <v>-1.7846473860747572E-2</v>
      </c>
      <c r="G425" s="130">
        <v>423</v>
      </c>
      <c r="H425" s="130">
        <f t="shared" ca="1" si="15"/>
        <v>1.5930772114542843E-2</v>
      </c>
    </row>
    <row r="426" spans="2:8" x14ac:dyDescent="0.25">
      <c r="B426" s="136">
        <v>45399</v>
      </c>
      <c r="C426" s="261">
        <v>15.956564903259279</v>
      </c>
      <c r="D426" s="130">
        <f t="shared" si="14"/>
        <v>-5.8650481017005103E-3</v>
      </c>
      <c r="E426" s="130">
        <v>2.6650485701990977E-2</v>
      </c>
      <c r="G426" s="130">
        <v>424</v>
      </c>
      <c r="H426" s="130">
        <f t="shared" ca="1" si="15"/>
        <v>-2.0327221997307254E-2</v>
      </c>
    </row>
    <row r="427" spans="2:8" x14ac:dyDescent="0.25">
      <c r="B427" s="136">
        <v>45398</v>
      </c>
      <c r="C427" s="261">
        <v>16.050703048706051</v>
      </c>
      <c r="D427" s="130">
        <f t="shared" si="14"/>
        <v>-1.2738840799861661E-2</v>
      </c>
      <c r="E427" s="130">
        <v>5.8996498317468952E-3</v>
      </c>
      <c r="G427" s="130">
        <v>425</v>
      </c>
      <c r="H427" s="130">
        <f t="shared" ca="1" si="15"/>
        <v>2.433020593569141E-2</v>
      </c>
    </row>
    <row r="428" spans="2:8" x14ac:dyDescent="0.25">
      <c r="B428" s="136">
        <v>45397</v>
      </c>
      <c r="C428" s="261">
        <v>16.257808685302731</v>
      </c>
      <c r="D428" s="130">
        <f t="shared" si="14"/>
        <v>-2.5395166202314745E-2</v>
      </c>
      <c r="E428" s="130">
        <v>1.2903212773186018E-2</v>
      </c>
      <c r="G428" s="130">
        <v>426</v>
      </c>
      <c r="H428" s="130">
        <f t="shared" ca="1" si="15"/>
        <v>4.7474058762230903E-2</v>
      </c>
    </row>
    <row r="429" spans="2:8" x14ac:dyDescent="0.25">
      <c r="B429" s="136">
        <v>45394</v>
      </c>
      <c r="C429" s="261">
        <v>16.681436538696289</v>
      </c>
      <c r="D429" s="130">
        <f t="shared" si="14"/>
        <v>-1.2263197048357884E-2</v>
      </c>
      <c r="E429" s="130">
        <v>2.6056885130929318E-2</v>
      </c>
      <c r="G429" s="130">
        <v>427</v>
      </c>
      <c r="H429" s="130">
        <f t="shared" ca="1" si="15"/>
        <v>-7.3768099820394799E-3</v>
      </c>
    </row>
    <row r="430" spans="2:8" x14ac:dyDescent="0.25">
      <c r="B430" s="136">
        <v>45393</v>
      </c>
      <c r="C430" s="261">
        <v>16.888544082641602</v>
      </c>
      <c r="D430" s="130">
        <f t="shared" si="14"/>
        <v>-3.3331558621818905E-3</v>
      </c>
      <c r="E430" s="130">
        <v>1.2415450160115447E-2</v>
      </c>
      <c r="G430" s="130">
        <v>428</v>
      </c>
      <c r="H430" s="130">
        <f t="shared" ca="1" si="15"/>
        <v>2.0199042455856043E-3</v>
      </c>
    </row>
    <row r="431" spans="2:8" x14ac:dyDescent="0.25">
      <c r="B431" s="136">
        <v>45392</v>
      </c>
      <c r="C431" s="261">
        <v>16.945024490356449</v>
      </c>
      <c r="D431" s="130">
        <f t="shared" si="14"/>
        <v>-1.0445373892412582E-2</v>
      </c>
      <c r="E431" s="130">
        <v>3.3443029451484243E-3</v>
      </c>
      <c r="G431" s="130">
        <v>429</v>
      </c>
      <c r="H431" s="130">
        <f t="shared" ca="1" si="15"/>
        <v>-1.4457237854829058E-2</v>
      </c>
    </row>
    <row r="432" spans="2:8" x14ac:dyDescent="0.25">
      <c r="B432" s="136">
        <v>45391</v>
      </c>
      <c r="C432" s="261">
        <v>17.1238899230957</v>
      </c>
      <c r="D432" s="130">
        <f t="shared" si="14"/>
        <v>1.8476964656511614E-2</v>
      </c>
      <c r="E432" s="130">
        <v>1.0555631409151665E-2</v>
      </c>
      <c r="G432" s="130">
        <v>430</v>
      </c>
      <c r="H432" s="130">
        <f t="shared" ca="1" si="15"/>
        <v>-4.0253523156093769E-2</v>
      </c>
    </row>
    <row r="433" spans="2:8" x14ac:dyDescent="0.25">
      <c r="B433" s="136">
        <v>45390</v>
      </c>
      <c r="C433" s="261">
        <v>16.813232421875</v>
      </c>
      <c r="D433" s="130">
        <f t="shared" si="14"/>
        <v>1.6826951485473761E-3</v>
      </c>
      <c r="E433" s="130">
        <v>-1.8141759998217634E-2</v>
      </c>
      <c r="G433" s="130">
        <v>431</v>
      </c>
      <c r="H433" s="130">
        <f t="shared" ca="1" si="15"/>
        <v>-3.32406210335481E-2</v>
      </c>
    </row>
    <row r="434" spans="2:8" x14ac:dyDescent="0.25">
      <c r="B434" s="136">
        <v>45387</v>
      </c>
      <c r="C434" s="261">
        <v>16.784988403320309</v>
      </c>
      <c r="D434" s="130">
        <f t="shared" si="14"/>
        <v>4.5070686840281904E-3</v>
      </c>
      <c r="E434" s="130">
        <v>-1.6798684420697076E-3</v>
      </c>
      <c r="G434" s="130">
        <v>432</v>
      </c>
      <c r="H434" s="130">
        <f t="shared" ca="1" si="15"/>
        <v>-2.8631197280706228E-3</v>
      </c>
    </row>
    <row r="435" spans="2:8" x14ac:dyDescent="0.25">
      <c r="B435" s="136">
        <v>45386</v>
      </c>
      <c r="C435" s="261">
        <v>16.709676742553711</v>
      </c>
      <c r="D435" s="130">
        <f t="shared" si="14"/>
        <v>1.6929119858420144E-3</v>
      </c>
      <c r="E435" s="130">
        <v>-4.4868461602094577E-3</v>
      </c>
      <c r="G435" s="130">
        <v>433</v>
      </c>
      <c r="H435" s="130">
        <f t="shared" ca="1" si="15"/>
        <v>-1.0636696777453953E-2</v>
      </c>
    </row>
    <row r="436" spans="2:8" x14ac:dyDescent="0.25">
      <c r="B436" s="136">
        <v>45385</v>
      </c>
      <c r="C436" s="261">
        <v>16.681436538696289</v>
      </c>
      <c r="D436" s="130">
        <f t="shared" si="14"/>
        <v>7.9636703854815832E-3</v>
      </c>
      <c r="E436" s="130">
        <v>-1.6900508784531982E-3</v>
      </c>
      <c r="G436" s="130">
        <v>434</v>
      </c>
      <c r="H436" s="130">
        <f t="shared" ca="1" si="15"/>
        <v>-1.6707940022345667E-3</v>
      </c>
    </row>
    <row r="437" spans="2:8" x14ac:dyDescent="0.25">
      <c r="B437" s="136">
        <v>45384</v>
      </c>
      <c r="C437" s="261">
        <v>16.549640655517582</v>
      </c>
      <c r="D437" s="130">
        <f t="shared" si="14"/>
        <v>0</v>
      </c>
      <c r="E437" s="130">
        <v>-7.9007514054906264E-3</v>
      </c>
      <c r="G437" s="130">
        <v>435</v>
      </c>
      <c r="H437" s="130">
        <f t="shared" ca="1" si="15"/>
        <v>-2.4515532442316017E-2</v>
      </c>
    </row>
    <row r="438" spans="2:8" x14ac:dyDescent="0.25">
      <c r="B438" s="136">
        <v>45383</v>
      </c>
      <c r="C438" s="261">
        <v>16.549640655517582</v>
      </c>
      <c r="D438" s="130">
        <f t="shared" si="14"/>
        <v>-1.9520371943168916E-2</v>
      </c>
      <c r="E438" s="130">
        <v>0</v>
      </c>
      <c r="G438" s="130">
        <v>436</v>
      </c>
      <c r="H438" s="130">
        <f t="shared" ca="1" si="15"/>
        <v>-4.6293864885351395E-3</v>
      </c>
    </row>
    <row r="439" spans="2:8" x14ac:dyDescent="0.25">
      <c r="B439" s="136">
        <v>45379</v>
      </c>
      <c r="C439" s="261">
        <v>16.87912750244141</v>
      </c>
      <c r="D439" s="130">
        <f t="shared" si="14"/>
        <v>7.8695498373313535E-3</v>
      </c>
      <c r="E439" s="130">
        <v>1.9909003088473619E-2</v>
      </c>
      <c r="G439" s="130">
        <v>437</v>
      </c>
      <c r="H439" s="130">
        <f t="shared" ca="1" si="15"/>
        <v>-3.5394236609340032E-2</v>
      </c>
    </row>
    <row r="440" spans="2:8" x14ac:dyDescent="0.25">
      <c r="B440" s="136">
        <v>45378</v>
      </c>
      <c r="C440" s="261">
        <v>16.747333526611332</v>
      </c>
      <c r="D440" s="130">
        <f t="shared" si="14"/>
        <v>2.2535914151901012E-3</v>
      </c>
      <c r="E440" s="130">
        <v>-7.8081035770963484E-3</v>
      </c>
      <c r="G440" s="130">
        <v>438</v>
      </c>
      <c r="H440" s="130">
        <f t="shared" ca="1" si="15"/>
        <v>3.8620353845414165E-2</v>
      </c>
    </row>
    <row r="441" spans="2:8" x14ac:dyDescent="0.25">
      <c r="B441" s="136">
        <v>45377</v>
      </c>
      <c r="C441" s="261">
        <v>16.709676742553711</v>
      </c>
      <c r="D441" s="130">
        <f t="shared" si="14"/>
        <v>6.8066777337815196E-3</v>
      </c>
      <c r="E441" s="130">
        <v>-2.2485241604452743E-3</v>
      </c>
      <c r="G441" s="130">
        <v>439</v>
      </c>
      <c r="H441" s="130">
        <f t="shared" ca="1" si="15"/>
        <v>8.4213725587590146E-3</v>
      </c>
    </row>
    <row r="442" spans="2:8" x14ac:dyDescent="0.25">
      <c r="B442" s="136">
        <v>45376</v>
      </c>
      <c r="C442" s="261">
        <v>16.596708297729489</v>
      </c>
      <c r="D442" s="130">
        <f t="shared" si="14"/>
        <v>-5.0791933158906609E-3</v>
      </c>
      <c r="E442" s="130">
        <v>-6.760660099218504E-3</v>
      </c>
      <c r="G442" s="130">
        <v>440</v>
      </c>
      <c r="H442" s="130">
        <f t="shared" ca="1" si="15"/>
        <v>4.130509339046907E-3</v>
      </c>
    </row>
    <row r="443" spans="2:8" x14ac:dyDescent="0.25">
      <c r="B443" s="136">
        <v>45373</v>
      </c>
      <c r="C443" s="261">
        <v>16.681436538696289</v>
      </c>
      <c r="D443" s="130">
        <f t="shared" si="14"/>
        <v>-2.6908267401714162E-2</v>
      </c>
      <c r="E443" s="130">
        <v>5.1051232236449962E-3</v>
      </c>
      <c r="G443" s="130">
        <v>441</v>
      </c>
      <c r="H443" s="130">
        <f t="shared" ca="1" si="15"/>
        <v>-5.7095955821553045E-3</v>
      </c>
    </row>
    <row r="444" spans="2:8" x14ac:dyDescent="0.25">
      <c r="B444" s="136">
        <v>45372</v>
      </c>
      <c r="C444" s="261">
        <v>17.142717361450199</v>
      </c>
      <c r="D444" s="130">
        <f t="shared" si="14"/>
        <v>-3.803487156917313E-2</v>
      </c>
      <c r="E444" s="130">
        <v>2.7652344070240396E-2</v>
      </c>
      <c r="G444" s="130">
        <v>442</v>
      </c>
      <c r="H444" s="130">
        <f t="shared" ca="1" si="15"/>
        <v>-3.4443604003451763E-3</v>
      </c>
    </row>
    <row r="445" spans="2:8" x14ac:dyDescent="0.25">
      <c r="B445" s="136">
        <v>45371</v>
      </c>
      <c r="C445" s="261">
        <v>17.82051849365234</v>
      </c>
      <c r="D445" s="130">
        <f t="shared" si="14"/>
        <v>4.2440565204927691E-3</v>
      </c>
      <c r="E445" s="130">
        <v>3.9538721773850816E-2</v>
      </c>
      <c r="G445" s="130">
        <v>443</v>
      </c>
      <c r="H445" s="130">
        <f t="shared" ca="1" si="15"/>
        <v>2.8843857338048309E-3</v>
      </c>
    </row>
    <row r="446" spans="2:8" x14ac:dyDescent="0.25">
      <c r="B446" s="136">
        <v>45370</v>
      </c>
      <c r="C446" s="261">
        <v>17.745206832885739</v>
      </c>
      <c r="D446" s="130">
        <f t="shared" si="14"/>
        <v>-1.6692844578456198E-2</v>
      </c>
      <c r="E446" s="130">
        <v>-4.2261206256949003E-3</v>
      </c>
      <c r="G446" s="130">
        <v>444</v>
      </c>
      <c r="H446" s="130">
        <f t="shared" ca="1" si="15"/>
        <v>-2.6750530796848027E-2</v>
      </c>
    </row>
    <row r="447" spans="2:8" x14ac:dyDescent="0.25">
      <c r="B447" s="136">
        <v>45369</v>
      </c>
      <c r="C447" s="261">
        <v>18.046453475952148</v>
      </c>
      <c r="D447" s="130">
        <f t="shared" si="14"/>
        <v>-3.119958791088472E-3</v>
      </c>
      <c r="E447" s="130">
        <v>1.6976226081971277E-2</v>
      </c>
      <c r="G447" s="130">
        <v>445</v>
      </c>
      <c r="H447" s="130">
        <f t="shared" ca="1" si="15"/>
        <v>-2.9970364320247352E-2</v>
      </c>
    </row>
    <row r="448" spans="2:8" x14ac:dyDescent="0.25">
      <c r="B448" s="136">
        <v>45366</v>
      </c>
      <c r="C448" s="261">
        <v>18.102933883666989</v>
      </c>
      <c r="D448" s="130">
        <f t="shared" si="14"/>
        <v>-2.1871858698338378E-2</v>
      </c>
      <c r="E448" s="130">
        <v>3.1297233991212357E-3</v>
      </c>
      <c r="G448" s="130">
        <v>446</v>
      </c>
      <c r="H448" s="130">
        <f t="shared" ca="1" si="15"/>
        <v>5.9459040585077613E-3</v>
      </c>
    </row>
    <row r="449" spans="2:8" x14ac:dyDescent="0.25">
      <c r="B449" s="136">
        <v>45365</v>
      </c>
      <c r="C449" s="261">
        <v>18.507732391357418</v>
      </c>
      <c r="D449" s="130">
        <f t="shared" si="14"/>
        <v>1.3924799271064525E-2</v>
      </c>
      <c r="E449" s="130">
        <v>2.2360933884625799E-2</v>
      </c>
      <c r="G449" s="130">
        <v>447</v>
      </c>
      <c r="H449" s="130">
        <f t="shared" ca="1" si="15"/>
        <v>3.3738181680243412E-3</v>
      </c>
    </row>
    <row r="450" spans="2:8" x14ac:dyDescent="0.25">
      <c r="B450" s="136">
        <v>45364</v>
      </c>
      <c r="C450" s="261">
        <v>18.253555297851559</v>
      </c>
      <c r="D450" s="130">
        <f t="shared" si="14"/>
        <v>-1.5450297023587762E-3</v>
      </c>
      <c r="E450" s="130">
        <v>-1.3733562174507819E-2</v>
      </c>
      <c r="G450" s="130">
        <v>448</v>
      </c>
      <c r="H450" s="130">
        <f t="shared" ca="1" si="15"/>
        <v>6.0230137353964229E-2</v>
      </c>
    </row>
    <row r="451" spans="2:8" x14ac:dyDescent="0.25">
      <c r="B451" s="136">
        <v>45363</v>
      </c>
      <c r="C451" s="261">
        <v>18.281801223754879</v>
      </c>
      <c r="D451" s="130">
        <f t="shared" ref="D451:D514" si="16">(C451-C452)/C452</f>
        <v>1.0405940577359826E-2</v>
      </c>
      <c r="E451" s="130">
        <v>1.5474205130134213E-3</v>
      </c>
      <c r="G451" s="130">
        <v>449</v>
      </c>
      <c r="H451" s="130">
        <f t="shared" ref="H451:H514" ca="1" si="17">_xlfn.NORM.INV(RAND(),N$5,N$6)</f>
        <v>-5.3414801683002493E-2</v>
      </c>
    </row>
    <row r="452" spans="2:8" x14ac:dyDescent="0.25">
      <c r="B452" s="136">
        <v>45362</v>
      </c>
      <c r="C452" s="261">
        <v>18.093521118164059</v>
      </c>
      <c r="D452" s="130">
        <f t="shared" si="16"/>
        <v>-2.0769077585966723E-3</v>
      </c>
      <c r="E452" s="130">
        <v>-1.0298772166178803E-2</v>
      </c>
      <c r="G452" s="130">
        <v>450</v>
      </c>
      <c r="H452" s="130">
        <f t="shared" ca="1" si="17"/>
        <v>1.0556749073928241E-2</v>
      </c>
    </row>
    <row r="453" spans="2:8" x14ac:dyDescent="0.25">
      <c r="B453" s="136">
        <v>45359</v>
      </c>
      <c r="C453" s="261">
        <v>18.13117790222168</v>
      </c>
      <c r="D453" s="130">
        <f t="shared" si="16"/>
        <v>-6.7043046482173838E-3</v>
      </c>
      <c r="E453" s="130">
        <v>2.081230281916611E-3</v>
      </c>
      <c r="G453" s="130">
        <v>451</v>
      </c>
      <c r="H453" s="130">
        <f t="shared" ca="1" si="17"/>
        <v>5.3617781364890503E-2</v>
      </c>
    </row>
    <row r="454" spans="2:8" x14ac:dyDescent="0.25">
      <c r="B454" s="136">
        <v>45358</v>
      </c>
      <c r="C454" s="261">
        <v>18.253555297851559</v>
      </c>
      <c r="D454" s="130">
        <f t="shared" si="16"/>
        <v>3.1038179518321392E-3</v>
      </c>
      <c r="E454" s="130">
        <v>6.7495557260449091E-3</v>
      </c>
      <c r="G454" s="130">
        <v>452</v>
      </c>
      <c r="H454" s="130">
        <f t="shared" ca="1" si="17"/>
        <v>1.4435701325360527E-2</v>
      </c>
    </row>
    <row r="455" spans="2:8" x14ac:dyDescent="0.25">
      <c r="B455" s="136">
        <v>45357</v>
      </c>
      <c r="C455" s="261">
        <v>18.197074890136719</v>
      </c>
      <c r="D455" s="130">
        <f t="shared" si="16"/>
        <v>2.073572651612472E-3</v>
      </c>
      <c r="E455" s="130">
        <v>-3.0942140746404584E-3</v>
      </c>
      <c r="G455" s="130">
        <v>453</v>
      </c>
      <c r="H455" s="130">
        <f t="shared" ca="1" si="17"/>
        <v>-2.8554939777120238E-2</v>
      </c>
    </row>
    <row r="456" spans="2:8" x14ac:dyDescent="0.25">
      <c r="B456" s="136">
        <v>45356</v>
      </c>
      <c r="C456" s="261">
        <v>18.159420013427731</v>
      </c>
      <c r="D456" s="130">
        <f t="shared" si="16"/>
        <v>-2.5757433118307929E-2</v>
      </c>
      <c r="E456" s="130">
        <v>-2.0692818453694355E-3</v>
      </c>
      <c r="G456" s="130">
        <v>454</v>
      </c>
      <c r="H456" s="130">
        <f t="shared" ca="1" si="17"/>
        <v>-1.1767208682410924E-2</v>
      </c>
    </row>
    <row r="457" spans="2:8" x14ac:dyDescent="0.25">
      <c r="B457" s="136">
        <v>45355</v>
      </c>
      <c r="C457" s="261">
        <v>18.6395263671875</v>
      </c>
      <c r="D457" s="130">
        <f t="shared" si="16"/>
        <v>-1.5127789256386439E-3</v>
      </c>
      <c r="E457" s="130">
        <v>2.6438418925536233E-2</v>
      </c>
      <c r="G457" s="130">
        <v>455</v>
      </c>
      <c r="H457" s="130">
        <f t="shared" ca="1" si="17"/>
        <v>1.0791146806349747E-2</v>
      </c>
    </row>
    <row r="458" spans="2:8" x14ac:dyDescent="0.25">
      <c r="B458" s="136">
        <v>45352</v>
      </c>
      <c r="C458" s="261">
        <v>18.667766571044918</v>
      </c>
      <c r="D458" s="130">
        <f t="shared" si="16"/>
        <v>-6.5130520393499331E-3</v>
      </c>
      <c r="E458" s="130">
        <v>1.5150708929563567E-3</v>
      </c>
      <c r="G458" s="130">
        <v>456</v>
      </c>
      <c r="H458" s="130">
        <f t="shared" ca="1" si="17"/>
        <v>4.664196215085732E-3</v>
      </c>
    </row>
    <row r="459" spans="2:8" x14ac:dyDescent="0.25">
      <c r="B459" s="136">
        <v>45351</v>
      </c>
      <c r="C459" s="261">
        <v>18.79014778137207</v>
      </c>
      <c r="D459" s="130">
        <f t="shared" si="16"/>
        <v>5.010909951390785E-4</v>
      </c>
      <c r="E459" s="130">
        <v>6.555749980127471E-3</v>
      </c>
      <c r="G459" s="130">
        <v>457</v>
      </c>
      <c r="H459" s="130">
        <f t="shared" ca="1" si="17"/>
        <v>-2.9582686660644571E-2</v>
      </c>
    </row>
    <row r="460" spans="2:8" x14ac:dyDescent="0.25">
      <c r="B460" s="136">
        <v>45350</v>
      </c>
      <c r="C460" s="261">
        <v>18.78073692321777</v>
      </c>
      <c r="D460" s="130">
        <f t="shared" si="16"/>
        <v>-2.500001772835549E-3</v>
      </c>
      <c r="E460" s="130">
        <v>-5.008400287106864E-4</v>
      </c>
      <c r="G460" s="130">
        <v>458</v>
      </c>
      <c r="H460" s="130">
        <f t="shared" ca="1" si="17"/>
        <v>7.927192741273183E-3</v>
      </c>
    </row>
    <row r="461" spans="2:8" x14ac:dyDescent="0.25">
      <c r="B461" s="136">
        <v>45349</v>
      </c>
      <c r="C461" s="261">
        <v>18.82780647277832</v>
      </c>
      <c r="D461" s="130">
        <f t="shared" si="16"/>
        <v>5.0039244876697541E-4</v>
      </c>
      <c r="E461" s="130">
        <v>2.5062674458934827E-3</v>
      </c>
      <c r="G461" s="130">
        <v>459</v>
      </c>
      <c r="H461" s="130">
        <f t="shared" ca="1" si="17"/>
        <v>-2.3623112282638768E-2</v>
      </c>
    </row>
    <row r="462" spans="2:8" x14ac:dyDescent="0.25">
      <c r="B462" s="136">
        <v>45348</v>
      </c>
      <c r="C462" s="261">
        <v>18.818389892578121</v>
      </c>
      <c r="D462" s="130">
        <f t="shared" si="16"/>
        <v>-5.9673658264562095E-3</v>
      </c>
      <c r="E462" s="130">
        <v>-5.0014218139609495E-4</v>
      </c>
      <c r="G462" s="130">
        <v>460</v>
      </c>
      <c r="H462" s="130">
        <f t="shared" ca="1" si="17"/>
        <v>-2.4664219467339103E-2</v>
      </c>
    </row>
    <row r="463" spans="2:8" x14ac:dyDescent="0.25">
      <c r="B463" s="136">
        <v>45345</v>
      </c>
      <c r="C463" s="261">
        <v>18.93136024475098</v>
      </c>
      <c r="D463" s="130">
        <f t="shared" si="16"/>
        <v>-9.8472735369498094E-3</v>
      </c>
      <c r="E463" s="130">
        <v>6.0031890516527991E-3</v>
      </c>
      <c r="G463" s="130">
        <v>461</v>
      </c>
      <c r="H463" s="130">
        <f t="shared" ca="1" si="17"/>
        <v>1.7258326409508872E-2</v>
      </c>
    </row>
    <row r="464" spans="2:8" x14ac:dyDescent="0.25">
      <c r="B464" s="136">
        <v>45344</v>
      </c>
      <c r="C464" s="261">
        <v>19.119636535644531</v>
      </c>
      <c r="D464" s="130">
        <f t="shared" si="16"/>
        <v>2.6794784058236695E-2</v>
      </c>
      <c r="E464" s="130">
        <v>9.9452067077828565E-3</v>
      </c>
      <c r="G464" s="130">
        <v>462</v>
      </c>
      <c r="H464" s="130">
        <f t="shared" ca="1" si="17"/>
        <v>-1.2163613944597064E-3</v>
      </c>
    </row>
    <row r="465" spans="2:8" x14ac:dyDescent="0.25">
      <c r="B465" s="136">
        <v>45343</v>
      </c>
      <c r="C465" s="261">
        <v>18.620698928833011</v>
      </c>
      <c r="D465" s="130">
        <f t="shared" si="16"/>
        <v>-1.198818143590797E-2</v>
      </c>
      <c r="E465" s="130">
        <v>-2.6095559184995797E-2</v>
      </c>
      <c r="G465" s="130">
        <v>463</v>
      </c>
      <c r="H465" s="130">
        <f t="shared" ca="1" si="17"/>
        <v>1.9651241387299893E-2</v>
      </c>
    </row>
    <row r="466" spans="2:8" x14ac:dyDescent="0.25">
      <c r="B466" s="136">
        <v>45342</v>
      </c>
      <c r="C466" s="261">
        <v>18.846635818481449</v>
      </c>
      <c r="D466" s="130">
        <f t="shared" si="16"/>
        <v>-2.1983307014850229E-2</v>
      </c>
      <c r="E466" s="130">
        <v>1.2133641734499453E-2</v>
      </c>
      <c r="G466" s="130">
        <v>464</v>
      </c>
      <c r="H466" s="130">
        <f t="shared" ca="1" si="17"/>
        <v>-2.3367213549337709E-2</v>
      </c>
    </row>
    <row r="467" spans="2:8" x14ac:dyDescent="0.25">
      <c r="B467" s="136">
        <v>45338</v>
      </c>
      <c r="C467" s="261">
        <v>19.270259857177731</v>
      </c>
      <c r="D467" s="130">
        <f t="shared" si="16"/>
        <v>7.87793853990865E-3</v>
      </c>
      <c r="E467" s="130">
        <v>2.2477435377663869E-2</v>
      </c>
      <c r="G467" s="130">
        <v>465</v>
      </c>
      <c r="H467" s="130">
        <f t="shared" ca="1" si="17"/>
        <v>-8.2749530803040462E-3</v>
      </c>
    </row>
    <row r="468" spans="2:8" x14ac:dyDescent="0.25">
      <c r="B468" s="136">
        <v>45337</v>
      </c>
      <c r="C468" s="261">
        <v>19.119636535644531</v>
      </c>
      <c r="D468" s="130">
        <f t="shared" si="16"/>
        <v>6.441945880907447E-3</v>
      </c>
      <c r="E468" s="130">
        <v>-7.8163617226519044E-3</v>
      </c>
      <c r="G468" s="130">
        <v>466</v>
      </c>
      <c r="H468" s="130">
        <f t="shared" ca="1" si="17"/>
        <v>5.0789013775756819E-3</v>
      </c>
    </row>
    <row r="469" spans="2:8" x14ac:dyDescent="0.25">
      <c r="B469" s="136">
        <v>45336</v>
      </c>
      <c r="C469" s="261">
        <v>18.997257232666019</v>
      </c>
      <c r="D469" s="130">
        <f t="shared" si="16"/>
        <v>1.6112779972036972E-2</v>
      </c>
      <c r="E469" s="130">
        <v>-6.4007128352237064E-3</v>
      </c>
      <c r="G469" s="130">
        <v>467</v>
      </c>
      <c r="H469" s="130">
        <f t="shared" ca="1" si="17"/>
        <v>8.7853973480764693E-4</v>
      </c>
    </row>
    <row r="470" spans="2:8" x14ac:dyDescent="0.25">
      <c r="B470" s="136">
        <v>45335</v>
      </c>
      <c r="C470" s="261">
        <v>18.696012496948239</v>
      </c>
      <c r="D470" s="130">
        <f t="shared" si="16"/>
        <v>-1.3902611100620884E-2</v>
      </c>
      <c r="E470" s="130">
        <v>-1.5857275186008771E-2</v>
      </c>
      <c r="G470" s="130">
        <v>468</v>
      </c>
      <c r="H470" s="130">
        <f t="shared" ca="1" si="17"/>
        <v>-1.6704334053277217E-2</v>
      </c>
    </row>
    <row r="471" spans="2:8" x14ac:dyDescent="0.25">
      <c r="B471" s="136">
        <v>45334</v>
      </c>
      <c r="C471" s="261">
        <v>18.959600448608398</v>
      </c>
      <c r="D471" s="130">
        <f t="shared" si="16"/>
        <v>1.9900108350860285E-3</v>
      </c>
      <c r="E471" s="130">
        <v>1.4098618713652733E-2</v>
      </c>
      <c r="G471" s="130">
        <v>469</v>
      </c>
      <c r="H471" s="130">
        <f t="shared" ca="1" si="17"/>
        <v>-3.7594541539960752E-2</v>
      </c>
    </row>
    <row r="472" spans="2:8" x14ac:dyDescent="0.25">
      <c r="B472" s="136">
        <v>45331</v>
      </c>
      <c r="C472" s="261">
        <v>18.921945571899411</v>
      </c>
      <c r="D472" s="130">
        <f t="shared" si="16"/>
        <v>-4.4576154727630074E-3</v>
      </c>
      <c r="E472" s="130">
        <v>-1.9860585570384069E-3</v>
      </c>
      <c r="G472" s="130">
        <v>470</v>
      </c>
      <c r="H472" s="130">
        <f t="shared" ca="1" si="17"/>
        <v>3.6220210638126672E-2</v>
      </c>
    </row>
    <row r="473" spans="2:8" x14ac:dyDescent="0.25">
      <c r="B473" s="136">
        <v>45330</v>
      </c>
      <c r="C473" s="261">
        <v>19.006669998168949</v>
      </c>
      <c r="D473" s="130">
        <f t="shared" si="16"/>
        <v>-1.1747399667751712E-2</v>
      </c>
      <c r="E473" s="130">
        <v>4.4775747793800256E-3</v>
      </c>
      <c r="G473" s="130">
        <v>471</v>
      </c>
      <c r="H473" s="130">
        <f t="shared" ca="1" si="17"/>
        <v>-1.3123748808421494E-2</v>
      </c>
    </row>
    <row r="474" spans="2:8" x14ac:dyDescent="0.25">
      <c r="B474" s="136">
        <v>45329</v>
      </c>
      <c r="C474" s="261">
        <v>19.232603073120121</v>
      </c>
      <c r="D474" s="130">
        <f t="shared" si="16"/>
        <v>-8.7336506406043221E-3</v>
      </c>
      <c r="E474" s="130">
        <v>1.1887041495061347E-2</v>
      </c>
      <c r="G474" s="130">
        <v>472</v>
      </c>
      <c r="H474" s="130">
        <f t="shared" ca="1" si="17"/>
        <v>-1.882924969848131E-2</v>
      </c>
    </row>
    <row r="475" spans="2:8" x14ac:dyDescent="0.25">
      <c r="B475" s="136">
        <v>45328</v>
      </c>
      <c r="C475" s="261">
        <v>19.402053833007809</v>
      </c>
      <c r="D475" s="130">
        <f t="shared" si="16"/>
        <v>1.5270988076963582E-2</v>
      </c>
      <c r="E475" s="130">
        <v>8.8105993371493246E-3</v>
      </c>
      <c r="G475" s="130">
        <v>473</v>
      </c>
      <c r="H475" s="130">
        <f t="shared" ca="1" si="17"/>
        <v>-1.0603400690815501E-2</v>
      </c>
    </row>
    <row r="476" spans="2:8" x14ac:dyDescent="0.25">
      <c r="B476" s="136">
        <v>45327</v>
      </c>
      <c r="C476" s="261">
        <v>19.110221862792969</v>
      </c>
      <c r="D476" s="130">
        <f t="shared" si="16"/>
        <v>-2.4570044140059264E-3</v>
      </c>
      <c r="E476" s="130">
        <v>-1.5041292675848578E-2</v>
      </c>
      <c r="G476" s="130">
        <v>474</v>
      </c>
      <c r="H476" s="130">
        <f t="shared" ca="1" si="17"/>
        <v>1.7546769934926747E-2</v>
      </c>
    </row>
    <row r="477" spans="2:8" x14ac:dyDescent="0.25">
      <c r="B477" s="136">
        <v>45324</v>
      </c>
      <c r="C477" s="261">
        <v>19.157291412353519</v>
      </c>
      <c r="D477" s="130">
        <f t="shared" si="16"/>
        <v>7.9246608795270693E-3</v>
      </c>
      <c r="E477" s="130">
        <v>2.4630561538478753E-3</v>
      </c>
      <c r="G477" s="130">
        <v>475</v>
      </c>
      <c r="H477" s="130">
        <f t="shared" ca="1" si="17"/>
        <v>2.3420010579896969E-2</v>
      </c>
    </row>
    <row r="478" spans="2:8" x14ac:dyDescent="0.25">
      <c r="B478" s="136">
        <v>45323</v>
      </c>
      <c r="C478" s="261">
        <v>19.006669998168949</v>
      </c>
      <c r="D478" s="130">
        <f t="shared" si="16"/>
        <v>1.6616243772377616E-2</v>
      </c>
      <c r="E478" s="130">
        <v>-7.8623543872931093E-3</v>
      </c>
      <c r="G478" s="130">
        <v>476</v>
      </c>
      <c r="H478" s="130">
        <f t="shared" ca="1" si="17"/>
        <v>-1.3474819748499916E-2</v>
      </c>
    </row>
    <row r="479" spans="2:8" x14ac:dyDescent="0.25">
      <c r="B479" s="136">
        <v>45322</v>
      </c>
      <c r="C479" s="261">
        <v>18.696012496948239</v>
      </c>
      <c r="D479" s="130">
        <f t="shared" si="16"/>
        <v>-4.5112407790979863E-3</v>
      </c>
      <c r="E479" s="130">
        <v>-1.6344656967824354E-2</v>
      </c>
      <c r="G479" s="130">
        <v>477</v>
      </c>
      <c r="H479" s="130">
        <f t="shared" ca="1" si="17"/>
        <v>3.2160603469873053E-2</v>
      </c>
    </row>
    <row r="480" spans="2:8" x14ac:dyDescent="0.25">
      <c r="B480" s="136">
        <v>45321</v>
      </c>
      <c r="C480" s="261">
        <v>18.78073692321777</v>
      </c>
      <c r="D480" s="130">
        <f t="shared" si="16"/>
        <v>-1.0907176494613952E-2</v>
      </c>
      <c r="E480" s="130">
        <v>4.5316842981015801E-3</v>
      </c>
      <c r="G480" s="130">
        <v>478</v>
      </c>
      <c r="H480" s="130">
        <f t="shared" ca="1" si="17"/>
        <v>-1.1614526229311035E-2</v>
      </c>
    </row>
    <row r="481" spans="2:8" x14ac:dyDescent="0.25">
      <c r="B481" s="136">
        <v>45320</v>
      </c>
      <c r="C481" s="261">
        <v>18.98784065246582</v>
      </c>
      <c r="D481" s="130">
        <f t="shared" si="16"/>
        <v>-2.4729011953775314E-3</v>
      </c>
      <c r="E481" s="130">
        <v>1.1027454891400855E-2</v>
      </c>
      <c r="G481" s="130">
        <v>479</v>
      </c>
      <c r="H481" s="130">
        <f t="shared" ca="1" si="17"/>
        <v>-2.3633047756427879E-2</v>
      </c>
    </row>
    <row r="482" spans="2:8" x14ac:dyDescent="0.25">
      <c r="B482" s="136">
        <v>45317</v>
      </c>
      <c r="C482" s="261">
        <v>19.034912109375</v>
      </c>
      <c r="D482" s="130">
        <f t="shared" si="16"/>
        <v>6.4709060347554912E-3</v>
      </c>
      <c r="E482" s="130">
        <v>2.4790315955736044E-3</v>
      </c>
      <c r="G482" s="130">
        <v>480</v>
      </c>
      <c r="H482" s="130">
        <f t="shared" ca="1" si="17"/>
        <v>-2.7873217021566081E-2</v>
      </c>
    </row>
    <row r="483" spans="2:8" x14ac:dyDescent="0.25">
      <c r="B483" s="136">
        <v>45316</v>
      </c>
      <c r="C483" s="261">
        <v>18.912530899047852</v>
      </c>
      <c r="D483" s="130">
        <f t="shared" si="16"/>
        <v>5.0026068652589059E-3</v>
      </c>
      <c r="E483" s="130">
        <v>-6.4293026216219679E-3</v>
      </c>
      <c r="G483" s="130">
        <v>481</v>
      </c>
      <c r="H483" s="130">
        <f t="shared" ca="1" si="17"/>
        <v>4.1527970910464041E-4</v>
      </c>
    </row>
    <row r="484" spans="2:8" x14ac:dyDescent="0.25">
      <c r="B484" s="136">
        <v>45315</v>
      </c>
      <c r="C484" s="261">
        <v>18.818389892578121</v>
      </c>
      <c r="D484" s="130">
        <f t="shared" si="16"/>
        <v>1.0106019475722726E-2</v>
      </c>
      <c r="E484" s="130">
        <v>-4.9777053622405256E-3</v>
      </c>
      <c r="G484" s="130">
        <v>482</v>
      </c>
      <c r="H484" s="130">
        <f t="shared" ca="1" si="17"/>
        <v>3.3076214278358398E-2</v>
      </c>
    </row>
    <row r="485" spans="2:8" x14ac:dyDescent="0.25">
      <c r="B485" s="136">
        <v>45314</v>
      </c>
      <c r="C485" s="261">
        <v>18.63011360168457</v>
      </c>
      <c r="D485" s="130">
        <f t="shared" si="16"/>
        <v>-4.0260918979642055E-3</v>
      </c>
      <c r="E485" s="130">
        <v>-1.0004909663807442E-2</v>
      </c>
      <c r="G485" s="130">
        <v>483</v>
      </c>
      <c r="H485" s="130">
        <f t="shared" ca="1" si="17"/>
        <v>-1.4372716652959356E-2</v>
      </c>
    </row>
    <row r="486" spans="2:8" x14ac:dyDescent="0.25">
      <c r="B486" s="136">
        <v>45313</v>
      </c>
      <c r="C486" s="261">
        <v>18.705423355102539</v>
      </c>
      <c r="D486" s="130">
        <f t="shared" si="16"/>
        <v>-6.0029863405123632E-3</v>
      </c>
      <c r="E486" s="130">
        <v>4.0423668383406473E-3</v>
      </c>
      <c r="G486" s="130">
        <v>484</v>
      </c>
      <c r="H486" s="130">
        <f t="shared" ca="1" si="17"/>
        <v>-2.4154331776417775E-2</v>
      </c>
    </row>
    <row r="487" spans="2:8" x14ac:dyDescent="0.25">
      <c r="B487" s="136">
        <v>45310</v>
      </c>
      <c r="C487" s="261">
        <v>18.818389892578121</v>
      </c>
      <c r="D487" s="130">
        <f t="shared" si="16"/>
        <v>8.0686310791367507E-3</v>
      </c>
      <c r="E487" s="130">
        <v>6.0392398146266457E-3</v>
      </c>
      <c r="G487" s="130">
        <v>485</v>
      </c>
      <c r="H487" s="130">
        <f t="shared" ca="1" si="17"/>
        <v>-7.1111447383124856E-3</v>
      </c>
    </row>
    <row r="488" spans="2:8" x14ac:dyDescent="0.25">
      <c r="B488" s="136">
        <v>45309</v>
      </c>
      <c r="C488" s="261">
        <v>18.667766571044918</v>
      </c>
      <c r="D488" s="130">
        <f t="shared" si="16"/>
        <v>1.4841112068282402E-2</v>
      </c>
      <c r="E488" s="130">
        <v>-8.0040493577300253E-3</v>
      </c>
      <c r="G488" s="130">
        <v>486</v>
      </c>
      <c r="H488" s="130">
        <f t="shared" ca="1" si="17"/>
        <v>1.6462988026114577E-2</v>
      </c>
    </row>
    <row r="489" spans="2:8" x14ac:dyDescent="0.25">
      <c r="B489" s="136">
        <v>45308</v>
      </c>
      <c r="C489" s="261">
        <v>18.394767761230469</v>
      </c>
      <c r="D489" s="130">
        <f t="shared" si="16"/>
        <v>3.5953607255071779E-3</v>
      </c>
      <c r="E489" s="130">
        <v>-1.4624074539151932E-2</v>
      </c>
      <c r="G489" s="130">
        <v>487</v>
      </c>
      <c r="H489" s="130">
        <f t="shared" ca="1" si="17"/>
        <v>2.7578503443083425E-2</v>
      </c>
    </row>
    <row r="490" spans="2:8" x14ac:dyDescent="0.25">
      <c r="B490" s="136">
        <v>45307</v>
      </c>
      <c r="C490" s="261">
        <v>18.3288688659668</v>
      </c>
      <c r="D490" s="130">
        <f t="shared" si="16"/>
        <v>-6.6326785351190406E-3</v>
      </c>
      <c r="E490" s="130">
        <v>-3.5824804161191646E-3</v>
      </c>
      <c r="G490" s="130">
        <v>488</v>
      </c>
      <c r="H490" s="130">
        <f t="shared" ca="1" si="17"/>
        <v>-1.6168975927645789E-2</v>
      </c>
    </row>
    <row r="491" spans="2:8" x14ac:dyDescent="0.25">
      <c r="B491" s="136">
        <v>45303</v>
      </c>
      <c r="C491" s="261">
        <v>18.451250076293949</v>
      </c>
      <c r="D491" s="130">
        <f t="shared" si="16"/>
        <v>4.1445324645013035E-2</v>
      </c>
      <c r="E491" s="130">
        <v>6.6769646955348629E-3</v>
      </c>
      <c r="G491" s="130">
        <v>489</v>
      </c>
      <c r="H491" s="130">
        <f t="shared" ca="1" si="17"/>
        <v>2.6444655516867813E-2</v>
      </c>
    </row>
    <row r="492" spans="2:8" x14ac:dyDescent="0.25">
      <c r="B492" s="136">
        <v>45302</v>
      </c>
      <c r="C492" s="261">
        <v>17.716964721679691</v>
      </c>
      <c r="D492" s="130">
        <f t="shared" si="16"/>
        <v>3.977889791491105E-2</v>
      </c>
      <c r="E492" s="130">
        <v>-3.9795967838388527E-2</v>
      </c>
      <c r="G492" s="130">
        <v>490</v>
      </c>
      <c r="H492" s="130">
        <f t="shared" ca="1" si="17"/>
        <v>-7.2899036929266929E-3</v>
      </c>
    </row>
    <row r="493" spans="2:8" x14ac:dyDescent="0.25">
      <c r="B493" s="136">
        <v>45301</v>
      </c>
      <c r="C493" s="261">
        <v>17.039165496826168</v>
      </c>
      <c r="D493" s="130">
        <f t="shared" si="16"/>
        <v>-8.2190734505378331E-3</v>
      </c>
      <c r="E493" s="130">
        <v>-3.8257073686223532E-2</v>
      </c>
      <c r="G493" s="130">
        <v>491</v>
      </c>
      <c r="H493" s="130">
        <f t="shared" ca="1" si="17"/>
        <v>2.1347988590617571E-2</v>
      </c>
    </row>
    <row r="494" spans="2:8" x14ac:dyDescent="0.25">
      <c r="B494" s="136">
        <v>45300</v>
      </c>
      <c r="C494" s="261">
        <v>17.18037223815918</v>
      </c>
      <c r="D494" s="130">
        <f t="shared" si="16"/>
        <v>-8.1521801967230738E-3</v>
      </c>
      <c r="E494" s="130">
        <v>8.2871864446245041E-3</v>
      </c>
      <c r="G494" s="130">
        <v>492</v>
      </c>
      <c r="H494" s="130">
        <f t="shared" ca="1" si="17"/>
        <v>-1.2015440494664425E-2</v>
      </c>
    </row>
    <row r="495" spans="2:8" x14ac:dyDescent="0.25">
      <c r="B495" s="136">
        <v>45299</v>
      </c>
      <c r="C495" s="261">
        <v>17.32158088684082</v>
      </c>
      <c r="D495" s="130">
        <f t="shared" si="16"/>
        <v>1.6574484828336025E-2</v>
      </c>
      <c r="E495" s="130">
        <v>8.2191844695892729E-3</v>
      </c>
      <c r="G495" s="130">
        <v>493</v>
      </c>
      <c r="H495" s="130">
        <f t="shared" ca="1" si="17"/>
        <v>-1.9284792894110343E-2</v>
      </c>
    </row>
    <row r="496" spans="2:8" x14ac:dyDescent="0.25">
      <c r="B496" s="136">
        <v>45296</v>
      </c>
      <c r="C496" s="261">
        <v>17.039165496826168</v>
      </c>
      <c r="D496" s="130">
        <f t="shared" si="16"/>
        <v>1.6603461835247647E-3</v>
      </c>
      <c r="E496" s="130">
        <v>-1.6304250279442021E-2</v>
      </c>
      <c r="G496" s="130">
        <v>494</v>
      </c>
      <c r="H496" s="130">
        <f t="shared" ca="1" si="17"/>
        <v>-1.6977160417413744E-2</v>
      </c>
    </row>
    <row r="497" spans="2:8" x14ac:dyDescent="0.25">
      <c r="B497" s="136">
        <v>45295</v>
      </c>
      <c r="C497" s="261">
        <v>17.010921478271481</v>
      </c>
      <c r="D497" s="130">
        <f t="shared" si="16"/>
        <v>1.6627700232379294E-3</v>
      </c>
      <c r="E497" s="130">
        <v>-1.6575940036469758E-3</v>
      </c>
      <c r="G497" s="130">
        <v>495</v>
      </c>
      <c r="H497" s="130">
        <f t="shared" ca="1" si="17"/>
        <v>7.013397227547403E-3</v>
      </c>
    </row>
    <row r="498" spans="2:8" x14ac:dyDescent="0.25">
      <c r="B498" s="136">
        <v>45294</v>
      </c>
      <c r="C498" s="261">
        <v>16.982683181762699</v>
      </c>
      <c r="D498" s="130">
        <f t="shared" si="16"/>
        <v>-2.2123459933416855E-3</v>
      </c>
      <c r="E498" s="130">
        <v>-1.6600098086897593E-3</v>
      </c>
      <c r="G498" s="130">
        <v>496</v>
      </c>
      <c r="H498" s="130">
        <f t="shared" ca="1" si="17"/>
        <v>1.1994189135946517E-2</v>
      </c>
    </row>
    <row r="499" spans="2:8" x14ac:dyDescent="0.25">
      <c r="B499" s="136">
        <v>45293</v>
      </c>
      <c r="C499" s="261">
        <v>17.02033805847168</v>
      </c>
      <c r="D499" s="130">
        <f t="shared" si="16"/>
        <v>-1.6321991228474567E-2</v>
      </c>
      <c r="E499" s="130">
        <v>2.2172513204166406E-3</v>
      </c>
      <c r="G499" s="130">
        <v>497</v>
      </c>
      <c r="H499" s="130">
        <f t="shared" ca="1" si="17"/>
        <v>-3.5969184253684783E-2</v>
      </c>
    </row>
    <row r="500" spans="2:8" x14ac:dyDescent="0.25">
      <c r="B500" s="136">
        <v>45289</v>
      </c>
      <c r="C500" s="261">
        <v>17.302753448486332</v>
      </c>
      <c r="D500" s="130">
        <f t="shared" si="16"/>
        <v>-9.6983046825010449E-3</v>
      </c>
      <c r="E500" s="130">
        <v>1.6592819075886858E-2</v>
      </c>
      <c r="G500" s="130">
        <v>498</v>
      </c>
      <c r="H500" s="130">
        <f t="shared" ca="1" si="17"/>
        <v>-7.9752260901570643E-3</v>
      </c>
    </row>
    <row r="501" spans="2:8" x14ac:dyDescent="0.25">
      <c r="B501" s="136">
        <v>45288</v>
      </c>
      <c r="C501" s="261">
        <v>17.47220420837402</v>
      </c>
      <c r="D501" s="130">
        <f t="shared" si="16"/>
        <v>-2.1506043979388121E-3</v>
      </c>
      <c r="E501" s="130">
        <v>9.7932829241413021E-3</v>
      </c>
      <c r="G501" s="130">
        <v>499</v>
      </c>
      <c r="H501" s="130">
        <f t="shared" ca="1" si="17"/>
        <v>-3.6529226117202689E-3</v>
      </c>
    </row>
    <row r="502" spans="2:8" x14ac:dyDescent="0.25">
      <c r="B502" s="136">
        <v>45287</v>
      </c>
      <c r="C502" s="261">
        <v>17.509860992431641</v>
      </c>
      <c r="D502" s="130">
        <f t="shared" si="16"/>
        <v>8.1301973660728149E-3</v>
      </c>
      <c r="E502" s="130">
        <v>2.155239465411738E-3</v>
      </c>
      <c r="G502" s="130">
        <v>500</v>
      </c>
      <c r="H502" s="130">
        <f t="shared" ca="1" si="17"/>
        <v>1.2637653190986258E-2</v>
      </c>
    </row>
    <row r="503" spans="2:8" x14ac:dyDescent="0.25">
      <c r="B503" s="136">
        <v>45286</v>
      </c>
      <c r="C503" s="261">
        <v>17.368650436401371</v>
      </c>
      <c r="D503" s="130">
        <f t="shared" si="16"/>
        <v>-1.6524575235017935E-2</v>
      </c>
      <c r="E503" s="130">
        <v>-8.0646303298070668E-3</v>
      </c>
      <c r="G503" s="130">
        <v>501</v>
      </c>
      <c r="H503" s="130">
        <f t="shared" ca="1" si="17"/>
        <v>-1.4505723394659973E-2</v>
      </c>
    </row>
    <row r="504" spans="2:8" x14ac:dyDescent="0.25">
      <c r="B504" s="136">
        <v>45282</v>
      </c>
      <c r="C504" s="261">
        <v>17.660482406616211</v>
      </c>
      <c r="D504" s="130">
        <f t="shared" si="16"/>
        <v>1.9011532799673183E-2</v>
      </c>
      <c r="E504" s="130">
        <v>1.6802224863897094E-2</v>
      </c>
      <c r="G504" s="130">
        <v>502</v>
      </c>
      <c r="H504" s="130">
        <f t="shared" ca="1" si="17"/>
        <v>2.5908819684688333E-2</v>
      </c>
    </row>
    <row r="505" spans="2:8" x14ac:dyDescent="0.25">
      <c r="B505" s="136">
        <v>45281</v>
      </c>
      <c r="C505" s="261">
        <v>17.33099365234375</v>
      </c>
      <c r="D505" s="130">
        <f t="shared" si="16"/>
        <v>-5.430425274787396E-4</v>
      </c>
      <c r="E505" s="130">
        <v>-1.8656837717469336E-2</v>
      </c>
      <c r="G505" s="130">
        <v>503</v>
      </c>
      <c r="H505" s="130">
        <f t="shared" ca="1" si="17"/>
        <v>-8.001306628240815E-3</v>
      </c>
    </row>
    <row r="506" spans="2:8" x14ac:dyDescent="0.25">
      <c r="B506" s="136">
        <v>45280</v>
      </c>
      <c r="C506" s="261">
        <v>17.340410232543949</v>
      </c>
      <c r="D506" s="130">
        <f t="shared" si="16"/>
        <v>-1.9691211491068436E-2</v>
      </c>
      <c r="E506" s="130">
        <v>5.4333758289302808E-4</v>
      </c>
      <c r="G506" s="130">
        <v>504</v>
      </c>
      <c r="H506" s="130">
        <f t="shared" ca="1" si="17"/>
        <v>-3.7039925490149866E-2</v>
      </c>
    </row>
    <row r="507" spans="2:8" x14ac:dyDescent="0.25">
      <c r="B507" s="136">
        <v>45279</v>
      </c>
      <c r="C507" s="261">
        <v>17.688722610473629</v>
      </c>
      <c r="D507" s="130">
        <f t="shared" si="16"/>
        <v>-5.3185068951990108E-4</v>
      </c>
      <c r="E507" s="130">
        <v>2.0086743811630156E-2</v>
      </c>
      <c r="G507" s="130">
        <v>505</v>
      </c>
      <c r="H507" s="130">
        <f t="shared" ca="1" si="17"/>
        <v>1.6541774320580436E-2</v>
      </c>
    </row>
    <row r="508" spans="2:8" x14ac:dyDescent="0.25">
      <c r="B508" s="136">
        <v>45278</v>
      </c>
      <c r="C508" s="261">
        <v>17.698135375976559</v>
      </c>
      <c r="D508" s="130">
        <f t="shared" si="16"/>
        <v>6.9629609372265948E-3</v>
      </c>
      <c r="E508" s="130">
        <v>5.3213370519792746E-4</v>
      </c>
      <c r="G508" s="130">
        <v>506</v>
      </c>
      <c r="H508" s="130">
        <f t="shared" ca="1" si="17"/>
        <v>-6.4179553547082839E-3</v>
      </c>
    </row>
    <row r="509" spans="2:8" x14ac:dyDescent="0.25">
      <c r="B509" s="136">
        <v>45275</v>
      </c>
      <c r="C509" s="261">
        <v>17.57575607299805</v>
      </c>
      <c r="D509" s="130">
        <f t="shared" si="16"/>
        <v>1.633087528845991E-2</v>
      </c>
      <c r="E509" s="130">
        <v>-6.9148133618994762E-3</v>
      </c>
      <c r="G509" s="130">
        <v>507</v>
      </c>
      <c r="H509" s="130">
        <f t="shared" ca="1" si="17"/>
        <v>2.6343271831199028E-2</v>
      </c>
    </row>
    <row r="510" spans="2:8" x14ac:dyDescent="0.25">
      <c r="B510" s="136">
        <v>45274</v>
      </c>
      <c r="C510" s="261">
        <v>17.293340682983398</v>
      </c>
      <c r="D510" s="130">
        <f t="shared" si="16"/>
        <v>5.1517045084213758E-2</v>
      </c>
      <c r="E510" s="130">
        <v>-1.6068463219544325E-2</v>
      </c>
      <c r="G510" s="130">
        <v>508</v>
      </c>
      <c r="H510" s="130">
        <f t="shared" ca="1" si="17"/>
        <v>9.313038538901244E-3</v>
      </c>
    </row>
    <row r="511" spans="2:8" x14ac:dyDescent="0.25">
      <c r="B511" s="136">
        <v>45273</v>
      </c>
      <c r="C511" s="261">
        <v>16.446086883544918</v>
      </c>
      <c r="D511" s="130">
        <f t="shared" si="16"/>
        <v>-4.5584313316218688E-3</v>
      </c>
      <c r="E511" s="130">
        <v>-4.8993067040665868E-2</v>
      </c>
      <c r="G511" s="130">
        <v>509</v>
      </c>
      <c r="H511" s="130">
        <f t="shared" ca="1" si="17"/>
        <v>-7.0612653916387866E-2</v>
      </c>
    </row>
    <row r="512" spans="2:8" x14ac:dyDescent="0.25">
      <c r="B512" s="136">
        <v>45272</v>
      </c>
      <c r="C512" s="261">
        <v>16.52139854431152</v>
      </c>
      <c r="D512" s="130">
        <f t="shared" si="16"/>
        <v>8.0413151689773914E-3</v>
      </c>
      <c r="E512" s="130">
        <v>4.5793057825782501E-3</v>
      </c>
      <c r="G512" s="130">
        <v>510</v>
      </c>
      <c r="H512" s="130">
        <f t="shared" ca="1" si="17"/>
        <v>-9.0614342211132251E-3</v>
      </c>
    </row>
    <row r="513" spans="2:8" x14ac:dyDescent="0.25">
      <c r="B513" s="136">
        <v>45271</v>
      </c>
      <c r="C513" s="261">
        <v>16.389604568481449</v>
      </c>
      <c r="D513" s="130">
        <f t="shared" si="16"/>
        <v>-2.6830673735772449E-2</v>
      </c>
      <c r="E513" s="130">
        <v>-7.9771682449636793E-3</v>
      </c>
      <c r="G513" s="130">
        <v>511</v>
      </c>
      <c r="H513" s="130">
        <f t="shared" ca="1" si="17"/>
        <v>-2.6338245063709728E-2</v>
      </c>
    </row>
    <row r="514" spans="2:8" x14ac:dyDescent="0.25">
      <c r="B514" s="136">
        <v>45268</v>
      </c>
      <c r="C514" s="261">
        <v>16.841472625732418</v>
      </c>
      <c r="D514" s="130">
        <f t="shared" si="16"/>
        <v>1.4172346018878571E-2</v>
      </c>
      <c r="E514" s="130">
        <v>2.7570406312300465E-2</v>
      </c>
      <c r="G514" s="130">
        <v>512</v>
      </c>
      <c r="H514" s="130">
        <f t="shared" ca="1" si="17"/>
        <v>-2.8876481819847588E-2</v>
      </c>
    </row>
    <row r="515" spans="2:8" x14ac:dyDescent="0.25">
      <c r="B515" s="136">
        <v>45267</v>
      </c>
      <c r="C515" s="261">
        <v>16.606124877929691</v>
      </c>
      <c r="D515" s="130">
        <f t="shared" ref="D515:D578" si="18">(C515-C516)/C516</f>
        <v>-2.8264576964789289E-3</v>
      </c>
      <c r="E515" s="130">
        <v>-1.3974297440185534E-2</v>
      </c>
      <c r="G515" s="130">
        <v>513</v>
      </c>
      <c r="H515" s="130">
        <f t="shared" ref="H515:H578" ca="1" si="19">_xlfn.NORM.INV(RAND(),N$5,N$6)</f>
        <v>4.0810779223276437E-2</v>
      </c>
    </row>
    <row r="516" spans="2:8" x14ac:dyDescent="0.25">
      <c r="B516" s="136">
        <v>45266</v>
      </c>
      <c r="C516" s="261">
        <v>16.653194427490231</v>
      </c>
      <c r="D516" s="130">
        <f t="shared" si="18"/>
        <v>1.3173000078560605E-2</v>
      </c>
      <c r="E516" s="130">
        <v>2.8344692037753721E-3</v>
      </c>
      <c r="G516" s="130">
        <v>514</v>
      </c>
      <c r="H516" s="130">
        <f t="shared" ca="1" si="19"/>
        <v>-9.7911834564877818E-3</v>
      </c>
    </row>
    <row r="517" spans="2:8" x14ac:dyDescent="0.25">
      <c r="B517" s="136">
        <v>45265</v>
      </c>
      <c r="C517" s="261">
        <v>16.436674118041989</v>
      </c>
      <c r="D517" s="130">
        <f t="shared" si="18"/>
        <v>-1.30017283105049E-2</v>
      </c>
      <c r="E517" s="130">
        <v>-1.30017283105049E-2</v>
      </c>
      <c r="G517" s="130">
        <v>515</v>
      </c>
      <c r="H517" s="130">
        <f t="shared" ca="1" si="19"/>
        <v>3.7832363063729002E-2</v>
      </c>
    </row>
    <row r="518" spans="2:8" x14ac:dyDescent="0.25">
      <c r="B518" s="136">
        <v>45264</v>
      </c>
      <c r="C518" s="261">
        <v>16.653194427490231</v>
      </c>
      <c r="D518" s="130">
        <f t="shared" si="18"/>
        <v>-2.2561332301355157E-3</v>
      </c>
      <c r="E518" s="130">
        <v>1.3173000078560605E-2</v>
      </c>
      <c r="G518" s="130">
        <v>516</v>
      </c>
      <c r="H518" s="130">
        <f t="shared" ca="1" si="19"/>
        <v>2.2828954983521821E-3</v>
      </c>
    </row>
    <row r="519" spans="2:8" x14ac:dyDescent="0.25">
      <c r="B519" s="136">
        <v>45261</v>
      </c>
      <c r="C519" s="261">
        <v>16.690851211547852</v>
      </c>
      <c r="D519" s="130">
        <f t="shared" si="18"/>
        <v>1.0256557081523579E-2</v>
      </c>
      <c r="E519" s="130">
        <v>2.2612348772832959E-3</v>
      </c>
      <c r="G519" s="130">
        <v>517</v>
      </c>
      <c r="H519" s="130">
        <f t="shared" ca="1" si="19"/>
        <v>-3.388127341429497E-2</v>
      </c>
    </row>
    <row r="520" spans="2:8" x14ac:dyDescent="0.25">
      <c r="B520" s="136">
        <v>45260</v>
      </c>
      <c r="C520" s="261">
        <v>16.52139854431152</v>
      </c>
      <c r="D520" s="130">
        <f t="shared" si="18"/>
        <v>-3.9728530523876985E-3</v>
      </c>
      <c r="E520" s="130">
        <v>-1.0152428122964331E-2</v>
      </c>
      <c r="G520" s="130">
        <v>518</v>
      </c>
      <c r="H520" s="130">
        <f t="shared" ca="1" si="19"/>
        <v>-5.1962249060062355E-3</v>
      </c>
    </row>
    <row r="521" spans="2:8" x14ac:dyDescent="0.25">
      <c r="B521" s="136">
        <v>45259</v>
      </c>
      <c r="C521" s="261">
        <v>16.587297439575199</v>
      </c>
      <c r="D521" s="130">
        <f t="shared" si="18"/>
        <v>-5.6703160563334248E-4</v>
      </c>
      <c r="E521" s="130">
        <v>3.9886995696480319E-3</v>
      </c>
      <c r="G521" s="130">
        <v>519</v>
      </c>
      <c r="H521" s="130">
        <f t="shared" ca="1" si="19"/>
        <v>-1.8740907469856041E-2</v>
      </c>
    </row>
    <row r="522" spans="2:8" x14ac:dyDescent="0.25">
      <c r="B522" s="136">
        <v>45258</v>
      </c>
      <c r="C522" s="261">
        <v>16.596708297729489</v>
      </c>
      <c r="D522" s="130">
        <f t="shared" si="18"/>
        <v>1.4968160407206905E-2</v>
      </c>
      <c r="E522" s="130">
        <v>5.6735331289331373E-4</v>
      </c>
      <c r="G522" s="130">
        <v>520</v>
      </c>
      <c r="H522" s="130">
        <f t="shared" ca="1" si="19"/>
        <v>1.7693189700942507E-2</v>
      </c>
    </row>
    <row r="523" spans="2:8" x14ac:dyDescent="0.25">
      <c r="B523" s="136">
        <v>45257</v>
      </c>
      <c r="C523" s="261">
        <v>16.351949691772461</v>
      </c>
      <c r="D523" s="130">
        <f t="shared" si="18"/>
        <v>-5.7239872584308226E-3</v>
      </c>
      <c r="E523" s="130">
        <v>-1.4747418678829938E-2</v>
      </c>
      <c r="G523" s="130">
        <v>521</v>
      </c>
      <c r="H523" s="130">
        <f t="shared" ca="1" si="19"/>
        <v>-1.0091051670928752E-2</v>
      </c>
    </row>
    <row r="524" spans="2:8" x14ac:dyDescent="0.25">
      <c r="B524" s="136">
        <v>45254</v>
      </c>
      <c r="C524" s="261">
        <v>16.446086883544918</v>
      </c>
      <c r="D524" s="130">
        <f t="shared" si="18"/>
        <v>-6.2571613564394194E-3</v>
      </c>
      <c r="E524" s="130">
        <v>5.756939909118167E-3</v>
      </c>
      <c r="G524" s="130">
        <v>522</v>
      </c>
      <c r="H524" s="130">
        <f t="shared" ca="1" si="19"/>
        <v>-4.5043752428241398E-3</v>
      </c>
    </row>
    <row r="525" spans="2:8" x14ac:dyDescent="0.25">
      <c r="B525" s="136">
        <v>45252</v>
      </c>
      <c r="C525" s="261">
        <v>16.549640655517582</v>
      </c>
      <c r="D525" s="130">
        <f t="shared" si="18"/>
        <v>8.0274824342914542E-3</v>
      </c>
      <c r="E525" s="130">
        <v>6.2965599480247041E-3</v>
      </c>
      <c r="G525" s="130">
        <v>523</v>
      </c>
      <c r="H525" s="130">
        <f t="shared" ca="1" si="19"/>
        <v>2.2580078835040346E-2</v>
      </c>
    </row>
    <row r="526" spans="2:8" x14ac:dyDescent="0.25">
      <c r="B526" s="136">
        <v>45251</v>
      </c>
      <c r="C526" s="261">
        <v>16.4178466796875</v>
      </c>
      <c r="D526" s="130">
        <f t="shared" si="18"/>
        <v>-5.7012584907811577E-3</v>
      </c>
      <c r="E526" s="130">
        <v>-7.9635551353280966E-3</v>
      </c>
      <c r="G526" s="130">
        <v>524</v>
      </c>
      <c r="H526" s="130">
        <f t="shared" ca="1" si="19"/>
        <v>6.5880113548332023E-3</v>
      </c>
    </row>
    <row r="527" spans="2:8" x14ac:dyDescent="0.25">
      <c r="B527" s="136">
        <v>45250</v>
      </c>
      <c r="C527" s="261">
        <v>16.51198577880859</v>
      </c>
      <c r="D527" s="130">
        <f t="shared" si="18"/>
        <v>1.7133311325120103E-3</v>
      </c>
      <c r="E527" s="130">
        <v>5.7339492174428115E-3</v>
      </c>
      <c r="G527" s="130">
        <v>525</v>
      </c>
      <c r="H527" s="130">
        <f t="shared" ca="1" si="19"/>
        <v>-5.5277291248816189E-2</v>
      </c>
    </row>
    <row r="528" spans="2:8" x14ac:dyDescent="0.25">
      <c r="B528" s="136">
        <v>45247</v>
      </c>
      <c r="C528" s="261">
        <v>16.483743667602539</v>
      </c>
      <c r="D528" s="130">
        <f t="shared" si="18"/>
        <v>1.389701322442405E-2</v>
      </c>
      <c r="E528" s="130">
        <v>-1.7104006498295883E-3</v>
      </c>
      <c r="G528" s="130">
        <v>526</v>
      </c>
      <c r="H528" s="130">
        <f t="shared" ca="1" si="19"/>
        <v>-5.3481770959513727E-3</v>
      </c>
    </row>
    <row r="529" spans="2:8" x14ac:dyDescent="0.25">
      <c r="B529" s="136">
        <v>45246</v>
      </c>
      <c r="C529" s="261">
        <v>16.257808685302731</v>
      </c>
      <c r="D529" s="130">
        <f t="shared" si="18"/>
        <v>-5.1844058170947161E-3</v>
      </c>
      <c r="E529" s="130">
        <v>-1.3706533349209083E-2</v>
      </c>
      <c r="G529" s="130">
        <v>527</v>
      </c>
      <c r="H529" s="130">
        <f t="shared" ca="1" si="19"/>
        <v>2.8594789605895298E-2</v>
      </c>
    </row>
    <row r="530" spans="2:8" x14ac:dyDescent="0.25">
      <c r="B530" s="136">
        <v>45245</v>
      </c>
      <c r="C530" s="261">
        <v>16.342535018920898</v>
      </c>
      <c r="D530" s="130">
        <f t="shared" si="18"/>
        <v>2.6004638110785877E-2</v>
      </c>
      <c r="E530" s="130">
        <v>5.2114239537559151E-3</v>
      </c>
      <c r="G530" s="130">
        <v>528</v>
      </c>
      <c r="H530" s="130">
        <f t="shared" ca="1" si="19"/>
        <v>-9.1296985287370649E-3</v>
      </c>
    </row>
    <row r="531" spans="2:8" x14ac:dyDescent="0.25">
      <c r="B531" s="136">
        <v>45244</v>
      </c>
      <c r="C531" s="261">
        <v>15.928324699401861</v>
      </c>
      <c r="D531" s="130">
        <f t="shared" si="18"/>
        <v>2.2356611196681721E-2</v>
      </c>
      <c r="E531" s="130">
        <v>-2.5345536603683414E-2</v>
      </c>
      <c r="G531" s="130">
        <v>529</v>
      </c>
      <c r="H531" s="130">
        <f t="shared" ca="1" si="19"/>
        <v>-3.9906924117576466E-2</v>
      </c>
    </row>
    <row r="532" spans="2:8" x14ac:dyDescent="0.25">
      <c r="B532" s="136">
        <v>45243</v>
      </c>
      <c r="C532" s="261">
        <v>15.580008506774901</v>
      </c>
      <c r="D532" s="130">
        <f t="shared" si="18"/>
        <v>-4.8106113423821897E-3</v>
      </c>
      <c r="E532" s="130">
        <v>-2.1867723015468174E-2</v>
      </c>
      <c r="G532" s="130">
        <v>530</v>
      </c>
      <c r="H532" s="130">
        <f t="shared" ca="1" si="19"/>
        <v>-3.0558209573120849E-2</v>
      </c>
    </row>
    <row r="533" spans="2:8" x14ac:dyDescent="0.25">
      <c r="B533" s="136">
        <v>45240</v>
      </c>
      <c r="C533" s="261">
        <v>15.6553201675415</v>
      </c>
      <c r="D533" s="130">
        <f t="shared" si="18"/>
        <v>1.6503655180471886E-2</v>
      </c>
      <c r="E533" s="130">
        <v>4.8338651890883644E-3</v>
      </c>
      <c r="G533" s="130">
        <v>531</v>
      </c>
      <c r="H533" s="130">
        <f t="shared" ca="1" si="19"/>
        <v>2.2477049460350781E-2</v>
      </c>
    </row>
    <row r="534" spans="2:8" x14ac:dyDescent="0.25">
      <c r="B534" s="136">
        <v>45239</v>
      </c>
      <c r="C534" s="261">
        <v>15.401144981384279</v>
      </c>
      <c r="D534" s="130">
        <f t="shared" si="18"/>
        <v>-1.8596342243725937E-2</v>
      </c>
      <c r="E534" s="130">
        <v>-1.6235706675881846E-2</v>
      </c>
      <c r="G534" s="130">
        <v>532</v>
      </c>
      <c r="H534" s="130">
        <f t="shared" ca="1" si="19"/>
        <v>-6.5192421666696466E-3</v>
      </c>
    </row>
    <row r="535" spans="2:8" x14ac:dyDescent="0.25">
      <c r="B535" s="136">
        <v>45238</v>
      </c>
      <c r="C535" s="261">
        <v>15.692976951599119</v>
      </c>
      <c r="D535" s="130">
        <f t="shared" si="18"/>
        <v>-7.1470923297729944E-3</v>
      </c>
      <c r="E535" s="130">
        <v>1.8948719109363899E-2</v>
      </c>
      <c r="G535" s="130">
        <v>533</v>
      </c>
      <c r="H535" s="130">
        <f t="shared" ca="1" si="19"/>
        <v>2.0736895599183985E-2</v>
      </c>
    </row>
    <row r="536" spans="2:8" x14ac:dyDescent="0.25">
      <c r="B536" s="136">
        <v>45237</v>
      </c>
      <c r="C536" s="261">
        <v>15.805943489074711</v>
      </c>
      <c r="D536" s="130">
        <f t="shared" si="18"/>
        <v>-4.1519373534540738E-3</v>
      </c>
      <c r="E536" s="130">
        <v>7.1985409667016647E-3</v>
      </c>
      <c r="G536" s="130">
        <v>534</v>
      </c>
      <c r="H536" s="130">
        <f t="shared" ca="1" si="19"/>
        <v>-4.5696479275308663E-2</v>
      </c>
    </row>
    <row r="537" spans="2:8" x14ac:dyDescent="0.25">
      <c r="B537" s="136">
        <v>45236</v>
      </c>
      <c r="C537" s="261">
        <v>15.871842384338381</v>
      </c>
      <c r="D537" s="130">
        <f t="shared" si="18"/>
        <v>1.0791336757777995E-2</v>
      </c>
      <c r="E537" s="130">
        <v>4.1692478091687685E-3</v>
      </c>
      <c r="G537" s="130">
        <v>535</v>
      </c>
      <c r="H537" s="130">
        <f t="shared" ca="1" si="19"/>
        <v>9.1260302316824096E-3</v>
      </c>
    </row>
    <row r="538" spans="2:8" x14ac:dyDescent="0.25">
      <c r="B538" s="136">
        <v>45233</v>
      </c>
      <c r="C538" s="261">
        <v>15.702392578125</v>
      </c>
      <c r="D538" s="130">
        <f t="shared" si="18"/>
        <v>-5.9908872959319869E-4</v>
      </c>
      <c r="E538" s="130">
        <v>-1.0676127075240245E-2</v>
      </c>
      <c r="G538" s="130">
        <v>536</v>
      </c>
      <c r="H538" s="130">
        <f t="shared" ca="1" si="19"/>
        <v>-1.5242198460531212E-2</v>
      </c>
    </row>
    <row r="539" spans="2:8" x14ac:dyDescent="0.25">
      <c r="B539" s="136">
        <v>45232</v>
      </c>
      <c r="C539" s="261">
        <v>15.71180534362793</v>
      </c>
      <c r="D539" s="130">
        <f t="shared" si="18"/>
        <v>1.768301406235279E-2</v>
      </c>
      <c r="E539" s="130">
        <v>5.9944785204533795E-4</v>
      </c>
      <c r="G539" s="130">
        <v>537</v>
      </c>
      <c r="H539" s="130">
        <f t="shared" ca="1" si="19"/>
        <v>-4.3343635813981915E-2</v>
      </c>
    </row>
    <row r="540" spans="2:8" x14ac:dyDescent="0.25">
      <c r="B540" s="136">
        <v>45231</v>
      </c>
      <c r="C540" s="261">
        <v>15.43880081176758</v>
      </c>
      <c r="D540" s="130">
        <f t="shared" si="18"/>
        <v>-1.2180030500048885E-3</v>
      </c>
      <c r="E540" s="130">
        <v>-1.7375758284268034E-2</v>
      </c>
      <c r="G540" s="130">
        <v>538</v>
      </c>
      <c r="H540" s="130">
        <f t="shared" ca="1" si="19"/>
        <v>4.1002334532508483E-3</v>
      </c>
    </row>
    <row r="541" spans="2:8" x14ac:dyDescent="0.25">
      <c r="B541" s="136">
        <v>45230</v>
      </c>
      <c r="C541" s="261">
        <v>15.45762825012207</v>
      </c>
      <c r="D541" s="130">
        <f t="shared" si="18"/>
        <v>-4.8485129794267681E-3</v>
      </c>
      <c r="E541" s="130">
        <v>1.2194883905840657E-3</v>
      </c>
      <c r="G541" s="130">
        <v>539</v>
      </c>
      <c r="H541" s="130">
        <f t="shared" ca="1" si="19"/>
        <v>3.1958488977068607E-2</v>
      </c>
    </row>
    <row r="542" spans="2:8" x14ac:dyDescent="0.25">
      <c r="B542" s="136">
        <v>45229</v>
      </c>
      <c r="C542" s="261">
        <v>15.53293991088867</v>
      </c>
      <c r="D542" s="130">
        <f t="shared" si="18"/>
        <v>3.6496253660514575E-3</v>
      </c>
      <c r="E542" s="130">
        <v>4.8721355920825077E-3</v>
      </c>
      <c r="G542" s="130">
        <v>540</v>
      </c>
      <c r="H542" s="130">
        <f t="shared" ca="1" si="19"/>
        <v>1.3913790810624466E-2</v>
      </c>
    </row>
    <row r="543" spans="2:8" x14ac:dyDescent="0.25">
      <c r="B543" s="136">
        <v>45226</v>
      </c>
      <c r="C543" s="261">
        <v>15.476456642150881</v>
      </c>
      <c r="D543" s="130">
        <f t="shared" si="18"/>
        <v>7.3529840806077816E-3</v>
      </c>
      <c r="E543" s="130">
        <v>-3.6363540361212853E-3</v>
      </c>
      <c r="G543" s="130">
        <v>541</v>
      </c>
      <c r="H543" s="130">
        <f t="shared" ca="1" si="19"/>
        <v>3.4338939064251221E-2</v>
      </c>
    </row>
    <row r="544" spans="2:8" x14ac:dyDescent="0.25">
      <c r="B544" s="136">
        <v>45225</v>
      </c>
      <c r="C544" s="261">
        <v>15.36348915100098</v>
      </c>
      <c r="D544" s="130">
        <f t="shared" si="18"/>
        <v>-3.6629941481274258E-3</v>
      </c>
      <c r="E544" s="130">
        <v>-7.2993123530762285E-3</v>
      </c>
      <c r="G544" s="130">
        <v>542</v>
      </c>
      <c r="H544" s="130">
        <f t="shared" ca="1" si="19"/>
        <v>1.474055879344505E-2</v>
      </c>
    </row>
    <row r="545" spans="2:8" x14ac:dyDescent="0.25">
      <c r="B545" s="136">
        <v>45224</v>
      </c>
      <c r="C545" s="261">
        <v>15.41997241973877</v>
      </c>
      <c r="D545" s="130">
        <f t="shared" si="18"/>
        <v>-2.3838038264383243E-2</v>
      </c>
      <c r="E545" s="130">
        <v>3.6764610032682162E-3</v>
      </c>
      <c r="G545" s="130">
        <v>543</v>
      </c>
      <c r="H545" s="130">
        <f t="shared" ca="1" si="19"/>
        <v>-2.6575379650789991E-3</v>
      </c>
    </row>
    <row r="546" spans="2:8" x14ac:dyDescent="0.25">
      <c r="B546" s="136">
        <v>45223</v>
      </c>
      <c r="C546" s="261">
        <v>15.796530723571779</v>
      </c>
      <c r="D546" s="130">
        <f t="shared" si="18"/>
        <v>1.3040341833609735E-2</v>
      </c>
      <c r="E546" s="130">
        <v>2.4420167143164636E-2</v>
      </c>
      <c r="G546" s="130">
        <v>544</v>
      </c>
      <c r="H546" s="130">
        <f t="shared" ca="1" si="19"/>
        <v>-1.197757084894522E-2</v>
      </c>
    </row>
    <row r="547" spans="2:8" x14ac:dyDescent="0.25">
      <c r="B547" s="136">
        <v>45222</v>
      </c>
      <c r="C547" s="261">
        <v>15.59319019317627</v>
      </c>
      <c r="D547" s="130">
        <f t="shared" si="18"/>
        <v>-1.1196024620550103E-2</v>
      </c>
      <c r="E547" s="130">
        <v>-1.2872480290376818E-2</v>
      </c>
      <c r="G547" s="130">
        <v>545</v>
      </c>
      <c r="H547" s="130">
        <f t="shared" ca="1" si="19"/>
        <v>-1.450376746246804E-2</v>
      </c>
    </row>
    <row r="548" spans="2:8" x14ac:dyDescent="0.25">
      <c r="B548" s="136">
        <v>45219</v>
      </c>
      <c r="C548" s="261">
        <v>15.769748687744141</v>
      </c>
      <c r="D548" s="130">
        <f t="shared" si="18"/>
        <v>-7.0217395834227831E-3</v>
      </c>
      <c r="E548" s="130">
        <v>1.1322794911148765E-2</v>
      </c>
      <c r="G548" s="130">
        <v>546</v>
      </c>
      <c r="H548" s="130">
        <f t="shared" ca="1" si="19"/>
        <v>4.5350201181797584E-2</v>
      </c>
    </row>
    <row r="549" spans="2:8" x14ac:dyDescent="0.25">
      <c r="B549" s="136">
        <v>45218</v>
      </c>
      <c r="C549" s="261">
        <v>15.88126277923584</v>
      </c>
      <c r="D549" s="130">
        <f t="shared" si="18"/>
        <v>-2.9171750063109471E-3</v>
      </c>
      <c r="E549" s="130">
        <v>7.0713930640102854E-3</v>
      </c>
      <c r="G549" s="130">
        <v>547</v>
      </c>
      <c r="H549" s="130">
        <f t="shared" ca="1" si="19"/>
        <v>5.1863951667285163E-3</v>
      </c>
    </row>
    <row r="550" spans="2:8" x14ac:dyDescent="0.25">
      <c r="B550" s="136">
        <v>45217</v>
      </c>
      <c r="C550" s="261">
        <v>15.927726745605471</v>
      </c>
      <c r="D550" s="130">
        <f t="shared" si="18"/>
        <v>-1.2103708623263593E-2</v>
      </c>
      <c r="E550" s="130">
        <v>2.9257098138556455E-3</v>
      </c>
      <c r="G550" s="130">
        <v>548</v>
      </c>
      <c r="H550" s="130">
        <f t="shared" ca="1" si="19"/>
        <v>1.3176157223023607E-2</v>
      </c>
    </row>
    <row r="551" spans="2:8" x14ac:dyDescent="0.25">
      <c r="B551" s="136">
        <v>45216</v>
      </c>
      <c r="C551" s="261">
        <v>16.122873306274411</v>
      </c>
      <c r="D551" s="130">
        <f t="shared" si="18"/>
        <v>8.1347597125065556E-3</v>
      </c>
      <c r="E551" s="130">
        <v>1.2252003301273471E-2</v>
      </c>
      <c r="G551" s="130">
        <v>549</v>
      </c>
      <c r="H551" s="130">
        <f t="shared" ca="1" si="19"/>
        <v>1.5177820391629817E-2</v>
      </c>
    </row>
    <row r="552" spans="2:8" x14ac:dyDescent="0.25">
      <c r="B552" s="136">
        <v>45215</v>
      </c>
      <c r="C552" s="261">
        <v>15.992775917053221</v>
      </c>
      <c r="D552" s="130">
        <f t="shared" si="18"/>
        <v>1.8343139068328726E-2</v>
      </c>
      <c r="E552" s="130">
        <v>-8.0691193653776756E-3</v>
      </c>
      <c r="G552" s="130">
        <v>550</v>
      </c>
      <c r="H552" s="130">
        <f t="shared" ca="1" si="19"/>
        <v>-1.2577611019857684E-3</v>
      </c>
    </row>
    <row r="553" spans="2:8" x14ac:dyDescent="0.25">
      <c r="B553" s="136">
        <v>45212</v>
      </c>
      <c r="C553" s="261">
        <v>15.704702377319339</v>
      </c>
      <c r="D553" s="130">
        <f t="shared" si="18"/>
        <v>2.6731561670548534E-2</v>
      </c>
      <c r="E553" s="130">
        <v>-1.8012729073925579E-2</v>
      </c>
      <c r="G553" s="130">
        <v>551</v>
      </c>
      <c r="H553" s="130">
        <f t="shared" ca="1" si="19"/>
        <v>1.3518832249729291E-2</v>
      </c>
    </row>
    <row r="554" spans="2:8" x14ac:dyDescent="0.25">
      <c r="B554" s="136">
        <v>45211</v>
      </c>
      <c r="C554" s="261">
        <v>15.295821189880369</v>
      </c>
      <c r="D554" s="130">
        <f t="shared" si="18"/>
        <v>-6.5303725001171278E-2</v>
      </c>
      <c r="E554" s="130">
        <v>-2.6035589698883727E-2</v>
      </c>
      <c r="G554" s="130">
        <v>552</v>
      </c>
      <c r="H554" s="130">
        <f t="shared" ca="1" si="19"/>
        <v>-1.8794331584678442E-2</v>
      </c>
    </row>
    <row r="555" spans="2:8" x14ac:dyDescent="0.25">
      <c r="B555" s="136">
        <v>45210</v>
      </c>
      <c r="C555" s="261">
        <v>16.364482879638668</v>
      </c>
      <c r="D555" s="130">
        <f t="shared" si="18"/>
        <v>-1.344554840936738E-2</v>
      </c>
      <c r="E555" s="130">
        <v>6.9866251474312455E-2</v>
      </c>
      <c r="G555" s="130">
        <v>553</v>
      </c>
      <c r="H555" s="130">
        <f t="shared" ca="1" si="19"/>
        <v>-1.3472373870803521E-2</v>
      </c>
    </row>
    <row r="556" spans="2:8" x14ac:dyDescent="0.25">
      <c r="B556" s="136">
        <v>45209</v>
      </c>
      <c r="C556" s="261">
        <v>16.58751106262207</v>
      </c>
      <c r="D556" s="130">
        <f t="shared" si="18"/>
        <v>5.6339617741209408E-3</v>
      </c>
      <c r="E556" s="130">
        <v>1.3628795032741451E-2</v>
      </c>
      <c r="G556" s="130">
        <v>554</v>
      </c>
      <c r="H556" s="130">
        <f t="shared" ca="1" si="19"/>
        <v>7.7060411324826866E-3</v>
      </c>
    </row>
    <row r="557" spans="2:8" x14ac:dyDescent="0.25">
      <c r="B557" s="136">
        <v>45208</v>
      </c>
      <c r="C557" s="261">
        <v>16.49458122253418</v>
      </c>
      <c r="D557" s="130">
        <f t="shared" si="18"/>
        <v>-2.2485405081106376E-3</v>
      </c>
      <c r="E557" s="130">
        <v>-5.6023980775088472E-3</v>
      </c>
      <c r="G557" s="130">
        <v>555</v>
      </c>
      <c r="H557" s="130">
        <f t="shared" ca="1" si="19"/>
        <v>3.2344360521994256E-3</v>
      </c>
    </row>
    <row r="558" spans="2:8" x14ac:dyDescent="0.25">
      <c r="B558" s="136">
        <v>45205</v>
      </c>
      <c r="C558" s="261">
        <v>16.531753540039059</v>
      </c>
      <c r="D558" s="130">
        <f t="shared" si="18"/>
        <v>1.0221567136014749E-2</v>
      </c>
      <c r="E558" s="130">
        <v>2.253607836620675E-3</v>
      </c>
      <c r="G558" s="130">
        <v>556</v>
      </c>
      <c r="H558" s="130">
        <f t="shared" ca="1" si="19"/>
        <v>2.1783649569299939E-3</v>
      </c>
    </row>
    <row r="559" spans="2:8" x14ac:dyDescent="0.25">
      <c r="B559" s="136">
        <v>45204</v>
      </c>
      <c r="C559" s="261">
        <v>16.364482879638668</v>
      </c>
      <c r="D559" s="130">
        <f t="shared" si="18"/>
        <v>9.7475802288791401E-3</v>
      </c>
      <c r="E559" s="130">
        <v>-1.0118143849366594E-2</v>
      </c>
      <c r="G559" s="130">
        <v>557</v>
      </c>
      <c r="H559" s="130">
        <f t="shared" ca="1" si="19"/>
        <v>1.7939048003668724E-2</v>
      </c>
    </row>
    <row r="560" spans="2:8" x14ac:dyDescent="0.25">
      <c r="B560" s="136">
        <v>45203</v>
      </c>
      <c r="C560" s="261">
        <v>16.206508636474609</v>
      </c>
      <c r="D560" s="130">
        <f t="shared" si="18"/>
        <v>2.5882318850903429E-2</v>
      </c>
      <c r="E560" s="130">
        <v>-9.6534821372581646E-3</v>
      </c>
      <c r="G560" s="130">
        <v>558</v>
      </c>
      <c r="H560" s="130">
        <f t="shared" ca="1" si="19"/>
        <v>2.9797519567863483E-2</v>
      </c>
    </row>
    <row r="561" spans="2:8" x14ac:dyDescent="0.25">
      <c r="B561" s="136">
        <v>45202</v>
      </c>
      <c r="C561" s="261">
        <v>15.797629356384279</v>
      </c>
      <c r="D561" s="130">
        <f t="shared" si="18"/>
        <v>-1.0477341952795439E-2</v>
      </c>
      <c r="E561" s="130">
        <v>-2.5229325406343255E-2</v>
      </c>
      <c r="G561" s="130">
        <v>559</v>
      </c>
      <c r="H561" s="130">
        <f t="shared" ca="1" si="19"/>
        <v>1.0199850452990551E-2</v>
      </c>
    </row>
    <row r="562" spans="2:8" x14ac:dyDescent="0.25">
      <c r="B562" s="136">
        <v>45201</v>
      </c>
      <c r="C562" s="261">
        <v>15.96489906311035</v>
      </c>
      <c r="D562" s="130">
        <f t="shared" si="18"/>
        <v>4.0913019332365066E-3</v>
      </c>
      <c r="E562" s="130">
        <v>1.0588278972279605E-2</v>
      </c>
      <c r="G562" s="130">
        <v>560</v>
      </c>
      <c r="H562" s="130">
        <f t="shared" ca="1" si="19"/>
        <v>3.0928246382026102E-3</v>
      </c>
    </row>
    <row r="563" spans="2:8" x14ac:dyDescent="0.25">
      <c r="B563" s="136">
        <v>45198</v>
      </c>
      <c r="C563" s="261">
        <v>15.89984798431396</v>
      </c>
      <c r="D563" s="130">
        <f t="shared" si="18"/>
        <v>8.8442856055393482E-3</v>
      </c>
      <c r="E563" s="130">
        <v>-4.0746313859698615E-3</v>
      </c>
      <c r="G563" s="130">
        <v>561</v>
      </c>
      <c r="H563" s="130">
        <f t="shared" ca="1" si="19"/>
        <v>6.1416713894143233E-3</v>
      </c>
    </row>
    <row r="564" spans="2:8" x14ac:dyDescent="0.25">
      <c r="B564" s="136">
        <v>45197</v>
      </c>
      <c r="C564" s="261">
        <v>15.760457992553709</v>
      </c>
      <c r="D564" s="130">
        <f t="shared" si="18"/>
        <v>-2.7522932540634447E-2</v>
      </c>
      <c r="E564" s="130">
        <v>-8.7667499650163922E-3</v>
      </c>
      <c r="G564" s="130">
        <v>562</v>
      </c>
      <c r="H564" s="130">
        <f t="shared" ca="1" si="19"/>
        <v>-1.9628617053009657E-2</v>
      </c>
    </row>
    <row r="565" spans="2:8" x14ac:dyDescent="0.25">
      <c r="B565" s="136">
        <v>45196</v>
      </c>
      <c r="C565" s="261">
        <v>16.206508636474609</v>
      </c>
      <c r="D565" s="130">
        <f t="shared" si="18"/>
        <v>9.8437708728208485E-3</v>
      </c>
      <c r="E565" s="130">
        <v>2.830188336732627E-2</v>
      </c>
      <c r="G565" s="130">
        <v>563</v>
      </c>
      <c r="H565" s="130">
        <f t="shared" ca="1" si="19"/>
        <v>-2.0583311350988249E-2</v>
      </c>
    </row>
    <row r="566" spans="2:8" x14ac:dyDescent="0.25">
      <c r="B566" s="136">
        <v>45195</v>
      </c>
      <c r="C566" s="261">
        <v>16.048530578613281</v>
      </c>
      <c r="D566" s="130">
        <f t="shared" si="18"/>
        <v>-1.9307197382845951E-2</v>
      </c>
      <c r="E566" s="130">
        <v>-9.7478156094509064E-3</v>
      </c>
      <c r="G566" s="130">
        <v>564</v>
      </c>
      <c r="H566" s="130">
        <f t="shared" ca="1" si="19"/>
        <v>1.7129702957510127E-3</v>
      </c>
    </row>
    <row r="567" spans="2:8" x14ac:dyDescent="0.25">
      <c r="B567" s="136">
        <v>45194</v>
      </c>
      <c r="C567" s="261">
        <v>16.364482879638668</v>
      </c>
      <c r="D567" s="130">
        <f t="shared" si="18"/>
        <v>-9.561640767766888E-3</v>
      </c>
      <c r="E567" s="130">
        <v>1.9687304048037514E-2</v>
      </c>
      <c r="G567" s="130">
        <v>565</v>
      </c>
      <c r="H567" s="130">
        <f t="shared" ca="1" si="19"/>
        <v>4.6643656099498151E-2</v>
      </c>
    </row>
    <row r="568" spans="2:8" x14ac:dyDescent="0.25">
      <c r="B568" s="136">
        <v>45191</v>
      </c>
      <c r="C568" s="261">
        <v>16.522464752197269</v>
      </c>
      <c r="D568" s="130">
        <f t="shared" si="18"/>
        <v>2.2549936133584784E-3</v>
      </c>
      <c r="E568" s="130">
        <v>9.6539483539176234E-3</v>
      </c>
      <c r="G568" s="130">
        <v>566</v>
      </c>
      <c r="H568" s="130">
        <f t="shared" ca="1" si="19"/>
        <v>9.7009119747328519E-4</v>
      </c>
    </row>
    <row r="569" spans="2:8" x14ac:dyDescent="0.25">
      <c r="B569" s="136">
        <v>45190</v>
      </c>
      <c r="C569" s="261">
        <v>16.48529052734375</v>
      </c>
      <c r="D569" s="130">
        <f t="shared" si="18"/>
        <v>-8.3845784151000205E-3</v>
      </c>
      <c r="E569" s="130">
        <v>-2.2499200579971278E-3</v>
      </c>
      <c r="G569" s="130">
        <v>567</v>
      </c>
      <c r="H569" s="130">
        <f t="shared" ca="1" si="19"/>
        <v>-2.8336902100135192E-2</v>
      </c>
    </row>
    <row r="570" spans="2:8" x14ac:dyDescent="0.25">
      <c r="B570" s="136">
        <v>45189</v>
      </c>
      <c r="C570" s="261">
        <v>16.62468147277832</v>
      </c>
      <c r="D570" s="130">
        <f t="shared" si="18"/>
        <v>5.6211782079980009E-3</v>
      </c>
      <c r="E570" s="130">
        <v>8.4554739998889284E-3</v>
      </c>
      <c r="G570" s="130">
        <v>568</v>
      </c>
      <c r="H570" s="130">
        <f t="shared" ca="1" si="19"/>
        <v>-1.2621653405754321E-4</v>
      </c>
    </row>
    <row r="571" spans="2:8" x14ac:dyDescent="0.25">
      <c r="B571" s="136">
        <v>45188</v>
      </c>
      <c r="C571" s="261">
        <v>16.531753540039059</v>
      </c>
      <c r="D571" s="130">
        <f t="shared" si="18"/>
        <v>1.6890515596997119E-3</v>
      </c>
      <c r="E571" s="130">
        <v>-5.5897571867120546E-3</v>
      </c>
      <c r="G571" s="130">
        <v>569</v>
      </c>
      <c r="H571" s="130">
        <f t="shared" ca="1" si="19"/>
        <v>-3.4869314918778288E-2</v>
      </c>
    </row>
    <row r="572" spans="2:8" x14ac:dyDescent="0.25">
      <c r="B572" s="136">
        <v>45187</v>
      </c>
      <c r="C572" s="261">
        <v>16.503877639770511</v>
      </c>
      <c r="D572" s="130">
        <f t="shared" si="18"/>
        <v>5.6360432016493492E-4</v>
      </c>
      <c r="E572" s="130">
        <v>-1.6862034750901398E-3</v>
      </c>
      <c r="G572" s="130">
        <v>570</v>
      </c>
      <c r="H572" s="130">
        <f t="shared" ca="1" si="19"/>
        <v>-2.3478937202305115E-2</v>
      </c>
    </row>
    <row r="573" spans="2:8" x14ac:dyDescent="0.25">
      <c r="B573" s="136">
        <v>45184</v>
      </c>
      <c r="C573" s="261">
        <v>16.49458122253418</v>
      </c>
      <c r="D573" s="130">
        <f t="shared" si="18"/>
        <v>-1.9878603326236428E-2</v>
      </c>
      <c r="E573" s="130">
        <v>-5.6328684926319815E-4</v>
      </c>
      <c r="G573" s="130">
        <v>571</v>
      </c>
      <c r="H573" s="130">
        <f t="shared" ca="1" si="19"/>
        <v>1.1501237646928883E-2</v>
      </c>
    </row>
    <row r="574" spans="2:8" x14ac:dyDescent="0.25">
      <c r="B574" s="136">
        <v>45183</v>
      </c>
      <c r="C574" s="261">
        <v>16.829120635986332</v>
      </c>
      <c r="D574" s="130">
        <f t="shared" si="18"/>
        <v>6.1111463966950783E-3</v>
      </c>
      <c r="E574" s="130">
        <v>2.0281776720412811E-2</v>
      </c>
      <c r="G574" s="130">
        <v>572</v>
      </c>
      <c r="H574" s="130">
        <f t="shared" ca="1" si="19"/>
        <v>-1.4007174861680339E-3</v>
      </c>
    </row>
    <row r="575" spans="2:8" x14ac:dyDescent="0.25">
      <c r="B575" s="136">
        <v>45182</v>
      </c>
      <c r="C575" s="261">
        <v>16.726900100708011</v>
      </c>
      <c r="D575" s="130">
        <f t="shared" si="18"/>
        <v>-3.3223297426759973E-3</v>
      </c>
      <c r="E575" s="130">
        <v>-6.0740271277002055E-3</v>
      </c>
      <c r="G575" s="130">
        <v>573</v>
      </c>
      <c r="H575" s="130">
        <f t="shared" ca="1" si="19"/>
        <v>-3.1190888119336443E-2</v>
      </c>
    </row>
    <row r="576" spans="2:8" x14ac:dyDescent="0.25">
      <c r="B576" s="136">
        <v>45181</v>
      </c>
      <c r="C576" s="261">
        <v>16.782657623291019</v>
      </c>
      <c r="D576" s="130">
        <f t="shared" si="18"/>
        <v>6.1280538214919592E-3</v>
      </c>
      <c r="E576" s="130">
        <v>3.3334044112960132E-3</v>
      </c>
      <c r="G576" s="130">
        <v>574</v>
      </c>
      <c r="H576" s="130">
        <f t="shared" ca="1" si="19"/>
        <v>-1.0852211399517999E-2</v>
      </c>
    </row>
    <row r="577" spans="2:8" x14ac:dyDescent="0.25">
      <c r="B577" s="136">
        <v>45180</v>
      </c>
      <c r="C577" s="261">
        <v>16.680438995361332</v>
      </c>
      <c r="D577" s="130">
        <f t="shared" si="18"/>
        <v>1.1267807913379528E-2</v>
      </c>
      <c r="E577" s="130">
        <v>-6.0907295032836877E-3</v>
      </c>
      <c r="G577" s="130">
        <v>575</v>
      </c>
      <c r="H577" s="130">
        <f t="shared" ca="1" si="19"/>
        <v>3.2379092513910503E-2</v>
      </c>
    </row>
    <row r="578" spans="2:8" x14ac:dyDescent="0.25">
      <c r="B578" s="136">
        <v>45177</v>
      </c>
      <c r="C578" s="261">
        <v>16.49458122253418</v>
      </c>
      <c r="D578" s="130">
        <f t="shared" si="18"/>
        <v>1.3127683167064329E-2</v>
      </c>
      <c r="E578" s="130">
        <v>-1.114225907836342E-2</v>
      </c>
      <c r="G578" s="130">
        <v>576</v>
      </c>
      <c r="H578" s="130">
        <f t="shared" ca="1" si="19"/>
        <v>1.9123806295362549E-3</v>
      </c>
    </row>
    <row r="579" spans="2:8" x14ac:dyDescent="0.25">
      <c r="B579" s="136">
        <v>45176</v>
      </c>
      <c r="C579" s="261">
        <v>16.280851364135739</v>
      </c>
      <c r="D579" s="130">
        <f t="shared" ref="D579:D642" si="20">(C579-C580)/C580</f>
        <v>-3.4129250526006003E-3</v>
      </c>
      <c r="E579" s="130">
        <v>-1.2957580160110558E-2</v>
      </c>
      <c r="G579" s="130">
        <v>577</v>
      </c>
      <c r="H579" s="130">
        <f t="shared" ref="H579:H642" ca="1" si="21">_xlfn.NORM.INV(RAND(),N$5,N$6)</f>
        <v>1.1723710160365887E-2</v>
      </c>
    </row>
    <row r="580" spans="2:8" x14ac:dyDescent="0.25">
      <c r="B580" s="136">
        <v>45175</v>
      </c>
      <c r="C580" s="261">
        <v>16.336606979370121</v>
      </c>
      <c r="D580" s="130">
        <f t="shared" si="20"/>
        <v>-1.0692155012857982E-2</v>
      </c>
      <c r="E580" s="130">
        <v>3.4246130001041176E-3</v>
      </c>
      <c r="G580" s="130">
        <v>578</v>
      </c>
      <c r="H580" s="130">
        <f t="shared" ca="1" si="21"/>
        <v>-3.8372964057928755E-2</v>
      </c>
    </row>
    <row r="581" spans="2:8" x14ac:dyDescent="0.25">
      <c r="B581" s="136">
        <v>45174</v>
      </c>
      <c r="C581" s="261">
        <v>16.513168334960941</v>
      </c>
      <c r="D581" s="130">
        <f t="shared" si="20"/>
        <v>1.4269337986646183E-2</v>
      </c>
      <c r="E581" s="130">
        <v>1.0807712752946933E-2</v>
      </c>
      <c r="G581" s="130">
        <v>579</v>
      </c>
      <c r="H581" s="130">
        <f t="shared" ca="1" si="21"/>
        <v>-3.3675758444810293E-2</v>
      </c>
    </row>
    <row r="582" spans="2:8" x14ac:dyDescent="0.25">
      <c r="B582" s="136">
        <v>45170</v>
      </c>
      <c r="C582" s="261">
        <v>16.280851364135739</v>
      </c>
      <c r="D582" s="130">
        <f t="shared" si="20"/>
        <v>8.6355845021975075E-3</v>
      </c>
      <c r="E582" s="130">
        <v>-1.406858854174891E-2</v>
      </c>
      <c r="G582" s="130">
        <v>580</v>
      </c>
      <c r="H582" s="130">
        <f t="shared" ca="1" si="21"/>
        <v>4.3524009582518841E-2</v>
      </c>
    </row>
    <row r="583" spans="2:8" x14ac:dyDescent="0.25">
      <c r="B583" s="136">
        <v>45169</v>
      </c>
      <c r="C583" s="261">
        <v>16.141460418701168</v>
      </c>
      <c r="D583" s="130">
        <f t="shared" si="20"/>
        <v>-1.0256278309847728E-2</v>
      </c>
      <c r="E583" s="130">
        <v>-8.5616496531396111E-3</v>
      </c>
      <c r="G583" s="130">
        <v>581</v>
      </c>
      <c r="H583" s="130">
        <f t="shared" ca="1" si="21"/>
        <v>5.9230124899991472E-3</v>
      </c>
    </row>
    <row r="584" spans="2:8" x14ac:dyDescent="0.25">
      <c r="B584" s="136">
        <v>45168</v>
      </c>
      <c r="C584" s="261">
        <v>16.3087272644043</v>
      </c>
      <c r="D584" s="130">
        <f t="shared" si="20"/>
        <v>7.4625898448173128E-3</v>
      </c>
      <c r="E584" s="130">
        <v>1.0362559605160642E-2</v>
      </c>
      <c r="G584" s="130">
        <v>582</v>
      </c>
      <c r="H584" s="130">
        <f t="shared" ca="1" si="21"/>
        <v>-5.9162574633807741E-3</v>
      </c>
    </row>
    <row r="585" spans="2:8" x14ac:dyDescent="0.25">
      <c r="B585" s="136">
        <v>45167</v>
      </c>
      <c r="C585" s="261">
        <v>16.187923431396481</v>
      </c>
      <c r="D585" s="130">
        <f t="shared" si="20"/>
        <v>5.1933577985343541E-3</v>
      </c>
      <c r="E585" s="130">
        <v>-7.4073121126679246E-3</v>
      </c>
      <c r="G585" s="130">
        <v>583</v>
      </c>
      <c r="H585" s="130">
        <f t="shared" ca="1" si="21"/>
        <v>3.4804524648405113E-3</v>
      </c>
    </row>
    <row r="586" spans="2:8" x14ac:dyDescent="0.25">
      <c r="B586" s="136">
        <v>45166</v>
      </c>
      <c r="C586" s="261">
        <v>16.104288101196289</v>
      </c>
      <c r="D586" s="130">
        <f t="shared" si="20"/>
        <v>4.6376210108409867E-3</v>
      </c>
      <c r="E586" s="130">
        <v>-5.1665261795086712E-3</v>
      </c>
      <c r="G586" s="130">
        <v>584</v>
      </c>
      <c r="H586" s="130">
        <f t="shared" ca="1" si="21"/>
        <v>6.8041909873621685E-3</v>
      </c>
    </row>
    <row r="587" spans="2:8" x14ac:dyDescent="0.25">
      <c r="B587" s="136">
        <v>45163</v>
      </c>
      <c r="C587" s="261">
        <v>16.029947280883789</v>
      </c>
      <c r="D587" s="130">
        <f t="shared" si="20"/>
        <v>7.0053434383235197E-3</v>
      </c>
      <c r="E587" s="130">
        <v>-4.6162127655290566E-3</v>
      </c>
      <c r="G587" s="130">
        <v>585</v>
      </c>
      <c r="H587" s="130">
        <f t="shared" ca="1" si="21"/>
        <v>1.9788932315198807E-2</v>
      </c>
    </row>
    <row r="588" spans="2:8" x14ac:dyDescent="0.25">
      <c r="B588" s="136">
        <v>45162</v>
      </c>
      <c r="C588" s="261">
        <v>15.91843318939209</v>
      </c>
      <c r="D588" s="130">
        <f t="shared" si="20"/>
        <v>-8.1064985098737215E-3</v>
      </c>
      <c r="E588" s="130">
        <v>-6.9566099961341256E-3</v>
      </c>
      <c r="G588" s="130">
        <v>586</v>
      </c>
      <c r="H588" s="130">
        <f t="shared" ca="1" si="21"/>
        <v>1.8997169614281398E-2</v>
      </c>
    </row>
    <row r="589" spans="2:8" x14ac:dyDescent="0.25">
      <c r="B589" s="136">
        <v>45161</v>
      </c>
      <c r="C589" s="261">
        <v>16.048530578613281</v>
      </c>
      <c r="D589" s="130">
        <f t="shared" si="20"/>
        <v>1.6480251695094889E-2</v>
      </c>
      <c r="E589" s="130">
        <v>8.1727509028895647E-3</v>
      </c>
      <c r="G589" s="130">
        <v>587</v>
      </c>
      <c r="H589" s="130">
        <f t="shared" ca="1" si="21"/>
        <v>-7.3125485172890999E-3</v>
      </c>
    </row>
    <row r="590" spans="2:8" x14ac:dyDescent="0.25">
      <c r="B590" s="136">
        <v>45160</v>
      </c>
      <c r="C590" s="261">
        <v>15.78833484649658</v>
      </c>
      <c r="D590" s="130">
        <f t="shared" si="20"/>
        <v>6.516503288984934E-3</v>
      </c>
      <c r="E590" s="130">
        <v>-1.6213056444148541E-2</v>
      </c>
      <c r="G590" s="130">
        <v>588</v>
      </c>
      <c r="H590" s="130">
        <f t="shared" ca="1" si="21"/>
        <v>5.4642280967553717E-3</v>
      </c>
    </row>
    <row r="591" spans="2:8" x14ac:dyDescent="0.25">
      <c r="B591" s="136">
        <v>45159</v>
      </c>
      <c r="C591" s="261">
        <v>15.686116218566889</v>
      </c>
      <c r="D591" s="130">
        <f t="shared" si="20"/>
        <v>9.5693768157099363E-3</v>
      </c>
      <c r="E591" s="130">
        <v>-6.4743134043912989E-3</v>
      </c>
      <c r="G591" s="130">
        <v>589</v>
      </c>
      <c r="H591" s="130">
        <f t="shared" ca="1" si="21"/>
        <v>-8.2351991575820242E-3</v>
      </c>
    </row>
    <row r="592" spans="2:8" x14ac:dyDescent="0.25">
      <c r="B592" s="136">
        <v>45156</v>
      </c>
      <c r="C592" s="261">
        <v>15.53743267059326</v>
      </c>
      <c r="D592" s="130">
        <f t="shared" si="20"/>
        <v>-1.4731751390016187E-2</v>
      </c>
      <c r="E592" s="130">
        <v>-9.4786718332253474E-3</v>
      </c>
      <c r="G592" s="130">
        <v>590</v>
      </c>
      <c r="H592" s="130">
        <f t="shared" ca="1" si="21"/>
        <v>5.317474153956764E-3</v>
      </c>
    </row>
    <row r="593" spans="2:8" x14ac:dyDescent="0.25">
      <c r="B593" s="136">
        <v>45155</v>
      </c>
      <c r="C593" s="261">
        <v>15.769748687744141</v>
      </c>
      <c r="D593" s="130">
        <f t="shared" si="20"/>
        <v>-9.3403980077028763E-3</v>
      </c>
      <c r="E593" s="130">
        <v>1.4952020843866366E-2</v>
      </c>
      <c r="G593" s="130">
        <v>591</v>
      </c>
      <c r="H593" s="130">
        <f t="shared" ca="1" si="21"/>
        <v>1.6441319397701892E-2</v>
      </c>
    </row>
    <row r="594" spans="2:8" x14ac:dyDescent="0.25">
      <c r="B594" s="136">
        <v>45154</v>
      </c>
      <c r="C594" s="261">
        <v>15.91843318939209</v>
      </c>
      <c r="D594" s="130">
        <f t="shared" si="20"/>
        <v>0</v>
      </c>
      <c r="E594" s="130">
        <v>9.4284636104253923E-3</v>
      </c>
      <c r="G594" s="130">
        <v>592</v>
      </c>
      <c r="H594" s="130">
        <f t="shared" ca="1" si="21"/>
        <v>2.4455206719861296E-2</v>
      </c>
    </row>
    <row r="595" spans="2:8" x14ac:dyDescent="0.25">
      <c r="B595" s="136">
        <v>45153</v>
      </c>
      <c r="C595" s="261">
        <v>15.91843318939209</v>
      </c>
      <c r="D595" s="130">
        <f t="shared" si="20"/>
        <v>1.6014025298201135E-2</v>
      </c>
      <c r="E595" s="130">
        <v>0</v>
      </c>
      <c r="G595" s="130">
        <v>593</v>
      </c>
      <c r="H595" s="130">
        <f t="shared" ca="1" si="21"/>
        <v>-3.2679319477574437E-2</v>
      </c>
    </row>
    <row r="596" spans="2:8" x14ac:dyDescent="0.25">
      <c r="B596" s="136">
        <v>45152</v>
      </c>
      <c r="C596" s="261">
        <v>15.667532920837401</v>
      </c>
      <c r="D596" s="130">
        <f t="shared" si="20"/>
        <v>1.0791348537104145E-2</v>
      </c>
      <c r="E596" s="130">
        <v>-1.5761618343310767E-2</v>
      </c>
      <c r="G596" s="130">
        <v>594</v>
      </c>
      <c r="H596" s="130">
        <f t="shared" ca="1" si="21"/>
        <v>-4.1132730972403185E-2</v>
      </c>
    </row>
    <row r="597" spans="2:8" x14ac:dyDescent="0.25">
      <c r="B597" s="136">
        <v>45149</v>
      </c>
      <c r="C597" s="261">
        <v>15.500264167785639</v>
      </c>
      <c r="D597" s="130">
        <f t="shared" si="20"/>
        <v>-1.1262510537863698E-2</v>
      </c>
      <c r="E597" s="130">
        <v>-1.06761386043937E-2</v>
      </c>
      <c r="G597" s="130">
        <v>595</v>
      </c>
      <c r="H597" s="130">
        <f t="shared" ca="1" si="21"/>
        <v>3.8625718456026452E-4</v>
      </c>
    </row>
    <row r="598" spans="2:8" x14ac:dyDescent="0.25">
      <c r="B598" s="136">
        <v>45148</v>
      </c>
      <c r="C598" s="261">
        <v>15.67682456970215</v>
      </c>
      <c r="D598" s="130">
        <f t="shared" si="20"/>
        <v>9.575164893948716E-3</v>
      </c>
      <c r="E598" s="130">
        <v>1.1390799537691643E-2</v>
      </c>
      <c r="G598" s="130">
        <v>596</v>
      </c>
      <c r="H598" s="130">
        <f t="shared" ca="1" si="21"/>
        <v>2.6901832230961831E-3</v>
      </c>
    </row>
    <row r="599" spans="2:8" x14ac:dyDescent="0.25">
      <c r="B599" s="136">
        <v>45147</v>
      </c>
      <c r="C599" s="261">
        <v>15.528140068054199</v>
      </c>
      <c r="D599" s="130">
        <f t="shared" si="20"/>
        <v>-3.5778932875245809E-3</v>
      </c>
      <c r="E599" s="130">
        <v>-9.4843506723489412E-3</v>
      </c>
      <c r="G599" s="130">
        <v>597</v>
      </c>
      <c r="H599" s="130">
        <f t="shared" ca="1" si="21"/>
        <v>-6.2661281045662284E-4</v>
      </c>
    </row>
    <row r="600" spans="2:8" x14ac:dyDescent="0.25">
      <c r="B600" s="136">
        <v>45146</v>
      </c>
      <c r="C600" s="261">
        <v>15.583897590637211</v>
      </c>
      <c r="D600" s="130">
        <f t="shared" si="20"/>
        <v>-5.959397932005908E-4</v>
      </c>
      <c r="E600" s="130">
        <v>3.5907405741219742E-3</v>
      </c>
      <c r="G600" s="130">
        <v>598</v>
      </c>
      <c r="H600" s="130">
        <f t="shared" ca="1" si="21"/>
        <v>2.9252426135051853E-2</v>
      </c>
    </row>
    <row r="601" spans="2:8" x14ac:dyDescent="0.25">
      <c r="B601" s="136">
        <v>45145</v>
      </c>
      <c r="C601" s="261">
        <v>15.59319019317627</v>
      </c>
      <c r="D601" s="130">
        <f t="shared" si="20"/>
        <v>4.1891768645168862E-3</v>
      </c>
      <c r="E601" s="130">
        <v>5.9629514920849663E-4</v>
      </c>
      <c r="G601" s="130">
        <v>599</v>
      </c>
      <c r="H601" s="130">
        <f t="shared" ca="1" si="21"/>
        <v>-3.1002588365109739E-2</v>
      </c>
    </row>
    <row r="602" spans="2:8" x14ac:dyDescent="0.25">
      <c r="B602" s="136">
        <v>45142</v>
      </c>
      <c r="C602" s="261">
        <v>15.528140068054199</v>
      </c>
      <c r="D602" s="130">
        <f t="shared" si="20"/>
        <v>1.2113900237898221E-2</v>
      </c>
      <c r="E602" s="130">
        <v>-4.1717008717393105E-3</v>
      </c>
      <c r="G602" s="130">
        <v>600</v>
      </c>
      <c r="H602" s="130">
        <f t="shared" ca="1" si="21"/>
        <v>1.3511599722326134E-2</v>
      </c>
    </row>
    <row r="603" spans="2:8" x14ac:dyDescent="0.25">
      <c r="B603" s="136">
        <v>45141</v>
      </c>
      <c r="C603" s="261">
        <v>15.34228515625</v>
      </c>
      <c r="D603" s="130">
        <f t="shared" si="20"/>
        <v>-6.0538113945477064E-4</v>
      </c>
      <c r="E603" s="130">
        <v>-1.1968910055529164E-2</v>
      </c>
      <c r="G603" s="130">
        <v>601</v>
      </c>
      <c r="H603" s="130">
        <f t="shared" ca="1" si="21"/>
        <v>-3.6009225863645159E-3</v>
      </c>
    </row>
    <row r="604" spans="2:8" x14ac:dyDescent="0.25">
      <c r="B604" s="136">
        <v>45140</v>
      </c>
      <c r="C604" s="261">
        <v>15.351578712463381</v>
      </c>
      <c r="D604" s="130">
        <f t="shared" si="20"/>
        <v>-1.6666634087006749E-2</v>
      </c>
      <c r="E604" s="130">
        <v>6.0574784777708021E-4</v>
      </c>
      <c r="G604" s="130">
        <v>602</v>
      </c>
      <c r="H604" s="130">
        <f t="shared" ca="1" si="21"/>
        <v>-4.0127335029191233E-2</v>
      </c>
    </row>
    <row r="605" spans="2:8" x14ac:dyDescent="0.25">
      <c r="B605" s="136">
        <v>45139</v>
      </c>
      <c r="C605" s="261">
        <v>15.61177444458008</v>
      </c>
      <c r="D605" s="130">
        <f t="shared" si="20"/>
        <v>8.4032516030221067E-3</v>
      </c>
      <c r="E605" s="130">
        <v>1.6949118848959548E-2</v>
      </c>
      <c r="G605" s="130">
        <v>603</v>
      </c>
      <c r="H605" s="130">
        <f t="shared" ca="1" si="21"/>
        <v>-3.4530246960468901E-3</v>
      </c>
    </row>
    <row r="606" spans="2:8" x14ac:dyDescent="0.25">
      <c r="B606" s="136">
        <v>45138</v>
      </c>
      <c r="C606" s="261">
        <v>15.4816780090332</v>
      </c>
      <c r="D606" s="130">
        <f t="shared" si="20"/>
        <v>1.2150823211492044E-2</v>
      </c>
      <c r="E606" s="130">
        <v>-8.3332254132102036E-3</v>
      </c>
      <c r="G606" s="130">
        <v>604</v>
      </c>
      <c r="H606" s="130">
        <f t="shared" ca="1" si="21"/>
        <v>-2.1517637144914181E-2</v>
      </c>
    </row>
    <row r="607" spans="2:8" x14ac:dyDescent="0.25">
      <c r="B607" s="136">
        <v>45135</v>
      </c>
      <c r="C607" s="261">
        <v>15.295821189880369</v>
      </c>
      <c r="D607" s="130">
        <f t="shared" si="20"/>
        <v>-1.0222481053234939E-2</v>
      </c>
      <c r="E607" s="130">
        <v>-1.2004953148126909E-2</v>
      </c>
      <c r="G607" s="130">
        <v>605</v>
      </c>
      <c r="H607" s="130">
        <f t="shared" ca="1" si="21"/>
        <v>7.6528039898830745E-3</v>
      </c>
    </row>
    <row r="608" spans="2:8" x14ac:dyDescent="0.25">
      <c r="B608" s="136">
        <v>45134</v>
      </c>
      <c r="C608" s="261">
        <v>15.45379734039307</v>
      </c>
      <c r="D608" s="130">
        <f t="shared" si="20"/>
        <v>6.0155338100848659E-4</v>
      </c>
      <c r="E608" s="130">
        <v>1.0328059445230492E-2</v>
      </c>
      <c r="G608" s="130">
        <v>606</v>
      </c>
      <c r="H608" s="130">
        <f t="shared" ca="1" si="21"/>
        <v>1.0790584984987224E-2</v>
      </c>
    </row>
    <row r="609" spans="2:8" x14ac:dyDescent="0.25">
      <c r="B609" s="136">
        <v>45133</v>
      </c>
      <c r="C609" s="261">
        <v>15.44450664520264</v>
      </c>
      <c r="D609" s="130">
        <f t="shared" si="20"/>
        <v>1.4652138810910615E-2</v>
      </c>
      <c r="E609" s="130">
        <v>-6.0119173208941388E-4</v>
      </c>
      <c r="G609" s="130">
        <v>607</v>
      </c>
      <c r="H609" s="130">
        <f t="shared" ca="1" si="21"/>
        <v>-3.4224856688463194E-2</v>
      </c>
    </row>
    <row r="610" spans="2:8" x14ac:dyDescent="0.25">
      <c r="B610" s="136">
        <v>45132</v>
      </c>
      <c r="C610" s="261">
        <v>15.221479415893549</v>
      </c>
      <c r="D610" s="130">
        <f t="shared" si="20"/>
        <v>9.8643642013409635E-3</v>
      </c>
      <c r="E610" s="130">
        <v>-1.4440553811951478E-2</v>
      </c>
      <c r="G610" s="130">
        <v>608</v>
      </c>
      <c r="H610" s="130">
        <f t="shared" ca="1" si="21"/>
        <v>1.5421519125922987E-2</v>
      </c>
    </row>
    <row r="611" spans="2:8" x14ac:dyDescent="0.25">
      <c r="B611" s="136">
        <v>45131</v>
      </c>
      <c r="C611" s="261">
        <v>15.07279586791992</v>
      </c>
      <c r="D611" s="130">
        <f t="shared" si="20"/>
        <v>-4.907975073861E-3</v>
      </c>
      <c r="E611" s="130">
        <v>-9.7680090030132626E-3</v>
      </c>
      <c r="G611" s="130">
        <v>609</v>
      </c>
      <c r="H611" s="130">
        <f t="shared" ca="1" si="21"/>
        <v>2.0592258566591637E-2</v>
      </c>
    </row>
    <row r="612" spans="2:8" x14ac:dyDescent="0.25">
      <c r="B612" s="136">
        <v>45128</v>
      </c>
      <c r="C612" s="261">
        <v>15.14713764190674</v>
      </c>
      <c r="D612" s="130">
        <f t="shared" si="20"/>
        <v>4.9321821006708356E-3</v>
      </c>
      <c r="E612" s="130">
        <v>4.9321821006708356E-3</v>
      </c>
      <c r="G612" s="130">
        <v>610</v>
      </c>
      <c r="H612" s="130">
        <f t="shared" ca="1" si="21"/>
        <v>-3.136715818265301E-2</v>
      </c>
    </row>
    <row r="613" spans="2:8" x14ac:dyDescent="0.25">
      <c r="B613" s="136">
        <v>45127</v>
      </c>
      <c r="C613" s="261">
        <v>15.07279586791992</v>
      </c>
      <c r="D613" s="130">
        <f t="shared" si="20"/>
        <v>-8.413332492700859E-2</v>
      </c>
      <c r="E613" s="130">
        <v>-4.907975073861E-3</v>
      </c>
      <c r="G613" s="130">
        <v>611</v>
      </c>
      <c r="H613" s="130">
        <f t="shared" ca="1" si="21"/>
        <v>3.3225667883865842E-2</v>
      </c>
    </row>
    <row r="614" spans="2:8" x14ac:dyDescent="0.25">
      <c r="B614" s="136">
        <v>45126</v>
      </c>
      <c r="C614" s="261">
        <v>16.457412719726559</v>
      </c>
      <c r="D614" s="130">
        <f t="shared" si="20"/>
        <v>-9.5078214386942334E-3</v>
      </c>
      <c r="E614" s="130">
        <v>9.1861978622929441E-2</v>
      </c>
      <c r="G614" s="130">
        <v>612</v>
      </c>
      <c r="H614" s="130">
        <f t="shared" ca="1" si="21"/>
        <v>-1.349661607214241E-2</v>
      </c>
    </row>
    <row r="615" spans="2:8" x14ac:dyDescent="0.25">
      <c r="B615" s="136">
        <v>45125</v>
      </c>
      <c r="C615" s="261">
        <v>16.615388870239261</v>
      </c>
      <c r="D615" s="130">
        <f t="shared" si="20"/>
        <v>3.4123804265463881E-2</v>
      </c>
      <c r="E615" s="130">
        <v>9.5990878519650567E-3</v>
      </c>
      <c r="G615" s="130">
        <v>613</v>
      </c>
      <c r="H615" s="130">
        <f t="shared" ca="1" si="21"/>
        <v>-2.6487661631697256E-2</v>
      </c>
    </row>
    <row r="616" spans="2:8" x14ac:dyDescent="0.25">
      <c r="B616" s="136">
        <v>45124</v>
      </c>
      <c r="C616" s="261">
        <v>16.067117691040039</v>
      </c>
      <c r="D616" s="130">
        <f t="shared" si="20"/>
        <v>1.467122998666646E-2</v>
      </c>
      <c r="E616" s="130">
        <v>-3.299779400175587E-2</v>
      </c>
      <c r="G616" s="130">
        <v>614</v>
      </c>
      <c r="H616" s="130">
        <f t="shared" ca="1" si="21"/>
        <v>2.7799998708247401E-2</v>
      </c>
    </row>
    <row r="617" spans="2:8" x14ac:dyDescent="0.25">
      <c r="B617" s="136">
        <v>45121</v>
      </c>
      <c r="C617" s="261">
        <v>15.83480167388916</v>
      </c>
      <c r="D617" s="130">
        <f t="shared" si="20"/>
        <v>1.4889928038381255E-2</v>
      </c>
      <c r="E617" s="130">
        <v>-1.4459097245577025E-2</v>
      </c>
      <c r="G617" s="130">
        <v>615</v>
      </c>
      <c r="H617" s="130">
        <f t="shared" ca="1" si="21"/>
        <v>-1.4880731008354933E-2</v>
      </c>
    </row>
    <row r="618" spans="2:8" x14ac:dyDescent="0.25">
      <c r="B618" s="136">
        <v>45120</v>
      </c>
      <c r="C618" s="261">
        <v>15.602481842041019</v>
      </c>
      <c r="D618" s="130">
        <f t="shared" si="20"/>
        <v>4.4803976496044416E-2</v>
      </c>
      <c r="E618" s="130">
        <v>-1.4671470892573629E-2</v>
      </c>
      <c r="G618" s="130">
        <v>616</v>
      </c>
      <c r="H618" s="130">
        <f t="shared" ca="1" si="21"/>
        <v>3.1353435667861612E-2</v>
      </c>
    </row>
    <row r="619" spans="2:8" x14ac:dyDescent="0.25">
      <c r="B619" s="136">
        <v>45119</v>
      </c>
      <c r="C619" s="261">
        <v>14.93340587615967</v>
      </c>
      <c r="D619" s="130">
        <f t="shared" si="20"/>
        <v>-1.0467971073390396E-2</v>
      </c>
      <c r="E619" s="130">
        <v>-4.2882662685017107E-2</v>
      </c>
      <c r="G619" s="130">
        <v>617</v>
      </c>
      <c r="H619" s="130">
        <f t="shared" ca="1" si="21"/>
        <v>1.9781911229377131E-2</v>
      </c>
    </row>
    <row r="620" spans="2:8" x14ac:dyDescent="0.25">
      <c r="B620" s="136">
        <v>45118</v>
      </c>
      <c r="C620" s="261">
        <v>15.09138202667236</v>
      </c>
      <c r="D620" s="130">
        <f t="shared" si="20"/>
        <v>1.4365897478697031E-2</v>
      </c>
      <c r="E620" s="130">
        <v>1.0578708689950622E-2</v>
      </c>
      <c r="G620" s="130">
        <v>618</v>
      </c>
      <c r="H620" s="130">
        <f t="shared" ca="1" si="21"/>
        <v>7.6358004970595115E-3</v>
      </c>
    </row>
    <row r="621" spans="2:8" x14ac:dyDescent="0.25">
      <c r="B621" s="136">
        <v>45117</v>
      </c>
      <c r="C621" s="261">
        <v>14.877651214599609</v>
      </c>
      <c r="D621" s="130">
        <f t="shared" si="20"/>
        <v>-2.4920517654156435E-3</v>
      </c>
      <c r="E621" s="130">
        <v>-1.4162441298948275E-2</v>
      </c>
      <c r="G621" s="130">
        <v>619</v>
      </c>
      <c r="H621" s="130">
        <f t="shared" ca="1" si="21"/>
        <v>-2.6009891409254422E-2</v>
      </c>
    </row>
    <row r="622" spans="2:8" x14ac:dyDescent="0.25">
      <c r="B622" s="136">
        <v>45114</v>
      </c>
      <c r="C622" s="261">
        <v>14.91481971740723</v>
      </c>
      <c r="D622" s="130">
        <f t="shared" si="20"/>
        <v>-1.2446027990246601E-3</v>
      </c>
      <c r="E622" s="130">
        <v>2.4982776025255157E-3</v>
      </c>
      <c r="G622" s="130">
        <v>620</v>
      </c>
      <c r="H622" s="130">
        <f t="shared" ca="1" si="21"/>
        <v>2.5239148703693742E-3</v>
      </c>
    </row>
    <row r="623" spans="2:8" x14ac:dyDescent="0.25">
      <c r="B623" s="136">
        <v>45113</v>
      </c>
      <c r="C623" s="261">
        <v>14.93340587615967</v>
      </c>
      <c r="D623" s="130">
        <f t="shared" si="20"/>
        <v>-1.1685154270241487E-2</v>
      </c>
      <c r="E623" s="130">
        <v>1.2461537654892029E-3</v>
      </c>
      <c r="G623" s="130">
        <v>621</v>
      </c>
      <c r="H623" s="130">
        <f t="shared" ca="1" si="21"/>
        <v>1.2535772253372509E-2</v>
      </c>
    </row>
    <row r="624" spans="2:8" x14ac:dyDescent="0.25">
      <c r="B624" s="136">
        <v>45112</v>
      </c>
      <c r="C624" s="261">
        <v>15.109968185424799</v>
      </c>
      <c r="D624" s="130">
        <f t="shared" si="20"/>
        <v>7.434974966649517E-3</v>
      </c>
      <c r="E624" s="130">
        <v>1.1823311488975282E-2</v>
      </c>
      <c r="G624" s="130">
        <v>622</v>
      </c>
      <c r="H624" s="130">
        <f t="shared" ca="1" si="21"/>
        <v>-4.9880252108794258E-2</v>
      </c>
    </row>
    <row r="625" spans="2:8" x14ac:dyDescent="0.25">
      <c r="B625" s="136">
        <v>45110</v>
      </c>
      <c r="C625" s="261">
        <v>14.99845504760742</v>
      </c>
      <c r="D625" s="130">
        <f t="shared" si="20"/>
        <v>4.3559501420635492E-3</v>
      </c>
      <c r="E625" s="130">
        <v>-7.380104077581431E-3</v>
      </c>
      <c r="G625" s="130">
        <v>623</v>
      </c>
      <c r="H625" s="130">
        <f t="shared" ca="1" si="21"/>
        <v>5.2112948347240399E-3</v>
      </c>
    </row>
    <row r="626" spans="2:8" x14ac:dyDescent="0.25">
      <c r="B626" s="136">
        <v>45107</v>
      </c>
      <c r="C626" s="261">
        <v>14.93340587615967</v>
      </c>
      <c r="D626" s="130">
        <f t="shared" si="20"/>
        <v>1.0691814278571283E-2</v>
      </c>
      <c r="E626" s="130">
        <v>-4.3370581330726531E-3</v>
      </c>
      <c r="G626" s="130">
        <v>624</v>
      </c>
      <c r="H626" s="130">
        <f t="shared" ca="1" si="21"/>
        <v>3.8746489194081156E-2</v>
      </c>
    </row>
    <row r="627" spans="2:8" x14ac:dyDescent="0.25">
      <c r="B627" s="136">
        <v>45106</v>
      </c>
      <c r="C627" s="261">
        <v>14.775429725646971</v>
      </c>
      <c r="D627" s="130">
        <f t="shared" si="20"/>
        <v>9.5237505701437578E-3</v>
      </c>
      <c r="E627" s="130">
        <v>-1.0578708689951217E-2</v>
      </c>
      <c r="G627" s="130">
        <v>625</v>
      </c>
      <c r="H627" s="130">
        <f t="shared" ca="1" si="21"/>
        <v>6.0536276848006292E-3</v>
      </c>
    </row>
    <row r="628" spans="2:8" x14ac:dyDescent="0.25">
      <c r="B628" s="136">
        <v>45105</v>
      </c>
      <c r="C628" s="261">
        <v>14.636039733886721</v>
      </c>
      <c r="D628" s="130">
        <f t="shared" si="20"/>
        <v>8.3226863866125884E-3</v>
      </c>
      <c r="E628" s="130">
        <v>-9.4339044175682611E-3</v>
      </c>
      <c r="G628" s="130">
        <v>626</v>
      </c>
      <c r="H628" s="130">
        <f t="shared" ca="1" si="21"/>
        <v>1.2357256389828071E-2</v>
      </c>
    </row>
    <row r="629" spans="2:8" x14ac:dyDescent="0.25">
      <c r="B629" s="136">
        <v>45104</v>
      </c>
      <c r="C629" s="261">
        <v>14.51523399353027</v>
      </c>
      <c r="D629" s="130">
        <f t="shared" si="20"/>
        <v>7.7419674356678644E-3</v>
      </c>
      <c r="E629" s="130">
        <v>-8.2539910080149589E-3</v>
      </c>
      <c r="G629" s="130">
        <v>627</v>
      </c>
      <c r="H629" s="130">
        <f t="shared" ca="1" si="21"/>
        <v>-6.2208784533016991E-3</v>
      </c>
    </row>
    <row r="630" spans="2:8" x14ac:dyDescent="0.25">
      <c r="B630" s="136">
        <v>45103</v>
      </c>
      <c r="C630" s="261">
        <v>14.403720855712891</v>
      </c>
      <c r="D630" s="130">
        <f t="shared" si="20"/>
        <v>1.973685631938053E-2</v>
      </c>
      <c r="E630" s="130">
        <v>-7.6824898494287381E-3</v>
      </c>
      <c r="G630" s="130">
        <v>628</v>
      </c>
      <c r="H630" s="130">
        <f t="shared" ca="1" si="21"/>
        <v>1.7013825739658841E-2</v>
      </c>
    </row>
    <row r="631" spans="2:8" x14ac:dyDescent="0.25">
      <c r="B631" s="136">
        <v>45100</v>
      </c>
      <c r="C631" s="261">
        <v>14.12493896484375</v>
      </c>
      <c r="D631" s="130">
        <f t="shared" si="20"/>
        <v>-1.7453108341737029E-2</v>
      </c>
      <c r="E631" s="130">
        <v>-1.9354852378895449E-2</v>
      </c>
      <c r="G631" s="130">
        <v>629</v>
      </c>
      <c r="H631" s="130">
        <f t="shared" ca="1" si="21"/>
        <v>-1.9597019185956795E-2</v>
      </c>
    </row>
    <row r="632" spans="2:8" x14ac:dyDescent="0.25">
      <c r="B632" s="136">
        <v>45099</v>
      </c>
      <c r="C632" s="261">
        <v>14.37584209442139</v>
      </c>
      <c r="D632" s="130">
        <f t="shared" si="20"/>
        <v>5.1981130433547502E-3</v>
      </c>
      <c r="E632" s="130">
        <v>1.7763130177208222E-2</v>
      </c>
      <c r="G632" s="130">
        <v>630</v>
      </c>
      <c r="H632" s="130">
        <f t="shared" ca="1" si="21"/>
        <v>1.9643213738791198E-2</v>
      </c>
    </row>
    <row r="633" spans="2:8" x14ac:dyDescent="0.25">
      <c r="B633" s="136">
        <v>45098</v>
      </c>
      <c r="C633" s="261">
        <v>14.30150127410889</v>
      </c>
      <c r="D633" s="130">
        <f t="shared" si="20"/>
        <v>-1.5984643907071182E-2</v>
      </c>
      <c r="E633" s="130">
        <v>-5.1712323928034994E-3</v>
      </c>
      <c r="G633" s="130">
        <v>631</v>
      </c>
      <c r="H633" s="130">
        <f t="shared" ca="1" si="21"/>
        <v>1.0336170934956913E-2</v>
      </c>
    </row>
    <row r="634" spans="2:8" x14ac:dyDescent="0.25">
      <c r="B634" s="136">
        <v>45097</v>
      </c>
      <c r="C634" s="261">
        <v>14.5338191986084</v>
      </c>
      <c r="D634" s="130">
        <f t="shared" si="20"/>
        <v>-1.2002564934882049E-2</v>
      </c>
      <c r="E634" s="130">
        <v>1.6244303311016235E-2</v>
      </c>
      <c r="G634" s="130">
        <v>632</v>
      </c>
      <c r="H634" s="130">
        <f t="shared" ca="1" si="21"/>
        <v>1.630053420767116E-2</v>
      </c>
    </row>
    <row r="635" spans="2:8" x14ac:dyDescent="0.25">
      <c r="B635" s="136">
        <v>45093</v>
      </c>
      <c r="C635" s="261">
        <v>14.71038150787354</v>
      </c>
      <c r="D635" s="130">
        <f t="shared" si="20"/>
        <v>1.3444324385693799E-2</v>
      </c>
      <c r="E635" s="130">
        <v>1.2148376614045532E-2</v>
      </c>
      <c r="G635" s="130">
        <v>633</v>
      </c>
      <c r="H635" s="130">
        <f t="shared" ca="1" si="21"/>
        <v>1.5770207871682408E-2</v>
      </c>
    </row>
    <row r="636" spans="2:8" x14ac:dyDescent="0.25">
      <c r="B636" s="136">
        <v>45092</v>
      </c>
      <c r="C636" s="261">
        <v>14.51523399353027</v>
      </c>
      <c r="D636" s="130">
        <f t="shared" si="20"/>
        <v>3.8560569840336979E-3</v>
      </c>
      <c r="E636" s="130">
        <v>-1.3265972350127046E-2</v>
      </c>
      <c r="G636" s="130">
        <v>634</v>
      </c>
      <c r="H636" s="130">
        <f t="shared" ca="1" si="21"/>
        <v>6.4874211002890966E-3</v>
      </c>
    </row>
    <row r="637" spans="2:8" x14ac:dyDescent="0.25">
      <c r="B637" s="136">
        <v>45091</v>
      </c>
      <c r="C637" s="261">
        <v>14.45947742462158</v>
      </c>
      <c r="D637" s="130">
        <f t="shared" si="20"/>
        <v>-1.8296614406658751E-2</v>
      </c>
      <c r="E637" s="130">
        <v>-3.841244924714369E-3</v>
      </c>
      <c r="G637" s="130">
        <v>635</v>
      </c>
      <c r="H637" s="130">
        <f t="shared" ca="1" si="21"/>
        <v>-1.9219997317194656E-3</v>
      </c>
    </row>
    <row r="638" spans="2:8" x14ac:dyDescent="0.25">
      <c r="B638" s="136">
        <v>45090</v>
      </c>
      <c r="C638" s="261">
        <v>14.72896766662598</v>
      </c>
      <c r="D638" s="130">
        <f t="shared" si="20"/>
        <v>2.5300761775125728E-3</v>
      </c>
      <c r="E638" s="130">
        <v>1.8637619748657873E-2</v>
      </c>
      <c r="G638" s="130">
        <v>636</v>
      </c>
      <c r="H638" s="130">
        <f t="shared" ca="1" si="21"/>
        <v>-1.6538625732155039E-2</v>
      </c>
    </row>
    <row r="639" spans="2:8" x14ac:dyDescent="0.25">
      <c r="B639" s="136">
        <v>45089</v>
      </c>
      <c r="C639" s="261">
        <v>14.69179630279541</v>
      </c>
      <c r="D639" s="130">
        <f t="shared" si="20"/>
        <v>2.33010676085669E-2</v>
      </c>
      <c r="E639" s="130">
        <v>-2.5236910469153702E-3</v>
      </c>
      <c r="G639" s="130">
        <v>637</v>
      </c>
      <c r="H639" s="130">
        <f t="shared" ca="1" si="21"/>
        <v>2.6231441301282979E-2</v>
      </c>
    </row>
    <row r="640" spans="2:8" x14ac:dyDescent="0.25">
      <c r="B640" s="136">
        <v>45086</v>
      </c>
      <c r="C640" s="261">
        <v>14.35725688934326</v>
      </c>
      <c r="D640" s="130">
        <f t="shared" si="20"/>
        <v>6.4765999923815779E-4</v>
      </c>
      <c r="E640" s="130">
        <v>-2.2770490861522316E-2</v>
      </c>
      <c r="G640" s="130">
        <v>638</v>
      </c>
      <c r="H640" s="130">
        <f t="shared" ca="1" si="21"/>
        <v>-5.5540082262999998E-4</v>
      </c>
    </row>
    <row r="641" spans="2:8" x14ac:dyDescent="0.25">
      <c r="B641" s="136">
        <v>45085</v>
      </c>
      <c r="C641" s="261">
        <v>14.347964286804199</v>
      </c>
      <c r="D641" s="130">
        <f t="shared" si="20"/>
        <v>-1.2787754496216414E-2</v>
      </c>
      <c r="E641" s="130">
        <v>-6.4724080725742257E-4</v>
      </c>
      <c r="G641" s="130">
        <v>639</v>
      </c>
      <c r="H641" s="130">
        <f t="shared" ca="1" si="21"/>
        <v>-1.588325974700748E-2</v>
      </c>
    </row>
    <row r="642" spans="2:8" x14ac:dyDescent="0.25">
      <c r="B642" s="136">
        <v>45084</v>
      </c>
      <c r="C642" s="261">
        <v>14.5338191986084</v>
      </c>
      <c r="D642" s="130">
        <f t="shared" si="20"/>
        <v>0</v>
      </c>
      <c r="E642" s="130">
        <v>1.2953399387474881E-2</v>
      </c>
      <c r="G642" s="130">
        <v>640</v>
      </c>
      <c r="H642" s="130">
        <f t="shared" ca="1" si="21"/>
        <v>3.5333800829243458E-3</v>
      </c>
    </row>
    <row r="643" spans="2:8" x14ac:dyDescent="0.25">
      <c r="B643" s="136">
        <v>45083</v>
      </c>
      <c r="C643" s="261">
        <v>14.5338191986084</v>
      </c>
      <c r="D643" s="130">
        <f t="shared" ref="D643:D706" si="22">(C643-C644)/C644</f>
        <v>1.5584412988043871E-2</v>
      </c>
      <c r="E643" s="130">
        <v>0</v>
      </c>
      <c r="G643" s="130">
        <v>641</v>
      </c>
      <c r="H643" s="130">
        <f t="shared" ref="H643:H706" ca="1" si="23">_xlfn.NORM.INV(RAND(),N$5,N$6)</f>
        <v>-5.4696261336212214E-2</v>
      </c>
    </row>
    <row r="644" spans="2:8" x14ac:dyDescent="0.25">
      <c r="B644" s="136">
        <v>45082</v>
      </c>
      <c r="C644" s="261">
        <v>14.310793876647949</v>
      </c>
      <c r="D644" s="130">
        <f t="shared" si="22"/>
        <v>-2.5316451585245651E-2</v>
      </c>
      <c r="E644" s="130">
        <v>-1.5345266024900424E-2</v>
      </c>
      <c r="G644" s="130">
        <v>642</v>
      </c>
      <c r="H644" s="130">
        <f t="shared" ca="1" si="23"/>
        <v>-5.615553751684486E-3</v>
      </c>
    </row>
    <row r="645" spans="2:8" x14ac:dyDescent="0.25">
      <c r="B645" s="136">
        <v>45079</v>
      </c>
      <c r="C645" s="261">
        <v>14.682502746582029</v>
      </c>
      <c r="D645" s="130">
        <f t="shared" si="22"/>
        <v>-1.8951759528866921E-3</v>
      </c>
      <c r="E645" s="130">
        <v>2.5974021646739454E-2</v>
      </c>
      <c r="G645" s="130">
        <v>643</v>
      </c>
      <c r="H645" s="130">
        <f t="shared" ca="1" si="23"/>
        <v>1.1103627218530331E-2</v>
      </c>
    </row>
    <row r="646" spans="2:8" x14ac:dyDescent="0.25">
      <c r="B646" s="136">
        <v>45078</v>
      </c>
      <c r="C646" s="261">
        <v>14.71038150787354</v>
      </c>
      <c r="D646" s="130">
        <f t="shared" si="22"/>
        <v>5.2709596375151704E-3</v>
      </c>
      <c r="E646" s="130">
        <v>1.8987744645919419E-3</v>
      </c>
      <c r="G646" s="130">
        <v>644</v>
      </c>
      <c r="H646" s="130">
        <f t="shared" ca="1" si="23"/>
        <v>4.1878262143865495E-2</v>
      </c>
    </row>
    <row r="647" spans="2:8" x14ac:dyDescent="0.25">
      <c r="B647" s="136">
        <v>45077</v>
      </c>
      <c r="C647" s="261">
        <v>14.63325023651123</v>
      </c>
      <c r="D647" s="130">
        <f t="shared" si="22"/>
        <v>3.7735525671168473E-3</v>
      </c>
      <c r="E647" s="130">
        <v>-5.2433222973195161E-3</v>
      </c>
      <c r="G647" s="130">
        <v>645</v>
      </c>
      <c r="H647" s="130">
        <f t="shared" ca="1" si="23"/>
        <v>-2.5477243300713766E-2</v>
      </c>
    </row>
    <row r="648" spans="2:8" x14ac:dyDescent="0.25">
      <c r="B648" s="136">
        <v>45076</v>
      </c>
      <c r="C648" s="261">
        <v>14.578238487243651</v>
      </c>
      <c r="D648" s="130">
        <f t="shared" si="22"/>
        <v>1.8903429377812825E-3</v>
      </c>
      <c r="E648" s="130">
        <v>-3.759366400385938E-3</v>
      </c>
      <c r="G648" s="130">
        <v>646</v>
      </c>
      <c r="H648" s="130">
        <f t="shared" ca="1" si="23"/>
        <v>8.3619103741798834E-3</v>
      </c>
    </row>
    <row r="649" spans="2:8" x14ac:dyDescent="0.25">
      <c r="B649" s="136">
        <v>45072</v>
      </c>
      <c r="C649" s="261">
        <v>14.55073261260986</v>
      </c>
      <c r="D649" s="130">
        <f t="shared" si="22"/>
        <v>1.3410046937854055E-2</v>
      </c>
      <c r="E649" s="130">
        <v>-1.8867762835584846E-3</v>
      </c>
      <c r="G649" s="130">
        <v>647</v>
      </c>
      <c r="H649" s="130">
        <f t="shared" ca="1" si="23"/>
        <v>7.620682337377371E-3</v>
      </c>
    </row>
    <row r="650" spans="2:8" x14ac:dyDescent="0.25">
      <c r="B650" s="136">
        <v>45071</v>
      </c>
      <c r="C650" s="261">
        <v>14.358188629150391</v>
      </c>
      <c r="D650" s="130">
        <f t="shared" si="22"/>
        <v>6.4266129519055864E-3</v>
      </c>
      <c r="E650" s="130">
        <v>-1.3232597188447262E-2</v>
      </c>
      <c r="G650" s="130">
        <v>648</v>
      </c>
      <c r="H650" s="130">
        <f t="shared" ca="1" si="23"/>
        <v>9.4635335126048749E-3</v>
      </c>
    </row>
    <row r="651" spans="2:8" x14ac:dyDescent="0.25">
      <c r="B651" s="136">
        <v>45070</v>
      </c>
      <c r="C651" s="261">
        <v>14.26650333404541</v>
      </c>
      <c r="D651" s="130">
        <f t="shared" si="22"/>
        <v>1.9317954251219535E-3</v>
      </c>
      <c r="E651" s="130">
        <v>-6.3855753307794309E-3</v>
      </c>
      <c r="G651" s="130">
        <v>649</v>
      </c>
      <c r="H651" s="130">
        <f t="shared" ca="1" si="23"/>
        <v>-6.784961658984223E-3</v>
      </c>
    </row>
    <row r="652" spans="2:8" x14ac:dyDescent="0.25">
      <c r="B652" s="136">
        <v>45069</v>
      </c>
      <c r="C652" s="261">
        <v>14.238996505737299</v>
      </c>
      <c r="D652" s="130">
        <f t="shared" si="22"/>
        <v>-7.6677323513522355E-3</v>
      </c>
      <c r="E652" s="130">
        <v>-1.9280707867967083E-3</v>
      </c>
      <c r="G652" s="130">
        <v>650</v>
      </c>
      <c r="H652" s="130">
        <f t="shared" ca="1" si="23"/>
        <v>3.9502559364309776E-2</v>
      </c>
    </row>
    <row r="653" spans="2:8" x14ac:dyDescent="0.25">
      <c r="B653" s="136">
        <v>45068</v>
      </c>
      <c r="C653" s="261">
        <v>14.349020957946779</v>
      </c>
      <c r="D653" s="130">
        <f t="shared" si="22"/>
        <v>2.6229417404535577E-2</v>
      </c>
      <c r="E653" s="130">
        <v>7.7269807717943997E-3</v>
      </c>
      <c r="G653" s="130">
        <v>651</v>
      </c>
      <c r="H653" s="130">
        <f t="shared" ca="1" si="23"/>
        <v>2.4144458599653976E-2</v>
      </c>
    </row>
    <row r="654" spans="2:8" x14ac:dyDescent="0.25">
      <c r="B654" s="136">
        <v>45065</v>
      </c>
      <c r="C654" s="261">
        <v>13.982274055480961</v>
      </c>
      <c r="D654" s="130">
        <f t="shared" si="22"/>
        <v>6.6006716219939917E-3</v>
      </c>
      <c r="E654" s="130">
        <v>-2.5559019220939019E-2</v>
      </c>
      <c r="G654" s="130">
        <v>652</v>
      </c>
      <c r="H654" s="130">
        <f t="shared" ca="1" si="23"/>
        <v>1.8619728641334671E-2</v>
      </c>
    </row>
    <row r="655" spans="2:8" x14ac:dyDescent="0.25">
      <c r="B655" s="136">
        <v>45064</v>
      </c>
      <c r="C655" s="261">
        <v>13.89058685302734</v>
      </c>
      <c r="D655" s="130">
        <f t="shared" si="22"/>
        <v>-2.6332886691348293E-3</v>
      </c>
      <c r="E655" s="130">
        <v>-6.5573884541105529E-3</v>
      </c>
      <c r="G655" s="130">
        <v>653</v>
      </c>
      <c r="H655" s="130">
        <f t="shared" ca="1" si="23"/>
        <v>-1.1625812258350967E-2</v>
      </c>
    </row>
    <row r="656" spans="2:8" x14ac:dyDescent="0.25">
      <c r="B656" s="136">
        <v>45063</v>
      </c>
      <c r="C656" s="261">
        <v>13.927261352539061</v>
      </c>
      <c r="D656" s="130">
        <f t="shared" si="22"/>
        <v>5.2945302291012583E-3</v>
      </c>
      <c r="E656" s="130">
        <v>2.6402411863345873E-3</v>
      </c>
      <c r="G656" s="130">
        <v>654</v>
      </c>
      <c r="H656" s="130">
        <f t="shared" ca="1" si="23"/>
        <v>-1.1784087785938988E-2</v>
      </c>
    </row>
    <row r="657" spans="2:8" x14ac:dyDescent="0.25">
      <c r="B657" s="136">
        <v>45062</v>
      </c>
      <c r="C657" s="261">
        <v>13.85391139984131</v>
      </c>
      <c r="D657" s="130">
        <f t="shared" si="22"/>
        <v>-1.4993487592862198E-2</v>
      </c>
      <c r="E657" s="130">
        <v>-5.2666458136349983E-3</v>
      </c>
      <c r="G657" s="130">
        <v>655</v>
      </c>
      <c r="H657" s="130">
        <f t="shared" ca="1" si="23"/>
        <v>5.8902191642860573E-3</v>
      </c>
    </row>
    <row r="658" spans="2:8" x14ac:dyDescent="0.25">
      <c r="B658" s="136">
        <v>45061</v>
      </c>
      <c r="C658" s="261">
        <v>14.064791679382321</v>
      </c>
      <c r="D658" s="130">
        <f t="shared" si="22"/>
        <v>1.7241368607349827E-2</v>
      </c>
      <c r="E658" s="130">
        <v>1.5221714175494569E-2</v>
      </c>
      <c r="G658" s="130">
        <v>656</v>
      </c>
      <c r="H658" s="130">
        <f t="shared" ca="1" si="23"/>
        <v>1.3371159544587178E-2</v>
      </c>
    </row>
    <row r="659" spans="2:8" x14ac:dyDescent="0.25">
      <c r="B659" s="136">
        <v>45058</v>
      </c>
      <c r="C659" s="261">
        <v>13.82640552520752</v>
      </c>
      <c r="D659" s="130">
        <f t="shared" si="22"/>
        <v>3.3267206303465077E-3</v>
      </c>
      <c r="E659" s="130">
        <v>-1.6949142199116474E-2</v>
      </c>
      <c r="G659" s="130">
        <v>657</v>
      </c>
      <c r="H659" s="130">
        <f t="shared" ca="1" si="23"/>
        <v>-6.4388658566124399E-2</v>
      </c>
    </row>
    <row r="660" spans="2:8" x14ac:dyDescent="0.25">
      <c r="B660" s="136">
        <v>45057</v>
      </c>
      <c r="C660" s="261">
        <v>13.780561447143549</v>
      </c>
      <c r="D660" s="130">
        <f t="shared" si="22"/>
        <v>-1.7647177194024165E-2</v>
      </c>
      <c r="E660" s="130">
        <v>-3.3156902551707921E-3</v>
      </c>
      <c r="G660" s="130">
        <v>658</v>
      </c>
      <c r="H660" s="130">
        <f t="shared" ca="1" si="23"/>
        <v>5.9712536249676706E-3</v>
      </c>
    </row>
    <row r="661" spans="2:8" x14ac:dyDescent="0.25">
      <c r="B661" s="136">
        <v>45056</v>
      </c>
      <c r="C661" s="261">
        <v>14.02811813354492</v>
      </c>
      <c r="D661" s="130">
        <f t="shared" si="22"/>
        <v>1.9646876631602096E-3</v>
      </c>
      <c r="E661" s="130">
        <v>1.7964194517828196E-2</v>
      </c>
      <c r="G661" s="130">
        <v>659</v>
      </c>
      <c r="H661" s="130">
        <f t="shared" ca="1" si="23"/>
        <v>-5.1694049623020192E-3</v>
      </c>
    </row>
    <row r="662" spans="2:8" x14ac:dyDescent="0.25">
      <c r="B662" s="136">
        <v>45055</v>
      </c>
      <c r="C662" s="261">
        <v>14.00061130523682</v>
      </c>
      <c r="D662" s="130">
        <f t="shared" si="22"/>
        <v>6.5530232209724533E-4</v>
      </c>
      <c r="E662" s="130">
        <v>-1.9608352343657614E-3</v>
      </c>
      <c r="G662" s="130">
        <v>660</v>
      </c>
      <c r="H662" s="130">
        <f t="shared" ca="1" si="23"/>
        <v>1.1276890416151073E-2</v>
      </c>
    </row>
    <row r="663" spans="2:8" x14ac:dyDescent="0.25">
      <c r="B663" s="136">
        <v>45054</v>
      </c>
      <c r="C663" s="261">
        <v>13.99144268035889</v>
      </c>
      <c r="D663" s="130">
        <f t="shared" si="22"/>
        <v>6.5573202481578063E-4</v>
      </c>
      <c r="E663" s="130">
        <v>-6.5487318218028338E-4</v>
      </c>
      <c r="G663" s="130">
        <v>661</v>
      </c>
      <c r="H663" s="130">
        <f t="shared" ca="1" si="23"/>
        <v>8.8322834401399885E-3</v>
      </c>
    </row>
    <row r="664" spans="2:8" x14ac:dyDescent="0.25">
      <c r="B664" s="136">
        <v>45051</v>
      </c>
      <c r="C664" s="261">
        <v>13.982274055480961</v>
      </c>
      <c r="D664" s="130">
        <f t="shared" si="22"/>
        <v>-3.2680134019070074E-3</v>
      </c>
      <c r="E664" s="130">
        <v>-6.5530232209724533E-4</v>
      </c>
      <c r="G664" s="130">
        <v>662</v>
      </c>
      <c r="H664" s="130">
        <f t="shared" ca="1" si="23"/>
        <v>-1.7736529093627707E-2</v>
      </c>
    </row>
    <row r="665" spans="2:8" x14ac:dyDescent="0.25">
      <c r="B665" s="136">
        <v>45050</v>
      </c>
      <c r="C665" s="261">
        <v>14.02811813354492</v>
      </c>
      <c r="D665" s="130">
        <f t="shared" si="22"/>
        <v>-5.2015154404774274E-3</v>
      </c>
      <c r="E665" s="130">
        <v>3.2787283300307604E-3</v>
      </c>
      <c r="G665" s="130">
        <v>663</v>
      </c>
      <c r="H665" s="130">
        <f t="shared" ca="1" si="23"/>
        <v>2.5868681093195616E-3</v>
      </c>
    </row>
    <row r="666" spans="2:8" x14ac:dyDescent="0.25">
      <c r="B666" s="136">
        <v>45049</v>
      </c>
      <c r="C666" s="261">
        <v>14.101467132568359</v>
      </c>
      <c r="D666" s="130">
        <f t="shared" si="22"/>
        <v>-1.0295988329539898E-2</v>
      </c>
      <c r="E666" s="130">
        <v>5.2287126701651117E-3</v>
      </c>
      <c r="G666" s="130">
        <v>664</v>
      </c>
      <c r="H666" s="130">
        <f t="shared" ca="1" si="23"/>
        <v>5.0131183219028408E-3</v>
      </c>
    </row>
    <row r="667" spans="2:8" x14ac:dyDescent="0.25">
      <c r="B667" s="136">
        <v>45048</v>
      </c>
      <c r="C667" s="261">
        <v>14.248166084289551</v>
      </c>
      <c r="D667" s="130">
        <f t="shared" si="22"/>
        <v>3.2279283657887445E-3</v>
      </c>
      <c r="E667" s="130">
        <v>1.0403098510393968E-2</v>
      </c>
      <c r="G667" s="130">
        <v>665</v>
      </c>
      <c r="H667" s="130">
        <f t="shared" ca="1" si="23"/>
        <v>-1.9977919236172658E-2</v>
      </c>
    </row>
    <row r="668" spans="2:8" x14ac:dyDescent="0.25">
      <c r="B668" s="136">
        <v>45047</v>
      </c>
      <c r="C668" s="261">
        <v>14.202322006225589</v>
      </c>
      <c r="D668" s="130">
        <f t="shared" si="22"/>
        <v>-3.2175423695060888E-3</v>
      </c>
      <c r="E668" s="130">
        <v>-3.2175423695060888E-3</v>
      </c>
      <c r="G668" s="130">
        <v>666</v>
      </c>
      <c r="H668" s="130">
        <f t="shared" ca="1" si="23"/>
        <v>2.3715468639999328E-2</v>
      </c>
    </row>
    <row r="669" spans="2:8" x14ac:dyDescent="0.25">
      <c r="B669" s="136">
        <v>45044</v>
      </c>
      <c r="C669" s="261">
        <v>14.248166084289551</v>
      </c>
      <c r="D669" s="130">
        <f t="shared" si="22"/>
        <v>1.5022867132168357E-2</v>
      </c>
      <c r="E669" s="130">
        <v>3.2279283657887445E-3</v>
      </c>
      <c r="G669" s="130">
        <v>667</v>
      </c>
      <c r="H669" s="130">
        <f t="shared" ca="1" si="23"/>
        <v>-2.4112931493939318E-3</v>
      </c>
    </row>
    <row r="670" spans="2:8" x14ac:dyDescent="0.25">
      <c r="B670" s="136">
        <v>45043</v>
      </c>
      <c r="C670" s="261">
        <v>14.03728580474854</v>
      </c>
      <c r="D670" s="130">
        <f t="shared" si="22"/>
        <v>3.097644427755562E-2</v>
      </c>
      <c r="E670" s="130">
        <v>-1.4800520873597419E-2</v>
      </c>
      <c r="G670" s="130">
        <v>668</v>
      </c>
      <c r="H670" s="130">
        <f t="shared" ca="1" si="23"/>
        <v>2.6174971486574172E-2</v>
      </c>
    </row>
    <row r="671" spans="2:8" x14ac:dyDescent="0.25">
      <c r="B671" s="136">
        <v>45042</v>
      </c>
      <c r="C671" s="261">
        <v>13.6155252456665</v>
      </c>
      <c r="D671" s="130">
        <f t="shared" si="22"/>
        <v>4.0568306521279688E-3</v>
      </c>
      <c r="E671" s="130">
        <v>-3.0045734264338108E-2</v>
      </c>
      <c r="G671" s="130">
        <v>669</v>
      </c>
      <c r="H671" s="130">
        <f t="shared" ca="1" si="23"/>
        <v>-1.1904693382307452E-2</v>
      </c>
    </row>
    <row r="672" spans="2:8" x14ac:dyDescent="0.25">
      <c r="B672" s="136">
        <v>45041</v>
      </c>
      <c r="C672" s="261">
        <v>13.560512542724609</v>
      </c>
      <c r="D672" s="130">
        <f t="shared" si="22"/>
        <v>-2.0242741648519315E-3</v>
      </c>
      <c r="E672" s="130">
        <v>-4.0404392742322019E-3</v>
      </c>
      <c r="G672" s="130">
        <v>670</v>
      </c>
      <c r="H672" s="130">
        <f t="shared" ca="1" si="23"/>
        <v>1.6455189480368247E-2</v>
      </c>
    </row>
    <row r="673" spans="2:8" x14ac:dyDescent="0.25">
      <c r="B673" s="136">
        <v>45040</v>
      </c>
      <c r="C673" s="261">
        <v>13.5880184173584</v>
      </c>
      <c r="D673" s="130">
        <f t="shared" si="22"/>
        <v>-3.3624460868459495E-3</v>
      </c>
      <c r="E673" s="130">
        <v>2.0283801624111984E-3</v>
      </c>
      <c r="G673" s="130">
        <v>671</v>
      </c>
      <c r="H673" s="130">
        <f t="shared" ca="1" si="23"/>
        <v>-3.0731371272308551E-2</v>
      </c>
    </row>
    <row r="674" spans="2:8" x14ac:dyDescent="0.25">
      <c r="B674" s="136">
        <v>45037</v>
      </c>
      <c r="C674" s="261">
        <v>13.63386154174805</v>
      </c>
      <c r="D674" s="130">
        <f t="shared" si="22"/>
        <v>1.3467197005408282E-3</v>
      </c>
      <c r="E674" s="130">
        <v>3.3737902747531319E-3</v>
      </c>
      <c r="G674" s="130">
        <v>672</v>
      </c>
      <c r="H674" s="130">
        <f t="shared" ca="1" si="23"/>
        <v>-3.637773078692038E-2</v>
      </c>
    </row>
    <row r="675" spans="2:8" x14ac:dyDescent="0.25">
      <c r="B675" s="136">
        <v>45036</v>
      </c>
      <c r="C675" s="261">
        <v>13.6155252456665</v>
      </c>
      <c r="D675" s="130">
        <f t="shared" si="22"/>
        <v>2.0243443497957553E-3</v>
      </c>
      <c r="E675" s="130">
        <v>-1.3449084857875934E-3</v>
      </c>
      <c r="G675" s="130">
        <v>673</v>
      </c>
      <c r="H675" s="130">
        <f t="shared" ca="1" si="23"/>
        <v>3.5943263788872069E-3</v>
      </c>
    </row>
    <row r="676" spans="2:8" x14ac:dyDescent="0.25">
      <c r="B676" s="136">
        <v>45035</v>
      </c>
      <c r="C676" s="261">
        <v>13.5880184173584</v>
      </c>
      <c r="D676" s="130">
        <f t="shared" si="22"/>
        <v>-9.3582093889960621E-3</v>
      </c>
      <c r="E676" s="130">
        <v>-2.020254658692283E-3</v>
      </c>
      <c r="G676" s="130">
        <v>674</v>
      </c>
      <c r="H676" s="130">
        <f t="shared" ca="1" si="23"/>
        <v>-1.2031536749174568E-3</v>
      </c>
    </row>
    <row r="677" spans="2:8" x14ac:dyDescent="0.25">
      <c r="B677" s="136">
        <v>45034</v>
      </c>
      <c r="C677" s="261">
        <v>13.716379165649411</v>
      </c>
      <c r="D677" s="130">
        <f t="shared" si="22"/>
        <v>-1.5141683748988064E-2</v>
      </c>
      <c r="E677" s="130">
        <v>9.4466127693080115E-3</v>
      </c>
      <c r="G677" s="130">
        <v>675</v>
      </c>
      <c r="H677" s="130">
        <f t="shared" ca="1" si="23"/>
        <v>-5.1047352424560197E-3</v>
      </c>
    </row>
    <row r="678" spans="2:8" x14ac:dyDescent="0.25">
      <c r="B678" s="136">
        <v>45033</v>
      </c>
      <c r="C678" s="261">
        <v>13.927261352539061</v>
      </c>
      <c r="D678" s="130">
        <f t="shared" si="22"/>
        <v>6.5875584085666665E-4</v>
      </c>
      <c r="E678" s="130">
        <v>1.5374479251621494E-2</v>
      </c>
      <c r="G678" s="130">
        <v>676</v>
      </c>
      <c r="H678" s="130">
        <f t="shared" ca="1" si="23"/>
        <v>2.2237323964290762E-2</v>
      </c>
    </row>
    <row r="679" spans="2:8" x14ac:dyDescent="0.25">
      <c r="B679" s="136">
        <v>45030</v>
      </c>
      <c r="C679" s="261">
        <v>13.918092727661129</v>
      </c>
      <c r="D679" s="130">
        <f t="shared" si="22"/>
        <v>-1.4285725864276322E-2</v>
      </c>
      <c r="E679" s="130">
        <v>-6.5832216728380294E-4</v>
      </c>
      <c r="G679" s="130">
        <v>677</v>
      </c>
      <c r="H679" s="130">
        <f t="shared" ca="1" si="23"/>
        <v>-1.3083762749572497E-2</v>
      </c>
    </row>
    <row r="680" spans="2:8" x14ac:dyDescent="0.25">
      <c r="B680" s="136">
        <v>45029</v>
      </c>
      <c r="C680" s="261">
        <v>14.119804382324221</v>
      </c>
      <c r="D680" s="130">
        <f t="shared" si="22"/>
        <v>-9.7832461166858897E-2</v>
      </c>
      <c r="E680" s="130">
        <v>1.4492765539793036E-2</v>
      </c>
      <c r="G680" s="130">
        <v>678</v>
      </c>
      <c r="H680" s="130">
        <f t="shared" ca="1" si="23"/>
        <v>-4.3230299446393346E-2</v>
      </c>
    </row>
    <row r="681" spans="2:8" x14ac:dyDescent="0.25">
      <c r="B681" s="136">
        <v>45028</v>
      </c>
      <c r="C681" s="261">
        <v>15.65097808837891</v>
      </c>
      <c r="D681" s="130">
        <f t="shared" si="22"/>
        <v>-2.1776436595457447E-2</v>
      </c>
      <c r="E681" s="130">
        <v>0.10844156651146517</v>
      </c>
      <c r="G681" s="130">
        <v>679</v>
      </c>
      <c r="H681" s="130">
        <f t="shared" ca="1" si="23"/>
        <v>3.4546703495574108E-2</v>
      </c>
    </row>
    <row r="682" spans="2:8" x14ac:dyDescent="0.25">
      <c r="B682" s="136">
        <v>45027</v>
      </c>
      <c r="C682" s="261">
        <v>15.999387741088871</v>
      </c>
      <c r="D682" s="130">
        <f t="shared" si="22"/>
        <v>3.4503490902026489E-3</v>
      </c>
      <c r="E682" s="130">
        <v>2.2261206343944753E-2</v>
      </c>
      <c r="G682" s="130">
        <v>680</v>
      </c>
      <c r="H682" s="130">
        <f t="shared" ca="1" si="23"/>
        <v>-6.1696036356293664E-2</v>
      </c>
    </row>
    <row r="683" spans="2:8" x14ac:dyDescent="0.25">
      <c r="B683" s="136">
        <v>45026</v>
      </c>
      <c r="C683" s="261">
        <v>15.94437408447266</v>
      </c>
      <c r="D683" s="130">
        <f t="shared" si="22"/>
        <v>8.1157509629295934E-3</v>
      </c>
      <c r="E683" s="130">
        <v>-3.4384851162102578E-3</v>
      </c>
      <c r="G683" s="130">
        <v>681</v>
      </c>
      <c r="H683" s="130">
        <f t="shared" ca="1" si="23"/>
        <v>6.3702854790676968E-3</v>
      </c>
    </row>
    <row r="684" spans="2:8" x14ac:dyDescent="0.25">
      <c r="B684" s="136">
        <v>45022</v>
      </c>
      <c r="C684" s="261">
        <v>15.81601524353027</v>
      </c>
      <c r="D684" s="130">
        <f t="shared" si="22"/>
        <v>-4.6162922050008489E-3</v>
      </c>
      <c r="E684" s="130">
        <v>-8.0504157932039157E-3</v>
      </c>
      <c r="G684" s="130">
        <v>682</v>
      </c>
      <c r="H684" s="130">
        <f t="shared" ca="1" si="23"/>
        <v>-1.9208785565254613E-2</v>
      </c>
    </row>
    <row r="685" spans="2:8" x14ac:dyDescent="0.25">
      <c r="B685" s="136">
        <v>45021</v>
      </c>
      <c r="C685" s="261">
        <v>15.889365196228029</v>
      </c>
      <c r="D685" s="130">
        <f t="shared" si="22"/>
        <v>-2.3026814735936508E-3</v>
      </c>
      <c r="E685" s="130">
        <v>4.6377011888480511E-3</v>
      </c>
      <c r="G685" s="130">
        <v>683</v>
      </c>
      <c r="H685" s="130">
        <f t="shared" ca="1" si="23"/>
        <v>-5.6965767825061858E-3</v>
      </c>
    </row>
    <row r="686" spans="2:8" x14ac:dyDescent="0.25">
      <c r="B686" s="136">
        <v>45020</v>
      </c>
      <c r="C686" s="261">
        <v>15.92603778839111</v>
      </c>
      <c r="D686" s="130">
        <f t="shared" si="22"/>
        <v>-2.870418171198675E-3</v>
      </c>
      <c r="E686" s="130">
        <v>2.3079960533468197E-3</v>
      </c>
      <c r="G686" s="130">
        <v>684</v>
      </c>
      <c r="H686" s="130">
        <f t="shared" ca="1" si="23"/>
        <v>-6.0419845263439661E-3</v>
      </c>
    </row>
    <row r="687" spans="2:8" x14ac:dyDescent="0.25">
      <c r="B687" s="136">
        <v>45019</v>
      </c>
      <c r="C687" s="261">
        <v>15.971883773803709</v>
      </c>
      <c r="D687" s="130">
        <f t="shared" si="22"/>
        <v>-1.1466598596289203E-3</v>
      </c>
      <c r="E687" s="130">
        <v>2.8786811899955259E-3</v>
      </c>
      <c r="G687" s="130">
        <v>685</v>
      </c>
      <c r="H687" s="130">
        <f t="shared" ca="1" si="23"/>
        <v>2.9021883224400534E-3</v>
      </c>
    </row>
    <row r="688" spans="2:8" x14ac:dyDescent="0.25">
      <c r="B688" s="136">
        <v>45016</v>
      </c>
      <c r="C688" s="261">
        <v>15.990219116210939</v>
      </c>
      <c r="D688" s="130">
        <f t="shared" si="22"/>
        <v>1.7502887695498574E-2</v>
      </c>
      <c r="E688" s="130">
        <v>1.14797619785481E-3</v>
      </c>
      <c r="G688" s="130">
        <v>686</v>
      </c>
      <c r="H688" s="130">
        <f t="shared" ca="1" si="23"/>
        <v>-8.0712943953480006E-3</v>
      </c>
    </row>
    <row r="689" spans="2:8" x14ac:dyDescent="0.25">
      <c r="B689" s="136">
        <v>45015</v>
      </c>
      <c r="C689" s="261">
        <v>15.715158462524411</v>
      </c>
      <c r="D689" s="130">
        <f t="shared" si="22"/>
        <v>1.0613363039498006E-2</v>
      </c>
      <c r="E689" s="130">
        <v>-1.7201806409749026E-2</v>
      </c>
      <c r="G689" s="130">
        <v>687</v>
      </c>
      <c r="H689" s="130">
        <f t="shared" ca="1" si="23"/>
        <v>-9.8063910755901199E-4</v>
      </c>
    </row>
    <row r="690" spans="2:8" x14ac:dyDescent="0.25">
      <c r="B690" s="136">
        <v>45014</v>
      </c>
      <c r="C690" s="261">
        <v>15.550119400024411</v>
      </c>
      <c r="D690" s="130">
        <f t="shared" si="22"/>
        <v>1.1329595814428241E-2</v>
      </c>
      <c r="E690" s="130">
        <v>-1.0501902535285596E-2</v>
      </c>
      <c r="G690" s="130">
        <v>688</v>
      </c>
      <c r="H690" s="130">
        <f t="shared" ca="1" si="23"/>
        <v>2.3280145664648234E-2</v>
      </c>
    </row>
    <row r="691" spans="2:8" x14ac:dyDescent="0.25">
      <c r="B691" s="136">
        <v>45013</v>
      </c>
      <c r="C691" s="261">
        <v>15.37591648101807</v>
      </c>
      <c r="D691" s="130">
        <f t="shared" si="22"/>
        <v>-1.4688597300437003E-2</v>
      </c>
      <c r="E691" s="130">
        <v>-1.120267404545248E-2</v>
      </c>
      <c r="G691" s="130">
        <v>689</v>
      </c>
      <c r="H691" s="130">
        <f t="shared" ca="1" si="23"/>
        <v>-5.8945701716348414E-2</v>
      </c>
    </row>
    <row r="692" spans="2:8" x14ac:dyDescent="0.25">
      <c r="B692" s="136">
        <v>45012</v>
      </c>
      <c r="C692" s="261">
        <v>15.60513401031494</v>
      </c>
      <c r="D692" s="130">
        <f t="shared" si="22"/>
        <v>1.3095249224862441E-2</v>
      </c>
      <c r="E692" s="130">
        <v>1.4907568571918564E-2</v>
      </c>
      <c r="G692" s="130">
        <v>690</v>
      </c>
      <c r="H692" s="130">
        <f t="shared" ca="1" si="23"/>
        <v>-4.9822103883114264E-3</v>
      </c>
    </row>
    <row r="693" spans="2:8" x14ac:dyDescent="0.25">
      <c r="B693" s="136">
        <v>45009</v>
      </c>
      <c r="C693" s="261">
        <v>15.403422355651861</v>
      </c>
      <c r="D693" s="130">
        <f t="shared" si="22"/>
        <v>-8.2645140623772984E-3</v>
      </c>
      <c r="E693" s="130">
        <v>-1.2925980291469982E-2</v>
      </c>
      <c r="G693" s="130">
        <v>691</v>
      </c>
      <c r="H693" s="130">
        <f t="shared" ca="1" si="23"/>
        <v>1.8578517688635401E-2</v>
      </c>
    </row>
    <row r="694" spans="2:8" x14ac:dyDescent="0.25">
      <c r="B694" s="136">
        <v>45008</v>
      </c>
      <c r="C694" s="261">
        <v>15.5317850112915</v>
      </c>
      <c r="D694" s="130">
        <f t="shared" si="22"/>
        <v>2.048187463935772E-2</v>
      </c>
      <c r="E694" s="130">
        <v>8.3333854435628345E-3</v>
      </c>
      <c r="G694" s="130">
        <v>692</v>
      </c>
      <c r="H694" s="130">
        <f t="shared" ca="1" si="23"/>
        <v>-1.5860478331078797E-2</v>
      </c>
    </row>
    <row r="695" spans="2:8" x14ac:dyDescent="0.25">
      <c r="B695" s="136">
        <v>45007</v>
      </c>
      <c r="C695" s="261">
        <v>15.22004985809326</v>
      </c>
      <c r="D695" s="130">
        <f t="shared" si="22"/>
        <v>-1.7169836581500154E-2</v>
      </c>
      <c r="E695" s="130">
        <v>-2.00707872901673E-2</v>
      </c>
      <c r="G695" s="130">
        <v>693</v>
      </c>
      <c r="H695" s="130">
        <f t="shared" ca="1" si="23"/>
        <v>-2.3883375877037465E-2</v>
      </c>
    </row>
    <row r="696" spans="2:8" x14ac:dyDescent="0.25">
      <c r="B696" s="136">
        <v>45006</v>
      </c>
      <c r="C696" s="261">
        <v>15.485940933227541</v>
      </c>
      <c r="D696" s="130">
        <f t="shared" si="22"/>
        <v>-2.36271078747592E-3</v>
      </c>
      <c r="E696" s="130">
        <v>1.7469790021278634E-2</v>
      </c>
      <c r="G696" s="130">
        <v>694</v>
      </c>
      <c r="H696" s="130">
        <f t="shared" ca="1" si="23"/>
        <v>3.1396934428757239E-2</v>
      </c>
    </row>
    <row r="697" spans="2:8" x14ac:dyDescent="0.25">
      <c r="B697" s="136">
        <v>45005</v>
      </c>
      <c r="C697" s="261">
        <v>15.522616386413571</v>
      </c>
      <c r="D697" s="130">
        <f t="shared" si="22"/>
        <v>2.3683064105802462E-3</v>
      </c>
      <c r="E697" s="130">
        <v>2.3683064105802462E-3</v>
      </c>
      <c r="G697" s="130">
        <v>695</v>
      </c>
      <c r="H697" s="130">
        <f t="shared" ca="1" si="23"/>
        <v>-3.1993199423633586E-2</v>
      </c>
    </row>
    <row r="698" spans="2:8" x14ac:dyDescent="0.25">
      <c r="B698" s="136">
        <v>45002</v>
      </c>
      <c r="C698" s="261">
        <v>15.485940933227541</v>
      </c>
      <c r="D698" s="130">
        <f t="shared" si="22"/>
        <v>-1.7451978046553553E-2</v>
      </c>
      <c r="E698" s="130">
        <v>-2.36271078747592E-3</v>
      </c>
      <c r="G698" s="130">
        <v>696</v>
      </c>
      <c r="H698" s="130">
        <f t="shared" ca="1" si="23"/>
        <v>5.0496062125256647E-2</v>
      </c>
    </row>
    <row r="699" spans="2:8" x14ac:dyDescent="0.25">
      <c r="B699" s="136">
        <v>45001</v>
      </c>
      <c r="C699" s="261">
        <v>15.761001586914061</v>
      </c>
      <c r="D699" s="130">
        <f t="shared" si="22"/>
        <v>1.5357282211080131E-2</v>
      </c>
      <c r="E699" s="130">
        <v>1.7761959371569967E-2</v>
      </c>
      <c r="G699" s="130">
        <v>697</v>
      </c>
      <c r="H699" s="130">
        <f t="shared" ca="1" si="23"/>
        <v>-8.2048302333388914E-3</v>
      </c>
    </row>
    <row r="700" spans="2:8" x14ac:dyDescent="0.25">
      <c r="B700" s="136">
        <v>45000</v>
      </c>
      <c r="C700" s="261">
        <v>15.522616386413571</v>
      </c>
      <c r="D700" s="130">
        <f t="shared" si="22"/>
        <v>-2.3081401005341663E-2</v>
      </c>
      <c r="E700" s="130">
        <v>-1.5125003267458264E-2</v>
      </c>
      <c r="G700" s="130">
        <v>698</v>
      </c>
      <c r="H700" s="130">
        <f t="shared" ca="1" si="23"/>
        <v>-1.9249256490218004E-2</v>
      </c>
    </row>
    <row r="701" spans="2:8" x14ac:dyDescent="0.25">
      <c r="B701" s="136">
        <v>44999</v>
      </c>
      <c r="C701" s="261">
        <v>15.889365196228029</v>
      </c>
      <c r="D701" s="130">
        <f t="shared" si="22"/>
        <v>3.4743233076886598E-3</v>
      </c>
      <c r="E701" s="130">
        <v>2.3626739248382218E-2</v>
      </c>
      <c r="G701" s="130">
        <v>699</v>
      </c>
      <c r="H701" s="130">
        <f t="shared" ca="1" si="23"/>
        <v>-4.9389696324863789E-3</v>
      </c>
    </row>
    <row r="702" spans="2:8" x14ac:dyDescent="0.25">
      <c r="B702" s="136">
        <v>44998</v>
      </c>
      <c r="C702" s="261">
        <v>15.83435153961182</v>
      </c>
      <c r="D702" s="130">
        <f t="shared" si="22"/>
        <v>-2.3189907620420808E-2</v>
      </c>
      <c r="E702" s="130">
        <v>-3.4622941783268241E-3</v>
      </c>
      <c r="G702" s="130">
        <v>700</v>
      </c>
      <c r="H702" s="130">
        <f t="shared" ca="1" si="23"/>
        <v>-2.5215649564909345E-2</v>
      </c>
    </row>
    <row r="703" spans="2:8" x14ac:dyDescent="0.25">
      <c r="B703" s="136">
        <v>44995</v>
      </c>
      <c r="C703" s="261">
        <v>16.21026611328125</v>
      </c>
      <c r="D703" s="130">
        <f t="shared" si="22"/>
        <v>-2.2574343951105398E-3</v>
      </c>
      <c r="E703" s="130">
        <v>2.3740446378813035E-2</v>
      </c>
      <c r="G703" s="130">
        <v>701</v>
      </c>
      <c r="H703" s="130">
        <f t="shared" ca="1" si="23"/>
        <v>1.7224084261765107E-2</v>
      </c>
    </row>
    <row r="704" spans="2:8" x14ac:dyDescent="0.25">
      <c r="B704" s="136">
        <v>44994</v>
      </c>
      <c r="C704" s="261">
        <v>16.246942520141602</v>
      </c>
      <c r="D704" s="130">
        <f t="shared" si="22"/>
        <v>-2.4229095832368493E-2</v>
      </c>
      <c r="E704" s="130">
        <v>2.2625419350952034E-3</v>
      </c>
      <c r="G704" s="130">
        <v>702</v>
      </c>
      <c r="H704" s="130">
        <f t="shared" ca="1" si="23"/>
        <v>1.0037373869528844E-3</v>
      </c>
    </row>
    <row r="705" spans="2:8" x14ac:dyDescent="0.25">
      <c r="B705" s="136">
        <v>44993</v>
      </c>
      <c r="C705" s="261">
        <v>16.65036582946777</v>
      </c>
      <c r="D705" s="130">
        <f t="shared" si="22"/>
        <v>-3.2929425234758864E-3</v>
      </c>
      <c r="E705" s="130">
        <v>2.4830721769713768E-2</v>
      </c>
      <c r="G705" s="130">
        <v>703</v>
      </c>
      <c r="H705" s="130">
        <f t="shared" ca="1" si="23"/>
        <v>2.1235199069330305E-2</v>
      </c>
    </row>
    <row r="706" spans="2:8" x14ac:dyDescent="0.25">
      <c r="B706" s="136">
        <v>44992</v>
      </c>
      <c r="C706" s="261">
        <v>16.705375671386719</v>
      </c>
      <c r="D706" s="130">
        <f t="shared" si="22"/>
        <v>-2.1906757122088501E-3</v>
      </c>
      <c r="E706" s="130">
        <v>3.3038218188331096E-3</v>
      </c>
      <c r="G706" s="130">
        <v>704</v>
      </c>
      <c r="H706" s="130">
        <f t="shared" ca="1" si="23"/>
        <v>5.4075306167388017E-2</v>
      </c>
    </row>
    <row r="707" spans="2:8" x14ac:dyDescent="0.25">
      <c r="B707" s="136">
        <v>44991</v>
      </c>
      <c r="C707" s="261">
        <v>16.74205207824707</v>
      </c>
      <c r="D707" s="130">
        <f t="shared" ref="D707:D770" si="24">(C707-C708)/C708</f>
        <v>4.4004022793390236E-3</v>
      </c>
      <c r="E707" s="130">
        <v>2.1954853085508039E-3</v>
      </c>
      <c r="G707" s="130">
        <v>705</v>
      </c>
      <c r="H707" s="130">
        <f t="shared" ref="H707:H770" ca="1" si="25">_xlfn.NORM.INV(RAND(),N$5,N$6)</f>
        <v>-2.9356379057584134E-2</v>
      </c>
    </row>
    <row r="708" spans="2:8" x14ac:dyDescent="0.25">
      <c r="B708" s="136">
        <v>44988</v>
      </c>
      <c r="C708" s="261">
        <v>16.668703079223629</v>
      </c>
      <c r="D708" s="130">
        <f t="shared" si="24"/>
        <v>4.9750814690716818E-3</v>
      </c>
      <c r="E708" s="130">
        <v>-4.3811235731815289E-3</v>
      </c>
      <c r="G708" s="130">
        <v>706</v>
      </c>
      <c r="H708" s="130">
        <f t="shared" ca="1" si="25"/>
        <v>-2.8027314959149844E-2</v>
      </c>
    </row>
    <row r="709" spans="2:8" x14ac:dyDescent="0.25">
      <c r="B709" s="136">
        <v>44987</v>
      </c>
      <c r="C709" s="261">
        <v>16.586185455322269</v>
      </c>
      <c r="D709" s="130">
        <f t="shared" si="24"/>
        <v>3.8845390635200458E-3</v>
      </c>
      <c r="E709" s="130">
        <v>-4.9504525642557352E-3</v>
      </c>
      <c r="G709" s="130">
        <v>707</v>
      </c>
      <c r="H709" s="130">
        <f t="shared" ca="1" si="25"/>
        <v>6.1677159074101521E-3</v>
      </c>
    </row>
    <row r="710" spans="2:8" x14ac:dyDescent="0.25">
      <c r="B710" s="136">
        <v>44986</v>
      </c>
      <c r="C710" s="261">
        <v>16.522005081176761</v>
      </c>
      <c r="D710" s="130">
        <f t="shared" si="24"/>
        <v>4.4593865001080714E-3</v>
      </c>
      <c r="E710" s="130">
        <v>-3.8695078092783083E-3</v>
      </c>
      <c r="G710" s="130">
        <v>708</v>
      </c>
      <c r="H710" s="130">
        <f t="shared" ca="1" si="25"/>
        <v>-2.4869443226039147E-2</v>
      </c>
    </row>
    <row r="711" spans="2:8" x14ac:dyDescent="0.25">
      <c r="B711" s="136">
        <v>44985</v>
      </c>
      <c r="C711" s="261">
        <v>16.448654174804691</v>
      </c>
      <c r="D711" s="130">
        <f t="shared" si="24"/>
        <v>-1.2114547916183927E-2</v>
      </c>
      <c r="E711" s="130">
        <v>-4.439588658378864E-3</v>
      </c>
      <c r="G711" s="130">
        <v>709</v>
      </c>
      <c r="H711" s="130">
        <f t="shared" ca="1" si="25"/>
        <v>6.1989912156485633E-3</v>
      </c>
    </row>
    <row r="712" spans="2:8" x14ac:dyDescent="0.25">
      <c r="B712" s="136">
        <v>44984</v>
      </c>
      <c r="C712" s="261">
        <v>16.65036582946777</v>
      </c>
      <c r="D712" s="130">
        <f t="shared" si="24"/>
        <v>-9.2743345878583388E-3</v>
      </c>
      <c r="E712" s="130">
        <v>1.2263109949265738E-2</v>
      </c>
      <c r="G712" s="130">
        <v>710</v>
      </c>
      <c r="H712" s="130">
        <f t="shared" ca="1" si="25"/>
        <v>2.170594480872173E-2</v>
      </c>
    </row>
    <row r="713" spans="2:8" x14ac:dyDescent="0.25">
      <c r="B713" s="136">
        <v>44981</v>
      </c>
      <c r="C713" s="261">
        <v>16.806232452392582</v>
      </c>
      <c r="D713" s="130">
        <f t="shared" si="24"/>
        <v>-1.9786258305551745E-2</v>
      </c>
      <c r="E713" s="130">
        <v>9.3611530534037576E-3</v>
      </c>
      <c r="G713" s="130">
        <v>711</v>
      </c>
      <c r="H713" s="130">
        <f t="shared" ca="1" si="25"/>
        <v>1.505562765717753E-2</v>
      </c>
    </row>
    <row r="714" spans="2:8" x14ac:dyDescent="0.25">
      <c r="B714" s="136">
        <v>44980</v>
      </c>
      <c r="C714" s="261">
        <v>17.145477294921879</v>
      </c>
      <c r="D714" s="130">
        <f t="shared" si="24"/>
        <v>4.2964179832844576E-3</v>
      </c>
      <c r="E714" s="130">
        <v>2.0185656927588256E-2</v>
      </c>
      <c r="G714" s="130">
        <v>712</v>
      </c>
      <c r="H714" s="130">
        <f t="shared" ca="1" si="25"/>
        <v>2.3924830692112157E-2</v>
      </c>
    </row>
    <row r="715" spans="2:8" x14ac:dyDescent="0.25">
      <c r="B715" s="136">
        <v>44979</v>
      </c>
      <c r="C715" s="261">
        <v>17.072128295898441</v>
      </c>
      <c r="D715" s="130">
        <f t="shared" si="24"/>
        <v>-9.0473972015510315E-3</v>
      </c>
      <c r="E715" s="130">
        <v>-4.2780377449837398E-3</v>
      </c>
      <c r="G715" s="130">
        <v>713</v>
      </c>
      <c r="H715" s="130">
        <f t="shared" ca="1" si="25"/>
        <v>1.0850960637859688E-2</v>
      </c>
    </row>
    <row r="716" spans="2:8" x14ac:dyDescent="0.25">
      <c r="B716" s="136">
        <v>44978</v>
      </c>
      <c r="C716" s="261">
        <v>17.227996826171879</v>
      </c>
      <c r="D716" s="130">
        <f t="shared" si="24"/>
        <v>-1.5199030510252308E-2</v>
      </c>
      <c r="E716" s="130">
        <v>9.1299999374351432E-3</v>
      </c>
      <c r="G716" s="130">
        <v>714</v>
      </c>
      <c r="H716" s="130">
        <f t="shared" ca="1" si="25"/>
        <v>-2.0527583499247815E-2</v>
      </c>
    </row>
    <row r="717" spans="2:8" x14ac:dyDescent="0.25">
      <c r="B717" s="136">
        <v>44974</v>
      </c>
      <c r="C717" s="261">
        <v>17.493886947631839</v>
      </c>
      <c r="D717" s="130">
        <f t="shared" si="24"/>
        <v>-2.0922493748002148E-3</v>
      </c>
      <c r="E717" s="130">
        <v>1.543360636426601E-2</v>
      </c>
      <c r="G717" s="130">
        <v>715</v>
      </c>
      <c r="H717" s="130">
        <f t="shared" ca="1" si="25"/>
        <v>1.9590661414168414E-2</v>
      </c>
    </row>
    <row r="718" spans="2:8" x14ac:dyDescent="0.25">
      <c r="B718" s="136">
        <v>44973</v>
      </c>
      <c r="C718" s="261">
        <v>17.53056526184082</v>
      </c>
      <c r="D718" s="130">
        <f t="shared" si="24"/>
        <v>-5.7199635653195496E-3</v>
      </c>
      <c r="E718" s="130">
        <v>2.096636060286533E-3</v>
      </c>
      <c r="G718" s="130">
        <v>716</v>
      </c>
      <c r="H718" s="130">
        <f t="shared" ca="1" si="25"/>
        <v>-4.6193512323595854E-3</v>
      </c>
    </row>
    <row r="719" spans="2:8" x14ac:dyDescent="0.25">
      <c r="B719" s="136">
        <v>44972</v>
      </c>
      <c r="C719" s="261">
        <v>17.631416320800781</v>
      </c>
      <c r="D719" s="130">
        <f t="shared" si="24"/>
        <v>5.7528697708045806E-3</v>
      </c>
      <c r="E719" s="130">
        <v>5.7528697708045806E-3</v>
      </c>
      <c r="G719" s="130">
        <v>717</v>
      </c>
      <c r="H719" s="130">
        <f t="shared" ca="1" si="25"/>
        <v>-2.1637989473392669E-2</v>
      </c>
    </row>
    <row r="720" spans="2:8" x14ac:dyDescent="0.25">
      <c r="B720" s="136">
        <v>44971</v>
      </c>
      <c r="C720" s="261">
        <v>17.53056526184082</v>
      </c>
      <c r="D720" s="130">
        <f t="shared" si="24"/>
        <v>5.2577968724243944E-3</v>
      </c>
      <c r="E720" s="130">
        <v>-5.7199635653195496E-3</v>
      </c>
      <c r="G720" s="130">
        <v>718</v>
      </c>
      <c r="H720" s="130">
        <f t="shared" ca="1" si="25"/>
        <v>1.6892848785533026E-2</v>
      </c>
    </row>
    <row r="721" spans="2:8" x14ac:dyDescent="0.25">
      <c r="B721" s="136">
        <v>44970</v>
      </c>
      <c r="C721" s="261">
        <v>17.438875198364261</v>
      </c>
      <c r="D721" s="130">
        <f t="shared" si="24"/>
        <v>-7.3069344598412286E-3</v>
      </c>
      <c r="E721" s="130">
        <v>-5.230297033042214E-3</v>
      </c>
      <c r="G721" s="130">
        <v>719</v>
      </c>
      <c r="H721" s="130">
        <f t="shared" ca="1" si="25"/>
        <v>-1.181715024977552E-2</v>
      </c>
    </row>
    <row r="722" spans="2:8" x14ac:dyDescent="0.25">
      <c r="B722" s="136">
        <v>44967</v>
      </c>
      <c r="C722" s="261">
        <v>17.56723785400391</v>
      </c>
      <c r="D722" s="130">
        <f t="shared" si="24"/>
        <v>-9.3072685068657859E-3</v>
      </c>
      <c r="E722" s="130">
        <v>7.3607187493198332E-3</v>
      </c>
      <c r="G722" s="130">
        <v>720</v>
      </c>
      <c r="H722" s="130">
        <f t="shared" ca="1" si="25"/>
        <v>-3.8351013953176007E-2</v>
      </c>
    </row>
    <row r="723" spans="2:8" x14ac:dyDescent="0.25">
      <c r="B723" s="136">
        <v>44966</v>
      </c>
      <c r="C723" s="261">
        <v>17.73227691650391</v>
      </c>
      <c r="D723" s="130">
        <f t="shared" si="24"/>
        <v>9.394707572789221E-3</v>
      </c>
      <c r="E723" s="130">
        <v>9.394707572789221E-3</v>
      </c>
      <c r="G723" s="130">
        <v>721</v>
      </c>
      <c r="H723" s="130">
        <f t="shared" ca="1" si="25"/>
        <v>1.2153425301994597E-2</v>
      </c>
    </row>
    <row r="724" spans="2:8" x14ac:dyDescent="0.25">
      <c r="B724" s="136">
        <v>44965</v>
      </c>
      <c r="C724" s="261">
        <v>17.56723785400391</v>
      </c>
      <c r="D724" s="130">
        <f t="shared" si="24"/>
        <v>6.8312592283109198E-3</v>
      </c>
      <c r="E724" s="130">
        <v>-9.3072685068657859E-3</v>
      </c>
      <c r="G724" s="130">
        <v>722</v>
      </c>
      <c r="H724" s="130">
        <f t="shared" ca="1" si="25"/>
        <v>2.4187736201145865E-2</v>
      </c>
    </row>
    <row r="725" spans="2:8" x14ac:dyDescent="0.25">
      <c r="B725" s="136">
        <v>44964</v>
      </c>
      <c r="C725" s="261">
        <v>17.44804573059082</v>
      </c>
      <c r="D725" s="130">
        <f t="shared" si="24"/>
        <v>1.1158578824830873E-2</v>
      </c>
      <c r="E725" s="130">
        <v>-6.7849097509614081E-3</v>
      </c>
      <c r="G725" s="130">
        <v>723</v>
      </c>
      <c r="H725" s="130">
        <f t="shared" ca="1" si="25"/>
        <v>-1.2143772240054624E-2</v>
      </c>
    </row>
    <row r="726" spans="2:8" x14ac:dyDescent="0.25">
      <c r="B726" s="136">
        <v>44963</v>
      </c>
      <c r="C726" s="261">
        <v>17.255498886108398</v>
      </c>
      <c r="D726" s="130">
        <f t="shared" si="24"/>
        <v>-2.3859144233957616E-2</v>
      </c>
      <c r="E726" s="130">
        <v>-1.1035439008784734E-2</v>
      </c>
      <c r="G726" s="130">
        <v>724</v>
      </c>
      <c r="H726" s="130">
        <f t="shared" ca="1" si="25"/>
        <v>8.937158746203348E-3</v>
      </c>
    </row>
    <row r="727" spans="2:8" x14ac:dyDescent="0.25">
      <c r="B727" s="136">
        <v>44960</v>
      </c>
      <c r="C727" s="261">
        <v>17.677263259887699</v>
      </c>
      <c r="D727" s="130">
        <f t="shared" si="24"/>
        <v>-1.178861905646904E-2</v>
      </c>
      <c r="E727" s="130">
        <v>2.4442317000689176E-2</v>
      </c>
      <c r="G727" s="130">
        <v>725</v>
      </c>
      <c r="H727" s="130">
        <f t="shared" ca="1" si="25"/>
        <v>-2.4424033717055983E-3</v>
      </c>
    </row>
    <row r="728" spans="2:8" x14ac:dyDescent="0.25">
      <c r="B728" s="136">
        <v>44959</v>
      </c>
      <c r="C728" s="261">
        <v>17.888139724731449</v>
      </c>
      <c r="D728" s="130">
        <f t="shared" si="24"/>
        <v>2.5762242189182466E-2</v>
      </c>
      <c r="E728" s="130">
        <v>1.1929248421742951E-2</v>
      </c>
      <c r="G728" s="130">
        <v>726</v>
      </c>
      <c r="H728" s="130">
        <f t="shared" ca="1" si="25"/>
        <v>6.6075211921334207E-5</v>
      </c>
    </row>
    <row r="729" spans="2:8" x14ac:dyDescent="0.25">
      <c r="B729" s="136">
        <v>44958</v>
      </c>
      <c r="C729" s="261">
        <v>17.438875198364261</v>
      </c>
      <c r="D729" s="130">
        <f t="shared" si="24"/>
        <v>1.170213731230756E-2</v>
      </c>
      <c r="E729" s="130">
        <v>-2.5115217863937622E-2</v>
      </c>
      <c r="G729" s="130">
        <v>727</v>
      </c>
      <c r="H729" s="130">
        <f t="shared" ca="1" si="25"/>
        <v>4.9698842983197294E-2</v>
      </c>
    </row>
    <row r="730" spans="2:8" x14ac:dyDescent="0.25">
      <c r="B730" s="136">
        <v>44957</v>
      </c>
      <c r="C730" s="261">
        <v>17.237163543701168</v>
      </c>
      <c r="D730" s="130">
        <f t="shared" si="24"/>
        <v>5.8855611306759762E-3</v>
      </c>
      <c r="E730" s="130">
        <v>-1.1566781249860271E-2</v>
      </c>
      <c r="G730" s="130">
        <v>728</v>
      </c>
      <c r="H730" s="130">
        <f t="shared" ca="1" si="25"/>
        <v>6.1845995811034213E-3</v>
      </c>
    </row>
    <row r="731" spans="2:8" x14ac:dyDescent="0.25">
      <c r="B731" s="136">
        <v>44956</v>
      </c>
      <c r="C731" s="261">
        <v>17.136306762695309</v>
      </c>
      <c r="D731" s="130">
        <f t="shared" si="24"/>
        <v>1.6075915780926374E-3</v>
      </c>
      <c r="E731" s="130">
        <v>-5.8511239827920888E-3</v>
      </c>
      <c r="G731" s="130">
        <v>729</v>
      </c>
      <c r="H731" s="130">
        <f t="shared" ca="1" si="25"/>
        <v>-4.9281897060167432E-2</v>
      </c>
    </row>
    <row r="732" spans="2:8" x14ac:dyDescent="0.25">
      <c r="B732" s="136">
        <v>44953</v>
      </c>
      <c r="C732" s="261">
        <v>17.10880279541016</v>
      </c>
      <c r="D732" s="130">
        <f t="shared" si="24"/>
        <v>-1.4783616697519007E-2</v>
      </c>
      <c r="E732" s="130">
        <v>-1.6050113753229255E-3</v>
      </c>
      <c r="G732" s="130">
        <v>730</v>
      </c>
      <c r="H732" s="130">
        <f t="shared" ca="1" si="25"/>
        <v>1.1882125919117635E-2</v>
      </c>
    </row>
    <row r="733" spans="2:8" x14ac:dyDescent="0.25">
      <c r="B733" s="136">
        <v>44952</v>
      </c>
      <c r="C733" s="261">
        <v>17.36552810668945</v>
      </c>
      <c r="D733" s="130">
        <f t="shared" si="24"/>
        <v>1.7185895379048754E-2</v>
      </c>
      <c r="E733" s="130">
        <v>1.5005451541481465E-2</v>
      </c>
      <c r="G733" s="130">
        <v>731</v>
      </c>
      <c r="H733" s="130">
        <f t="shared" ca="1" si="25"/>
        <v>-3.8766959782875598E-3</v>
      </c>
    </row>
    <row r="734" spans="2:8" x14ac:dyDescent="0.25">
      <c r="B734" s="136">
        <v>44951</v>
      </c>
      <c r="C734" s="261">
        <v>17.072128295898441</v>
      </c>
      <c r="D734" s="130">
        <f t="shared" si="24"/>
        <v>-1.481479606252227E-2</v>
      </c>
      <c r="E734" s="130">
        <v>-1.6895530558496907E-2</v>
      </c>
      <c r="G734" s="130">
        <v>732</v>
      </c>
      <c r="H734" s="130">
        <f t="shared" ca="1" si="25"/>
        <v>-5.1655708698245331E-4</v>
      </c>
    </row>
    <row r="735" spans="2:8" x14ac:dyDescent="0.25">
      <c r="B735" s="136">
        <v>44950</v>
      </c>
      <c r="C735" s="261">
        <v>17.328851699829102</v>
      </c>
      <c r="D735" s="130">
        <f t="shared" si="24"/>
        <v>-7.8738394784638576E-3</v>
      </c>
      <c r="E735" s="130">
        <v>1.5037574664451063E-2</v>
      </c>
      <c r="G735" s="130">
        <v>733</v>
      </c>
      <c r="H735" s="130">
        <f t="shared" ca="1" si="25"/>
        <v>3.8482004387939551E-3</v>
      </c>
    </row>
    <row r="736" spans="2:8" x14ac:dyDescent="0.25">
      <c r="B736" s="136">
        <v>44949</v>
      </c>
      <c r="C736" s="261">
        <v>17.466379165649411</v>
      </c>
      <c r="D736" s="130">
        <f t="shared" si="24"/>
        <v>1.4376872585743494E-2</v>
      </c>
      <c r="E736" s="130">
        <v>7.9363288579395747E-3</v>
      </c>
      <c r="G736" s="130">
        <v>734</v>
      </c>
      <c r="H736" s="130">
        <f t="shared" ca="1" si="25"/>
        <v>-6.3924018700448927E-3</v>
      </c>
    </row>
    <row r="737" spans="2:8" x14ac:dyDescent="0.25">
      <c r="B737" s="136">
        <v>44946</v>
      </c>
      <c r="C737" s="261">
        <v>17.218826293945309</v>
      </c>
      <c r="D737" s="130">
        <f t="shared" si="24"/>
        <v>-1.59477215549956E-3</v>
      </c>
      <c r="E737" s="130">
        <v>-1.4173107623299291E-2</v>
      </c>
      <c r="G737" s="130">
        <v>735</v>
      </c>
      <c r="H737" s="130">
        <f t="shared" ca="1" si="25"/>
        <v>-2.2744486390476517E-2</v>
      </c>
    </row>
    <row r="738" spans="2:8" x14ac:dyDescent="0.25">
      <c r="B738" s="136">
        <v>44945</v>
      </c>
      <c r="C738" s="261">
        <v>17.246330261230469</v>
      </c>
      <c r="D738" s="130">
        <f t="shared" si="24"/>
        <v>3.199861358942195E-3</v>
      </c>
      <c r="E738" s="130">
        <v>1.5973195161874116E-3</v>
      </c>
      <c r="G738" s="130">
        <v>736</v>
      </c>
      <c r="H738" s="130">
        <f t="shared" ca="1" si="25"/>
        <v>-8.1210324870093506E-4</v>
      </c>
    </row>
    <row r="739" spans="2:8" x14ac:dyDescent="0.25">
      <c r="B739" s="136">
        <v>44944</v>
      </c>
      <c r="C739" s="261">
        <v>17.19132041931152</v>
      </c>
      <c r="D739" s="130">
        <f t="shared" si="24"/>
        <v>4.2850237767174705E-3</v>
      </c>
      <c r="E739" s="130">
        <v>-3.1896549054618471E-3</v>
      </c>
      <c r="G739" s="130">
        <v>737</v>
      </c>
      <c r="H739" s="130">
        <f t="shared" ca="1" si="25"/>
        <v>-4.4165667246011925E-2</v>
      </c>
    </row>
    <row r="740" spans="2:8" x14ac:dyDescent="0.25">
      <c r="B740" s="136">
        <v>44943</v>
      </c>
      <c r="C740" s="261">
        <v>17.11796951293945</v>
      </c>
      <c r="D740" s="130">
        <f t="shared" si="24"/>
        <v>8.0992819995770078E-3</v>
      </c>
      <c r="E740" s="130">
        <v>-4.2667406914057085E-3</v>
      </c>
      <c r="G740" s="130">
        <v>738</v>
      </c>
      <c r="H740" s="130">
        <f t="shared" ca="1" si="25"/>
        <v>-5.6745604601674236E-3</v>
      </c>
    </row>
    <row r="741" spans="2:8" x14ac:dyDescent="0.25">
      <c r="B741" s="136">
        <v>44939</v>
      </c>
      <c r="C741" s="261">
        <v>16.980440139770511</v>
      </c>
      <c r="D741" s="130">
        <f t="shared" si="24"/>
        <v>6.5219099475350628E-3</v>
      </c>
      <c r="E741" s="130">
        <v>-8.0342106617832185E-3</v>
      </c>
      <c r="G741" s="130">
        <v>739</v>
      </c>
      <c r="H741" s="130">
        <f t="shared" ca="1" si="25"/>
        <v>-2.6516980298322409E-3</v>
      </c>
    </row>
    <row r="742" spans="2:8" x14ac:dyDescent="0.25">
      <c r="B742" s="136">
        <v>44938</v>
      </c>
      <c r="C742" s="261">
        <v>16.870412826538089</v>
      </c>
      <c r="D742" s="130">
        <f t="shared" si="24"/>
        <v>1.5452405578232051E-2</v>
      </c>
      <c r="E742" s="130">
        <v>-6.4796502520993475E-3</v>
      </c>
      <c r="G742" s="130">
        <v>740</v>
      </c>
      <c r="H742" s="130">
        <f t="shared" ca="1" si="25"/>
        <v>2.9071127867718909E-2</v>
      </c>
    </row>
    <row r="743" spans="2:8" x14ac:dyDescent="0.25">
      <c r="B743" s="136">
        <v>44937</v>
      </c>
      <c r="C743" s="261">
        <v>16.613691329956051</v>
      </c>
      <c r="D743" s="130">
        <f t="shared" si="24"/>
        <v>1.626469862459879E-2</v>
      </c>
      <c r="E743" s="130">
        <v>-1.5217262269848032E-2</v>
      </c>
      <c r="G743" s="130">
        <v>741</v>
      </c>
      <c r="H743" s="130">
        <f t="shared" ca="1" si="25"/>
        <v>1.8123659240626384E-2</v>
      </c>
    </row>
    <row r="744" spans="2:8" x14ac:dyDescent="0.25">
      <c r="B744" s="136">
        <v>44936</v>
      </c>
      <c r="C744" s="261">
        <v>16.347799301147461</v>
      </c>
      <c r="D744" s="130">
        <f t="shared" si="24"/>
        <v>-9.4443636730104294E-3</v>
      </c>
      <c r="E744" s="130">
        <v>-1.6004392011856019E-2</v>
      </c>
      <c r="G744" s="130">
        <v>742</v>
      </c>
      <c r="H744" s="130">
        <f t="shared" ca="1" si="25"/>
        <v>-5.0545511825403873E-3</v>
      </c>
    </row>
    <row r="745" spans="2:8" x14ac:dyDescent="0.25">
      <c r="B745" s="136">
        <v>44935</v>
      </c>
      <c r="C745" s="261">
        <v>16.503665924072269</v>
      </c>
      <c r="D745" s="130">
        <f t="shared" si="24"/>
        <v>1.0668189792719581E-2</v>
      </c>
      <c r="E745" s="130">
        <v>9.5344101094920995E-3</v>
      </c>
      <c r="G745" s="130">
        <v>743</v>
      </c>
      <c r="H745" s="130">
        <f t="shared" ca="1" si="25"/>
        <v>2.139949865795162E-2</v>
      </c>
    </row>
    <row r="746" spans="2:8" x14ac:dyDescent="0.25">
      <c r="B746" s="136">
        <v>44932</v>
      </c>
      <c r="C746" s="261">
        <v>16.329460144042969</v>
      </c>
      <c r="D746" s="130">
        <f t="shared" si="24"/>
        <v>7.3529965472967631E-3</v>
      </c>
      <c r="E746" s="130">
        <v>-1.0555580852809414E-2</v>
      </c>
      <c r="G746" s="130">
        <v>744</v>
      </c>
      <c r="H746" s="130">
        <f t="shared" ca="1" si="25"/>
        <v>1.7733547155143251E-2</v>
      </c>
    </row>
    <row r="747" spans="2:8" x14ac:dyDescent="0.25">
      <c r="B747" s="136">
        <v>44931</v>
      </c>
      <c r="C747" s="261">
        <v>16.21026611328125</v>
      </c>
      <c r="D747" s="130">
        <f t="shared" si="24"/>
        <v>-2.3204564666589104E-2</v>
      </c>
      <c r="E747" s="130">
        <v>-7.2993246384327687E-3</v>
      </c>
      <c r="G747" s="130">
        <v>745</v>
      </c>
      <c r="H747" s="130">
        <f t="shared" ca="1" si="25"/>
        <v>1.2185638769813403E-4</v>
      </c>
    </row>
    <row r="748" spans="2:8" x14ac:dyDescent="0.25">
      <c r="B748" s="136">
        <v>44930</v>
      </c>
      <c r="C748" s="261">
        <v>16.595354080200199</v>
      </c>
      <c r="D748" s="130">
        <f t="shared" si="24"/>
        <v>-7.1310415467526079E-3</v>
      </c>
      <c r="E748" s="130">
        <v>2.3755807845957693E-2</v>
      </c>
      <c r="G748" s="130">
        <v>746</v>
      </c>
      <c r="H748" s="130">
        <f t="shared" ca="1" si="25"/>
        <v>2.3385292271846353E-2</v>
      </c>
    </row>
    <row r="749" spans="2:8" x14ac:dyDescent="0.25">
      <c r="B749" s="136">
        <v>44929</v>
      </c>
      <c r="C749" s="261">
        <v>16.714546203613281</v>
      </c>
      <c r="D749" s="130">
        <f t="shared" si="24"/>
        <v>1.2215446964307299E-2</v>
      </c>
      <c r="E749" s="130">
        <v>7.1822585307347959E-3</v>
      </c>
      <c r="G749" s="130">
        <v>747</v>
      </c>
      <c r="H749" s="130">
        <f t="shared" ca="1" si="25"/>
        <v>2.4935254046525801E-2</v>
      </c>
    </row>
    <row r="750" spans="2:8" x14ac:dyDescent="0.25">
      <c r="B750" s="136">
        <v>44925</v>
      </c>
      <c r="C750" s="261">
        <v>16.512834548950199</v>
      </c>
      <c r="D750" s="130">
        <f t="shared" si="24"/>
        <v>-1.2609655313049689E-2</v>
      </c>
      <c r="E750" s="130">
        <v>-1.2068030576832364E-2</v>
      </c>
      <c r="G750" s="130">
        <v>748</v>
      </c>
      <c r="H750" s="130">
        <f t="shared" ca="1" si="25"/>
        <v>1.6571352049722911E-2</v>
      </c>
    </row>
    <row r="751" spans="2:8" x14ac:dyDescent="0.25">
      <c r="B751" s="136">
        <v>44924</v>
      </c>
      <c r="C751" s="261">
        <v>16.723714828491211</v>
      </c>
      <c r="D751" s="130">
        <f t="shared" si="24"/>
        <v>1.5590182645492669E-2</v>
      </c>
      <c r="E751" s="130">
        <v>1.2770689303274026E-2</v>
      </c>
      <c r="G751" s="130">
        <v>749</v>
      </c>
      <c r="H751" s="130">
        <f t="shared" ca="1" si="25"/>
        <v>3.0290491385407587E-2</v>
      </c>
    </row>
    <row r="752" spans="2:8" x14ac:dyDescent="0.25">
      <c r="B752" s="136">
        <v>44923</v>
      </c>
      <c r="C752" s="261">
        <v>16.46699142456055</v>
      </c>
      <c r="D752" s="130">
        <f t="shared" si="24"/>
        <v>-3.8824999746166411E-3</v>
      </c>
      <c r="E752" s="130">
        <v>-1.5350859935335415E-2</v>
      </c>
      <c r="G752" s="130">
        <v>750</v>
      </c>
      <c r="H752" s="130">
        <f t="shared" ca="1" si="25"/>
        <v>-7.0178460475681425E-3</v>
      </c>
    </row>
    <row r="753" spans="2:8" x14ac:dyDescent="0.25">
      <c r="B753" s="136">
        <v>44922</v>
      </c>
      <c r="C753" s="261">
        <v>16.531173706054691</v>
      </c>
      <c r="D753" s="130">
        <f t="shared" si="24"/>
        <v>6.138456212740377E-3</v>
      </c>
      <c r="E753" s="130">
        <v>3.8976325328264048E-3</v>
      </c>
      <c r="G753" s="130">
        <v>751</v>
      </c>
      <c r="H753" s="130">
        <f t="shared" ca="1" si="25"/>
        <v>-1.3026190201115458E-2</v>
      </c>
    </row>
    <row r="754" spans="2:8" x14ac:dyDescent="0.25">
      <c r="B754" s="136">
        <v>44918</v>
      </c>
      <c r="C754" s="261">
        <v>16.430316925048832</v>
      </c>
      <c r="D754" s="130">
        <f t="shared" si="24"/>
        <v>-5.5771969567323433E-4</v>
      </c>
      <c r="E754" s="130">
        <v>-6.1010054578834695E-3</v>
      </c>
      <c r="G754" s="130">
        <v>752</v>
      </c>
      <c r="H754" s="130">
        <f t="shared" ca="1" si="25"/>
        <v>-1.2739892741704376E-2</v>
      </c>
    </row>
    <row r="755" spans="2:8" x14ac:dyDescent="0.25">
      <c r="B755" s="136">
        <v>44917</v>
      </c>
      <c r="C755" s="261">
        <v>16.439485549926761</v>
      </c>
      <c r="D755" s="130">
        <f t="shared" si="24"/>
        <v>-1.5916440712876574E-2</v>
      </c>
      <c r="E755" s="130">
        <v>5.5803092050839655E-4</v>
      </c>
      <c r="G755" s="130">
        <v>753</v>
      </c>
      <c r="H755" s="130">
        <f t="shared" ca="1" si="25"/>
        <v>-1.7985567221879494E-3</v>
      </c>
    </row>
    <row r="756" spans="2:8" x14ac:dyDescent="0.25">
      <c r="B756" s="136">
        <v>44916</v>
      </c>
      <c r="C756" s="261">
        <v>16.705375671386719</v>
      </c>
      <c r="D756" s="130">
        <f t="shared" si="24"/>
        <v>8.8592821806700445E-3</v>
      </c>
      <c r="E756" s="130">
        <v>1.6173871174523582E-2</v>
      </c>
      <c r="G756" s="130">
        <v>754</v>
      </c>
      <c r="H756" s="130">
        <f t="shared" ca="1" si="25"/>
        <v>5.1668100822513816E-2</v>
      </c>
    </row>
    <row r="757" spans="2:8" x14ac:dyDescent="0.25">
      <c r="B757" s="136">
        <v>44915</v>
      </c>
      <c r="C757" s="261">
        <v>16.55867767333984</v>
      </c>
      <c r="D757" s="130">
        <f t="shared" si="24"/>
        <v>1.0066909901359992E-2</v>
      </c>
      <c r="E757" s="130">
        <v>-8.7814845312425768E-3</v>
      </c>
      <c r="G757" s="130">
        <v>755</v>
      </c>
      <c r="H757" s="130">
        <f t="shared" ca="1" si="25"/>
        <v>4.368741334381615E-2</v>
      </c>
    </row>
    <row r="758" spans="2:8" x14ac:dyDescent="0.25">
      <c r="B758" s="136">
        <v>44914</v>
      </c>
      <c r="C758" s="261">
        <v>16.393644332885739</v>
      </c>
      <c r="D758" s="130">
        <f t="shared" si="24"/>
        <v>8.4603990855675309E-3</v>
      </c>
      <c r="E758" s="130">
        <v>-9.966577265998245E-3</v>
      </c>
      <c r="G758" s="130">
        <v>756</v>
      </c>
      <c r="H758" s="130">
        <f t="shared" ca="1" si="25"/>
        <v>1.8266452881009115E-2</v>
      </c>
    </row>
    <row r="759" spans="2:8" x14ac:dyDescent="0.25">
      <c r="B759" s="136">
        <v>44911</v>
      </c>
      <c r="C759" s="261">
        <v>16.256111145019531</v>
      </c>
      <c r="D759" s="130">
        <f t="shared" si="24"/>
        <v>-2.4215872994065624E-2</v>
      </c>
      <c r="E759" s="130">
        <v>-8.3894212338323747E-3</v>
      </c>
      <c r="G759" s="130">
        <v>757</v>
      </c>
      <c r="H759" s="130">
        <f t="shared" ca="1" si="25"/>
        <v>-1.0909756246735692E-2</v>
      </c>
    </row>
    <row r="760" spans="2:8" x14ac:dyDescent="0.25">
      <c r="B760" s="136">
        <v>44910</v>
      </c>
      <c r="C760" s="261">
        <v>16.659536361694339</v>
      </c>
      <c r="D760" s="130">
        <f t="shared" si="24"/>
        <v>-2.9380201607306384E-2</v>
      </c>
      <c r="E760" s="130">
        <v>2.4816834301628635E-2</v>
      </c>
      <c r="G760" s="130">
        <v>758</v>
      </c>
      <c r="H760" s="130">
        <f t="shared" ca="1" si="25"/>
        <v>1.1281570394109756E-2</v>
      </c>
    </row>
    <row r="761" spans="2:8" x14ac:dyDescent="0.25">
      <c r="B761" s="136">
        <v>44909</v>
      </c>
      <c r="C761" s="261">
        <v>17.163812637329102</v>
      </c>
      <c r="D761" s="130">
        <f t="shared" si="24"/>
        <v>-5.3389826366999468E-4</v>
      </c>
      <c r="E761" s="130">
        <v>3.0269526395359733E-2</v>
      </c>
      <c r="G761" s="130">
        <v>759</v>
      </c>
      <c r="H761" s="130">
        <f t="shared" ca="1" si="25"/>
        <v>-1.8912012678475986E-2</v>
      </c>
    </row>
    <row r="762" spans="2:8" x14ac:dyDescent="0.25">
      <c r="B762" s="136">
        <v>44908</v>
      </c>
      <c r="C762" s="261">
        <v>17.172981262207031</v>
      </c>
      <c r="D762" s="130">
        <f t="shared" si="24"/>
        <v>1.7381936372977951E-2</v>
      </c>
      <c r="E762" s="130">
        <v>5.3418346329352836E-4</v>
      </c>
      <c r="G762" s="130">
        <v>760</v>
      </c>
      <c r="H762" s="130">
        <f t="shared" ca="1" si="25"/>
        <v>5.6077575855651238E-3</v>
      </c>
    </row>
    <row r="763" spans="2:8" x14ac:dyDescent="0.25">
      <c r="B763" s="136">
        <v>44907</v>
      </c>
      <c r="C763" s="261">
        <v>16.879581451416019</v>
      </c>
      <c r="D763" s="130">
        <f t="shared" si="24"/>
        <v>-4.3267385738357698E-3</v>
      </c>
      <c r="E763" s="130">
        <v>-1.7084966571104556E-2</v>
      </c>
      <c r="G763" s="130">
        <v>761</v>
      </c>
      <c r="H763" s="130">
        <f t="shared" ca="1" si="25"/>
        <v>2.897614526794331E-3</v>
      </c>
    </row>
    <row r="764" spans="2:8" x14ac:dyDescent="0.25">
      <c r="B764" s="136">
        <v>44904</v>
      </c>
      <c r="C764" s="261">
        <v>16.952932357788089</v>
      </c>
      <c r="D764" s="130">
        <f t="shared" si="24"/>
        <v>-5.5669102196970792E-2</v>
      </c>
      <c r="E764" s="130">
        <v>4.3455405919390821E-3</v>
      </c>
      <c r="G764" s="130">
        <v>762</v>
      </c>
      <c r="H764" s="130">
        <f t="shared" ca="1" si="25"/>
        <v>-2.5202370751434874E-2</v>
      </c>
    </row>
    <row r="765" spans="2:8" x14ac:dyDescent="0.25">
      <c r="B765" s="136">
        <v>44903</v>
      </c>
      <c r="C765" s="261">
        <v>17.952322006225589</v>
      </c>
      <c r="D765" s="130">
        <f t="shared" si="24"/>
        <v>9.7988885781163867E-3</v>
      </c>
      <c r="E765" s="130">
        <v>5.8950842682881678E-2</v>
      </c>
      <c r="G765" s="130">
        <v>763</v>
      </c>
      <c r="H765" s="130">
        <f t="shared" ca="1" si="25"/>
        <v>-4.4926144350432859E-3</v>
      </c>
    </row>
    <row r="766" spans="2:8" x14ac:dyDescent="0.25">
      <c r="B766" s="136">
        <v>44902</v>
      </c>
      <c r="C766" s="261">
        <v>17.778116226196289</v>
      </c>
      <c r="D766" s="130">
        <f t="shared" si="24"/>
        <v>-1.0304949333731169E-3</v>
      </c>
      <c r="E766" s="130">
        <v>-9.7038021025296073E-3</v>
      </c>
      <c r="G766" s="130">
        <v>764</v>
      </c>
      <c r="H766" s="130">
        <f t="shared" ca="1" si="25"/>
        <v>-3.5531660636541787E-3</v>
      </c>
    </row>
    <row r="767" spans="2:8" x14ac:dyDescent="0.25">
      <c r="B767" s="136">
        <v>44901</v>
      </c>
      <c r="C767" s="261">
        <v>17.796455383300781</v>
      </c>
      <c r="D767" s="130">
        <f t="shared" si="24"/>
        <v>-1.7215146514495894E-2</v>
      </c>
      <c r="E767" s="130">
        <v>1.0315579486126431E-3</v>
      </c>
      <c r="G767" s="130">
        <v>765</v>
      </c>
      <c r="H767" s="130">
        <f t="shared" ca="1" si="25"/>
        <v>-3.3448138928328021E-2</v>
      </c>
    </row>
    <row r="768" spans="2:8" x14ac:dyDescent="0.25">
      <c r="B768" s="136">
        <v>44900</v>
      </c>
      <c r="C768" s="261">
        <v>18.10819053649902</v>
      </c>
      <c r="D768" s="130">
        <f t="shared" si="24"/>
        <v>-2.1792883478667997E-2</v>
      </c>
      <c r="E768" s="130">
        <v>1.7516699055181169E-2</v>
      </c>
      <c r="G768" s="130">
        <v>766</v>
      </c>
      <c r="H768" s="130">
        <f t="shared" ca="1" si="25"/>
        <v>-1.1306007798925851E-2</v>
      </c>
    </row>
    <row r="769" spans="2:8" x14ac:dyDescent="0.25">
      <c r="B769" s="136">
        <v>44897</v>
      </c>
      <c r="C769" s="261">
        <v>18.511611938476559</v>
      </c>
      <c r="D769" s="130">
        <f t="shared" si="24"/>
        <v>-1.5602213638736496E-2</v>
      </c>
      <c r="E769" s="130">
        <v>2.2278393921490915E-2</v>
      </c>
      <c r="G769" s="130">
        <v>767</v>
      </c>
      <c r="H769" s="130">
        <f t="shared" ca="1" si="25"/>
        <v>6.4466870182453371E-3</v>
      </c>
    </row>
    <row r="770" spans="2:8" x14ac:dyDescent="0.25">
      <c r="B770" s="136">
        <v>44896</v>
      </c>
      <c r="C770" s="261">
        <v>18.805011749267582</v>
      </c>
      <c r="D770" s="130">
        <f t="shared" si="24"/>
        <v>7.8624425737471981E-3</v>
      </c>
      <c r="E770" s="130">
        <v>1.5849500938445477E-2</v>
      </c>
      <c r="G770" s="130">
        <v>768</v>
      </c>
      <c r="H770" s="130">
        <f t="shared" ca="1" si="25"/>
        <v>-1.2972947578312896E-2</v>
      </c>
    </row>
    <row r="771" spans="2:8" x14ac:dyDescent="0.25">
      <c r="B771" s="136">
        <v>44895</v>
      </c>
      <c r="C771" s="261">
        <v>18.65831184387207</v>
      </c>
      <c r="D771" s="130">
        <f t="shared" ref="D771:D834" si="26">(C771-C772)/C772</f>
        <v>3.2470866028376046E-2</v>
      </c>
      <c r="E771" s="130">
        <v>-7.8011068193682481E-3</v>
      </c>
      <c r="G771" s="130">
        <v>769</v>
      </c>
      <c r="H771" s="130">
        <f t="shared" ref="H771:H834" ca="1" si="27">_xlfn.NORM.INV(RAND(),N$5,N$6)</f>
        <v>9.540836790872427E-3</v>
      </c>
    </row>
    <row r="772" spans="2:8" x14ac:dyDescent="0.25">
      <c r="B772" s="136">
        <v>44894</v>
      </c>
      <c r="C772" s="261">
        <v>18.071514129638668</v>
      </c>
      <c r="D772" s="130">
        <f t="shared" si="26"/>
        <v>4.0752534144218788E-3</v>
      </c>
      <c r="E772" s="130">
        <v>-3.144966806984327E-2</v>
      </c>
      <c r="G772" s="130">
        <v>770</v>
      </c>
      <c r="H772" s="130">
        <f t="shared" ca="1" si="27"/>
        <v>-5.6949785065388645E-3</v>
      </c>
    </row>
    <row r="773" spans="2:8" x14ac:dyDescent="0.25">
      <c r="B773" s="136">
        <v>44893</v>
      </c>
      <c r="C773" s="261">
        <v>17.998167037963871</v>
      </c>
      <c r="D773" s="130">
        <f t="shared" si="26"/>
        <v>-1.4558108263626834E-2</v>
      </c>
      <c r="E773" s="130">
        <v>-4.058713129881172E-3</v>
      </c>
      <c r="G773" s="130">
        <v>771</v>
      </c>
      <c r="H773" s="130">
        <f t="shared" ca="1" si="27"/>
        <v>-3.3470276186032974E-2</v>
      </c>
    </row>
    <row r="774" spans="2:8" x14ac:dyDescent="0.25">
      <c r="B774" s="136">
        <v>44890</v>
      </c>
      <c r="C774" s="261">
        <v>18.264057159423832</v>
      </c>
      <c r="D774" s="130">
        <f t="shared" si="26"/>
        <v>1.9969103613884633E-2</v>
      </c>
      <c r="E774" s="130">
        <v>1.4773177785221902E-2</v>
      </c>
      <c r="G774" s="130">
        <v>772</v>
      </c>
      <c r="H774" s="130">
        <f t="shared" ca="1" si="27"/>
        <v>-5.2205343781025107E-2</v>
      </c>
    </row>
    <row r="775" spans="2:8" x14ac:dyDescent="0.25">
      <c r="B775" s="136">
        <v>44888</v>
      </c>
      <c r="C775" s="261">
        <v>17.90648078918457</v>
      </c>
      <c r="D775" s="130">
        <f t="shared" si="26"/>
        <v>8.260340004160564E-3</v>
      </c>
      <c r="E775" s="130">
        <v>-1.9578145595912144E-2</v>
      </c>
      <c r="G775" s="130">
        <v>773</v>
      </c>
      <c r="H775" s="130">
        <f t="shared" ca="1" si="27"/>
        <v>1.4022921817206749E-2</v>
      </c>
    </row>
    <row r="776" spans="2:8" x14ac:dyDescent="0.25">
      <c r="B776" s="136">
        <v>44887</v>
      </c>
      <c r="C776" s="261">
        <v>17.75977897644043</v>
      </c>
      <c r="D776" s="130">
        <f t="shared" si="26"/>
        <v>3.6269117303094735E-3</v>
      </c>
      <c r="E776" s="130">
        <v>-8.1926657991193801E-3</v>
      </c>
      <c r="G776" s="130">
        <v>774</v>
      </c>
      <c r="H776" s="130">
        <f t="shared" ca="1" si="27"/>
        <v>-1.7563729616955944E-3</v>
      </c>
    </row>
    <row r="777" spans="2:8" x14ac:dyDescent="0.25">
      <c r="B777" s="136">
        <v>44886</v>
      </c>
      <c r="C777" s="261">
        <v>17.695598602294918</v>
      </c>
      <c r="D777" s="130">
        <f t="shared" si="26"/>
        <v>-8.7313069800349259E-3</v>
      </c>
      <c r="E777" s="130">
        <v>-3.6138047793641491E-3</v>
      </c>
      <c r="G777" s="130">
        <v>775</v>
      </c>
      <c r="H777" s="130">
        <f t="shared" ca="1" si="27"/>
        <v>-2.629863521293016E-2</v>
      </c>
    </row>
    <row r="778" spans="2:8" x14ac:dyDescent="0.25">
      <c r="B778" s="136">
        <v>44883</v>
      </c>
      <c r="C778" s="261">
        <v>17.85146522521973</v>
      </c>
      <c r="D778" s="130">
        <f t="shared" si="26"/>
        <v>-5.1344937274898827E-4</v>
      </c>
      <c r="E778" s="130">
        <v>8.8082142021800643E-3</v>
      </c>
      <c r="G778" s="130">
        <v>776</v>
      </c>
      <c r="H778" s="130">
        <f t="shared" ca="1" si="27"/>
        <v>-1.2328170129692815E-2</v>
      </c>
    </row>
    <row r="779" spans="2:8" x14ac:dyDescent="0.25">
      <c r="B779" s="136">
        <v>44882</v>
      </c>
      <c r="C779" s="261">
        <v>17.860635757446289</v>
      </c>
      <c r="D779" s="130">
        <f t="shared" si="26"/>
        <v>-1.0665325594700284E-2</v>
      </c>
      <c r="E779" s="130">
        <v>5.1371313843769193E-4</v>
      </c>
      <c r="G779" s="130">
        <v>777</v>
      </c>
      <c r="H779" s="130">
        <f t="shared" ca="1" si="27"/>
        <v>-1.8230946226652223E-2</v>
      </c>
    </row>
    <row r="780" spans="2:8" x14ac:dyDescent="0.25">
      <c r="B780" s="136">
        <v>44881</v>
      </c>
      <c r="C780" s="261">
        <v>18.053178787231449</v>
      </c>
      <c r="D780" s="130">
        <f t="shared" si="26"/>
        <v>-3.5424795398615308E-3</v>
      </c>
      <c r="E780" s="130">
        <v>1.0780301015034506E-2</v>
      </c>
      <c r="G780" s="130">
        <v>778</v>
      </c>
      <c r="H780" s="130">
        <f t="shared" ca="1" si="27"/>
        <v>5.6282221142475389E-3</v>
      </c>
    </row>
    <row r="781" spans="2:8" x14ac:dyDescent="0.25">
      <c r="B781" s="136">
        <v>44880</v>
      </c>
      <c r="C781" s="261">
        <v>18.11735916137695</v>
      </c>
      <c r="D781" s="130">
        <f t="shared" si="26"/>
        <v>1.0741701804449723E-2</v>
      </c>
      <c r="E781" s="130">
        <v>3.5550733143402892E-3</v>
      </c>
      <c r="G781" s="130">
        <v>779</v>
      </c>
      <c r="H781" s="130">
        <f t="shared" ca="1" si="27"/>
        <v>1.671983757506192E-2</v>
      </c>
    </row>
    <row r="782" spans="2:8" x14ac:dyDescent="0.25">
      <c r="B782" s="136">
        <v>44879</v>
      </c>
      <c r="C782" s="261">
        <v>17.9248161315918</v>
      </c>
      <c r="D782" s="130">
        <f t="shared" si="26"/>
        <v>-1.0126600144702944E-2</v>
      </c>
      <c r="E782" s="130">
        <v>-1.0627543896994508E-2</v>
      </c>
      <c r="G782" s="130">
        <v>780</v>
      </c>
      <c r="H782" s="130">
        <f t="shared" ca="1" si="27"/>
        <v>1.2339063567573938E-2</v>
      </c>
    </row>
    <row r="783" spans="2:8" x14ac:dyDescent="0.25">
      <c r="B783" s="136">
        <v>44876</v>
      </c>
      <c r="C783" s="261">
        <v>18.10819053649902</v>
      </c>
      <c r="D783" s="130">
        <f t="shared" si="26"/>
        <v>2.864580173183438E-2</v>
      </c>
      <c r="E783" s="130">
        <v>1.0230197261774368E-2</v>
      </c>
      <c r="G783" s="130">
        <v>781</v>
      </c>
      <c r="H783" s="130">
        <f t="shared" ca="1" si="27"/>
        <v>1.5264882182940609E-2</v>
      </c>
    </row>
    <row r="784" spans="2:8" x14ac:dyDescent="0.25">
      <c r="B784" s="136">
        <v>44875</v>
      </c>
      <c r="C784" s="261">
        <v>17.603912353515621</v>
      </c>
      <c r="D784" s="130">
        <f t="shared" si="26"/>
        <v>3.8961272871422932E-2</v>
      </c>
      <c r="E784" s="130">
        <v>-2.7848071399898908E-2</v>
      </c>
      <c r="G784" s="130">
        <v>782</v>
      </c>
      <c r="H784" s="130">
        <f t="shared" ca="1" si="27"/>
        <v>-2.8158888294882653E-2</v>
      </c>
    </row>
    <row r="785" spans="2:8" x14ac:dyDescent="0.25">
      <c r="B785" s="136">
        <v>44874</v>
      </c>
      <c r="C785" s="261">
        <v>16.94376182556152</v>
      </c>
      <c r="D785" s="130">
        <f t="shared" si="26"/>
        <v>-1.3874169594028887E-2</v>
      </c>
      <c r="E785" s="130">
        <v>-3.7500216695992863E-2</v>
      </c>
      <c r="G785" s="130">
        <v>783</v>
      </c>
      <c r="H785" s="130">
        <f t="shared" ca="1" si="27"/>
        <v>-3.9350759688011249E-3</v>
      </c>
    </row>
    <row r="786" spans="2:8" x14ac:dyDescent="0.25">
      <c r="B786" s="136">
        <v>44873</v>
      </c>
      <c r="C786" s="261">
        <v>17.182149887084961</v>
      </c>
      <c r="D786" s="130">
        <f t="shared" si="26"/>
        <v>8.6112229501838656E-3</v>
      </c>
      <c r="E786" s="130">
        <v>1.406937042539199E-2</v>
      </c>
      <c r="G786" s="130">
        <v>784</v>
      </c>
      <c r="H786" s="130">
        <f t="shared" ca="1" si="27"/>
        <v>1.5487085103966737E-2</v>
      </c>
    </row>
    <row r="787" spans="2:8" x14ac:dyDescent="0.25">
      <c r="B787" s="136">
        <v>44872</v>
      </c>
      <c r="C787" s="261">
        <v>17.035453796386719</v>
      </c>
      <c r="D787" s="130">
        <f t="shared" si="26"/>
        <v>1.3639067806747162E-2</v>
      </c>
      <c r="E787" s="130">
        <v>-8.5377028871402739E-3</v>
      </c>
      <c r="G787" s="130">
        <v>785</v>
      </c>
      <c r="H787" s="130">
        <f t="shared" ca="1" si="27"/>
        <v>-4.5987460922411365E-3</v>
      </c>
    </row>
    <row r="788" spans="2:8" x14ac:dyDescent="0.25">
      <c r="B788" s="136">
        <v>44869</v>
      </c>
      <c r="C788" s="261">
        <v>16.806232452392582</v>
      </c>
      <c r="D788" s="130">
        <f t="shared" si="26"/>
        <v>7.6965857872714266E-3</v>
      </c>
      <c r="E788" s="130">
        <v>-1.3455546693024154E-2</v>
      </c>
      <c r="G788" s="130">
        <v>786</v>
      </c>
      <c r="H788" s="130">
        <f t="shared" ca="1" si="27"/>
        <v>-2.3944649417768141E-2</v>
      </c>
    </row>
    <row r="789" spans="2:8" x14ac:dyDescent="0.25">
      <c r="B789" s="136">
        <v>44868</v>
      </c>
      <c r="C789" s="261">
        <v>16.67786979675293</v>
      </c>
      <c r="D789" s="130">
        <f t="shared" si="26"/>
        <v>-1.1950038882401792E-2</v>
      </c>
      <c r="E789" s="130">
        <v>-7.6378007982019743E-3</v>
      </c>
      <c r="G789" s="130">
        <v>787</v>
      </c>
      <c r="H789" s="130">
        <f t="shared" ca="1" si="27"/>
        <v>4.7483690985790278E-2</v>
      </c>
    </row>
    <row r="790" spans="2:8" x14ac:dyDescent="0.25">
      <c r="B790" s="136">
        <v>44867</v>
      </c>
      <c r="C790" s="261">
        <v>16.879581451416019</v>
      </c>
      <c r="D790" s="130">
        <f t="shared" si="26"/>
        <v>-2.64412467343649E-2</v>
      </c>
      <c r="E790" s="130">
        <v>1.2094569457687061E-2</v>
      </c>
      <c r="G790" s="130">
        <v>788</v>
      </c>
      <c r="H790" s="130">
        <f t="shared" ca="1" si="27"/>
        <v>-3.7865757445690505E-2</v>
      </c>
    </row>
    <row r="791" spans="2:8" x14ac:dyDescent="0.25">
      <c r="B791" s="136">
        <v>44866</v>
      </c>
      <c r="C791" s="261">
        <v>17.338020324707031</v>
      </c>
      <c r="D791" s="130">
        <f t="shared" si="26"/>
        <v>9.610390879724838E-3</v>
      </c>
      <c r="E791" s="130">
        <v>2.7159374455493615E-2</v>
      </c>
      <c r="G791" s="130">
        <v>789</v>
      </c>
      <c r="H791" s="130">
        <f t="shared" ca="1" si="27"/>
        <v>-7.1047587722473894E-3</v>
      </c>
    </row>
    <row r="792" spans="2:8" x14ac:dyDescent="0.25">
      <c r="B792" s="136">
        <v>44865</v>
      </c>
      <c r="C792" s="261">
        <v>17.172981262207031</v>
      </c>
      <c r="D792" s="130">
        <f t="shared" si="26"/>
        <v>-3.1933813617419822E-3</v>
      </c>
      <c r="E792" s="130">
        <v>-9.5189104297458919E-3</v>
      </c>
      <c r="G792" s="130">
        <v>790</v>
      </c>
      <c r="H792" s="130">
        <f t="shared" ca="1" si="27"/>
        <v>-7.457657402202585E-3</v>
      </c>
    </row>
    <row r="793" spans="2:8" x14ac:dyDescent="0.25">
      <c r="B793" s="136">
        <v>44862</v>
      </c>
      <c r="C793" s="261">
        <v>17.227996826171879</v>
      </c>
      <c r="D793" s="130">
        <f t="shared" si="26"/>
        <v>1.5127280443146573E-2</v>
      </c>
      <c r="E793" s="130">
        <v>3.2036117156851096E-3</v>
      </c>
      <c r="G793" s="130">
        <v>791</v>
      </c>
      <c r="H793" s="130">
        <f t="shared" ca="1" si="27"/>
        <v>-2.1505152853138136E-2</v>
      </c>
    </row>
    <row r="794" spans="2:8" x14ac:dyDescent="0.25">
      <c r="B794" s="136">
        <v>44861</v>
      </c>
      <c r="C794" s="261">
        <v>16.971267700195309</v>
      </c>
      <c r="D794" s="130">
        <f t="shared" si="26"/>
        <v>1.6774868565341782E-3</v>
      </c>
      <c r="E794" s="130">
        <v>-1.4901855889975557E-2</v>
      </c>
      <c r="G794" s="130">
        <v>792</v>
      </c>
      <c r="H794" s="130">
        <f t="shared" ca="1" si="27"/>
        <v>-1.4080046746629151E-2</v>
      </c>
    </row>
    <row r="795" spans="2:8" x14ac:dyDescent="0.25">
      <c r="B795" s="136">
        <v>44860</v>
      </c>
      <c r="C795" s="261">
        <v>16.94284629821777</v>
      </c>
      <c r="D795" s="130">
        <f t="shared" si="26"/>
        <v>3.2221264882853176E-3</v>
      </c>
      <c r="E795" s="130">
        <v>-1.6746776068597387E-3</v>
      </c>
      <c r="G795" s="130">
        <v>793</v>
      </c>
      <c r="H795" s="130">
        <f t="shared" ca="1" si="27"/>
        <v>2.5545372873140321E-2</v>
      </c>
    </row>
    <row r="796" spans="2:8" x14ac:dyDescent="0.25">
      <c r="B796" s="136">
        <v>44859</v>
      </c>
      <c r="C796" s="261">
        <v>16.888429641723629</v>
      </c>
      <c r="D796" s="130">
        <f t="shared" si="26"/>
        <v>9.7615364649498541E-3</v>
      </c>
      <c r="E796" s="130">
        <v>-3.2117777341735521E-3</v>
      </c>
      <c r="G796" s="130">
        <v>794</v>
      </c>
      <c r="H796" s="130">
        <f t="shared" ca="1" si="27"/>
        <v>2.4297461939864061E-2</v>
      </c>
    </row>
    <row r="797" spans="2:8" x14ac:dyDescent="0.25">
      <c r="B797" s="136">
        <v>44858</v>
      </c>
      <c r="C797" s="261">
        <v>16.725166320800781</v>
      </c>
      <c r="D797" s="130">
        <f t="shared" si="26"/>
        <v>7.6503387810180588E-3</v>
      </c>
      <c r="E797" s="130">
        <v>-9.6671700321679759E-3</v>
      </c>
      <c r="G797" s="130">
        <v>795</v>
      </c>
      <c r="H797" s="130">
        <f t="shared" ca="1" si="27"/>
        <v>2.6334763647633324E-3</v>
      </c>
    </row>
    <row r="798" spans="2:8" x14ac:dyDescent="0.25">
      <c r="B798" s="136">
        <v>44855</v>
      </c>
      <c r="C798" s="261">
        <v>16.598184585571289</v>
      </c>
      <c r="D798" s="130">
        <f t="shared" si="26"/>
        <v>2.2917714301029155E-2</v>
      </c>
      <c r="E798" s="130">
        <v>-7.5922554546777416E-3</v>
      </c>
      <c r="G798" s="130">
        <v>796</v>
      </c>
      <c r="H798" s="130">
        <f t="shared" ca="1" si="27"/>
        <v>-4.418650214744419E-3</v>
      </c>
    </row>
    <row r="799" spans="2:8" x14ac:dyDescent="0.25">
      <c r="B799" s="136">
        <v>44854</v>
      </c>
      <c r="C799" s="261">
        <v>16.226314544677731</v>
      </c>
      <c r="D799" s="130">
        <f t="shared" si="26"/>
        <v>3.365126616839582E-3</v>
      </c>
      <c r="E799" s="130">
        <v>-2.240425987410833E-2</v>
      </c>
      <c r="G799" s="130">
        <v>797</v>
      </c>
      <c r="H799" s="130">
        <f t="shared" ca="1" si="27"/>
        <v>-2.4977956581181498E-2</v>
      </c>
    </row>
    <row r="800" spans="2:8" x14ac:dyDescent="0.25">
      <c r="B800" s="136">
        <v>44853</v>
      </c>
      <c r="C800" s="261">
        <v>16.171894073486332</v>
      </c>
      <c r="D800" s="130">
        <f t="shared" si="26"/>
        <v>-1.3281498025801896E-2</v>
      </c>
      <c r="E800" s="130">
        <v>-3.3538405188409952E-3</v>
      </c>
      <c r="G800" s="130">
        <v>798</v>
      </c>
      <c r="H800" s="130">
        <f t="shared" ca="1" si="27"/>
        <v>1.3086590609982329E-2</v>
      </c>
    </row>
    <row r="801" spans="2:8" x14ac:dyDescent="0.25">
      <c r="B801" s="136">
        <v>44852</v>
      </c>
      <c r="C801" s="261">
        <v>16.389572143554691</v>
      </c>
      <c r="D801" s="130">
        <f t="shared" si="26"/>
        <v>-4.9560803436448234E-3</v>
      </c>
      <c r="E801" s="130">
        <v>1.3460270582976457E-2</v>
      </c>
      <c r="G801" s="130">
        <v>799</v>
      </c>
      <c r="H801" s="130">
        <f t="shared" ca="1" si="27"/>
        <v>2.4479658496508138E-2</v>
      </c>
    </row>
    <row r="802" spans="2:8" x14ac:dyDescent="0.25">
      <c r="B802" s="136">
        <v>44851</v>
      </c>
      <c r="C802" s="261">
        <v>16.47120475769043</v>
      </c>
      <c r="D802" s="130">
        <f t="shared" si="26"/>
        <v>1.9651871087522945E-2</v>
      </c>
      <c r="E802" s="130">
        <v>4.9807654172254407E-3</v>
      </c>
      <c r="G802" s="130">
        <v>800</v>
      </c>
      <c r="H802" s="130">
        <f t="shared" ca="1" si="27"/>
        <v>-1.467410113066697E-2</v>
      </c>
    </row>
    <row r="803" spans="2:8" x14ac:dyDescent="0.25">
      <c r="B803" s="136">
        <v>44848</v>
      </c>
      <c r="C803" s="261">
        <v>16.153753280639648</v>
      </c>
      <c r="D803" s="130">
        <f t="shared" si="26"/>
        <v>-1.3296214937183795E-2</v>
      </c>
      <c r="E803" s="130">
        <v>-1.9273118252176587E-2</v>
      </c>
      <c r="G803" s="130">
        <v>801</v>
      </c>
      <c r="H803" s="130">
        <f t="shared" ca="1" si="27"/>
        <v>6.0459160553212373E-3</v>
      </c>
    </row>
    <row r="804" spans="2:8" x14ac:dyDescent="0.25">
      <c r="B804" s="136">
        <v>44847</v>
      </c>
      <c r="C804" s="261">
        <v>16.371431350708011</v>
      </c>
      <c r="D804" s="130">
        <f t="shared" si="26"/>
        <v>5.5555231032543853E-2</v>
      </c>
      <c r="E804" s="130">
        <v>1.3475386573425703E-2</v>
      </c>
      <c r="G804" s="130">
        <v>802</v>
      </c>
      <c r="H804" s="130">
        <f t="shared" ca="1" si="27"/>
        <v>2.0598382666676133E-2</v>
      </c>
    </row>
    <row r="805" spans="2:8" x14ac:dyDescent="0.25">
      <c r="B805" s="136">
        <v>44846</v>
      </c>
      <c r="C805" s="261">
        <v>15.509781837463381</v>
      </c>
      <c r="D805" s="130">
        <f t="shared" si="26"/>
        <v>-1.7510743038501755E-3</v>
      </c>
      <c r="E805" s="130">
        <v>-5.2631287685628483E-2</v>
      </c>
      <c r="G805" s="130">
        <v>803</v>
      </c>
      <c r="H805" s="130">
        <f t="shared" ca="1" si="27"/>
        <v>3.5124313376518053E-3</v>
      </c>
    </row>
    <row r="806" spans="2:8" x14ac:dyDescent="0.25">
      <c r="B806" s="136">
        <v>44845</v>
      </c>
      <c r="C806" s="261">
        <v>15.53698825836182</v>
      </c>
      <c r="D806" s="130">
        <f t="shared" si="26"/>
        <v>-2.4487577505863015E-2</v>
      </c>
      <c r="E806" s="130">
        <v>1.7541459437374572E-3</v>
      </c>
      <c r="G806" s="130">
        <v>804</v>
      </c>
      <c r="H806" s="130">
        <f t="shared" ca="1" si="27"/>
        <v>-5.2515305222034458E-2</v>
      </c>
    </row>
    <row r="807" spans="2:8" x14ac:dyDescent="0.25">
      <c r="B807" s="136">
        <v>44844</v>
      </c>
      <c r="C807" s="261">
        <v>15.927001953125</v>
      </c>
      <c r="D807" s="130">
        <f t="shared" si="26"/>
        <v>2.9308344951106974E-2</v>
      </c>
      <c r="E807" s="130">
        <v>2.5102271320394373E-2</v>
      </c>
      <c r="G807" s="130">
        <v>805</v>
      </c>
      <c r="H807" s="130">
        <f t="shared" ca="1" si="27"/>
        <v>-4.0292798033626891E-2</v>
      </c>
    </row>
    <row r="808" spans="2:8" x14ac:dyDescent="0.25">
      <c r="B808" s="136">
        <v>44841</v>
      </c>
      <c r="C808" s="261">
        <v>15.4734992980957</v>
      </c>
      <c r="D808" s="130">
        <f t="shared" si="26"/>
        <v>-2.4027425404758957E-2</v>
      </c>
      <c r="E808" s="130">
        <v>-2.8473824286831317E-2</v>
      </c>
      <c r="G808" s="130">
        <v>806</v>
      </c>
      <c r="H808" s="130">
        <f t="shared" ca="1" si="27"/>
        <v>-4.6535918180061142E-2</v>
      </c>
    </row>
    <row r="809" spans="2:8" x14ac:dyDescent="0.25">
      <c r="B809" s="136">
        <v>44840</v>
      </c>
      <c r="C809" s="261">
        <v>15.854440689086911</v>
      </c>
      <c r="D809" s="130">
        <f t="shared" si="26"/>
        <v>-9.0701693545726259E-3</v>
      </c>
      <c r="E809" s="130">
        <v>2.4618955522109524E-2</v>
      </c>
      <c r="G809" s="130">
        <v>807</v>
      </c>
      <c r="H809" s="130">
        <f t="shared" ca="1" si="27"/>
        <v>-2.1518032110648976E-2</v>
      </c>
    </row>
    <row r="810" spans="2:8" x14ac:dyDescent="0.25">
      <c r="B810" s="136">
        <v>44839</v>
      </c>
      <c r="C810" s="261">
        <v>15.99955940246582</v>
      </c>
      <c r="D810" s="130">
        <f t="shared" si="26"/>
        <v>-3.3900798048117822E-3</v>
      </c>
      <c r="E810" s="130">
        <v>9.1531903411010505E-3</v>
      </c>
      <c r="G810" s="130">
        <v>808</v>
      </c>
      <c r="H810" s="130">
        <f t="shared" ca="1" si="27"/>
        <v>-3.4192747789626591E-3</v>
      </c>
    </row>
    <row r="811" spans="2:8" x14ac:dyDescent="0.25">
      <c r="B811" s="136">
        <v>44838</v>
      </c>
      <c r="C811" s="261">
        <v>16.053983688354489</v>
      </c>
      <c r="D811" s="130">
        <f t="shared" si="26"/>
        <v>3.81234102141099E-2</v>
      </c>
      <c r="E811" s="130">
        <v>3.4016115393953011E-3</v>
      </c>
      <c r="G811" s="130">
        <v>809</v>
      </c>
      <c r="H811" s="130">
        <f t="shared" ca="1" si="27"/>
        <v>2.2699792773545807E-2</v>
      </c>
    </row>
    <row r="812" spans="2:8" x14ac:dyDescent="0.25">
      <c r="B812" s="136">
        <v>44837</v>
      </c>
      <c r="C812" s="261">
        <v>15.46442699432373</v>
      </c>
      <c r="D812" s="130">
        <f t="shared" si="26"/>
        <v>4.7140114544740883E-3</v>
      </c>
      <c r="E812" s="130">
        <v>-3.6723389376458679E-2</v>
      </c>
      <c r="G812" s="130">
        <v>810</v>
      </c>
      <c r="H812" s="130">
        <f t="shared" ca="1" si="27"/>
        <v>-1.3835433320789231E-2</v>
      </c>
    </row>
    <row r="813" spans="2:8" x14ac:dyDescent="0.25">
      <c r="B813" s="136">
        <v>44834</v>
      </c>
      <c r="C813" s="261">
        <v>15.39186954498291</v>
      </c>
      <c r="D813" s="130">
        <f t="shared" si="26"/>
        <v>4.1421096500589361E-3</v>
      </c>
      <c r="E813" s="130">
        <v>-4.6918938132950398E-3</v>
      </c>
      <c r="G813" s="130">
        <v>811</v>
      </c>
      <c r="H813" s="130">
        <f t="shared" ca="1" si="27"/>
        <v>1.5225584096387529E-3</v>
      </c>
    </row>
    <row r="814" spans="2:8" x14ac:dyDescent="0.25">
      <c r="B814" s="136">
        <v>44833</v>
      </c>
      <c r="C814" s="261">
        <v>15.328377723693849</v>
      </c>
      <c r="D814" s="130">
        <f t="shared" si="26"/>
        <v>-1.2273749844524839E-2</v>
      </c>
      <c r="E814" s="130">
        <v>-4.1250233510299163E-3</v>
      </c>
      <c r="G814" s="130">
        <v>812</v>
      </c>
      <c r="H814" s="130">
        <f t="shared" ca="1" si="27"/>
        <v>1.467469784051955E-2</v>
      </c>
    </row>
    <row r="815" spans="2:8" x14ac:dyDescent="0.25">
      <c r="B815" s="136">
        <v>44832</v>
      </c>
      <c r="C815" s="261">
        <v>15.518852233886721</v>
      </c>
      <c r="D815" s="130">
        <f t="shared" si="26"/>
        <v>1.9058880008757197E-2</v>
      </c>
      <c r="E815" s="130">
        <v>1.2426266733918293E-2</v>
      </c>
      <c r="G815" s="130">
        <v>813</v>
      </c>
      <c r="H815" s="130">
        <f t="shared" ca="1" si="27"/>
        <v>2.0590628205948723E-2</v>
      </c>
    </row>
    <row r="816" spans="2:8" x14ac:dyDescent="0.25">
      <c r="B816" s="136">
        <v>44831</v>
      </c>
      <c r="C816" s="261">
        <v>15.228611946105961</v>
      </c>
      <c r="D816" s="130">
        <f t="shared" si="26"/>
        <v>5.9916526231239258E-3</v>
      </c>
      <c r="E816" s="130">
        <v>-1.8702432590149667E-2</v>
      </c>
      <c r="G816" s="130">
        <v>814</v>
      </c>
      <c r="H816" s="130">
        <f t="shared" ca="1" si="27"/>
        <v>-2.0722321247277853E-2</v>
      </c>
    </row>
    <row r="817" spans="2:8" x14ac:dyDescent="0.25">
      <c r="B817" s="136">
        <v>44830</v>
      </c>
      <c r="C817" s="261">
        <v>15.13791084289551</v>
      </c>
      <c r="D817" s="130">
        <f t="shared" si="26"/>
        <v>4.8164341396977166E-3</v>
      </c>
      <c r="E817" s="130">
        <v>-5.9559665405778343E-3</v>
      </c>
      <c r="G817" s="130">
        <v>815</v>
      </c>
      <c r="H817" s="130">
        <f t="shared" ca="1" si="27"/>
        <v>1.9757713248971815E-3</v>
      </c>
    </row>
    <row r="818" spans="2:8" x14ac:dyDescent="0.25">
      <c r="B818" s="136">
        <v>44827</v>
      </c>
      <c r="C818" s="261">
        <v>15.06534957885742</v>
      </c>
      <c r="D818" s="130">
        <f t="shared" si="26"/>
        <v>-4.1966149466159874E-3</v>
      </c>
      <c r="E818" s="130">
        <v>-4.7933472981275867E-3</v>
      </c>
      <c r="G818" s="130">
        <v>816</v>
      </c>
      <c r="H818" s="130">
        <f t="shared" ca="1" si="27"/>
        <v>7.2984076122891072E-3</v>
      </c>
    </row>
    <row r="819" spans="2:8" x14ac:dyDescent="0.25">
      <c r="B819" s="136">
        <v>44826</v>
      </c>
      <c r="C819" s="261">
        <v>15.12883949279785</v>
      </c>
      <c r="D819" s="130">
        <f t="shared" si="26"/>
        <v>-1.9976463972945259E-2</v>
      </c>
      <c r="E819" s="130">
        <v>4.2143007441082471E-3</v>
      </c>
      <c r="G819" s="130">
        <v>817</v>
      </c>
      <c r="H819" s="130">
        <f t="shared" ca="1" si="27"/>
        <v>7.630952846776418E-3</v>
      </c>
    </row>
    <row r="820" spans="2:8" x14ac:dyDescent="0.25">
      <c r="B820" s="136">
        <v>44825</v>
      </c>
      <c r="C820" s="261">
        <v>15.437220573425289</v>
      </c>
      <c r="D820" s="130">
        <f t="shared" si="26"/>
        <v>0</v>
      </c>
      <c r="E820" s="130">
        <v>2.0383657370034614E-2</v>
      </c>
      <c r="G820" s="130">
        <v>818</v>
      </c>
      <c r="H820" s="130">
        <f t="shared" ca="1" si="27"/>
        <v>3.7588769654232128E-2</v>
      </c>
    </row>
    <row r="821" spans="2:8" x14ac:dyDescent="0.25">
      <c r="B821" s="136">
        <v>44824</v>
      </c>
      <c r="C821" s="261">
        <v>15.437220573425289</v>
      </c>
      <c r="D821" s="130">
        <f t="shared" si="26"/>
        <v>-2.2400817199552704E-2</v>
      </c>
      <c r="E821" s="130">
        <v>0</v>
      </c>
      <c r="G821" s="130">
        <v>819</v>
      </c>
      <c r="H821" s="130">
        <f t="shared" ca="1" si="27"/>
        <v>-4.553434501696001E-3</v>
      </c>
    </row>
    <row r="822" spans="2:8" x14ac:dyDescent="0.25">
      <c r="B822" s="136">
        <v>44823</v>
      </c>
      <c r="C822" s="261">
        <v>15.790950775146481</v>
      </c>
      <c r="D822" s="130">
        <f t="shared" si="26"/>
        <v>1.7261281056632236E-3</v>
      </c>
      <c r="E822" s="130">
        <v>2.2914112034528242E-2</v>
      </c>
      <c r="G822" s="130">
        <v>820</v>
      </c>
      <c r="H822" s="130">
        <f t="shared" ca="1" si="27"/>
        <v>-5.0052099246282195E-3</v>
      </c>
    </row>
    <row r="823" spans="2:8" x14ac:dyDescent="0.25">
      <c r="B823" s="136">
        <v>44820</v>
      </c>
      <c r="C823" s="261">
        <v>15.763740539550779</v>
      </c>
      <c r="D823" s="130">
        <f t="shared" si="26"/>
        <v>-2.3046889314172602E-2</v>
      </c>
      <c r="E823" s="130">
        <v>-1.7231537215940021E-3</v>
      </c>
      <c r="G823" s="130">
        <v>821</v>
      </c>
      <c r="H823" s="130">
        <f t="shared" ca="1" si="27"/>
        <v>4.3520554885299788E-2</v>
      </c>
    </row>
    <row r="824" spans="2:8" x14ac:dyDescent="0.25">
      <c r="B824" s="136">
        <v>44819</v>
      </c>
      <c r="C824" s="261">
        <v>16.135616302490231</v>
      </c>
      <c r="D824" s="130">
        <f t="shared" si="26"/>
        <v>-1.6039570057360116E-2</v>
      </c>
      <c r="E824" s="130">
        <v>2.3590578771987877E-2</v>
      </c>
      <c r="G824" s="130">
        <v>822</v>
      </c>
      <c r="H824" s="130">
        <f t="shared" ca="1" si="27"/>
        <v>2.1942038891371387E-2</v>
      </c>
    </row>
    <row r="825" spans="2:8" x14ac:dyDescent="0.25">
      <c r="B825" s="136">
        <v>44818</v>
      </c>
      <c r="C825" s="261">
        <v>16.39864349365234</v>
      </c>
      <c r="D825" s="130">
        <f t="shared" si="26"/>
        <v>-2.5862048453710196E-2</v>
      </c>
      <c r="E825" s="130">
        <v>1.6301031595645717E-2</v>
      </c>
      <c r="G825" s="130">
        <v>823</v>
      </c>
      <c r="H825" s="130">
        <f t="shared" ca="1" si="27"/>
        <v>-4.6144764402843361E-2</v>
      </c>
    </row>
    <row r="826" spans="2:8" x14ac:dyDescent="0.25">
      <c r="B826" s="136">
        <v>44817</v>
      </c>
      <c r="C826" s="261">
        <v>16.834005355834961</v>
      </c>
      <c r="D826" s="130">
        <f t="shared" si="26"/>
        <v>-3.5342981943394372E-2</v>
      </c>
      <c r="E826" s="130">
        <v>2.6548650950985218E-2</v>
      </c>
      <c r="G826" s="130">
        <v>824</v>
      </c>
      <c r="H826" s="130">
        <f t="shared" ca="1" si="27"/>
        <v>-3.0044219775573304E-3</v>
      </c>
    </row>
    <row r="827" spans="2:8" x14ac:dyDescent="0.25">
      <c r="B827" s="136">
        <v>44816</v>
      </c>
      <c r="C827" s="261">
        <v>17.45076751708984</v>
      </c>
      <c r="D827" s="130">
        <f t="shared" si="26"/>
        <v>9.4437848487462211E-3</v>
      </c>
      <c r="E827" s="130">
        <v>3.6637873650259868E-2</v>
      </c>
      <c r="G827" s="130">
        <v>825</v>
      </c>
      <c r="H827" s="130">
        <f t="shared" ca="1" si="27"/>
        <v>5.0755835607198263E-3</v>
      </c>
    </row>
    <row r="828" spans="2:8" x14ac:dyDescent="0.25">
      <c r="B828" s="136">
        <v>44813</v>
      </c>
      <c r="C828" s="261">
        <v>17.287508010864261</v>
      </c>
      <c r="D828" s="130">
        <f t="shared" si="26"/>
        <v>2.8602293726191181E-2</v>
      </c>
      <c r="E828" s="130">
        <v>-9.3554341415468378E-3</v>
      </c>
      <c r="G828" s="130">
        <v>826</v>
      </c>
      <c r="H828" s="130">
        <f t="shared" ca="1" si="27"/>
        <v>1.0948596303806547E-2</v>
      </c>
    </row>
    <row r="829" spans="2:8" x14ac:dyDescent="0.25">
      <c r="B829" s="136">
        <v>44812</v>
      </c>
      <c r="C829" s="261">
        <v>16.806795120239261</v>
      </c>
      <c r="D829" s="130">
        <f t="shared" si="26"/>
        <v>5.425802617032377E-3</v>
      </c>
      <c r="E829" s="130">
        <v>-2.780695114199791E-2</v>
      </c>
      <c r="G829" s="130">
        <v>827</v>
      </c>
      <c r="H829" s="130">
        <f t="shared" ca="1" si="27"/>
        <v>-1.8809015868324151E-2</v>
      </c>
    </row>
    <row r="830" spans="2:8" x14ac:dyDescent="0.25">
      <c r="B830" s="136">
        <v>44811</v>
      </c>
      <c r="C830" s="261">
        <v>16.716096878051761</v>
      </c>
      <c r="D830" s="130">
        <f t="shared" si="26"/>
        <v>2.5027777582847813E-2</v>
      </c>
      <c r="E830" s="130">
        <v>-5.3965221530116935E-3</v>
      </c>
      <c r="G830" s="130">
        <v>828</v>
      </c>
      <c r="H830" s="130">
        <f t="shared" ca="1" si="27"/>
        <v>-6.6749079821841889E-3</v>
      </c>
    </row>
    <row r="831" spans="2:8" x14ac:dyDescent="0.25">
      <c r="B831" s="136">
        <v>44810</v>
      </c>
      <c r="C831" s="261">
        <v>16.30794525146484</v>
      </c>
      <c r="D831" s="130">
        <f t="shared" si="26"/>
        <v>-6.0805357409191808E-3</v>
      </c>
      <c r="E831" s="130">
        <v>-2.4416682289202591E-2</v>
      </c>
      <c r="G831" s="130">
        <v>829</v>
      </c>
      <c r="H831" s="130">
        <f t="shared" ca="1" si="27"/>
        <v>1.1910664861053478E-2</v>
      </c>
    </row>
    <row r="832" spans="2:8" x14ac:dyDescent="0.25">
      <c r="B832" s="136">
        <v>44806</v>
      </c>
      <c r="C832" s="261">
        <v>16.407712936401371</v>
      </c>
      <c r="D832" s="130">
        <f t="shared" si="26"/>
        <v>-1.7915260731118238E-2</v>
      </c>
      <c r="E832" s="130">
        <v>6.1177348463056095E-3</v>
      </c>
      <c r="G832" s="130">
        <v>830</v>
      </c>
      <c r="H832" s="130">
        <f t="shared" ca="1" si="27"/>
        <v>-4.8958498592648232E-3</v>
      </c>
    </row>
    <row r="833" spans="2:8" x14ac:dyDescent="0.25">
      <c r="B833" s="136">
        <v>44805</v>
      </c>
      <c r="C833" s="261">
        <v>16.707023620605469</v>
      </c>
      <c r="D833" s="130">
        <f t="shared" si="26"/>
        <v>6.5572854954747805E-3</v>
      </c>
      <c r="E833" s="130">
        <v>1.8242072211055178E-2</v>
      </c>
      <c r="G833" s="130">
        <v>831</v>
      </c>
      <c r="H833" s="130">
        <f t="shared" ca="1" si="27"/>
        <v>1.7365860402317745E-2</v>
      </c>
    </row>
    <row r="834" spans="2:8" x14ac:dyDescent="0.25">
      <c r="B834" s="136">
        <v>44804</v>
      </c>
      <c r="C834" s="261">
        <v>16.598184585571289</v>
      </c>
      <c r="D834" s="130">
        <f t="shared" si="26"/>
        <v>-7.0538172481694073E-3</v>
      </c>
      <c r="E834" s="130">
        <v>-6.5145676157388061E-3</v>
      </c>
      <c r="G834" s="130">
        <v>832</v>
      </c>
      <c r="H834" s="130">
        <f t="shared" ca="1" si="27"/>
        <v>1.6703801755509437E-3</v>
      </c>
    </row>
    <row r="835" spans="2:8" x14ac:dyDescent="0.25">
      <c r="B835" s="136">
        <v>44803</v>
      </c>
      <c r="C835" s="261">
        <v>16.716096878051761</v>
      </c>
      <c r="D835" s="130">
        <f t="shared" ref="D835:D898" si="28">(C835-C836)/C836</f>
        <v>2.1751791046502045E-3</v>
      </c>
      <c r="E835" s="130">
        <v>7.1039270513338438E-3</v>
      </c>
      <c r="G835" s="130">
        <v>833</v>
      </c>
      <c r="H835" s="130">
        <f t="shared" ref="H835:H898" ca="1" si="29">_xlfn.NORM.INV(RAND(),N$5,N$6)</f>
        <v>-6.0212832291115835E-3</v>
      </c>
    </row>
    <row r="836" spans="2:8" x14ac:dyDescent="0.25">
      <c r="B836" s="136">
        <v>44802</v>
      </c>
      <c r="C836" s="261">
        <v>16.679815292358398</v>
      </c>
      <c r="D836" s="130">
        <f t="shared" si="28"/>
        <v>-1.3412026972295729E-2</v>
      </c>
      <c r="E836" s="130">
        <v>-2.1704579698267157E-3</v>
      </c>
      <c r="G836" s="130">
        <v>834</v>
      </c>
      <c r="H836" s="130">
        <f t="shared" ca="1" si="29"/>
        <v>-1.3186259425620378E-2</v>
      </c>
    </row>
    <row r="837" spans="2:8" x14ac:dyDescent="0.25">
      <c r="B837" s="136">
        <v>44799</v>
      </c>
      <c r="C837" s="261">
        <v>16.90656661987305</v>
      </c>
      <c r="D837" s="130">
        <f t="shared" si="28"/>
        <v>-2.8154424146046315E-2</v>
      </c>
      <c r="E837" s="130">
        <v>1.3594354825891546E-2</v>
      </c>
      <c r="G837" s="130">
        <v>835</v>
      </c>
      <c r="H837" s="130">
        <f t="shared" ca="1" si="29"/>
        <v>6.0040270617983454E-3</v>
      </c>
    </row>
    <row r="838" spans="2:8" x14ac:dyDescent="0.25">
      <c r="B838" s="136">
        <v>44798</v>
      </c>
      <c r="C838" s="261">
        <v>17.3963508605957</v>
      </c>
      <c r="D838" s="130">
        <f t="shared" si="28"/>
        <v>-3.6363398017366213E-3</v>
      </c>
      <c r="E838" s="130">
        <v>2.8970059488419471E-2</v>
      </c>
      <c r="G838" s="130">
        <v>836</v>
      </c>
      <c r="H838" s="130">
        <f t="shared" ca="1" si="29"/>
        <v>9.5965948296854772E-4</v>
      </c>
    </row>
    <row r="839" spans="2:8" x14ac:dyDescent="0.25">
      <c r="B839" s="136">
        <v>44797</v>
      </c>
      <c r="C839" s="261">
        <v>17.459840774536129</v>
      </c>
      <c r="D839" s="130">
        <f t="shared" si="28"/>
        <v>0</v>
      </c>
      <c r="E839" s="130">
        <v>3.6496110275770566E-3</v>
      </c>
      <c r="G839" s="130">
        <v>837</v>
      </c>
      <c r="H839" s="130">
        <f t="shared" ca="1" si="29"/>
        <v>8.5903009794898767E-3</v>
      </c>
    </row>
    <row r="840" spans="2:8" x14ac:dyDescent="0.25">
      <c r="B840" s="136">
        <v>44796</v>
      </c>
      <c r="C840" s="261">
        <v>17.459840774536129</v>
      </c>
      <c r="D840" s="130">
        <f t="shared" si="28"/>
        <v>-1.3832120641473418E-2</v>
      </c>
      <c r="E840" s="130">
        <v>0</v>
      </c>
      <c r="G840" s="130">
        <v>838</v>
      </c>
      <c r="H840" s="130">
        <f t="shared" ca="1" si="29"/>
        <v>5.457409088342795E-4</v>
      </c>
    </row>
    <row r="841" spans="2:8" x14ac:dyDescent="0.25">
      <c r="B841" s="136">
        <v>44795</v>
      </c>
      <c r="C841" s="261">
        <v>17.70473480224609</v>
      </c>
      <c r="D841" s="130">
        <f t="shared" si="28"/>
        <v>-1.3144458488646153E-2</v>
      </c>
      <c r="E841" s="130">
        <v>1.4026131788505227E-2</v>
      </c>
      <c r="G841" s="130">
        <v>839</v>
      </c>
      <c r="H841" s="130">
        <f t="shared" ca="1" si="29"/>
        <v>9.7413451612910519E-3</v>
      </c>
    </row>
    <row r="842" spans="2:8" x14ac:dyDescent="0.25">
      <c r="B842" s="136">
        <v>44792</v>
      </c>
      <c r="C842" s="261">
        <v>17.940553665161129</v>
      </c>
      <c r="D842" s="130">
        <f t="shared" si="28"/>
        <v>-9.5140604311166888E-3</v>
      </c>
      <c r="E842" s="130">
        <v>1.3319536584367374E-2</v>
      </c>
      <c r="G842" s="130">
        <v>840</v>
      </c>
      <c r="H842" s="130">
        <f t="shared" ca="1" si="29"/>
        <v>1.4110657334788508E-2</v>
      </c>
    </row>
    <row r="843" spans="2:8" x14ac:dyDescent="0.25">
      <c r="B843" s="136">
        <v>44791</v>
      </c>
      <c r="C843" s="261">
        <v>18.112880706787109</v>
      </c>
      <c r="D843" s="130">
        <f t="shared" si="28"/>
        <v>-5.9733507288272794E-3</v>
      </c>
      <c r="E843" s="130">
        <v>9.605447236593543E-3</v>
      </c>
      <c r="G843" s="130">
        <v>841</v>
      </c>
      <c r="H843" s="130">
        <f t="shared" ca="1" si="29"/>
        <v>1.2602795204127281E-2</v>
      </c>
    </row>
    <row r="844" spans="2:8" x14ac:dyDescent="0.25">
      <c r="B844" s="136">
        <v>44790</v>
      </c>
      <c r="C844" s="261">
        <v>18.221725463867191</v>
      </c>
      <c r="D844" s="130">
        <f t="shared" si="28"/>
        <v>-2.9774695412066957E-3</v>
      </c>
      <c r="E844" s="130">
        <v>6.0092460631784687E-3</v>
      </c>
      <c r="G844" s="130">
        <v>842</v>
      </c>
      <c r="H844" s="130">
        <f t="shared" ca="1" si="29"/>
        <v>-2.731037584787354E-2</v>
      </c>
    </row>
    <row r="845" spans="2:8" x14ac:dyDescent="0.25">
      <c r="B845" s="136">
        <v>44789</v>
      </c>
      <c r="C845" s="261">
        <v>18.276142120361332</v>
      </c>
      <c r="D845" s="130">
        <f t="shared" si="28"/>
        <v>1.9889276751865409E-3</v>
      </c>
      <c r="E845" s="130">
        <v>2.9863613411389746E-3</v>
      </c>
      <c r="G845" s="130">
        <v>843</v>
      </c>
      <c r="H845" s="130">
        <f t="shared" ca="1" si="29"/>
        <v>3.5673665022447443E-3</v>
      </c>
    </row>
    <row r="846" spans="2:8" x14ac:dyDescent="0.25">
      <c r="B846" s="136">
        <v>44788</v>
      </c>
      <c r="C846" s="261">
        <v>18.239864349365231</v>
      </c>
      <c r="D846" s="130">
        <f t="shared" si="28"/>
        <v>0</v>
      </c>
      <c r="E846" s="130">
        <v>-1.9849796941381862E-3</v>
      </c>
      <c r="G846" s="130">
        <v>844</v>
      </c>
      <c r="H846" s="130">
        <f t="shared" ca="1" si="29"/>
        <v>1.4236772799473281E-2</v>
      </c>
    </row>
    <row r="847" spans="2:8" x14ac:dyDescent="0.25">
      <c r="B847" s="136">
        <v>44785</v>
      </c>
      <c r="C847" s="261">
        <v>18.239864349365231</v>
      </c>
      <c r="D847" s="130">
        <f t="shared" si="28"/>
        <v>-1.9849796941381862E-3</v>
      </c>
      <c r="E847" s="130">
        <v>0</v>
      </c>
      <c r="G847" s="130">
        <v>845</v>
      </c>
      <c r="H847" s="130">
        <f t="shared" ca="1" si="29"/>
        <v>4.5554062590247024E-2</v>
      </c>
    </row>
    <row r="848" spans="2:8" x14ac:dyDescent="0.25">
      <c r="B848" s="136">
        <v>44784</v>
      </c>
      <c r="C848" s="261">
        <v>18.276142120361332</v>
      </c>
      <c r="D848" s="130">
        <f t="shared" si="28"/>
        <v>-1.1285648468451264E-2</v>
      </c>
      <c r="E848" s="130">
        <v>1.9889276751865409E-3</v>
      </c>
      <c r="G848" s="130">
        <v>846</v>
      </c>
      <c r="H848" s="130">
        <f t="shared" ca="1" si="29"/>
        <v>-2.0964557154450046E-3</v>
      </c>
    </row>
    <row r="849" spans="2:8" x14ac:dyDescent="0.25">
      <c r="B849" s="136">
        <v>44783</v>
      </c>
      <c r="C849" s="261">
        <v>18.48475456237793</v>
      </c>
      <c r="D849" s="130">
        <f t="shared" si="28"/>
        <v>9.9106628332165988E-3</v>
      </c>
      <c r="E849" s="130">
        <v>1.1414468143371694E-2</v>
      </c>
      <c r="G849" s="130">
        <v>847</v>
      </c>
      <c r="H849" s="130">
        <f t="shared" ca="1" si="29"/>
        <v>1.6382383743660047E-2</v>
      </c>
    </row>
    <row r="850" spans="2:8" x14ac:dyDescent="0.25">
      <c r="B850" s="136">
        <v>44782</v>
      </c>
      <c r="C850" s="261">
        <v>18.3033561706543</v>
      </c>
      <c r="D850" s="130">
        <f t="shared" si="28"/>
        <v>-4.4400742481503315E-3</v>
      </c>
      <c r="E850" s="130">
        <v>-9.8134054802561394E-3</v>
      </c>
      <c r="G850" s="130">
        <v>848</v>
      </c>
      <c r="H850" s="130">
        <f t="shared" ca="1" si="29"/>
        <v>1.5268185178473509E-2</v>
      </c>
    </row>
    <row r="851" spans="2:8" x14ac:dyDescent="0.25">
      <c r="B851" s="136">
        <v>44781</v>
      </c>
      <c r="C851" s="261">
        <v>18.38498687744141</v>
      </c>
      <c r="D851" s="130">
        <f t="shared" si="28"/>
        <v>-1.9693420451004319E-3</v>
      </c>
      <c r="E851" s="130">
        <v>4.459876430639948E-3</v>
      </c>
      <c r="G851" s="130">
        <v>849</v>
      </c>
      <c r="H851" s="130">
        <f t="shared" ca="1" si="29"/>
        <v>1.0437635182462088E-2</v>
      </c>
    </row>
    <row r="852" spans="2:8" x14ac:dyDescent="0.25">
      <c r="B852" s="136">
        <v>44778</v>
      </c>
      <c r="C852" s="261">
        <v>18.4212646484375</v>
      </c>
      <c r="D852" s="130">
        <f t="shared" si="28"/>
        <v>7.9405449531106589E-3</v>
      </c>
      <c r="E852" s="130">
        <v>1.9732280059771724E-3</v>
      </c>
      <c r="G852" s="130">
        <v>850</v>
      </c>
      <c r="H852" s="130">
        <f t="shared" ca="1" si="29"/>
        <v>-2.2268701916677184E-2</v>
      </c>
    </row>
    <row r="853" spans="2:8" x14ac:dyDescent="0.25">
      <c r="B853" s="136">
        <v>44777</v>
      </c>
      <c r="C853" s="261">
        <v>18.276142120361332</v>
      </c>
      <c r="D853" s="130">
        <f t="shared" si="28"/>
        <v>2.4873964068710796E-3</v>
      </c>
      <c r="E853" s="130">
        <v>-7.8779894239496568E-3</v>
      </c>
      <c r="G853" s="130">
        <v>851</v>
      </c>
      <c r="H853" s="130">
        <f t="shared" ca="1" si="29"/>
        <v>-9.6857299933334976E-3</v>
      </c>
    </row>
    <row r="854" spans="2:8" x14ac:dyDescent="0.25">
      <c r="B854" s="136">
        <v>44776</v>
      </c>
      <c r="C854" s="261">
        <v>18.230794906616211</v>
      </c>
      <c r="D854" s="130">
        <f t="shared" si="28"/>
        <v>3.1298064665374506E-2</v>
      </c>
      <c r="E854" s="130">
        <v>-2.4812246176724412E-3</v>
      </c>
      <c r="G854" s="130">
        <v>852</v>
      </c>
      <c r="H854" s="130">
        <f t="shared" ca="1" si="29"/>
        <v>2.2321403648350876E-3</v>
      </c>
    </row>
    <row r="855" spans="2:8" x14ac:dyDescent="0.25">
      <c r="B855" s="136">
        <v>44775</v>
      </c>
      <c r="C855" s="261">
        <v>17.677522659301761</v>
      </c>
      <c r="D855" s="130">
        <f t="shared" si="28"/>
        <v>-6.6258789453123865E-3</v>
      </c>
      <c r="E855" s="130">
        <v>-3.0348223988503065E-2</v>
      </c>
      <c r="G855" s="130">
        <v>853</v>
      </c>
      <c r="H855" s="130">
        <f t="shared" ca="1" si="29"/>
        <v>1.9673178500496987E-2</v>
      </c>
    </row>
    <row r="856" spans="2:8" x14ac:dyDescent="0.25">
      <c r="B856" s="136">
        <v>44774</v>
      </c>
      <c r="C856" s="261">
        <v>17.79543304443359</v>
      </c>
      <c r="D856" s="130">
        <f t="shared" si="28"/>
        <v>6.6700740485141109E-3</v>
      </c>
      <c r="E856" s="130">
        <v>6.6700740485141109E-3</v>
      </c>
      <c r="G856" s="130">
        <v>854</v>
      </c>
      <c r="H856" s="130">
        <f t="shared" ca="1" si="29"/>
        <v>4.1336203516346877E-3</v>
      </c>
    </row>
    <row r="857" spans="2:8" x14ac:dyDescent="0.25">
      <c r="B857" s="136">
        <v>44771</v>
      </c>
      <c r="C857" s="261">
        <v>17.677522659301761</v>
      </c>
      <c r="D857" s="130">
        <f t="shared" si="28"/>
        <v>1.775470543838744E-2</v>
      </c>
      <c r="E857" s="130">
        <v>-6.6258789453123865E-3</v>
      </c>
      <c r="G857" s="130">
        <v>855</v>
      </c>
      <c r="H857" s="130">
        <f t="shared" ca="1" si="29"/>
        <v>3.5774732213273278E-2</v>
      </c>
    </row>
    <row r="858" spans="2:8" x14ac:dyDescent="0.25">
      <c r="B858" s="136">
        <v>44770</v>
      </c>
      <c r="C858" s="261">
        <v>17.369138717651371</v>
      </c>
      <c r="D858" s="130">
        <f t="shared" si="28"/>
        <v>2.3516729649042525E-2</v>
      </c>
      <c r="E858" s="130">
        <v>-1.7444975045081988E-2</v>
      </c>
      <c r="G858" s="130">
        <v>856</v>
      </c>
      <c r="H858" s="130">
        <f t="shared" ca="1" si="29"/>
        <v>4.780753889631173E-2</v>
      </c>
    </row>
    <row r="859" spans="2:8" x14ac:dyDescent="0.25">
      <c r="B859" s="136">
        <v>44769</v>
      </c>
      <c r="C859" s="261">
        <v>16.970058441162109</v>
      </c>
      <c r="D859" s="130">
        <f t="shared" si="28"/>
        <v>4.4667862424871772E-2</v>
      </c>
      <c r="E859" s="130">
        <v>-2.2976399865106519E-2</v>
      </c>
      <c r="G859" s="130">
        <v>857</v>
      </c>
      <c r="H859" s="130">
        <f t="shared" ca="1" si="29"/>
        <v>-1.9260897406062131E-2</v>
      </c>
    </row>
    <row r="860" spans="2:8" x14ac:dyDescent="0.25">
      <c r="B860" s="136">
        <v>44768</v>
      </c>
      <c r="C860" s="261">
        <v>16.244453430175781</v>
      </c>
      <c r="D860" s="130">
        <f t="shared" si="28"/>
        <v>-3.5021488540445941E-2</v>
      </c>
      <c r="E860" s="130">
        <v>-4.2757955931743905E-2</v>
      </c>
      <c r="G860" s="130">
        <v>858</v>
      </c>
      <c r="H860" s="130">
        <f t="shared" ca="1" si="29"/>
        <v>2.8713141443396997E-2</v>
      </c>
    </row>
    <row r="861" spans="2:8" x14ac:dyDescent="0.25">
      <c r="B861" s="136">
        <v>44767</v>
      </c>
      <c r="C861" s="261">
        <v>16.834005355834961</v>
      </c>
      <c r="D861" s="130">
        <f t="shared" si="28"/>
        <v>-1.6949248822515361E-2</v>
      </c>
      <c r="E861" s="130">
        <v>3.6292506127908554E-2</v>
      </c>
      <c r="G861" s="130">
        <v>859</v>
      </c>
      <c r="H861" s="130">
        <f t="shared" ca="1" si="29"/>
        <v>6.0242521438384133E-3</v>
      </c>
    </row>
    <row r="862" spans="2:8" x14ac:dyDescent="0.25">
      <c r="B862" s="136">
        <v>44764</v>
      </c>
      <c r="C862" s="261">
        <v>17.124248504638668</v>
      </c>
      <c r="D862" s="130">
        <f t="shared" si="28"/>
        <v>-1.7178611760265687E-2</v>
      </c>
      <c r="E862" s="130">
        <v>1.7241478939122711E-2</v>
      </c>
      <c r="G862" s="130">
        <v>860</v>
      </c>
      <c r="H862" s="130">
        <f t="shared" ca="1" si="29"/>
        <v>-2.0622936850660006E-2</v>
      </c>
    </row>
    <row r="863" spans="2:8" x14ac:dyDescent="0.25">
      <c r="B863" s="136">
        <v>44763</v>
      </c>
      <c r="C863" s="261">
        <v>17.42356109619141</v>
      </c>
      <c r="D863" s="130">
        <f t="shared" si="28"/>
        <v>2.6175267382337761E-2</v>
      </c>
      <c r="E863" s="130">
        <v>1.7478874560344228E-2</v>
      </c>
      <c r="G863" s="130">
        <v>861</v>
      </c>
      <c r="H863" s="130">
        <f t="shared" ca="1" si="29"/>
        <v>8.7793410697656546E-3</v>
      </c>
    </row>
    <row r="864" spans="2:8" x14ac:dyDescent="0.25">
      <c r="B864" s="136">
        <v>44762</v>
      </c>
      <c r="C864" s="261">
        <v>16.979127883911129</v>
      </c>
      <c r="D864" s="130">
        <f t="shared" si="28"/>
        <v>5.3443792079238171E-4</v>
      </c>
      <c r="E864" s="130">
        <v>-2.5507599154195208E-2</v>
      </c>
      <c r="G864" s="130">
        <v>862</v>
      </c>
      <c r="H864" s="130">
        <f t="shared" ca="1" si="29"/>
        <v>2.7908759178327143E-2</v>
      </c>
    </row>
    <row r="865" spans="2:8" x14ac:dyDescent="0.25">
      <c r="B865" s="136">
        <v>44761</v>
      </c>
      <c r="C865" s="261">
        <v>16.970058441162109</v>
      </c>
      <c r="D865" s="130">
        <f t="shared" si="28"/>
        <v>1.4642133636468553E-2</v>
      </c>
      <c r="E865" s="130">
        <v>-5.34152449467902E-4</v>
      </c>
      <c r="G865" s="130">
        <v>863</v>
      </c>
      <c r="H865" s="130">
        <f t="shared" ca="1" si="29"/>
        <v>2.5856678833679992E-3</v>
      </c>
    </row>
    <row r="866" spans="2:8" x14ac:dyDescent="0.25">
      <c r="B866" s="136">
        <v>44760</v>
      </c>
      <c r="C866" s="261">
        <v>16.725166320800781</v>
      </c>
      <c r="D866" s="130">
        <f t="shared" si="28"/>
        <v>1.4859594063291447E-2</v>
      </c>
      <c r="E866" s="130">
        <v>-1.4430835415824173E-2</v>
      </c>
      <c r="G866" s="130">
        <v>864</v>
      </c>
      <c r="H866" s="130">
        <f t="shared" ca="1" si="29"/>
        <v>2.2638454725355018E-2</v>
      </c>
    </row>
    <row r="867" spans="2:8" x14ac:dyDescent="0.25">
      <c r="B867" s="136">
        <v>44757</v>
      </c>
      <c r="C867" s="261">
        <v>16.480276107788089</v>
      </c>
      <c r="D867" s="130">
        <f t="shared" si="28"/>
        <v>1.5083851453774114E-2</v>
      </c>
      <c r="E867" s="130">
        <v>-1.4642019595830644E-2</v>
      </c>
      <c r="G867" s="130">
        <v>865</v>
      </c>
      <c r="H867" s="130">
        <f t="shared" ca="1" si="29"/>
        <v>4.633662304248095E-2</v>
      </c>
    </row>
    <row r="868" spans="2:8" x14ac:dyDescent="0.25">
      <c r="B868" s="136">
        <v>44756</v>
      </c>
      <c r="C868" s="261">
        <v>16.235383987426761</v>
      </c>
      <c r="D868" s="130">
        <f t="shared" si="28"/>
        <v>-1.1595728597177059E-2</v>
      </c>
      <c r="E868" s="130">
        <v>-1.4859709798526941E-2</v>
      </c>
      <c r="G868" s="130">
        <v>866</v>
      </c>
      <c r="H868" s="130">
        <f t="shared" ca="1" si="29"/>
        <v>1.916749056057657E-2</v>
      </c>
    </row>
    <row r="869" spans="2:8" x14ac:dyDescent="0.25">
      <c r="B869" s="136">
        <v>44755</v>
      </c>
      <c r="C869" s="261">
        <v>16.42585372924805</v>
      </c>
      <c r="D869" s="130">
        <f t="shared" si="28"/>
        <v>-5.4914693586678078E-3</v>
      </c>
      <c r="E869" s="130">
        <v>1.1731766983078156E-2</v>
      </c>
      <c r="G869" s="130">
        <v>867</v>
      </c>
      <c r="H869" s="130">
        <f t="shared" ca="1" si="29"/>
        <v>-1.7984298080553407E-2</v>
      </c>
    </row>
    <row r="870" spans="2:8" x14ac:dyDescent="0.25">
      <c r="B870" s="136">
        <v>44754</v>
      </c>
      <c r="C870" s="261">
        <v>16.51655387878418</v>
      </c>
      <c r="D870" s="130">
        <f t="shared" si="28"/>
        <v>-1.3542693225908195E-2</v>
      </c>
      <c r="E870" s="130">
        <v>5.5217921108494722E-3</v>
      </c>
      <c r="G870" s="130">
        <v>868</v>
      </c>
      <c r="H870" s="130">
        <f t="shared" ca="1" si="29"/>
        <v>4.4065119132381553E-3</v>
      </c>
    </row>
    <row r="871" spans="2:8" x14ac:dyDescent="0.25">
      <c r="B871" s="136">
        <v>44753</v>
      </c>
      <c r="C871" s="261">
        <v>16.743303298950199</v>
      </c>
      <c r="D871" s="130">
        <f t="shared" si="28"/>
        <v>-3.1479650599268522E-2</v>
      </c>
      <c r="E871" s="130">
        <v>1.3728615656155914E-2</v>
      </c>
      <c r="G871" s="130">
        <v>869</v>
      </c>
      <c r="H871" s="130">
        <f t="shared" ca="1" si="29"/>
        <v>-1.5480744216080944E-2</v>
      </c>
    </row>
    <row r="872" spans="2:8" x14ac:dyDescent="0.25">
      <c r="B872" s="136">
        <v>44750</v>
      </c>
      <c r="C872" s="261">
        <v>17.287508010864261</v>
      </c>
      <c r="D872" s="130">
        <f t="shared" si="28"/>
        <v>-5.21940717280776E-3</v>
      </c>
      <c r="E872" s="130">
        <v>3.2502828276913795E-2</v>
      </c>
      <c r="G872" s="130">
        <v>870</v>
      </c>
      <c r="H872" s="130">
        <f t="shared" ca="1" si="29"/>
        <v>-1.8923119356580212E-2</v>
      </c>
    </row>
    <row r="873" spans="2:8" x14ac:dyDescent="0.25">
      <c r="B873" s="136">
        <v>44749</v>
      </c>
      <c r="C873" s="261">
        <v>17.37821197509766</v>
      </c>
      <c r="D873" s="130">
        <f t="shared" si="28"/>
        <v>1.2150105284323634E-2</v>
      </c>
      <c r="E873" s="130">
        <v>5.2467923182679607E-3</v>
      </c>
      <c r="G873" s="130">
        <v>871</v>
      </c>
      <c r="H873" s="130">
        <f t="shared" ca="1" si="29"/>
        <v>1.5508292510965577E-2</v>
      </c>
    </row>
    <row r="874" spans="2:8" x14ac:dyDescent="0.25">
      <c r="B874" s="136">
        <v>44748</v>
      </c>
      <c r="C874" s="261">
        <v>17.169599533081051</v>
      </c>
      <c r="D874" s="130">
        <f t="shared" si="28"/>
        <v>1.3926057117356415E-2</v>
      </c>
      <c r="E874" s="130">
        <v>-1.2004252354358586E-2</v>
      </c>
      <c r="G874" s="130">
        <v>872</v>
      </c>
      <c r="H874" s="130">
        <f t="shared" ca="1" si="29"/>
        <v>-3.7328110522311414E-2</v>
      </c>
    </row>
    <row r="875" spans="2:8" x14ac:dyDescent="0.25">
      <c r="B875" s="136">
        <v>44747</v>
      </c>
      <c r="C875" s="261">
        <v>16.933778762817379</v>
      </c>
      <c r="D875" s="130">
        <f t="shared" si="28"/>
        <v>-9.5491039320163354E-3</v>
      </c>
      <c r="E875" s="130">
        <v>-1.3734785707104626E-2</v>
      </c>
      <c r="G875" s="130">
        <v>873</v>
      </c>
      <c r="H875" s="130">
        <f t="shared" ca="1" si="29"/>
        <v>-1.0845434240196019E-2</v>
      </c>
    </row>
    <row r="876" spans="2:8" x14ac:dyDescent="0.25">
      <c r="B876" s="136">
        <v>44743</v>
      </c>
      <c r="C876" s="261">
        <v>17.097040176391602</v>
      </c>
      <c r="D876" s="130">
        <f t="shared" si="28"/>
        <v>1.8368705614234586E-2</v>
      </c>
      <c r="E876" s="130">
        <v>9.6411684515866122E-3</v>
      </c>
      <c r="G876" s="130">
        <v>874</v>
      </c>
      <c r="H876" s="130">
        <f t="shared" ca="1" si="29"/>
        <v>8.1341392017450203E-3</v>
      </c>
    </row>
    <row r="877" spans="2:8" x14ac:dyDescent="0.25">
      <c r="B877" s="136">
        <v>44742</v>
      </c>
      <c r="C877" s="261">
        <v>16.788654327392582</v>
      </c>
      <c r="D877" s="130">
        <f t="shared" si="28"/>
        <v>-5.3737742730046081E-3</v>
      </c>
      <c r="E877" s="130">
        <v>-1.8037382249639536E-2</v>
      </c>
      <c r="G877" s="130">
        <v>875</v>
      </c>
      <c r="H877" s="130">
        <f t="shared" ca="1" si="29"/>
        <v>-3.9149761229066826E-2</v>
      </c>
    </row>
    <row r="878" spans="2:8" x14ac:dyDescent="0.25">
      <c r="B878" s="136">
        <v>44741</v>
      </c>
      <c r="C878" s="261">
        <v>16.879360198974609</v>
      </c>
      <c r="D878" s="130">
        <f t="shared" si="28"/>
        <v>8.1260488205419559E-3</v>
      </c>
      <c r="E878" s="130">
        <v>5.4028077422519118E-3</v>
      </c>
      <c r="G878" s="130">
        <v>876</v>
      </c>
      <c r="H878" s="130">
        <f t="shared" ca="1" si="29"/>
        <v>7.5234360745660171E-3</v>
      </c>
    </row>
    <row r="879" spans="2:8" x14ac:dyDescent="0.25">
      <c r="B879" s="136">
        <v>44740</v>
      </c>
      <c r="C879" s="261">
        <v>16.743303298950199</v>
      </c>
      <c r="D879" s="130">
        <f t="shared" si="28"/>
        <v>-1.5991749780713018E-2</v>
      </c>
      <c r="E879" s="130">
        <v>-8.0605484106367805E-3</v>
      </c>
      <c r="G879" s="130">
        <v>877</v>
      </c>
      <c r="H879" s="130">
        <f t="shared" ca="1" si="29"/>
        <v>-2.486215129682046E-2</v>
      </c>
    </row>
    <row r="880" spans="2:8" x14ac:dyDescent="0.25">
      <c r="B880" s="136">
        <v>44739</v>
      </c>
      <c r="C880" s="261">
        <v>17.015409469604489</v>
      </c>
      <c r="D880" s="130">
        <f t="shared" si="28"/>
        <v>4.820584225793202E-3</v>
      </c>
      <c r="E880" s="130">
        <v>1.6251641972665619E-2</v>
      </c>
      <c r="G880" s="130">
        <v>878</v>
      </c>
      <c r="H880" s="130">
        <f t="shared" ca="1" si="29"/>
        <v>-1.879848688767952E-2</v>
      </c>
    </row>
    <row r="881" spans="2:8" x14ac:dyDescent="0.25">
      <c r="B881" s="136">
        <v>44736</v>
      </c>
      <c r="C881" s="261">
        <v>16.933778762817379</v>
      </c>
      <c r="D881" s="130">
        <f t="shared" si="28"/>
        <v>1.2472966666833714E-2</v>
      </c>
      <c r="E881" s="130">
        <v>-4.7974576769915858E-3</v>
      </c>
      <c r="G881" s="130">
        <v>879</v>
      </c>
      <c r="H881" s="130">
        <f t="shared" ca="1" si="29"/>
        <v>-7.396152938858197E-2</v>
      </c>
    </row>
    <row r="882" spans="2:8" x14ac:dyDescent="0.25">
      <c r="B882" s="136">
        <v>44735</v>
      </c>
      <c r="C882" s="261">
        <v>16.725166320800781</v>
      </c>
      <c r="D882" s="130">
        <f t="shared" si="28"/>
        <v>6.5502413983888411E-3</v>
      </c>
      <c r="E882" s="130">
        <v>-1.2319308344494389E-2</v>
      </c>
      <c r="G882" s="130">
        <v>880</v>
      </c>
      <c r="H882" s="130">
        <f t="shared" ca="1" si="29"/>
        <v>3.614242946450362E-2</v>
      </c>
    </row>
    <row r="883" spans="2:8" x14ac:dyDescent="0.25">
      <c r="B883" s="136">
        <v>44734</v>
      </c>
      <c r="C883" s="261">
        <v>16.616325378417969</v>
      </c>
      <c r="D883" s="130">
        <f t="shared" si="28"/>
        <v>-2.3974509647950566E-2</v>
      </c>
      <c r="E883" s="130">
        <v>-6.5076149495415792E-3</v>
      </c>
      <c r="G883" s="130">
        <v>881</v>
      </c>
      <c r="H883" s="130">
        <f t="shared" ca="1" si="29"/>
        <v>1.0169343350297459E-2</v>
      </c>
    </row>
    <row r="884" spans="2:8" x14ac:dyDescent="0.25">
      <c r="B884" s="136">
        <v>44733</v>
      </c>
      <c r="C884" s="261">
        <v>17.024478912353519</v>
      </c>
      <c r="D884" s="130">
        <f t="shared" si="28"/>
        <v>5.6869367302579847E-2</v>
      </c>
      <c r="E884" s="130">
        <v>2.4563405243958367E-2</v>
      </c>
      <c r="G884" s="130">
        <v>882</v>
      </c>
      <c r="H884" s="130">
        <f t="shared" ca="1" si="29"/>
        <v>2.432204007562214E-2</v>
      </c>
    </row>
    <row r="885" spans="2:8" x14ac:dyDescent="0.25">
      <c r="B885" s="136">
        <v>44729</v>
      </c>
      <c r="C885" s="261">
        <v>16.108404159545898</v>
      </c>
      <c r="D885" s="130">
        <f t="shared" si="28"/>
        <v>5.0935158028827749E-3</v>
      </c>
      <c r="E885" s="130">
        <v>-5.3809268261531748E-2</v>
      </c>
      <c r="G885" s="130">
        <v>883</v>
      </c>
      <c r="H885" s="130">
        <f t="shared" ca="1" si="29"/>
        <v>-3.9204781996895763E-3</v>
      </c>
    </row>
    <row r="886" spans="2:8" x14ac:dyDescent="0.25">
      <c r="B886" s="136">
        <v>44728</v>
      </c>
      <c r="C886" s="261">
        <v>16.02677154541016</v>
      </c>
      <c r="D886" s="130">
        <f t="shared" si="28"/>
        <v>-3.3898459035524464E-2</v>
      </c>
      <c r="E886" s="130">
        <v>-5.0677033756545559E-3</v>
      </c>
      <c r="G886" s="130">
        <v>884</v>
      </c>
      <c r="H886" s="130">
        <f t="shared" ca="1" si="29"/>
        <v>-2.1048161415980964E-2</v>
      </c>
    </row>
    <row r="887" spans="2:8" x14ac:dyDescent="0.25">
      <c r="B887" s="136">
        <v>44727</v>
      </c>
      <c r="C887" s="261">
        <v>16.589117050170898</v>
      </c>
      <c r="D887" s="130">
        <f t="shared" si="28"/>
        <v>2.7415071960096367E-3</v>
      </c>
      <c r="E887" s="130">
        <v>3.5087884242150216E-2</v>
      </c>
      <c r="G887" s="130">
        <v>885</v>
      </c>
      <c r="H887" s="130">
        <f t="shared" ca="1" si="29"/>
        <v>-1.9207536076808376E-2</v>
      </c>
    </row>
    <row r="888" spans="2:8" x14ac:dyDescent="0.25">
      <c r="B888" s="136">
        <v>44726</v>
      </c>
      <c r="C888" s="261">
        <v>16.54376220703125</v>
      </c>
      <c r="D888" s="130">
        <f t="shared" si="28"/>
        <v>2.1848460711706711E-2</v>
      </c>
      <c r="E888" s="130">
        <v>-2.7340118827590765E-3</v>
      </c>
      <c r="G888" s="130">
        <v>886</v>
      </c>
      <c r="H888" s="130">
        <f t="shared" ca="1" si="29"/>
        <v>-2.7818312714937624E-2</v>
      </c>
    </row>
    <row r="889" spans="2:8" x14ac:dyDescent="0.25">
      <c r="B889" s="136">
        <v>44725</v>
      </c>
      <c r="C889" s="261">
        <v>16.190034866333011</v>
      </c>
      <c r="D889" s="130">
        <f t="shared" si="28"/>
        <v>-2.6186443059968062E-2</v>
      </c>
      <c r="E889" s="130">
        <v>-2.1381311957439843E-2</v>
      </c>
      <c r="G889" s="130">
        <v>887</v>
      </c>
      <c r="H889" s="130">
        <f t="shared" ca="1" si="29"/>
        <v>-5.3275655300370813E-3</v>
      </c>
    </row>
    <row r="890" spans="2:8" x14ac:dyDescent="0.25">
      <c r="B890" s="136">
        <v>44722</v>
      </c>
      <c r="C890" s="261">
        <v>16.625394821166989</v>
      </c>
      <c r="D890" s="130">
        <f t="shared" si="28"/>
        <v>-2.9131420472936299E-2</v>
      </c>
      <c r="E890" s="130">
        <v>2.6890612554473444E-2</v>
      </c>
      <c r="G890" s="130">
        <v>888</v>
      </c>
      <c r="H890" s="130">
        <f t="shared" ca="1" si="29"/>
        <v>-4.927808494424815E-3</v>
      </c>
    </row>
    <row r="891" spans="2:8" x14ac:dyDescent="0.25">
      <c r="B891" s="136">
        <v>44721</v>
      </c>
      <c r="C891" s="261">
        <v>17.124248504638668</v>
      </c>
      <c r="D891" s="130">
        <f t="shared" si="28"/>
        <v>-1.4613901063176799E-2</v>
      </c>
      <c r="E891" s="130">
        <v>3.0005524009363863E-2</v>
      </c>
      <c r="G891" s="130">
        <v>889</v>
      </c>
      <c r="H891" s="130">
        <f t="shared" ca="1" si="29"/>
        <v>1.3271995508666748E-2</v>
      </c>
    </row>
    <row r="892" spans="2:8" x14ac:dyDescent="0.25">
      <c r="B892" s="136">
        <v>44720</v>
      </c>
      <c r="C892" s="261">
        <v>17.37821197509766</v>
      </c>
      <c r="D892" s="130">
        <f t="shared" si="28"/>
        <v>-1.1351803922913089E-2</v>
      </c>
      <c r="E892" s="130">
        <v>1.4830634488292849E-2</v>
      </c>
      <c r="G892" s="130">
        <v>890</v>
      </c>
      <c r="H892" s="130">
        <f t="shared" ca="1" si="29"/>
        <v>3.1075153167553623E-4</v>
      </c>
    </row>
    <row r="893" spans="2:8" x14ac:dyDescent="0.25">
      <c r="B893" s="136">
        <v>44719</v>
      </c>
      <c r="C893" s="261">
        <v>17.577751159667969</v>
      </c>
      <c r="D893" s="130">
        <f t="shared" si="28"/>
        <v>-2.5733850918131461E-3</v>
      </c>
      <c r="E893" s="130">
        <v>1.1482147004320195E-2</v>
      </c>
      <c r="G893" s="130">
        <v>891</v>
      </c>
      <c r="H893" s="130">
        <f t="shared" ca="1" si="29"/>
        <v>-4.0083512275845411E-2</v>
      </c>
    </row>
    <row r="894" spans="2:8" x14ac:dyDescent="0.25">
      <c r="B894" s="136">
        <v>44718</v>
      </c>
      <c r="C894" s="261">
        <v>17.623102188110352</v>
      </c>
      <c r="D894" s="130">
        <f t="shared" si="28"/>
        <v>2.580024488368025E-3</v>
      </c>
      <c r="E894" s="130">
        <v>2.580024488368025E-3</v>
      </c>
      <c r="G894" s="130">
        <v>892</v>
      </c>
      <c r="H894" s="130">
        <f t="shared" ca="1" si="29"/>
        <v>-1.10955846523842E-4</v>
      </c>
    </row>
    <row r="895" spans="2:8" x14ac:dyDescent="0.25">
      <c r="B895" s="136">
        <v>44715</v>
      </c>
      <c r="C895" s="261">
        <v>17.577751159667969</v>
      </c>
      <c r="D895" s="130">
        <f t="shared" si="28"/>
        <v>-6.6632369088502679E-3</v>
      </c>
      <c r="E895" s="130">
        <v>-2.5733850918131461E-3</v>
      </c>
      <c r="G895" s="130">
        <v>893</v>
      </c>
      <c r="H895" s="130">
        <f t="shared" ca="1" si="29"/>
        <v>2.271043199530778E-2</v>
      </c>
    </row>
    <row r="896" spans="2:8" x14ac:dyDescent="0.25">
      <c r="B896" s="136">
        <v>44714</v>
      </c>
      <c r="C896" s="261">
        <v>17.695661544799801</v>
      </c>
      <c r="D896" s="130">
        <f t="shared" si="28"/>
        <v>2.5223195120013135E-2</v>
      </c>
      <c r="E896" s="130">
        <v>6.7079334586540836E-3</v>
      </c>
      <c r="G896" s="130">
        <v>894</v>
      </c>
      <c r="H896" s="130">
        <f t="shared" ca="1" si="29"/>
        <v>6.5796780317645531E-3</v>
      </c>
    </row>
    <row r="897" spans="2:8" x14ac:dyDescent="0.25">
      <c r="B897" s="136">
        <v>44713</v>
      </c>
      <c r="C897" s="261">
        <v>17.26030158996582</v>
      </c>
      <c r="D897" s="130">
        <f t="shared" si="28"/>
        <v>9.0138537784574986E-3</v>
      </c>
      <c r="E897" s="130">
        <v>-2.4602637981732841E-2</v>
      </c>
      <c r="G897" s="130">
        <v>895</v>
      </c>
      <c r="H897" s="130">
        <f t="shared" ca="1" si="29"/>
        <v>-2.8246499530277035E-2</v>
      </c>
    </row>
    <row r="898" spans="2:8" x14ac:dyDescent="0.25">
      <c r="B898" s="136">
        <v>44712</v>
      </c>
      <c r="C898" s="261">
        <v>17.106109619140621</v>
      </c>
      <c r="D898" s="130">
        <f t="shared" si="28"/>
        <v>3.7253611849972783E-3</v>
      </c>
      <c r="E898" s="130">
        <v>-8.9333300476532526E-3</v>
      </c>
      <c r="G898" s="130">
        <v>896</v>
      </c>
      <c r="H898" s="130">
        <f t="shared" ca="1" si="29"/>
        <v>-2.5710429646989236E-2</v>
      </c>
    </row>
    <row r="899" spans="2:8" x14ac:dyDescent="0.25">
      <c r="B899" s="136">
        <v>44708</v>
      </c>
      <c r="C899" s="261">
        <v>17.042619705200199</v>
      </c>
      <c r="D899" s="130">
        <f t="shared" ref="D899:D962" si="30">(C899-C900)/C900</f>
        <v>2.9810332147806002E-2</v>
      </c>
      <c r="E899" s="130">
        <v>-3.711534378885396E-3</v>
      </c>
      <c r="G899" s="130">
        <v>897</v>
      </c>
      <c r="H899" s="130">
        <f t="shared" ref="H899:H962" ca="1" si="31">_xlfn.NORM.INV(RAND(),N$5,N$6)</f>
        <v>6.0464132612377645E-3</v>
      </c>
    </row>
    <row r="900" spans="2:8" x14ac:dyDescent="0.25">
      <c r="B900" s="136">
        <v>44707</v>
      </c>
      <c r="C900" s="261">
        <v>16.54928016662598</v>
      </c>
      <c r="D900" s="130">
        <f t="shared" si="30"/>
        <v>1.7089364272039075E-2</v>
      </c>
      <c r="E900" s="130">
        <v>-2.8947400523388227E-2</v>
      </c>
      <c r="G900" s="130">
        <v>898</v>
      </c>
      <c r="H900" s="130">
        <f t="shared" ca="1" si="31"/>
        <v>-9.2971788926433045E-3</v>
      </c>
    </row>
    <row r="901" spans="2:8" x14ac:dyDescent="0.25">
      <c r="B901" s="136">
        <v>44706</v>
      </c>
      <c r="C901" s="261">
        <v>16.27121543884277</v>
      </c>
      <c r="D901" s="130">
        <f t="shared" si="30"/>
        <v>-1.4130582003440591E-2</v>
      </c>
      <c r="E901" s="130">
        <v>-1.6802224929635793E-2</v>
      </c>
      <c r="G901" s="130">
        <v>899</v>
      </c>
      <c r="H901" s="130">
        <f t="shared" ca="1" si="31"/>
        <v>1.3382108680625929E-2</v>
      </c>
    </row>
    <row r="902" spans="2:8" x14ac:dyDescent="0.25">
      <c r="B902" s="136">
        <v>44705</v>
      </c>
      <c r="C902" s="261">
        <v>16.50443267822266</v>
      </c>
      <c r="D902" s="130">
        <f t="shared" si="30"/>
        <v>-2.593941200487309E-2</v>
      </c>
      <c r="E902" s="130">
        <v>1.4333117292710165E-2</v>
      </c>
      <c r="G902" s="130">
        <v>900</v>
      </c>
      <c r="H902" s="130">
        <f t="shared" ca="1" si="31"/>
        <v>-2.8920753115781791E-2</v>
      </c>
    </row>
    <row r="903" spans="2:8" x14ac:dyDescent="0.25">
      <c r="B903" s="136">
        <v>44704</v>
      </c>
      <c r="C903" s="261">
        <v>16.943948745727539</v>
      </c>
      <c r="D903" s="130">
        <f t="shared" si="30"/>
        <v>1.0160267759574026E-2</v>
      </c>
      <c r="E903" s="130">
        <v>2.6630183301290557E-2</v>
      </c>
      <c r="G903" s="130">
        <v>901</v>
      </c>
      <c r="H903" s="130">
        <f t="shared" ca="1" si="31"/>
        <v>-2.2168887494147863E-2</v>
      </c>
    </row>
    <row r="904" spans="2:8" x14ac:dyDescent="0.25">
      <c r="B904" s="136">
        <v>44701</v>
      </c>
      <c r="C904" s="261">
        <v>16.773525238037109</v>
      </c>
      <c r="D904" s="130">
        <f t="shared" si="30"/>
        <v>3.7574598475697009E-3</v>
      </c>
      <c r="E904" s="130">
        <v>-1.0058075024182449E-2</v>
      </c>
      <c r="G904" s="130">
        <v>902</v>
      </c>
      <c r="H904" s="130">
        <f t="shared" ca="1" si="31"/>
        <v>3.1653450148213386E-2</v>
      </c>
    </row>
    <row r="905" spans="2:8" x14ac:dyDescent="0.25">
      <c r="B905" s="136">
        <v>44700</v>
      </c>
      <c r="C905" s="261">
        <v>16.710735321044918</v>
      </c>
      <c r="D905" s="130">
        <f t="shared" si="30"/>
        <v>-7.9874036731662629E-3</v>
      </c>
      <c r="E905" s="130">
        <v>-3.743394194191401E-3</v>
      </c>
      <c r="G905" s="130">
        <v>903</v>
      </c>
      <c r="H905" s="130">
        <f t="shared" ca="1" si="31"/>
        <v>1.186004779866094E-2</v>
      </c>
    </row>
    <row r="906" spans="2:8" x14ac:dyDescent="0.25">
      <c r="B906" s="136">
        <v>44699</v>
      </c>
      <c r="C906" s="261">
        <v>16.845285415649411</v>
      </c>
      <c r="D906" s="130">
        <f t="shared" si="30"/>
        <v>-4.2325242523158405E-2</v>
      </c>
      <c r="E906" s="130">
        <v>8.0517159789518355E-3</v>
      </c>
      <c r="G906" s="130">
        <v>904</v>
      </c>
      <c r="H906" s="130">
        <f t="shared" ca="1" si="31"/>
        <v>-2.7061061508683752E-2</v>
      </c>
    </row>
    <row r="907" spans="2:8" x14ac:dyDescent="0.25">
      <c r="B907" s="136">
        <v>44698</v>
      </c>
      <c r="C907" s="261">
        <v>17.589776992797852</v>
      </c>
      <c r="D907" s="130">
        <f t="shared" si="30"/>
        <v>3.537500689063023E-2</v>
      </c>
      <c r="E907" s="130">
        <v>4.4195842265563647E-2</v>
      </c>
      <c r="G907" s="130">
        <v>905</v>
      </c>
      <c r="H907" s="130">
        <f t="shared" ca="1" si="31"/>
        <v>-4.1916367530911346E-2</v>
      </c>
    </row>
    <row r="908" spans="2:8" x14ac:dyDescent="0.25">
      <c r="B908" s="136">
        <v>44697</v>
      </c>
      <c r="C908" s="261">
        <v>16.988798141479489</v>
      </c>
      <c r="D908" s="130">
        <f t="shared" si="30"/>
        <v>-2.6221117970050029E-2</v>
      </c>
      <c r="E908" s="130">
        <v>-3.4166371271474004E-2</v>
      </c>
      <c r="G908" s="130">
        <v>906</v>
      </c>
      <c r="H908" s="130">
        <f t="shared" ca="1" si="31"/>
        <v>-1.1794953439999074E-2</v>
      </c>
    </row>
    <row r="909" spans="2:8" x14ac:dyDescent="0.25">
      <c r="B909" s="136">
        <v>44694</v>
      </c>
      <c r="C909" s="261">
        <v>17.446258544921879</v>
      </c>
      <c r="D909" s="130">
        <f t="shared" si="30"/>
        <v>-4.0963637925556578E-3</v>
      </c>
      <c r="E909" s="130">
        <v>2.6927178699325663E-2</v>
      </c>
      <c r="G909" s="130">
        <v>907</v>
      </c>
      <c r="H909" s="130">
        <f t="shared" ca="1" si="31"/>
        <v>1.9040661505683329E-2</v>
      </c>
    </row>
    <row r="910" spans="2:8" x14ac:dyDescent="0.25">
      <c r="B910" s="136">
        <v>44693</v>
      </c>
      <c r="C910" s="261">
        <v>17.51801872253418</v>
      </c>
      <c r="D910" s="130">
        <f t="shared" si="30"/>
        <v>6.1823692103488729E-3</v>
      </c>
      <c r="E910" s="130">
        <v>4.1132130093984266E-3</v>
      </c>
      <c r="G910" s="130">
        <v>908</v>
      </c>
      <c r="H910" s="130">
        <f t="shared" ca="1" si="31"/>
        <v>1.8743595330494437E-3</v>
      </c>
    </row>
    <row r="911" spans="2:8" x14ac:dyDescent="0.25">
      <c r="B911" s="136">
        <v>44692</v>
      </c>
      <c r="C911" s="261">
        <v>17.410381317138668</v>
      </c>
      <c r="D911" s="130">
        <f t="shared" si="30"/>
        <v>-1.7712598912840036E-2</v>
      </c>
      <c r="E911" s="130">
        <v>-6.1443823699681719E-3</v>
      </c>
      <c r="G911" s="130">
        <v>909</v>
      </c>
      <c r="H911" s="130">
        <f t="shared" ca="1" si="31"/>
        <v>4.7355515711403381E-2</v>
      </c>
    </row>
    <row r="912" spans="2:8" x14ac:dyDescent="0.25">
      <c r="B912" s="136">
        <v>44691</v>
      </c>
      <c r="C912" s="261">
        <v>17.724325180053711</v>
      </c>
      <c r="D912" s="130">
        <f t="shared" si="30"/>
        <v>-3.0270792434953851E-3</v>
      </c>
      <c r="E912" s="130">
        <v>1.8031992361132163E-2</v>
      </c>
      <c r="G912" s="130">
        <v>910</v>
      </c>
      <c r="H912" s="130">
        <f t="shared" ca="1" si="31"/>
        <v>-6.7222020843330753E-3</v>
      </c>
    </row>
    <row r="913" spans="2:8" x14ac:dyDescent="0.25">
      <c r="B913" s="136">
        <v>44690</v>
      </c>
      <c r="C913" s="261">
        <v>17.778141021728519</v>
      </c>
      <c r="D913" s="130">
        <f t="shared" si="30"/>
        <v>-1.511412724726097E-3</v>
      </c>
      <c r="E913" s="130">
        <v>3.036270274220119E-3</v>
      </c>
      <c r="G913" s="130">
        <v>911</v>
      </c>
      <c r="H913" s="130">
        <f t="shared" ca="1" si="31"/>
        <v>2.2517506801313907E-2</v>
      </c>
    </row>
    <row r="914" spans="2:8" x14ac:dyDescent="0.25">
      <c r="B914" s="136">
        <v>44687</v>
      </c>
      <c r="C914" s="261">
        <v>17.805051803588871</v>
      </c>
      <c r="D914" s="130">
        <f t="shared" si="30"/>
        <v>-2.2648851711405214E-2</v>
      </c>
      <c r="E914" s="130">
        <v>1.5137005510003037E-3</v>
      </c>
      <c r="G914" s="130">
        <v>912</v>
      </c>
      <c r="H914" s="130">
        <f t="shared" ca="1" si="31"/>
        <v>-1.3909830272746752E-2</v>
      </c>
    </row>
    <row r="915" spans="2:8" x14ac:dyDescent="0.25">
      <c r="B915" s="136">
        <v>44686</v>
      </c>
      <c r="C915" s="261">
        <v>18.217660903930661</v>
      </c>
      <c r="D915" s="130">
        <f t="shared" si="30"/>
        <v>-1.4556169611504292E-2</v>
      </c>
      <c r="E915" s="130">
        <v>2.3173709624288896E-2</v>
      </c>
      <c r="G915" s="130">
        <v>913</v>
      </c>
      <c r="H915" s="130">
        <f t="shared" ca="1" si="31"/>
        <v>7.0882941210971525E-3</v>
      </c>
    </row>
    <row r="916" spans="2:8" x14ac:dyDescent="0.25">
      <c r="B916" s="136">
        <v>44685</v>
      </c>
      <c r="C916" s="261">
        <v>18.486757278442379</v>
      </c>
      <c r="D916" s="130">
        <f t="shared" si="30"/>
        <v>1.9287986424615673E-2</v>
      </c>
      <c r="E916" s="130">
        <v>1.4771181433817239E-2</v>
      </c>
      <c r="G916" s="130">
        <v>914</v>
      </c>
      <c r="H916" s="130">
        <f t="shared" ca="1" si="31"/>
        <v>1.0395903400675715E-2</v>
      </c>
    </row>
    <row r="917" spans="2:8" x14ac:dyDescent="0.25">
      <c r="B917" s="136">
        <v>44684</v>
      </c>
      <c r="C917" s="261">
        <v>18.136932373046879</v>
      </c>
      <c r="D917" s="130">
        <f t="shared" si="30"/>
        <v>3.4738073574479738E-3</v>
      </c>
      <c r="E917" s="130">
        <v>-1.8922999860199147E-2</v>
      </c>
      <c r="G917" s="130">
        <v>915</v>
      </c>
      <c r="H917" s="130">
        <f t="shared" ca="1" si="31"/>
        <v>3.4883904796956591E-2</v>
      </c>
    </row>
    <row r="918" spans="2:8" x14ac:dyDescent="0.25">
      <c r="B918" s="136">
        <v>44683</v>
      </c>
      <c r="C918" s="261">
        <v>18.07414627075195</v>
      </c>
      <c r="D918" s="130">
        <f t="shared" si="30"/>
        <v>1.4091678634644368E-2</v>
      </c>
      <c r="E918" s="130">
        <v>-3.4617817943807744E-3</v>
      </c>
      <c r="G918" s="130">
        <v>916</v>
      </c>
      <c r="H918" s="130">
        <f t="shared" ca="1" si="31"/>
        <v>8.9231852857797795E-4</v>
      </c>
    </row>
    <row r="919" spans="2:8" x14ac:dyDescent="0.25">
      <c r="B919" s="136">
        <v>44680</v>
      </c>
      <c r="C919" s="261">
        <v>17.822990417480469</v>
      </c>
      <c r="D919" s="130">
        <f t="shared" si="30"/>
        <v>-3.0731833054911537E-2</v>
      </c>
      <c r="E919" s="130">
        <v>-1.3895862604470991E-2</v>
      </c>
      <c r="G919" s="130">
        <v>917</v>
      </c>
      <c r="H919" s="130">
        <f t="shared" ca="1" si="31"/>
        <v>3.3529103747807903E-2</v>
      </c>
    </row>
    <row r="920" spans="2:8" x14ac:dyDescent="0.25">
      <c r="B920" s="136">
        <v>44679</v>
      </c>
      <c r="C920" s="261">
        <v>18.388090133666989</v>
      </c>
      <c r="D920" s="130">
        <f t="shared" si="30"/>
        <v>1.8886591148061984E-2</v>
      </c>
      <c r="E920" s="130">
        <v>3.1706223419852159E-2</v>
      </c>
      <c r="G920" s="130">
        <v>918</v>
      </c>
      <c r="H920" s="130">
        <f t="shared" ca="1" si="31"/>
        <v>-1.7115390886819588E-2</v>
      </c>
    </row>
    <row r="921" spans="2:8" x14ac:dyDescent="0.25">
      <c r="B921" s="136">
        <v>44678</v>
      </c>
      <c r="C921" s="261">
        <v>18.047239303588871</v>
      </c>
      <c r="D921" s="130">
        <f t="shared" si="30"/>
        <v>0</v>
      </c>
      <c r="E921" s="130">
        <v>-1.8536499854003314E-2</v>
      </c>
      <c r="G921" s="130">
        <v>919</v>
      </c>
      <c r="H921" s="130">
        <f t="shared" ca="1" si="31"/>
        <v>-2.499993771891244E-2</v>
      </c>
    </row>
    <row r="922" spans="2:8" x14ac:dyDescent="0.25">
      <c r="B922" s="136">
        <v>44677</v>
      </c>
      <c r="C922" s="261">
        <v>18.047239303588871</v>
      </c>
      <c r="D922" s="130">
        <f t="shared" si="30"/>
        <v>-1.4208514836280163E-2</v>
      </c>
      <c r="E922" s="130">
        <v>0</v>
      </c>
      <c r="G922" s="130">
        <v>920</v>
      </c>
      <c r="H922" s="130">
        <f t="shared" ca="1" si="31"/>
        <v>-3.0670730890246926E-3</v>
      </c>
    </row>
    <row r="923" spans="2:8" x14ac:dyDescent="0.25">
      <c r="B923" s="136">
        <v>44676</v>
      </c>
      <c r="C923" s="261">
        <v>18.30735969543457</v>
      </c>
      <c r="D923" s="130">
        <f t="shared" si="30"/>
        <v>7.4036064400668528E-3</v>
      </c>
      <c r="E923" s="130">
        <v>1.4413306515749036E-2</v>
      </c>
      <c r="G923" s="130">
        <v>921</v>
      </c>
      <c r="H923" s="130">
        <f t="shared" ca="1" si="31"/>
        <v>-1.8202046542142572E-3</v>
      </c>
    </row>
    <row r="924" spans="2:8" x14ac:dyDescent="0.25">
      <c r="B924" s="136">
        <v>44673</v>
      </c>
      <c r="C924" s="261">
        <v>18.17281532287598</v>
      </c>
      <c r="D924" s="130">
        <f t="shared" si="30"/>
        <v>-2.0309390842692419E-2</v>
      </c>
      <c r="E924" s="130">
        <v>-7.349195886075393E-3</v>
      </c>
      <c r="G924" s="130">
        <v>922</v>
      </c>
      <c r="H924" s="130">
        <f t="shared" ca="1" si="31"/>
        <v>-2.6138286272465956E-2</v>
      </c>
    </row>
    <row r="925" spans="2:8" x14ac:dyDescent="0.25">
      <c r="B925" s="136">
        <v>44672</v>
      </c>
      <c r="C925" s="261">
        <v>18.549545288085941</v>
      </c>
      <c r="D925" s="130">
        <f t="shared" si="30"/>
        <v>5.3476621306319536E-3</v>
      </c>
      <c r="E925" s="130">
        <v>2.0730412900621536E-2</v>
      </c>
      <c r="G925" s="130">
        <v>923</v>
      </c>
      <c r="H925" s="130">
        <f t="shared" ca="1" si="31"/>
        <v>2.2377394417425197E-2</v>
      </c>
    </row>
    <row r="926" spans="2:8" x14ac:dyDescent="0.25">
      <c r="B926" s="136">
        <v>44671</v>
      </c>
      <c r="C926" s="261">
        <v>18.450876235961911</v>
      </c>
      <c r="D926" s="130">
        <f t="shared" si="30"/>
        <v>7.3459106136292409E-3</v>
      </c>
      <c r="E926" s="130">
        <v>-5.3192167566179643E-3</v>
      </c>
      <c r="G926" s="130">
        <v>924</v>
      </c>
      <c r="H926" s="130">
        <f t="shared" ca="1" si="31"/>
        <v>-1.5618721420689883E-2</v>
      </c>
    </row>
    <row r="927" spans="2:8" x14ac:dyDescent="0.25">
      <c r="B927" s="136">
        <v>44670</v>
      </c>
      <c r="C927" s="261">
        <v>18.316326141357418</v>
      </c>
      <c r="D927" s="130">
        <f t="shared" si="30"/>
        <v>-6.8095851108161297E-3</v>
      </c>
      <c r="E927" s="130">
        <v>-7.2923417231668189E-3</v>
      </c>
      <c r="G927" s="130">
        <v>925</v>
      </c>
      <c r="H927" s="130">
        <f t="shared" ca="1" si="31"/>
        <v>1.0020814543811922E-2</v>
      </c>
    </row>
    <row r="928" spans="2:8" x14ac:dyDescent="0.25">
      <c r="B928" s="136">
        <v>44669</v>
      </c>
      <c r="C928" s="261">
        <v>18.44190788269043</v>
      </c>
      <c r="D928" s="130">
        <f t="shared" si="30"/>
        <v>4.8876291163763401E-3</v>
      </c>
      <c r="E928" s="130">
        <v>6.856273488680331E-3</v>
      </c>
      <c r="G928" s="130">
        <v>926</v>
      </c>
      <c r="H928" s="130">
        <f t="shared" ca="1" si="31"/>
        <v>5.3691575589341987E-3</v>
      </c>
    </row>
    <row r="929" spans="2:8" x14ac:dyDescent="0.25">
      <c r="B929" s="136">
        <v>44665</v>
      </c>
      <c r="C929" s="261">
        <v>18.35220909118652</v>
      </c>
      <c r="D929" s="130">
        <f t="shared" si="30"/>
        <v>-3.4450179545825292E-2</v>
      </c>
      <c r="E929" s="130">
        <v>-4.8638563902654057E-3</v>
      </c>
      <c r="G929" s="130">
        <v>927</v>
      </c>
      <c r="H929" s="130">
        <f t="shared" ca="1" si="31"/>
        <v>7.6280808588938629E-3</v>
      </c>
    </row>
    <row r="930" spans="2:8" x14ac:dyDescent="0.25">
      <c r="B930" s="136">
        <v>44664</v>
      </c>
      <c r="C930" s="261">
        <v>19.007003784179691</v>
      </c>
      <c r="D930" s="130">
        <f t="shared" si="30"/>
        <v>-6.1143058061126514E-2</v>
      </c>
      <c r="E930" s="130">
        <v>3.5679339186890056E-2</v>
      </c>
      <c r="G930" s="130">
        <v>928</v>
      </c>
      <c r="H930" s="130">
        <f t="shared" ca="1" si="31"/>
        <v>-1.8514902546709209E-2</v>
      </c>
    </row>
    <row r="931" spans="2:8" x14ac:dyDescent="0.25">
      <c r="B931" s="136">
        <v>44663</v>
      </c>
      <c r="C931" s="261">
        <v>20.24483489990234</v>
      </c>
      <c r="D931" s="130">
        <f t="shared" si="30"/>
        <v>-2.082444253421049E-2</v>
      </c>
      <c r="E931" s="130">
        <v>6.5124999698950276E-2</v>
      </c>
      <c r="G931" s="130">
        <v>929</v>
      </c>
      <c r="H931" s="130">
        <f t="shared" ca="1" si="31"/>
        <v>4.1193418591854936E-2</v>
      </c>
    </row>
    <row r="932" spans="2:8" x14ac:dyDescent="0.25">
      <c r="B932" s="136">
        <v>44662</v>
      </c>
      <c r="C932" s="261">
        <v>20.675388336181641</v>
      </c>
      <c r="D932" s="130">
        <f t="shared" si="30"/>
        <v>-2.7426222045091212E-2</v>
      </c>
      <c r="E932" s="130">
        <v>2.1267322673072398E-2</v>
      </c>
      <c r="G932" s="130">
        <v>930</v>
      </c>
      <c r="H932" s="130">
        <f t="shared" ca="1" si="31"/>
        <v>-1.6125318150805357E-2</v>
      </c>
    </row>
    <row r="933" spans="2:8" x14ac:dyDescent="0.25">
      <c r="B933" s="136">
        <v>44659</v>
      </c>
      <c r="C933" s="261">
        <v>21.258426666259769</v>
      </c>
      <c r="D933" s="130">
        <f t="shared" si="30"/>
        <v>-5.0377741559941803E-3</v>
      </c>
      <c r="E933" s="130">
        <v>2.8199631397385634E-2</v>
      </c>
      <c r="G933" s="130">
        <v>931</v>
      </c>
      <c r="H933" s="130">
        <f t="shared" ca="1" si="31"/>
        <v>4.5640212327999433E-2</v>
      </c>
    </row>
    <row r="934" spans="2:8" x14ac:dyDescent="0.25">
      <c r="B934" s="136">
        <v>44658</v>
      </c>
      <c r="C934" s="261">
        <v>21.36606407165527</v>
      </c>
      <c r="D934" s="130">
        <f t="shared" si="30"/>
        <v>-6.2577007021775103E-3</v>
      </c>
      <c r="E934" s="130">
        <v>5.0632818263233468E-3</v>
      </c>
      <c r="G934" s="130">
        <v>932</v>
      </c>
      <c r="H934" s="130">
        <f t="shared" ca="1" si="31"/>
        <v>7.2302617529397158E-3</v>
      </c>
    </row>
    <row r="935" spans="2:8" x14ac:dyDescent="0.25">
      <c r="B935" s="136">
        <v>44657</v>
      </c>
      <c r="C935" s="261">
        <v>21.500608444213871</v>
      </c>
      <c r="D935" s="130">
        <f t="shared" si="30"/>
        <v>-1.6817056369274545E-2</v>
      </c>
      <c r="E935" s="130">
        <v>6.2971061074880248E-3</v>
      </c>
      <c r="G935" s="130">
        <v>933</v>
      </c>
      <c r="H935" s="130">
        <f t="shared" ca="1" si="31"/>
        <v>-2.447416035641254E-2</v>
      </c>
    </row>
    <row r="936" spans="2:8" x14ac:dyDescent="0.25">
      <c r="B936" s="136">
        <v>44656</v>
      </c>
      <c r="C936" s="261">
        <v>21.86837005615234</v>
      </c>
      <c r="D936" s="130">
        <f t="shared" si="30"/>
        <v>-1.4551394183430584E-2</v>
      </c>
      <c r="E936" s="130">
        <v>1.7104707194341727E-2</v>
      </c>
      <c r="G936" s="130">
        <v>934</v>
      </c>
      <c r="H936" s="130">
        <f t="shared" ca="1" si="31"/>
        <v>-1.6119907420953719E-2</v>
      </c>
    </row>
    <row r="937" spans="2:8" x14ac:dyDescent="0.25">
      <c r="B937" s="136">
        <v>44655</v>
      </c>
      <c r="C937" s="261">
        <v>22.1912841796875</v>
      </c>
      <c r="D937" s="130">
        <f t="shared" si="30"/>
        <v>5.282504745544871E-3</v>
      </c>
      <c r="E937" s="130">
        <v>1.4766263910204535E-2</v>
      </c>
      <c r="G937" s="130">
        <v>935</v>
      </c>
      <c r="H937" s="130">
        <f t="shared" ca="1" si="31"/>
        <v>-1.4713628228055151E-3</v>
      </c>
    </row>
    <row r="938" spans="2:8" x14ac:dyDescent="0.25">
      <c r="B938" s="136">
        <v>44652</v>
      </c>
      <c r="C938" s="261">
        <v>22.074674606323239</v>
      </c>
      <c r="D938" s="130">
        <f t="shared" si="30"/>
        <v>-1.124964823224223E-2</v>
      </c>
      <c r="E938" s="130">
        <v>-5.2547465221052152E-3</v>
      </c>
      <c r="G938" s="130">
        <v>936</v>
      </c>
      <c r="H938" s="130">
        <f t="shared" ca="1" si="31"/>
        <v>-8.8644717898697292E-3</v>
      </c>
    </row>
    <row r="939" spans="2:8" x14ac:dyDescent="0.25">
      <c r="B939" s="136">
        <v>44651</v>
      </c>
      <c r="C939" s="261">
        <v>22.325832366943359</v>
      </c>
      <c r="D939" s="130">
        <f t="shared" si="30"/>
        <v>-3.2036690441264839E-3</v>
      </c>
      <c r="E939" s="130">
        <v>1.1377642710446893E-2</v>
      </c>
      <c r="G939" s="130">
        <v>937</v>
      </c>
      <c r="H939" s="130">
        <f t="shared" ca="1" si="31"/>
        <v>3.0184673142843364E-2</v>
      </c>
    </row>
    <row r="940" spans="2:8" x14ac:dyDescent="0.25">
      <c r="B940" s="136">
        <v>44650</v>
      </c>
      <c r="C940" s="261">
        <v>22.397586822509769</v>
      </c>
      <c r="D940" s="130">
        <f t="shared" si="30"/>
        <v>-5.5756693813765381E-3</v>
      </c>
      <c r="E940" s="130">
        <v>3.2139655259909908E-3</v>
      </c>
      <c r="G940" s="130">
        <v>938</v>
      </c>
      <c r="H940" s="130">
        <f t="shared" ca="1" si="31"/>
        <v>-1.9774136737575332E-2</v>
      </c>
    </row>
    <row r="941" spans="2:8" x14ac:dyDescent="0.25">
      <c r="B941" s="136">
        <v>44649</v>
      </c>
      <c r="C941" s="261">
        <v>22.52316856384277</v>
      </c>
      <c r="D941" s="130">
        <f t="shared" si="30"/>
        <v>1.5776909798759026E-2</v>
      </c>
      <c r="E941" s="130">
        <v>5.6069317792214104E-3</v>
      </c>
      <c r="G941" s="130">
        <v>939</v>
      </c>
      <c r="H941" s="130">
        <f t="shared" ca="1" si="31"/>
        <v>4.769992735600153E-2</v>
      </c>
    </row>
    <row r="942" spans="2:8" x14ac:dyDescent="0.25">
      <c r="B942" s="136">
        <v>44648</v>
      </c>
      <c r="C942" s="261">
        <v>22.173341751098629</v>
      </c>
      <c r="D942" s="130">
        <f t="shared" si="30"/>
        <v>-4.0447394268628312E-4</v>
      </c>
      <c r="E942" s="130">
        <v>-1.5531864966181084E-2</v>
      </c>
      <c r="G942" s="130">
        <v>940</v>
      </c>
      <c r="H942" s="130">
        <f t="shared" ca="1" si="31"/>
        <v>-6.8692881296408947E-3</v>
      </c>
    </row>
    <row r="943" spans="2:8" x14ac:dyDescent="0.25">
      <c r="B943" s="136">
        <v>44645</v>
      </c>
      <c r="C943" s="261">
        <v>22.182313919067379</v>
      </c>
      <c r="D943" s="130">
        <f t="shared" si="30"/>
        <v>2.4320563227556873E-3</v>
      </c>
      <c r="E943" s="130">
        <v>4.0463760805497227E-4</v>
      </c>
      <c r="G943" s="130">
        <v>941</v>
      </c>
      <c r="H943" s="130">
        <f t="shared" ca="1" si="31"/>
        <v>5.7272428440082314E-4</v>
      </c>
    </row>
    <row r="944" spans="2:8" x14ac:dyDescent="0.25">
      <c r="B944" s="136">
        <v>44644</v>
      </c>
      <c r="C944" s="261">
        <v>22.128496170043949</v>
      </c>
      <c r="D944" s="130">
        <f t="shared" si="30"/>
        <v>1.4808871344994454E-2</v>
      </c>
      <c r="E944" s="130">
        <v>-2.4261557752624698E-3</v>
      </c>
      <c r="G944" s="130">
        <v>942</v>
      </c>
      <c r="H944" s="130">
        <f t="shared" ca="1" si="31"/>
        <v>-3.258647960555998E-3</v>
      </c>
    </row>
    <row r="945" spans="2:8" x14ac:dyDescent="0.25">
      <c r="B945" s="136">
        <v>44643</v>
      </c>
      <c r="C945" s="261">
        <v>21.80558013916016</v>
      </c>
      <c r="D945" s="130">
        <f t="shared" si="30"/>
        <v>-1.9362699203140103E-2</v>
      </c>
      <c r="E945" s="130">
        <v>-1.4592768907673482E-2</v>
      </c>
      <c r="G945" s="130">
        <v>943</v>
      </c>
      <c r="H945" s="130">
        <f t="shared" ca="1" si="31"/>
        <v>1.0630922917673985E-3</v>
      </c>
    </row>
    <row r="946" spans="2:8" x14ac:dyDescent="0.25">
      <c r="B946" s="136">
        <v>44642</v>
      </c>
      <c r="C946" s="261">
        <v>22.23613166809082</v>
      </c>
      <c r="D946" s="130">
        <f t="shared" si="30"/>
        <v>2.3957135890812917E-2</v>
      </c>
      <c r="E946" s="130">
        <v>1.9745016008881254E-2</v>
      </c>
      <c r="G946" s="130">
        <v>944</v>
      </c>
      <c r="H946" s="130">
        <f t="shared" ca="1" si="31"/>
        <v>-1.3168652965175777E-2</v>
      </c>
    </row>
    <row r="947" spans="2:8" x14ac:dyDescent="0.25">
      <c r="B947" s="136">
        <v>44641</v>
      </c>
      <c r="C947" s="261">
        <v>21.71588134765625</v>
      </c>
      <c r="D947" s="130">
        <f t="shared" si="30"/>
        <v>-3.3147057170075253E-2</v>
      </c>
      <c r="E947" s="130">
        <v>-2.3396619888752381E-2</v>
      </c>
      <c r="G947" s="130">
        <v>945</v>
      </c>
      <c r="H947" s="130">
        <f t="shared" ca="1" si="31"/>
        <v>1.8557239785541239E-2</v>
      </c>
    </row>
    <row r="948" spans="2:8" x14ac:dyDescent="0.25">
      <c r="B948" s="136">
        <v>44638</v>
      </c>
      <c r="C948" s="261">
        <v>22.46037673950195</v>
      </c>
      <c r="D948" s="130">
        <f t="shared" si="30"/>
        <v>2.2458173765617494E-2</v>
      </c>
      <c r="E948" s="130">
        <v>3.4283452737968262E-2</v>
      </c>
      <c r="G948" s="130">
        <v>946</v>
      </c>
      <c r="H948" s="130">
        <f t="shared" ca="1" si="31"/>
        <v>2.0812697984524193E-2</v>
      </c>
    </row>
    <row r="949" spans="2:8" x14ac:dyDescent="0.25">
      <c r="B949" s="136">
        <v>44637</v>
      </c>
      <c r="C949" s="261">
        <v>21.967037200927731</v>
      </c>
      <c r="D949" s="130">
        <f t="shared" si="30"/>
        <v>-2.4691524255952876E-2</v>
      </c>
      <c r="E949" s="130">
        <v>-2.1964882615106054E-2</v>
      </c>
      <c r="G949" s="130">
        <v>947</v>
      </c>
      <c r="H949" s="130">
        <f t="shared" ca="1" si="31"/>
        <v>6.0569454055346495E-3</v>
      </c>
    </row>
    <row r="950" spans="2:8" x14ac:dyDescent="0.25">
      <c r="B950" s="136">
        <v>44636</v>
      </c>
      <c r="C950" s="261">
        <v>22.52316856384277</v>
      </c>
      <c r="D950" s="130">
        <f t="shared" si="30"/>
        <v>3.8032263262228215E-2</v>
      </c>
      <c r="E950" s="130">
        <v>2.5316630450807998E-2</v>
      </c>
      <c r="G950" s="130">
        <v>948</v>
      </c>
      <c r="H950" s="130">
        <f t="shared" ca="1" si="31"/>
        <v>-9.4813948815131201E-3</v>
      </c>
    </row>
    <row r="951" spans="2:8" x14ac:dyDescent="0.25">
      <c r="B951" s="136">
        <v>44635</v>
      </c>
      <c r="C951" s="261">
        <v>21.697946548461911</v>
      </c>
      <c r="D951" s="130">
        <f t="shared" si="30"/>
        <v>-2.0250951050412157E-2</v>
      </c>
      <c r="E951" s="130">
        <v>-3.6638806526787582E-2</v>
      </c>
      <c r="G951" s="130">
        <v>949</v>
      </c>
      <c r="H951" s="130">
        <f t="shared" ca="1" si="31"/>
        <v>-1.3917081779831187E-3</v>
      </c>
    </row>
    <row r="952" spans="2:8" x14ac:dyDescent="0.25">
      <c r="B952" s="136">
        <v>44634</v>
      </c>
      <c r="C952" s="261">
        <v>22.146432876586911</v>
      </c>
      <c r="D952" s="130">
        <f t="shared" si="30"/>
        <v>2.8321575482620515E-2</v>
      </c>
      <c r="E952" s="130">
        <v>2.0669528663614097E-2</v>
      </c>
      <c r="G952" s="130">
        <v>950</v>
      </c>
      <c r="H952" s="130">
        <f t="shared" ca="1" si="31"/>
        <v>8.2725058675555303E-3</v>
      </c>
    </row>
    <row r="953" spans="2:8" x14ac:dyDescent="0.25">
      <c r="B953" s="136">
        <v>44631</v>
      </c>
      <c r="C953" s="261">
        <v>21.53648567199707</v>
      </c>
      <c r="D953" s="130">
        <f t="shared" si="30"/>
        <v>7.1307036709854455E-3</v>
      </c>
      <c r="E953" s="130">
        <v>-2.7541555246789792E-2</v>
      </c>
      <c r="G953" s="130">
        <v>951</v>
      </c>
      <c r="H953" s="130">
        <f t="shared" ca="1" si="31"/>
        <v>-3.1157294813237563E-3</v>
      </c>
    </row>
    <row r="954" spans="2:8" x14ac:dyDescent="0.25">
      <c r="B954" s="136">
        <v>44630</v>
      </c>
      <c r="C954" s="261">
        <v>21.384002685546879</v>
      </c>
      <c r="D954" s="130">
        <f t="shared" si="30"/>
        <v>-2.5104114099512046E-3</v>
      </c>
      <c r="E954" s="130">
        <v>-7.0802167434614724E-3</v>
      </c>
      <c r="G954" s="130">
        <v>952</v>
      </c>
      <c r="H954" s="130">
        <f t="shared" ca="1" si="31"/>
        <v>-5.5024782127126139E-3</v>
      </c>
    </row>
    <row r="955" spans="2:8" x14ac:dyDescent="0.25">
      <c r="B955" s="136">
        <v>44629</v>
      </c>
      <c r="C955" s="261">
        <v>21.437820434570309</v>
      </c>
      <c r="D955" s="130">
        <f t="shared" si="30"/>
        <v>2.4432135014119095E-2</v>
      </c>
      <c r="E955" s="130">
        <v>2.516729436243711E-3</v>
      </c>
      <c r="G955" s="130">
        <v>953</v>
      </c>
      <c r="H955" s="130">
        <f t="shared" ca="1" si="31"/>
        <v>-1.2881871201309993E-2</v>
      </c>
    </row>
    <row r="956" spans="2:8" x14ac:dyDescent="0.25">
      <c r="B956" s="136">
        <v>44628</v>
      </c>
      <c r="C956" s="261">
        <v>20.926540374755859</v>
      </c>
      <c r="D956" s="130">
        <f t="shared" si="30"/>
        <v>3.3215153310704529E-2</v>
      </c>
      <c r="E956" s="130">
        <v>-2.3849442221745967E-2</v>
      </c>
      <c r="G956" s="130">
        <v>954</v>
      </c>
      <c r="H956" s="130">
        <f t="shared" ca="1" si="31"/>
        <v>-5.3257482881149572E-3</v>
      </c>
    </row>
    <row r="957" spans="2:8" x14ac:dyDescent="0.25">
      <c r="B957" s="136">
        <v>44627</v>
      </c>
      <c r="C957" s="261">
        <v>20.25380706787109</v>
      </c>
      <c r="D957" s="130">
        <f t="shared" si="30"/>
        <v>5.3429175241900663E-3</v>
      </c>
      <c r="E957" s="130">
        <v>-3.2147373375500804E-2</v>
      </c>
      <c r="G957" s="130">
        <v>955</v>
      </c>
      <c r="H957" s="130">
        <f t="shared" ca="1" si="31"/>
        <v>3.5206718534545989E-2</v>
      </c>
    </row>
    <row r="958" spans="2:8" x14ac:dyDescent="0.25">
      <c r="B958" s="136">
        <v>44624</v>
      </c>
      <c r="C958" s="261">
        <v>20.14616775512695</v>
      </c>
      <c r="D958" s="130">
        <f t="shared" si="30"/>
        <v>-2.6641527413582846E-3</v>
      </c>
      <c r="E958" s="130">
        <v>-5.3145224689579692E-3</v>
      </c>
      <c r="G958" s="130">
        <v>956</v>
      </c>
      <c r="H958" s="130">
        <f t="shared" ca="1" si="31"/>
        <v>-1.9286570884604014E-2</v>
      </c>
    </row>
    <row r="959" spans="2:8" x14ac:dyDescent="0.25">
      <c r="B959" s="136">
        <v>44623</v>
      </c>
      <c r="C959" s="261">
        <v>20.199983596801761</v>
      </c>
      <c r="D959" s="130">
        <f t="shared" si="30"/>
        <v>-3.0989696363664903E-3</v>
      </c>
      <c r="E959" s="130">
        <v>2.6712694110827273E-3</v>
      </c>
      <c r="G959" s="130">
        <v>957</v>
      </c>
      <c r="H959" s="130">
        <f t="shared" ca="1" si="31"/>
        <v>-8.8346291380441838E-3</v>
      </c>
    </row>
    <row r="960" spans="2:8" x14ac:dyDescent="0.25">
      <c r="B960" s="136">
        <v>44622</v>
      </c>
      <c r="C960" s="261">
        <v>20.262777328491211</v>
      </c>
      <c r="D960" s="130">
        <f t="shared" si="30"/>
        <v>1.9404370582130157E-2</v>
      </c>
      <c r="E960" s="130">
        <v>3.1086031029941841E-3</v>
      </c>
      <c r="G960" s="130">
        <v>958</v>
      </c>
      <c r="H960" s="130">
        <f t="shared" ca="1" si="31"/>
        <v>-4.0021854054308019E-2</v>
      </c>
    </row>
    <row r="961" spans="2:8" x14ac:dyDescent="0.25">
      <c r="B961" s="136">
        <v>44621</v>
      </c>
      <c r="C961" s="261">
        <v>19.8770751953125</v>
      </c>
      <c r="D961" s="130">
        <f t="shared" si="30"/>
        <v>-1.3357009783956E-2</v>
      </c>
      <c r="E961" s="130">
        <v>-1.9035008228431773E-2</v>
      </c>
      <c r="G961" s="130">
        <v>959</v>
      </c>
      <c r="H961" s="130">
        <f t="shared" ca="1" si="31"/>
        <v>-2.2116777772209106E-2</v>
      </c>
    </row>
    <row r="962" spans="2:8" x14ac:dyDescent="0.25">
      <c r="B962" s="136">
        <v>44620</v>
      </c>
      <c r="C962" s="261">
        <v>20.14616775512695</v>
      </c>
      <c r="D962" s="130">
        <f t="shared" si="30"/>
        <v>-1.6637679880303118E-2</v>
      </c>
      <c r="E962" s="130">
        <v>1.3537834775506014E-2</v>
      </c>
      <c r="G962" s="130">
        <v>960</v>
      </c>
      <c r="H962" s="130">
        <f t="shared" ca="1" si="31"/>
        <v>-2.8667017189846326E-2</v>
      </c>
    </row>
    <row r="963" spans="2:8" x14ac:dyDescent="0.25">
      <c r="B963" s="136">
        <v>44617</v>
      </c>
      <c r="C963" s="261">
        <v>20.48702430725098</v>
      </c>
      <c r="D963" s="130">
        <f t="shared" ref="D963:D1026" si="32">(C963-C964)/C964</f>
        <v>2.6978562059957904E-2</v>
      </c>
      <c r="E963" s="130">
        <v>1.691917570959801E-2</v>
      </c>
      <c r="G963" s="130">
        <v>961</v>
      </c>
      <c r="H963" s="130">
        <f t="shared" ref="H963:H1026" ca="1" si="33">_xlfn.NORM.INV(RAND(),N$5,N$6)</f>
        <v>-2.904143435969191E-2</v>
      </c>
    </row>
    <row r="964" spans="2:8" x14ac:dyDescent="0.25">
      <c r="B964" s="136">
        <v>44616</v>
      </c>
      <c r="C964" s="261">
        <v>19.948833465576168</v>
      </c>
      <c r="D964" s="130">
        <f t="shared" si="32"/>
        <v>-2.1126816586797107E-2</v>
      </c>
      <c r="E964" s="130">
        <v>-2.6269839563002311E-2</v>
      </c>
      <c r="G964" s="130">
        <v>962</v>
      </c>
      <c r="H964" s="130">
        <f t="shared" ca="1" si="33"/>
        <v>1.0108183611570539E-2</v>
      </c>
    </row>
    <row r="965" spans="2:8" x14ac:dyDescent="0.25">
      <c r="B965" s="136">
        <v>44615</v>
      </c>
      <c r="C965" s="261">
        <v>20.379384994506839</v>
      </c>
      <c r="D965" s="130">
        <f t="shared" si="32"/>
        <v>-1.4316700458622073E-2</v>
      </c>
      <c r="E965" s="130">
        <v>2.158279228074331E-2</v>
      </c>
      <c r="G965" s="130">
        <v>963</v>
      </c>
      <c r="H965" s="130">
        <f t="shared" ca="1" si="33"/>
        <v>6.8245286082473031E-3</v>
      </c>
    </row>
    <row r="966" spans="2:8" x14ac:dyDescent="0.25">
      <c r="B966" s="136">
        <v>44614</v>
      </c>
      <c r="C966" s="261">
        <v>20.675388336181641</v>
      </c>
      <c r="D966" s="130">
        <f t="shared" si="32"/>
        <v>2.3989439545478584E-2</v>
      </c>
      <c r="E966" s="130">
        <v>1.452464545689614E-2</v>
      </c>
      <c r="G966" s="130">
        <v>964</v>
      </c>
      <c r="H966" s="130">
        <f t="shared" ca="1" si="33"/>
        <v>7.7920622050284688E-3</v>
      </c>
    </row>
    <row r="967" spans="2:8" x14ac:dyDescent="0.25">
      <c r="B967" s="136">
        <v>44610</v>
      </c>
      <c r="C967" s="261">
        <v>20.19101715087891</v>
      </c>
      <c r="D967" s="130">
        <f t="shared" si="32"/>
        <v>3.5666458038778747E-3</v>
      </c>
      <c r="E967" s="130">
        <v>-2.3427428661888204E-2</v>
      </c>
      <c r="G967" s="130">
        <v>965</v>
      </c>
      <c r="H967" s="130">
        <f t="shared" ca="1" si="33"/>
        <v>-3.5447048998363847E-4</v>
      </c>
    </row>
    <row r="968" spans="2:8" x14ac:dyDescent="0.25">
      <c r="B968" s="136">
        <v>44609</v>
      </c>
      <c r="C968" s="261">
        <v>20.119258880615231</v>
      </c>
      <c r="D968" s="130">
        <f t="shared" si="32"/>
        <v>-1.7951139273339269E-2</v>
      </c>
      <c r="E968" s="130">
        <v>-3.5539700515065612E-3</v>
      </c>
      <c r="G968" s="130">
        <v>966</v>
      </c>
      <c r="H968" s="130">
        <f t="shared" ca="1" si="33"/>
        <v>-4.0510851367795064E-3</v>
      </c>
    </row>
    <row r="969" spans="2:8" x14ac:dyDescent="0.25">
      <c r="B969" s="136">
        <v>44608</v>
      </c>
      <c r="C969" s="261">
        <v>20.48702430725098</v>
      </c>
      <c r="D969" s="130">
        <f t="shared" si="32"/>
        <v>-2.1841937095180551E-3</v>
      </c>
      <c r="E969" s="130">
        <v>1.8279273049669278E-2</v>
      </c>
      <c r="G969" s="130">
        <v>967</v>
      </c>
      <c r="H969" s="130">
        <f t="shared" ca="1" si="33"/>
        <v>-2.9354028863614809E-3</v>
      </c>
    </row>
    <row r="970" spans="2:8" x14ac:dyDescent="0.25">
      <c r="B970" s="136">
        <v>44607</v>
      </c>
      <c r="C970" s="261">
        <v>20.531869888305661</v>
      </c>
      <c r="D970" s="130">
        <f t="shared" si="32"/>
        <v>3.1545735581318061E-2</v>
      </c>
      <c r="E970" s="130">
        <v>2.1889748546258221E-3</v>
      </c>
      <c r="G970" s="130">
        <v>968</v>
      </c>
      <c r="H970" s="130">
        <f t="shared" ca="1" si="33"/>
        <v>1.5926862053337442E-2</v>
      </c>
    </row>
    <row r="971" spans="2:8" x14ac:dyDescent="0.25">
      <c r="B971" s="136">
        <v>44606</v>
      </c>
      <c r="C971" s="261">
        <v>19.903984069824219</v>
      </c>
      <c r="D971" s="130">
        <f t="shared" si="32"/>
        <v>-3.5922705170092894E-3</v>
      </c>
      <c r="E971" s="130">
        <v>-3.0581034357667868E-2</v>
      </c>
      <c r="G971" s="130">
        <v>969</v>
      </c>
      <c r="H971" s="130">
        <f t="shared" ca="1" si="33"/>
        <v>-2.5925421387283959E-2</v>
      </c>
    </row>
    <row r="972" spans="2:8" x14ac:dyDescent="0.25">
      <c r="B972" s="136">
        <v>44603</v>
      </c>
      <c r="C972" s="261">
        <v>19.975742340087891</v>
      </c>
      <c r="D972" s="130">
        <f t="shared" si="32"/>
        <v>-2.9206465442326631E-2</v>
      </c>
      <c r="E972" s="130">
        <v>3.6052214477232348E-3</v>
      </c>
      <c r="G972" s="130">
        <v>970</v>
      </c>
      <c r="H972" s="130">
        <f t="shared" ca="1" si="33"/>
        <v>2.2947823972501485E-2</v>
      </c>
    </row>
    <row r="973" spans="2:8" x14ac:dyDescent="0.25">
      <c r="B973" s="136">
        <v>44602</v>
      </c>
      <c r="C973" s="261">
        <v>20.576715469360352</v>
      </c>
      <c r="D973" s="130">
        <f t="shared" si="32"/>
        <v>-2.0077104904580631E-2</v>
      </c>
      <c r="E973" s="130">
        <v>3.0085146225900746E-2</v>
      </c>
      <c r="G973" s="130">
        <v>971</v>
      </c>
      <c r="H973" s="130">
        <f t="shared" ca="1" si="33"/>
        <v>2.1944819292653028E-2</v>
      </c>
    </row>
    <row r="974" spans="2:8" x14ac:dyDescent="0.25">
      <c r="B974" s="136">
        <v>44601</v>
      </c>
      <c r="C974" s="261">
        <v>20.998300552368161</v>
      </c>
      <c r="D974" s="130">
        <f t="shared" si="32"/>
        <v>2.2717398200938578E-2</v>
      </c>
      <c r="E974" s="130">
        <v>2.0488453739644114E-2</v>
      </c>
      <c r="G974" s="130">
        <v>972</v>
      </c>
      <c r="H974" s="130">
        <f t="shared" ca="1" si="33"/>
        <v>-2.5911627706005757E-3</v>
      </c>
    </row>
    <row r="975" spans="2:8" x14ac:dyDescent="0.25">
      <c r="B975" s="136">
        <v>44600</v>
      </c>
      <c r="C975" s="261">
        <v>20.531869888305661</v>
      </c>
      <c r="D975" s="130">
        <f t="shared" si="32"/>
        <v>1.8691604704678885E-2</v>
      </c>
      <c r="E975" s="130">
        <v>-2.2212781596265732E-2</v>
      </c>
      <c r="G975" s="130">
        <v>973</v>
      </c>
      <c r="H975" s="130">
        <f t="shared" ca="1" si="33"/>
        <v>-2.9150999387397406E-2</v>
      </c>
    </row>
    <row r="976" spans="2:8" x14ac:dyDescent="0.25">
      <c r="B976" s="136">
        <v>44599</v>
      </c>
      <c r="C976" s="261">
        <v>20.15513801574707</v>
      </c>
      <c r="D976" s="130">
        <f t="shared" si="32"/>
        <v>-1.8348639193995937E-2</v>
      </c>
      <c r="E976" s="130">
        <v>-1.8348639193995937E-2</v>
      </c>
      <c r="G976" s="130">
        <v>974</v>
      </c>
      <c r="H976" s="130">
        <f t="shared" ca="1" si="33"/>
        <v>1.4573993650941669E-2</v>
      </c>
    </row>
    <row r="977" spans="2:8" x14ac:dyDescent="0.25">
      <c r="B977" s="136">
        <v>44596</v>
      </c>
      <c r="C977" s="261">
        <v>20.531869888305661</v>
      </c>
      <c r="D977" s="130">
        <f t="shared" si="32"/>
        <v>5.7117887953604361E-3</v>
      </c>
      <c r="E977" s="130">
        <v>1.8691604704678885E-2</v>
      </c>
      <c r="G977" s="130">
        <v>975</v>
      </c>
      <c r="H977" s="130">
        <f t="shared" ca="1" si="33"/>
        <v>-7.9513582810106162E-3</v>
      </c>
    </row>
    <row r="978" spans="2:8" x14ac:dyDescent="0.25">
      <c r="B978" s="136">
        <v>44595</v>
      </c>
      <c r="C978" s="261">
        <v>20.415262222290039</v>
      </c>
      <c r="D978" s="130">
        <f t="shared" si="32"/>
        <v>-4.249057293780123E-2</v>
      </c>
      <c r="E978" s="130">
        <v>-5.6793495502344719E-3</v>
      </c>
      <c r="G978" s="130">
        <v>976</v>
      </c>
      <c r="H978" s="130">
        <f t="shared" ca="1" si="33"/>
        <v>-1.8401041730788593E-2</v>
      </c>
    </row>
    <row r="979" spans="2:8" x14ac:dyDescent="0.25">
      <c r="B979" s="136">
        <v>44594</v>
      </c>
      <c r="C979" s="261">
        <v>21.321212768554691</v>
      </c>
      <c r="D979" s="130">
        <f t="shared" si="32"/>
        <v>1.0629256044294074E-2</v>
      </c>
      <c r="E979" s="130">
        <v>4.4376140575628074E-2</v>
      </c>
      <c r="G979" s="130">
        <v>977</v>
      </c>
      <c r="H979" s="130">
        <f t="shared" ca="1" si="33"/>
        <v>-1.1536589925681621E-3</v>
      </c>
    </row>
    <row r="980" spans="2:8" x14ac:dyDescent="0.25">
      <c r="B980" s="136">
        <v>44593</v>
      </c>
      <c r="C980" s="261">
        <v>21.096967697143551</v>
      </c>
      <c r="D980" s="130">
        <f t="shared" si="32"/>
        <v>-2.1212695319551551E-3</v>
      </c>
      <c r="E980" s="130">
        <v>-1.0517463234636671E-2</v>
      </c>
      <c r="G980" s="130">
        <v>978</v>
      </c>
      <c r="H980" s="130">
        <f t="shared" ca="1" si="33"/>
        <v>-1.1659454233390749E-2</v>
      </c>
    </row>
    <row r="981" spans="2:8" x14ac:dyDescent="0.25">
      <c r="B981" s="136">
        <v>44592</v>
      </c>
      <c r="C981" s="261">
        <v>21.141815185546879</v>
      </c>
      <c r="D981" s="130">
        <f t="shared" si="32"/>
        <v>4.015877707867066E-2</v>
      </c>
      <c r="E981" s="130">
        <v>2.125778881929065E-3</v>
      </c>
      <c r="G981" s="130">
        <v>979</v>
      </c>
      <c r="H981" s="130">
        <f t="shared" ca="1" si="33"/>
        <v>3.0368681437609228E-2</v>
      </c>
    </row>
    <row r="982" spans="2:8" x14ac:dyDescent="0.25">
      <c r="B982" s="136">
        <v>44589</v>
      </c>
      <c r="C982" s="261">
        <v>20.325565338134769</v>
      </c>
      <c r="D982" s="130">
        <f t="shared" si="32"/>
        <v>3.8972903217755449E-2</v>
      </c>
      <c r="E982" s="130">
        <v>-3.8608314387788237E-2</v>
      </c>
      <c r="G982" s="130">
        <v>980</v>
      </c>
      <c r="H982" s="130">
        <f t="shared" ca="1" si="33"/>
        <v>4.784385873936362E-3</v>
      </c>
    </row>
    <row r="983" spans="2:8" x14ac:dyDescent="0.25">
      <c r="B983" s="136">
        <v>44588</v>
      </c>
      <c r="C983" s="261">
        <v>19.56313323974609</v>
      </c>
      <c r="D983" s="130">
        <f t="shared" si="32"/>
        <v>-2.5904330462820022E-2</v>
      </c>
      <c r="E983" s="130">
        <v>-3.751099099606376E-2</v>
      </c>
      <c r="G983" s="130">
        <v>981</v>
      </c>
      <c r="H983" s="130">
        <f t="shared" ca="1" si="33"/>
        <v>-1.9372399276670997E-3</v>
      </c>
    </row>
    <row r="984" spans="2:8" x14ac:dyDescent="0.25">
      <c r="B984" s="136">
        <v>44587</v>
      </c>
      <c r="C984" s="261">
        <v>20.083379745483398</v>
      </c>
      <c r="D984" s="130">
        <f t="shared" si="32"/>
        <v>-4.003481337471337E-3</v>
      </c>
      <c r="E984" s="130">
        <v>2.6593209756417348E-2</v>
      </c>
      <c r="G984" s="130">
        <v>982</v>
      </c>
      <c r="H984" s="130">
        <f t="shared" ca="1" si="33"/>
        <v>8.4959204958734696E-3</v>
      </c>
    </row>
    <row r="985" spans="2:8" x14ac:dyDescent="0.25">
      <c r="B985" s="136">
        <v>44586</v>
      </c>
      <c r="C985" s="261">
        <v>20.164106369018551</v>
      </c>
      <c r="D985" s="130">
        <f t="shared" si="32"/>
        <v>-2.0052233358438271E-2</v>
      </c>
      <c r="E985" s="130">
        <v>4.01957362546548E-3</v>
      </c>
      <c r="G985" s="130">
        <v>983</v>
      </c>
      <c r="H985" s="130">
        <f t="shared" ca="1" si="33"/>
        <v>-6.7301368135286144E-2</v>
      </c>
    </row>
    <row r="986" spans="2:8" x14ac:dyDescent="0.25">
      <c r="B986" s="136">
        <v>44585</v>
      </c>
      <c r="C986" s="261">
        <v>20.576715469360352</v>
      </c>
      <c r="D986" s="130">
        <f t="shared" si="32"/>
        <v>-2.0077104904580631E-2</v>
      </c>
      <c r="E986" s="130">
        <v>2.0462553251343683E-2</v>
      </c>
      <c r="G986" s="130">
        <v>984</v>
      </c>
      <c r="H986" s="130">
        <f t="shared" ca="1" si="33"/>
        <v>1.3563027531649087E-3</v>
      </c>
    </row>
    <row r="987" spans="2:8" x14ac:dyDescent="0.25">
      <c r="B987" s="136">
        <v>44582</v>
      </c>
      <c r="C987" s="261">
        <v>20.998300552368161</v>
      </c>
      <c r="D987" s="130">
        <f t="shared" si="32"/>
        <v>-1.1401896349989064E-2</v>
      </c>
      <c r="E987" s="130">
        <v>2.0488453739644114E-2</v>
      </c>
      <c r="G987" s="130">
        <v>985</v>
      </c>
      <c r="H987" s="130">
        <f t="shared" ca="1" si="33"/>
        <v>-2.5009735211555046E-2</v>
      </c>
    </row>
    <row r="988" spans="2:8" x14ac:dyDescent="0.25">
      <c r="B988" s="136">
        <v>44581</v>
      </c>
      <c r="C988" s="261">
        <v>21.240482330322269</v>
      </c>
      <c r="D988" s="130">
        <f t="shared" si="32"/>
        <v>-3.2284694765247757E-2</v>
      </c>
      <c r="E988" s="130">
        <v>1.1533398969603554E-2</v>
      </c>
      <c r="G988" s="130">
        <v>986</v>
      </c>
      <c r="H988" s="130">
        <f t="shared" ca="1" si="33"/>
        <v>-5.0872929902157027E-2</v>
      </c>
    </row>
    <row r="989" spans="2:8" x14ac:dyDescent="0.25">
      <c r="B989" s="136">
        <v>44580</v>
      </c>
      <c r="C989" s="261">
        <v>21.949102401733398</v>
      </c>
      <c r="D989" s="130">
        <f t="shared" si="32"/>
        <v>-4.0768092318451792E-2</v>
      </c>
      <c r="E989" s="130">
        <v>3.3361769304057882E-2</v>
      </c>
      <c r="G989" s="130">
        <v>987</v>
      </c>
      <c r="H989" s="130">
        <f t="shared" ca="1" si="33"/>
        <v>-1.7735539531807242E-2</v>
      </c>
    </row>
    <row r="990" spans="2:8" x14ac:dyDescent="0.25">
      <c r="B990" s="136">
        <v>44579</v>
      </c>
      <c r="C990" s="261">
        <v>22.881956100463871</v>
      </c>
      <c r="D990" s="130">
        <f t="shared" si="32"/>
        <v>-2.6336013450608299E-2</v>
      </c>
      <c r="E990" s="130">
        <v>4.2500767532835493E-2</v>
      </c>
      <c r="G990" s="130">
        <v>988</v>
      </c>
      <c r="H990" s="130">
        <f t="shared" ca="1" si="33"/>
        <v>3.2702237191065657E-5</v>
      </c>
    </row>
    <row r="991" spans="2:8" x14ac:dyDescent="0.25">
      <c r="B991" s="136">
        <v>44575</v>
      </c>
      <c r="C991" s="261">
        <v>23.500875473022461</v>
      </c>
      <c r="D991" s="130">
        <f t="shared" si="32"/>
        <v>2.343754218040759E-2</v>
      </c>
      <c r="E991" s="130">
        <v>2.704835940778871E-2</v>
      </c>
      <c r="G991" s="130">
        <v>989</v>
      </c>
      <c r="H991" s="130">
        <f t="shared" ca="1" si="33"/>
        <v>1.3776852757967684E-2</v>
      </c>
    </row>
    <row r="992" spans="2:8" x14ac:dyDescent="0.25">
      <c r="B992" s="136">
        <v>44574</v>
      </c>
      <c r="C992" s="261">
        <v>22.962686538696289</v>
      </c>
      <c r="D992" s="130">
        <f t="shared" si="32"/>
        <v>-5.8251299939608373E-3</v>
      </c>
      <c r="E992" s="130">
        <v>-2.2900803629378796E-2</v>
      </c>
      <c r="G992" s="130">
        <v>990</v>
      </c>
      <c r="H992" s="130">
        <f t="shared" ca="1" si="33"/>
        <v>1.8411789984769524E-2</v>
      </c>
    </row>
    <row r="993" spans="2:8" x14ac:dyDescent="0.25">
      <c r="B993" s="136">
        <v>44573</v>
      </c>
      <c r="C993" s="261">
        <v>23.097230911254879</v>
      </c>
      <c r="D993" s="130">
        <f t="shared" si="32"/>
        <v>2.9176544098268278E-2</v>
      </c>
      <c r="E993" s="130">
        <v>5.8592609506670111E-3</v>
      </c>
      <c r="G993" s="130">
        <v>991</v>
      </c>
      <c r="H993" s="130">
        <f t="shared" ca="1" si="33"/>
        <v>-3.1515139994736603E-2</v>
      </c>
    </row>
    <row r="994" spans="2:8" x14ac:dyDescent="0.25">
      <c r="B994" s="136">
        <v>44572</v>
      </c>
      <c r="C994" s="261">
        <v>22.442438125610352</v>
      </c>
      <c r="D994" s="130">
        <f t="shared" si="32"/>
        <v>1.0092858175464934E-2</v>
      </c>
      <c r="E994" s="130">
        <v>-2.8349406392497837E-2</v>
      </c>
      <c r="G994" s="130">
        <v>992</v>
      </c>
      <c r="H994" s="130">
        <f t="shared" ca="1" si="33"/>
        <v>-1.9413673737511992E-2</v>
      </c>
    </row>
    <row r="995" spans="2:8" x14ac:dyDescent="0.25">
      <c r="B995" s="136">
        <v>44571</v>
      </c>
      <c r="C995" s="261">
        <v>22.218193054199219</v>
      </c>
      <c r="D995" s="130">
        <f t="shared" si="32"/>
        <v>2.3553789520725933E-2</v>
      </c>
      <c r="E995" s="130">
        <v>-9.9920102332925198E-3</v>
      </c>
      <c r="G995" s="130">
        <v>993</v>
      </c>
      <c r="H995" s="130">
        <f t="shared" ca="1" si="33"/>
        <v>-7.27516659800007E-3</v>
      </c>
    </row>
    <row r="996" spans="2:8" x14ac:dyDescent="0.25">
      <c r="B996" s="136">
        <v>44568</v>
      </c>
      <c r="C996" s="261">
        <v>21.706912994384769</v>
      </c>
      <c r="D996" s="130">
        <f t="shared" si="32"/>
        <v>3.7327297417414341E-3</v>
      </c>
      <c r="E996" s="130">
        <v>-2.301177501551226E-2</v>
      </c>
      <c r="G996" s="130">
        <v>994</v>
      </c>
      <c r="H996" s="130">
        <f t="shared" ca="1" si="33"/>
        <v>-3.0929839294959564E-2</v>
      </c>
    </row>
    <row r="997" spans="2:8" x14ac:dyDescent="0.25">
      <c r="B997" s="136">
        <v>44567</v>
      </c>
      <c r="C997" s="261">
        <v>21.626188278198239</v>
      </c>
      <c r="D997" s="130">
        <f t="shared" si="32"/>
        <v>-7.818894138218329E-3</v>
      </c>
      <c r="E997" s="130">
        <v>-3.7188482861387402E-3</v>
      </c>
      <c r="G997" s="130">
        <v>995</v>
      </c>
      <c r="H997" s="130">
        <f t="shared" ca="1" si="33"/>
        <v>-3.3319879887939871E-2</v>
      </c>
    </row>
    <row r="998" spans="2:8" x14ac:dyDescent="0.25">
      <c r="B998" s="136">
        <v>44566</v>
      </c>
      <c r="C998" s="261">
        <v>21.796613693237301</v>
      </c>
      <c r="D998" s="130">
        <f t="shared" si="32"/>
        <v>-3.2258110955659794E-2</v>
      </c>
      <c r="E998" s="130">
        <v>7.8805110196359246E-3</v>
      </c>
      <c r="G998" s="130">
        <v>996</v>
      </c>
      <c r="H998" s="130">
        <f t="shared" ca="1" si="33"/>
        <v>3.2350801615339125E-2</v>
      </c>
    </row>
    <row r="999" spans="2:8" x14ac:dyDescent="0.25">
      <c r="B999" s="136">
        <v>44565</v>
      </c>
      <c r="C999" s="261">
        <v>22.52316856384277</v>
      </c>
      <c r="D999" s="130">
        <f t="shared" si="32"/>
        <v>-5.9381268063664495E-3</v>
      </c>
      <c r="E999" s="130">
        <v>3.3333382920434675E-2</v>
      </c>
      <c r="G999" s="130">
        <v>997</v>
      </c>
      <c r="H999" s="130">
        <f t="shared" ca="1" si="33"/>
        <v>5.3824261970962387E-3</v>
      </c>
    </row>
    <row r="1000" spans="2:8" x14ac:dyDescent="0.25">
      <c r="B1000" s="136">
        <v>44564</v>
      </c>
      <c r="C1000" s="261">
        <v>22.657712936401371</v>
      </c>
      <c r="D1000" s="130">
        <f t="shared" si="32"/>
        <v>-1.9755213132233098E-3</v>
      </c>
      <c r="E1000" s="130">
        <v>5.973598793492566E-3</v>
      </c>
      <c r="G1000" s="130">
        <v>998</v>
      </c>
      <c r="H1000" s="130">
        <f t="shared" ca="1" si="33"/>
        <v>-2.8139379444397407E-2</v>
      </c>
    </row>
    <row r="1001" spans="2:8" x14ac:dyDescent="0.25">
      <c r="B1001" s="136">
        <v>44561</v>
      </c>
      <c r="C1001" s="261">
        <v>22.70256233215332</v>
      </c>
      <c r="D1001" s="130">
        <f t="shared" si="32"/>
        <v>-3.9353266151211912E-3</v>
      </c>
      <c r="E1001" s="130">
        <v>1.9794317227797313E-3</v>
      </c>
      <c r="G1001" s="130">
        <v>999</v>
      </c>
      <c r="H1001" s="130">
        <f t="shared" ca="1" si="33"/>
        <v>-2.3676095917725343E-3</v>
      </c>
    </row>
    <row r="1002" spans="2:8" x14ac:dyDescent="0.25">
      <c r="B1002" s="136">
        <v>44560</v>
      </c>
      <c r="C1002" s="261">
        <v>22.792257308959961</v>
      </c>
      <c r="D1002" s="130">
        <f t="shared" si="32"/>
        <v>1.182010220015088E-3</v>
      </c>
      <c r="E1002" s="130">
        <v>3.9508745970760709E-3</v>
      </c>
      <c r="G1002" s="130">
        <v>1000</v>
      </c>
      <c r="H1002" s="130">
        <f t="shared" ca="1" si="33"/>
        <v>8.60158842995957E-3</v>
      </c>
    </row>
    <row r="1003" spans="2:8" x14ac:dyDescent="0.25">
      <c r="B1003" s="136">
        <v>44559</v>
      </c>
      <c r="C1003" s="261">
        <v>22.765348434448239</v>
      </c>
      <c r="D1003" s="130">
        <f t="shared" si="32"/>
        <v>3.1619658399099416E-3</v>
      </c>
      <c r="E1003" s="130">
        <v>-1.1806147213485538E-3</v>
      </c>
      <c r="G1003" s="130">
        <v>1001</v>
      </c>
      <c r="H1003" s="130">
        <f t="shared" ca="1" si="33"/>
        <v>3.2540661236893694E-3</v>
      </c>
    </row>
    <row r="1004" spans="2:8" x14ac:dyDescent="0.25">
      <c r="B1004" s="136">
        <v>44558</v>
      </c>
      <c r="C1004" s="261">
        <v>22.6935920715332</v>
      </c>
      <c r="D1004" s="130">
        <f t="shared" si="32"/>
        <v>-1.1844272124607554E-3</v>
      </c>
      <c r="E1004" s="130">
        <v>-3.1519993257146128E-3</v>
      </c>
      <c r="G1004" s="130">
        <v>1002</v>
      </c>
      <c r="H1004" s="130">
        <f t="shared" ca="1" si="33"/>
        <v>-7.1204022887392572E-4</v>
      </c>
    </row>
    <row r="1005" spans="2:8" x14ac:dyDescent="0.25">
      <c r="B1005" s="136">
        <v>44557</v>
      </c>
      <c r="C1005" s="261">
        <v>22.720502853393551</v>
      </c>
      <c r="D1005" s="130">
        <f t="shared" si="32"/>
        <v>2.4262073663269084E-2</v>
      </c>
      <c r="E1005" s="130">
        <v>1.1858317438475682E-3</v>
      </c>
      <c r="G1005" s="130">
        <v>1003</v>
      </c>
      <c r="H1005" s="130">
        <f t="shared" ca="1" si="33"/>
        <v>-1.2680080342129862E-2</v>
      </c>
    </row>
    <row r="1006" spans="2:8" x14ac:dyDescent="0.25">
      <c r="B1006" s="136">
        <v>44553</v>
      </c>
      <c r="C1006" s="261">
        <v>22.182313919067379</v>
      </c>
      <c r="D1006" s="130">
        <f t="shared" si="32"/>
        <v>8.1531799907190554E-3</v>
      </c>
      <c r="E1006" s="130">
        <v>-2.368736897237235E-2</v>
      </c>
      <c r="G1006" s="130">
        <v>1004</v>
      </c>
      <c r="H1006" s="130">
        <f t="shared" ca="1" si="33"/>
        <v>-3.8042969180736144E-2</v>
      </c>
    </row>
    <row r="1007" spans="2:8" x14ac:dyDescent="0.25">
      <c r="B1007" s="136">
        <v>44552</v>
      </c>
      <c r="C1007" s="261">
        <v>22.002920150756839</v>
      </c>
      <c r="D1007" s="130">
        <f t="shared" si="32"/>
        <v>1.2799560038170057E-2</v>
      </c>
      <c r="E1007" s="130">
        <v>-8.0872432409468901E-3</v>
      </c>
      <c r="G1007" s="130">
        <v>1005</v>
      </c>
      <c r="H1007" s="130">
        <f t="shared" ca="1" si="33"/>
        <v>-4.7371171193217591E-2</v>
      </c>
    </row>
    <row r="1008" spans="2:8" x14ac:dyDescent="0.25">
      <c r="B1008" s="136">
        <v>44551</v>
      </c>
      <c r="C1008" s="261">
        <v>21.724851608276371</v>
      </c>
      <c r="D1008" s="130">
        <f t="shared" si="32"/>
        <v>2.237229478262566E-2</v>
      </c>
      <c r="E1008" s="130">
        <v>-1.2637801736098377E-2</v>
      </c>
      <c r="G1008" s="130">
        <v>1006</v>
      </c>
      <c r="H1008" s="130">
        <f t="shared" ca="1" si="33"/>
        <v>-3.9064760647405748E-3</v>
      </c>
    </row>
    <row r="1009" spans="2:8" x14ac:dyDescent="0.25">
      <c r="B1009" s="136">
        <v>44550</v>
      </c>
      <c r="C1009" s="261">
        <v>21.249452590942379</v>
      </c>
      <c r="D1009" s="130">
        <f t="shared" si="32"/>
        <v>-1.4559197256610564E-2</v>
      </c>
      <c r="E1009" s="130">
        <v>-2.1882727942449186E-2</v>
      </c>
      <c r="G1009" s="130">
        <v>1007</v>
      </c>
      <c r="H1009" s="130">
        <f t="shared" ca="1" si="33"/>
        <v>-3.0427686799361479E-2</v>
      </c>
    </row>
    <row r="1010" spans="2:8" x14ac:dyDescent="0.25">
      <c r="B1010" s="136">
        <v>44547</v>
      </c>
      <c r="C1010" s="261">
        <v>21.563398361206051</v>
      </c>
      <c r="D1010" s="130">
        <f t="shared" si="32"/>
        <v>-2.9034204356524159E-3</v>
      </c>
      <c r="E1010" s="130">
        <v>1.4774299192888004E-2</v>
      </c>
      <c r="G1010" s="130">
        <v>1008</v>
      </c>
      <c r="H1010" s="130">
        <f t="shared" ca="1" si="33"/>
        <v>-3.6901733641286315E-2</v>
      </c>
    </row>
    <row r="1011" spans="2:8" x14ac:dyDescent="0.25">
      <c r="B1011" s="136">
        <v>44546</v>
      </c>
      <c r="C1011" s="261">
        <v>21.626188278198239</v>
      </c>
      <c r="D1011" s="130">
        <f t="shared" si="32"/>
        <v>3.6543566073035758E-2</v>
      </c>
      <c r="E1011" s="130">
        <v>2.9118748325472955E-3</v>
      </c>
      <c r="G1011" s="130">
        <v>1009</v>
      </c>
      <c r="H1011" s="130">
        <f t="shared" ca="1" si="33"/>
        <v>6.1221819886830686E-3</v>
      </c>
    </row>
    <row r="1012" spans="2:8" x14ac:dyDescent="0.25">
      <c r="B1012" s="136">
        <v>44545</v>
      </c>
      <c r="C1012" s="261">
        <v>20.863752365112301</v>
      </c>
      <c r="D1012" s="130">
        <f t="shared" si="32"/>
        <v>1.6164259690524874E-2</v>
      </c>
      <c r="E1012" s="130">
        <v>-3.5255214801517443E-2</v>
      </c>
      <c r="G1012" s="130">
        <v>1010</v>
      </c>
      <c r="H1012" s="130">
        <f t="shared" ca="1" si="33"/>
        <v>3.8846928541399262E-2</v>
      </c>
    </row>
    <row r="1013" spans="2:8" x14ac:dyDescent="0.25">
      <c r="B1013" s="136">
        <v>44544</v>
      </c>
      <c r="C1013" s="261">
        <v>20.531869888305661</v>
      </c>
      <c r="D1013" s="130">
        <f t="shared" si="32"/>
        <v>1.238387967349752E-2</v>
      </c>
      <c r="E1013" s="130">
        <v>-1.5907132667161247E-2</v>
      </c>
      <c r="G1013" s="130">
        <v>1011</v>
      </c>
      <c r="H1013" s="130">
        <f t="shared" ca="1" si="33"/>
        <v>2.4952615741581297E-2</v>
      </c>
    </row>
    <row r="1014" spans="2:8" x14ac:dyDescent="0.25">
      <c r="B1014" s="136">
        <v>44543</v>
      </c>
      <c r="C1014" s="261">
        <v>20.280715942382809</v>
      </c>
      <c r="D1014" s="130">
        <f t="shared" si="32"/>
        <v>-2.5010872757605503E-2</v>
      </c>
      <c r="E1014" s="130">
        <v>-1.2232395163671934E-2</v>
      </c>
      <c r="G1014" s="130">
        <v>1012</v>
      </c>
      <c r="H1014" s="130">
        <f t="shared" ca="1" si="33"/>
        <v>-2.6310624578089536E-2</v>
      </c>
    </row>
    <row r="1015" spans="2:8" x14ac:dyDescent="0.25">
      <c r="B1015" s="136">
        <v>44540</v>
      </c>
      <c r="C1015" s="261">
        <v>20.800966262817379</v>
      </c>
      <c r="D1015" s="130">
        <f t="shared" si="32"/>
        <v>-2.5805036660258214E-3</v>
      </c>
      <c r="E1015" s="130">
        <v>2.5652463251918382E-2</v>
      </c>
      <c r="G1015" s="130">
        <v>1013</v>
      </c>
      <c r="H1015" s="130">
        <f t="shared" ca="1" si="33"/>
        <v>-7.0069043291930127E-3</v>
      </c>
    </row>
    <row r="1016" spans="2:8" x14ac:dyDescent="0.25">
      <c r="B1016" s="136">
        <v>44539</v>
      </c>
      <c r="C1016" s="261">
        <v>20.854782104492191</v>
      </c>
      <c r="D1016" s="130">
        <f t="shared" si="32"/>
        <v>-8.1059460961932679E-3</v>
      </c>
      <c r="E1016" s="130">
        <v>2.5871798932249565E-3</v>
      </c>
      <c r="G1016" s="130">
        <v>1014</v>
      </c>
      <c r="H1016" s="130">
        <f t="shared" ca="1" si="33"/>
        <v>-2.199702233119747E-2</v>
      </c>
    </row>
    <row r="1017" spans="2:8" x14ac:dyDescent="0.25">
      <c r="B1017" s="136">
        <v>44538</v>
      </c>
      <c r="C1017" s="261">
        <v>21.025211334228519</v>
      </c>
      <c r="D1017" s="130">
        <f t="shared" si="32"/>
        <v>1.6478861290822659E-2</v>
      </c>
      <c r="E1017" s="130">
        <v>8.1721894231451646E-3</v>
      </c>
      <c r="G1017" s="130">
        <v>1015</v>
      </c>
      <c r="H1017" s="130">
        <f t="shared" ca="1" si="33"/>
        <v>9.3683286171031988E-3</v>
      </c>
    </row>
    <row r="1018" spans="2:8" x14ac:dyDescent="0.25">
      <c r="B1018" s="136">
        <v>44537</v>
      </c>
      <c r="C1018" s="261">
        <v>20.684356689453121</v>
      </c>
      <c r="D1018" s="130">
        <f t="shared" si="32"/>
        <v>3.6404553828133568E-2</v>
      </c>
      <c r="E1018" s="130">
        <v>-1.6211710757955373E-2</v>
      </c>
      <c r="G1018" s="130">
        <v>1016</v>
      </c>
      <c r="H1018" s="130">
        <f t="shared" ca="1" si="33"/>
        <v>-1.7945878323219977E-2</v>
      </c>
    </row>
    <row r="1019" spans="2:8" x14ac:dyDescent="0.25">
      <c r="B1019" s="136">
        <v>44536</v>
      </c>
      <c r="C1019" s="261">
        <v>19.95780181884766</v>
      </c>
      <c r="D1019" s="130">
        <f t="shared" si="32"/>
        <v>-2.7534898297001984E-2</v>
      </c>
      <c r="E1019" s="130">
        <v>-3.512581423312669E-2</v>
      </c>
      <c r="G1019" s="130">
        <v>1017</v>
      </c>
      <c r="H1019" s="130">
        <f t="shared" ca="1" si="33"/>
        <v>1.2498940041710668E-2</v>
      </c>
    </row>
    <row r="1020" spans="2:8" x14ac:dyDescent="0.25">
      <c r="B1020" s="136">
        <v>44533</v>
      </c>
      <c r="C1020" s="261">
        <v>20.522897720336911</v>
      </c>
      <c r="D1020" s="130">
        <f t="shared" si="32"/>
        <v>-2.3891013788472824E-2</v>
      </c>
      <c r="E1020" s="130">
        <v>2.8314536170791514E-2</v>
      </c>
      <c r="G1020" s="130">
        <v>1018</v>
      </c>
      <c r="H1020" s="130">
        <f t="shared" ca="1" si="33"/>
        <v>-1.3219994956520532E-3</v>
      </c>
    </row>
    <row r="1021" spans="2:8" x14ac:dyDescent="0.25">
      <c r="B1021" s="136">
        <v>44532</v>
      </c>
      <c r="C1021" s="261">
        <v>21.025211334228519</v>
      </c>
      <c r="D1021" s="130">
        <f t="shared" si="32"/>
        <v>4.4563195401190046E-2</v>
      </c>
      <c r="E1021" s="130">
        <v>2.4475764618455766E-2</v>
      </c>
      <c r="G1021" s="130">
        <v>1019</v>
      </c>
      <c r="H1021" s="130">
        <f t="shared" ca="1" si="33"/>
        <v>-3.5284732329951961E-2</v>
      </c>
    </row>
    <row r="1022" spans="2:8" x14ac:dyDescent="0.25">
      <c r="B1022" s="136">
        <v>44531</v>
      </c>
      <c r="C1022" s="261">
        <v>20.128232955932621</v>
      </c>
      <c r="D1022" s="130">
        <f t="shared" si="32"/>
        <v>-6.2000250875140165E-3</v>
      </c>
      <c r="E1022" s="130">
        <v>-4.266203863718792E-2</v>
      </c>
      <c r="G1022" s="130">
        <v>1020</v>
      </c>
      <c r="H1022" s="130">
        <f t="shared" ca="1" si="33"/>
        <v>4.5329012703558373E-2</v>
      </c>
    </row>
    <row r="1023" spans="2:8" x14ac:dyDescent="0.25">
      <c r="B1023" s="136">
        <v>44530</v>
      </c>
      <c r="C1023" s="261">
        <v>20.25380706787109</v>
      </c>
      <c r="D1023" s="130">
        <f t="shared" si="32"/>
        <v>-1.768437360166353E-3</v>
      </c>
      <c r="E1023" s="130">
        <v>6.238705216369109E-3</v>
      </c>
      <c r="G1023" s="130">
        <v>1021</v>
      </c>
      <c r="H1023" s="130">
        <f t="shared" ca="1" si="33"/>
        <v>-1.9694403504052604E-2</v>
      </c>
    </row>
    <row r="1024" spans="2:8" x14ac:dyDescent="0.25">
      <c r="B1024" s="136">
        <v>44529</v>
      </c>
      <c r="C1024" s="261">
        <v>20.289688110351559</v>
      </c>
      <c r="D1024" s="130">
        <f t="shared" si="32"/>
        <v>1.8919029976945313E-2</v>
      </c>
      <c r="E1024" s="130">
        <v>1.7715702712201387E-3</v>
      </c>
      <c r="G1024" s="130">
        <v>1022</v>
      </c>
      <c r="H1024" s="130">
        <f t="shared" ca="1" si="33"/>
        <v>3.9296866755929312E-2</v>
      </c>
    </row>
    <row r="1025" spans="2:8" x14ac:dyDescent="0.25">
      <c r="B1025" s="136">
        <v>44526</v>
      </c>
      <c r="C1025" s="261">
        <v>19.912954330444339</v>
      </c>
      <c r="D1025" s="130">
        <f t="shared" si="32"/>
        <v>-1.8133561605185651E-2</v>
      </c>
      <c r="E1025" s="130">
        <v>-1.8567746229426481E-2</v>
      </c>
      <c r="G1025" s="130">
        <v>1023</v>
      </c>
      <c r="H1025" s="130">
        <f t="shared" ca="1" si="33"/>
        <v>-3.4044731513673383E-2</v>
      </c>
    </row>
    <row r="1026" spans="2:8" x14ac:dyDescent="0.25">
      <c r="B1026" s="136">
        <v>44524</v>
      </c>
      <c r="C1026" s="261">
        <v>20.280715942382809</v>
      </c>
      <c r="D1026" s="130">
        <f t="shared" si="32"/>
        <v>-1.2232395163671934E-2</v>
      </c>
      <c r="E1026" s="130">
        <v>1.8468460572734272E-2</v>
      </c>
      <c r="G1026" s="130">
        <v>1024</v>
      </c>
      <c r="H1026" s="130">
        <f t="shared" ca="1" si="33"/>
        <v>-1.6699622596209829E-2</v>
      </c>
    </row>
    <row r="1027" spans="2:8" x14ac:dyDescent="0.25">
      <c r="B1027" s="136">
        <v>44523</v>
      </c>
      <c r="C1027" s="261">
        <v>20.531869888305661</v>
      </c>
      <c r="D1027" s="130">
        <f t="shared" ref="D1027:D1090" si="34">(C1027-C1028)/C1028</f>
        <v>5.2699893660742318E-3</v>
      </c>
      <c r="E1027" s="130">
        <v>1.238387967349752E-2</v>
      </c>
      <c r="G1027" s="130">
        <v>1025</v>
      </c>
      <c r="H1027" s="130">
        <f t="shared" ref="H1027:H1090" ca="1" si="35">_xlfn.NORM.INV(RAND(),N$5,N$6)</f>
        <v>5.4807039625683895E-3</v>
      </c>
    </row>
    <row r="1028" spans="2:8" x14ac:dyDescent="0.25">
      <c r="B1028" s="136">
        <v>44522</v>
      </c>
      <c r="C1028" s="261">
        <v>20.424234390258789</v>
      </c>
      <c r="D1028" s="130">
        <f t="shared" si="34"/>
        <v>-3.4760387913760162E-2</v>
      </c>
      <c r="E1028" s="130">
        <v>-5.2423621731685242E-3</v>
      </c>
      <c r="G1028" s="130">
        <v>1026</v>
      </c>
      <c r="H1028" s="130">
        <f t="shared" ca="1" si="35"/>
        <v>-3.0643215844828788E-3</v>
      </c>
    </row>
    <row r="1029" spans="2:8" x14ac:dyDescent="0.25">
      <c r="B1029" s="136">
        <v>44519</v>
      </c>
      <c r="C1029" s="261">
        <v>21.159755706787109</v>
      </c>
      <c r="D1029" s="130">
        <f t="shared" si="34"/>
        <v>-2.5369487670498995E-3</v>
      </c>
      <c r="E1029" s="130">
        <v>3.6012185449610906E-2</v>
      </c>
      <c r="G1029" s="130">
        <v>1027</v>
      </c>
      <c r="H1029" s="130">
        <f t="shared" ca="1" si="35"/>
        <v>-2.2924228061539299E-2</v>
      </c>
    </row>
    <row r="1030" spans="2:8" x14ac:dyDescent="0.25">
      <c r="B1030" s="136">
        <v>44518</v>
      </c>
      <c r="C1030" s="261">
        <v>21.21357345581055</v>
      </c>
      <c r="D1030" s="130">
        <f t="shared" si="34"/>
        <v>-3.7911752661237484E-3</v>
      </c>
      <c r="E1030" s="130">
        <v>2.5434012457043022E-3</v>
      </c>
      <c r="G1030" s="130">
        <v>1028</v>
      </c>
      <c r="H1030" s="130">
        <f t="shared" ca="1" si="35"/>
        <v>1.5608371747056515E-2</v>
      </c>
    </row>
    <row r="1031" spans="2:8" x14ac:dyDescent="0.25">
      <c r="B1031" s="136">
        <v>44517</v>
      </c>
      <c r="C1031" s="261">
        <v>21.294303894042969</v>
      </c>
      <c r="D1031" s="130">
        <f t="shared" si="34"/>
        <v>-1.2068249054397366E-2</v>
      </c>
      <c r="E1031" s="130">
        <v>3.8056029739914317E-3</v>
      </c>
      <c r="G1031" s="130">
        <v>1029</v>
      </c>
      <c r="H1031" s="130">
        <f t="shared" ca="1" si="35"/>
        <v>-3.0719621335250694E-2</v>
      </c>
    </row>
    <row r="1032" spans="2:8" x14ac:dyDescent="0.25">
      <c r="B1032" s="136">
        <v>44516</v>
      </c>
      <c r="C1032" s="261">
        <v>21.554428100585941</v>
      </c>
      <c r="D1032" s="130">
        <f t="shared" si="34"/>
        <v>1.692778730048836E-2</v>
      </c>
      <c r="E1032" s="130">
        <v>1.2215670812124619E-2</v>
      </c>
      <c r="G1032" s="130">
        <v>1030</v>
      </c>
      <c r="H1032" s="130">
        <f t="shared" ca="1" si="35"/>
        <v>1.7082933646632287E-2</v>
      </c>
    </row>
    <row r="1033" spans="2:8" x14ac:dyDescent="0.25">
      <c r="B1033" s="136">
        <v>44515</v>
      </c>
      <c r="C1033" s="261">
        <v>21.195632934570309</v>
      </c>
      <c r="D1033" s="130">
        <f t="shared" si="34"/>
        <v>-2.953827800865577E-3</v>
      </c>
      <c r="E1033" s="130">
        <v>-1.6646007230684934E-2</v>
      </c>
      <c r="G1033" s="130">
        <v>1031</v>
      </c>
      <c r="H1033" s="130">
        <f t="shared" ca="1" si="35"/>
        <v>-8.7861365410600578E-3</v>
      </c>
    </row>
    <row r="1034" spans="2:8" x14ac:dyDescent="0.25">
      <c r="B1034" s="136">
        <v>44512</v>
      </c>
      <c r="C1034" s="261">
        <v>21.258426666259769</v>
      </c>
      <c r="D1034" s="130">
        <f t="shared" si="34"/>
        <v>2.15518240900264E-2</v>
      </c>
      <c r="E1034" s="130">
        <v>2.9625787483346612E-3</v>
      </c>
      <c r="G1034" s="130">
        <v>1032</v>
      </c>
      <c r="H1034" s="130">
        <f t="shared" ca="1" si="35"/>
        <v>-1.582106658550431E-2</v>
      </c>
    </row>
    <row r="1035" spans="2:8" x14ac:dyDescent="0.25">
      <c r="B1035" s="136">
        <v>44511</v>
      </c>
      <c r="C1035" s="261">
        <v>20.809934616088871</v>
      </c>
      <c r="D1035" s="130">
        <f t="shared" si="34"/>
        <v>1.0453036860645734E-2</v>
      </c>
      <c r="E1035" s="130">
        <v>-2.1097142192687331E-2</v>
      </c>
      <c r="G1035" s="130">
        <v>1033</v>
      </c>
      <c r="H1035" s="130">
        <f t="shared" ca="1" si="35"/>
        <v>-8.3859061835082748E-3</v>
      </c>
    </row>
    <row r="1036" spans="2:8" x14ac:dyDescent="0.25">
      <c r="B1036" s="136">
        <v>44510</v>
      </c>
      <c r="C1036" s="261">
        <v>20.594657897949219</v>
      </c>
      <c r="D1036" s="130">
        <f t="shared" si="34"/>
        <v>-1.4592205741768878E-2</v>
      </c>
      <c r="E1036" s="130">
        <v>-1.0344901226802232E-2</v>
      </c>
      <c r="G1036" s="130">
        <v>1034</v>
      </c>
      <c r="H1036" s="130">
        <f t="shared" ca="1" si="35"/>
        <v>9.9933581962418413E-3</v>
      </c>
    </row>
    <row r="1037" spans="2:8" x14ac:dyDescent="0.25">
      <c r="B1037" s="136">
        <v>44509</v>
      </c>
      <c r="C1037" s="261">
        <v>20.899629592895511</v>
      </c>
      <c r="D1037" s="130">
        <f t="shared" si="34"/>
        <v>-5.9729122022456858E-3</v>
      </c>
      <c r="E1037" s="130">
        <v>1.4808291376214663E-2</v>
      </c>
      <c r="G1037" s="130">
        <v>1035</v>
      </c>
      <c r="H1037" s="130">
        <f t="shared" ca="1" si="35"/>
        <v>-8.0570256258929857E-3</v>
      </c>
    </row>
    <row r="1038" spans="2:8" x14ac:dyDescent="0.25">
      <c r="B1038" s="136">
        <v>44508</v>
      </c>
      <c r="C1038" s="261">
        <v>21.025211334228519</v>
      </c>
      <c r="D1038" s="130">
        <f t="shared" si="34"/>
        <v>2.8521347997580972E-2</v>
      </c>
      <c r="E1038" s="130">
        <v>6.0088022505287502E-3</v>
      </c>
      <c r="G1038" s="130">
        <v>1036</v>
      </c>
      <c r="H1038" s="130">
        <f t="shared" ca="1" si="35"/>
        <v>2.2788325215883327E-2</v>
      </c>
    </row>
    <row r="1039" spans="2:8" x14ac:dyDescent="0.25">
      <c r="B1039" s="136">
        <v>44505</v>
      </c>
      <c r="C1039" s="261">
        <v>20.442173004150391</v>
      </c>
      <c r="D1039" s="130">
        <f t="shared" si="34"/>
        <v>3.522671050202042E-3</v>
      </c>
      <c r="E1039" s="130">
        <v>-2.7730438510692006E-2</v>
      </c>
      <c r="G1039" s="130">
        <v>1037</v>
      </c>
      <c r="H1039" s="130">
        <f t="shared" ca="1" si="35"/>
        <v>1.4535361455964797E-2</v>
      </c>
    </row>
    <row r="1040" spans="2:8" x14ac:dyDescent="0.25">
      <c r="B1040" s="136">
        <v>44504</v>
      </c>
      <c r="C1040" s="261">
        <v>20.370414733886719</v>
      </c>
      <c r="D1040" s="130">
        <f t="shared" si="34"/>
        <v>0</v>
      </c>
      <c r="E1040" s="130">
        <v>-3.5103053989956321E-3</v>
      </c>
      <c r="G1040" s="130">
        <v>1038</v>
      </c>
      <c r="H1040" s="130">
        <f t="shared" ca="1" si="35"/>
        <v>-3.5789447091887666E-2</v>
      </c>
    </row>
    <row r="1041" spans="2:8" x14ac:dyDescent="0.25">
      <c r="B1041" s="136">
        <v>44503</v>
      </c>
      <c r="C1041" s="261">
        <v>20.370414733886719</v>
      </c>
      <c r="D1041" s="130">
        <f t="shared" si="34"/>
        <v>2.2065509620932048E-3</v>
      </c>
      <c r="E1041" s="130">
        <v>0</v>
      </c>
      <c r="G1041" s="130">
        <v>1039</v>
      </c>
      <c r="H1041" s="130">
        <f t="shared" ca="1" si="35"/>
        <v>-6.7152040537533158E-3</v>
      </c>
    </row>
    <row r="1042" spans="2:8" x14ac:dyDescent="0.25">
      <c r="B1042" s="136">
        <v>44502</v>
      </c>
      <c r="C1042" s="261">
        <v>20.325565338134769</v>
      </c>
      <c r="D1042" s="130">
        <f t="shared" si="34"/>
        <v>8.4557755076916461E-3</v>
      </c>
      <c r="E1042" s="130">
        <v>-2.2016928146947065E-3</v>
      </c>
      <c r="G1042" s="130">
        <v>1040</v>
      </c>
      <c r="H1042" s="130">
        <f t="shared" ca="1" si="35"/>
        <v>9.9547099991508783E-4</v>
      </c>
    </row>
    <row r="1043" spans="2:8" x14ac:dyDescent="0.25">
      <c r="B1043" s="136">
        <v>44501</v>
      </c>
      <c r="C1043" s="261">
        <v>20.15513801574707</v>
      </c>
      <c r="D1043" s="130">
        <f t="shared" si="34"/>
        <v>8.5276928835648427E-3</v>
      </c>
      <c r="E1043" s="130">
        <v>-8.384874887978816E-3</v>
      </c>
      <c r="G1043" s="130">
        <v>1041</v>
      </c>
      <c r="H1043" s="130">
        <f t="shared" ca="1" si="35"/>
        <v>-9.7684204929920759E-3</v>
      </c>
    </row>
    <row r="1044" spans="2:8" x14ac:dyDescent="0.25">
      <c r="B1044" s="136">
        <v>44498</v>
      </c>
      <c r="C1044" s="261">
        <v>19.984714508056641</v>
      </c>
      <c r="D1044" s="130">
        <f t="shared" si="34"/>
        <v>-1.2411232204732737E-2</v>
      </c>
      <c r="E1044" s="130">
        <v>-8.4555862409515115E-3</v>
      </c>
      <c r="G1044" s="130">
        <v>1042</v>
      </c>
      <c r="H1044" s="130">
        <f t="shared" ca="1" si="35"/>
        <v>-2.5042337320300638E-2</v>
      </c>
    </row>
    <row r="1045" spans="2:8" x14ac:dyDescent="0.25">
      <c r="B1045" s="136">
        <v>44497</v>
      </c>
      <c r="C1045" s="261">
        <v>20.235866546630859</v>
      </c>
      <c r="D1045" s="130">
        <f t="shared" si="34"/>
        <v>4.4357615167135988E-4</v>
      </c>
      <c r="E1045" s="130">
        <v>1.2567206725568648E-2</v>
      </c>
      <c r="G1045" s="130">
        <v>1043</v>
      </c>
      <c r="H1045" s="130">
        <f t="shared" ca="1" si="35"/>
        <v>1.8281812884585948E-2</v>
      </c>
    </row>
    <row r="1046" spans="2:8" x14ac:dyDescent="0.25">
      <c r="B1046" s="136">
        <v>44496</v>
      </c>
      <c r="C1046" s="261">
        <v>20.226894378662109</v>
      </c>
      <c r="D1046" s="130">
        <f t="shared" si="34"/>
        <v>-6.1702490160306656E-3</v>
      </c>
      <c r="E1046" s="130">
        <v>-4.4337947910828694E-4</v>
      </c>
      <c r="G1046" s="130">
        <v>1044</v>
      </c>
      <c r="H1046" s="130">
        <f t="shared" ca="1" si="35"/>
        <v>-3.7488197921138409E-2</v>
      </c>
    </row>
    <row r="1047" spans="2:8" x14ac:dyDescent="0.25">
      <c r="B1047" s="136">
        <v>44495</v>
      </c>
      <c r="C1047" s="261">
        <v>20.352474212646481</v>
      </c>
      <c r="D1047" s="130">
        <f t="shared" si="34"/>
        <v>-1.8037688122557233E-3</v>
      </c>
      <c r="E1047" s="130">
        <v>6.2085573609782117E-3</v>
      </c>
      <c r="G1047" s="130">
        <v>1045</v>
      </c>
      <c r="H1047" s="130">
        <f t="shared" ca="1" si="35"/>
        <v>2.1490368783837425E-2</v>
      </c>
    </row>
    <row r="1048" spans="2:8" x14ac:dyDescent="0.25">
      <c r="B1048" s="136">
        <v>44494</v>
      </c>
      <c r="C1048" s="261">
        <v>20.389251708984379</v>
      </c>
      <c r="D1048" s="130">
        <f t="shared" si="34"/>
        <v>-3.4766971796290429E-3</v>
      </c>
      <c r="E1048" s="130">
        <v>1.8070282734983241E-3</v>
      </c>
      <c r="G1048" s="130">
        <v>1046</v>
      </c>
      <c r="H1048" s="130">
        <f t="shared" ca="1" si="35"/>
        <v>-2.8852444965168034E-2</v>
      </c>
    </row>
    <row r="1049" spans="2:8" x14ac:dyDescent="0.25">
      <c r="B1049" s="136">
        <v>44491</v>
      </c>
      <c r="C1049" s="261">
        <v>20.460386276245121</v>
      </c>
      <c r="D1049" s="130">
        <f t="shared" si="34"/>
        <v>-1.7086553662211172E-2</v>
      </c>
      <c r="E1049" s="130">
        <v>3.4888267738338455E-3</v>
      </c>
      <c r="G1049" s="130">
        <v>1047</v>
      </c>
      <c r="H1049" s="130">
        <f t="shared" ca="1" si="35"/>
        <v>-2.4631618544220066E-2</v>
      </c>
    </row>
    <row r="1050" spans="2:8" x14ac:dyDescent="0.25">
      <c r="B1050" s="136">
        <v>44490</v>
      </c>
      <c r="C1050" s="261">
        <v>20.816061019897461</v>
      </c>
      <c r="D1050" s="130">
        <f t="shared" si="34"/>
        <v>-2.98384642135066E-2</v>
      </c>
      <c r="E1050" s="130">
        <v>1.7383579119680893E-2</v>
      </c>
      <c r="G1050" s="130">
        <v>1048</v>
      </c>
      <c r="H1050" s="130">
        <f t="shared" ca="1" si="35"/>
        <v>-3.7271148518994643E-2</v>
      </c>
    </row>
    <row r="1051" spans="2:8" x14ac:dyDescent="0.25">
      <c r="B1051" s="136">
        <v>44489</v>
      </c>
      <c r="C1051" s="261">
        <v>21.456283569335941</v>
      </c>
      <c r="D1051" s="130">
        <f t="shared" si="34"/>
        <v>-3.7158048708252228E-3</v>
      </c>
      <c r="E1051" s="130">
        <v>3.0756181432525117E-2</v>
      </c>
      <c r="G1051" s="130">
        <v>1049</v>
      </c>
      <c r="H1051" s="130">
        <f t="shared" ca="1" si="35"/>
        <v>-3.2654698651896165E-2</v>
      </c>
    </row>
    <row r="1052" spans="2:8" x14ac:dyDescent="0.25">
      <c r="B1052" s="136">
        <v>44488</v>
      </c>
      <c r="C1052" s="261">
        <v>21.536308288574219</v>
      </c>
      <c r="D1052" s="130">
        <f t="shared" si="34"/>
        <v>1.8502619404866045E-2</v>
      </c>
      <c r="E1052" s="130">
        <v>3.7296635728959289E-3</v>
      </c>
      <c r="G1052" s="130">
        <v>1050</v>
      </c>
      <c r="H1052" s="130">
        <f t="shared" ca="1" si="35"/>
        <v>-1.9773808471738267E-2</v>
      </c>
    </row>
    <row r="1053" spans="2:8" x14ac:dyDescent="0.25">
      <c r="B1053" s="136">
        <v>44487</v>
      </c>
      <c r="C1053" s="261">
        <v>21.14506912231445</v>
      </c>
      <c r="D1053" s="130">
        <f t="shared" si="34"/>
        <v>1.7108843918130424E-2</v>
      </c>
      <c r="E1053" s="130">
        <v>-1.8166491722601107E-2</v>
      </c>
      <c r="G1053" s="130">
        <v>1051</v>
      </c>
      <c r="H1053" s="130">
        <f t="shared" ca="1" si="35"/>
        <v>1.6179945450328949E-2</v>
      </c>
    </row>
    <row r="1054" spans="2:8" x14ac:dyDescent="0.25">
      <c r="B1054" s="136">
        <v>44484</v>
      </c>
      <c r="C1054" s="261">
        <v>20.789386749267582</v>
      </c>
      <c r="D1054" s="130">
        <f t="shared" si="34"/>
        <v>2.9502395139222194E-2</v>
      </c>
      <c r="E1054" s="130">
        <v>-1.6821055111686314E-2</v>
      </c>
      <c r="G1054" s="130">
        <v>1052</v>
      </c>
      <c r="H1054" s="130">
        <f t="shared" ca="1" si="35"/>
        <v>3.5932827675265004E-2</v>
      </c>
    </row>
    <row r="1055" spans="2:8" x14ac:dyDescent="0.25">
      <c r="B1055" s="136">
        <v>44483</v>
      </c>
      <c r="C1055" s="261">
        <v>20.19362640380859</v>
      </c>
      <c r="D1055" s="130">
        <f t="shared" si="34"/>
        <v>2.6490382320652956E-3</v>
      </c>
      <c r="E1055" s="130">
        <v>-2.8656946577800345E-2</v>
      </c>
      <c r="G1055" s="130">
        <v>1053</v>
      </c>
      <c r="H1055" s="130">
        <f t="shared" ca="1" si="35"/>
        <v>-1.933484137380332E-2</v>
      </c>
    </row>
    <row r="1056" spans="2:8" x14ac:dyDescent="0.25">
      <c r="B1056" s="136">
        <v>44482</v>
      </c>
      <c r="C1056" s="261">
        <v>20.140274047851559</v>
      </c>
      <c r="D1056" s="130">
        <f t="shared" si="34"/>
        <v>3.5191883403829394E-2</v>
      </c>
      <c r="E1056" s="130">
        <v>-2.6420393687668106E-3</v>
      </c>
      <c r="G1056" s="130">
        <v>1054</v>
      </c>
      <c r="H1056" s="130">
        <f t="shared" ca="1" si="35"/>
        <v>-3.5010265343983472E-2</v>
      </c>
    </row>
    <row r="1057" spans="2:8" x14ac:dyDescent="0.25">
      <c r="B1057" s="136">
        <v>44481</v>
      </c>
      <c r="C1057" s="261">
        <v>19.455595016479489</v>
      </c>
      <c r="D1057" s="130">
        <f t="shared" si="34"/>
        <v>2.74980356088336E-3</v>
      </c>
      <c r="E1057" s="130">
        <v>-3.3995517128780461E-2</v>
      </c>
      <c r="G1057" s="130">
        <v>1055</v>
      </c>
      <c r="H1057" s="130">
        <f t="shared" ca="1" si="35"/>
        <v>-3.8545234933269582E-3</v>
      </c>
    </row>
    <row r="1058" spans="2:8" x14ac:dyDescent="0.25">
      <c r="B1058" s="136">
        <v>44480</v>
      </c>
      <c r="C1058" s="261">
        <v>19.402242660522461</v>
      </c>
      <c r="D1058" s="130">
        <f t="shared" si="34"/>
        <v>-5.0159219159039573E-3</v>
      </c>
      <c r="E1058" s="130">
        <v>-2.7422628766602414E-3</v>
      </c>
      <c r="G1058" s="130">
        <v>1056</v>
      </c>
      <c r="H1058" s="130">
        <f t="shared" ca="1" si="35"/>
        <v>-5.9846699490707783E-3</v>
      </c>
    </row>
    <row r="1059" spans="2:8" x14ac:dyDescent="0.25">
      <c r="B1059" s="136">
        <v>44477</v>
      </c>
      <c r="C1059" s="261">
        <v>19.500053405761719</v>
      </c>
      <c r="D1059" s="130">
        <f t="shared" si="34"/>
        <v>-3.6890706651412968E-2</v>
      </c>
      <c r="E1059" s="130">
        <v>5.0412082227108881E-3</v>
      </c>
      <c r="G1059" s="130">
        <v>1057</v>
      </c>
      <c r="H1059" s="130">
        <f t="shared" ca="1" si="35"/>
        <v>1.0840863828999688E-2</v>
      </c>
    </row>
    <row r="1060" spans="2:8" x14ac:dyDescent="0.25">
      <c r="B1060" s="136">
        <v>44476</v>
      </c>
      <c r="C1060" s="261">
        <v>20.246978759765621</v>
      </c>
      <c r="D1060" s="130">
        <f t="shared" si="34"/>
        <v>1.4253778425076013E-2</v>
      </c>
      <c r="E1060" s="130">
        <v>3.8303759403202825E-2</v>
      </c>
      <c r="G1060" s="130">
        <v>1058</v>
      </c>
      <c r="H1060" s="130">
        <f t="shared" ca="1" si="35"/>
        <v>-2.8016203466121034E-2</v>
      </c>
    </row>
    <row r="1061" spans="2:8" x14ac:dyDescent="0.25">
      <c r="B1061" s="136">
        <v>44475</v>
      </c>
      <c r="C1061" s="261">
        <v>19.96243858337402</v>
      </c>
      <c r="D1061" s="130">
        <f t="shared" si="34"/>
        <v>-1.3186593943780458E-2</v>
      </c>
      <c r="E1061" s="130">
        <v>-1.405346347066032E-2</v>
      </c>
      <c r="G1061" s="130">
        <v>1059</v>
      </c>
      <c r="H1061" s="130">
        <f t="shared" ca="1" si="35"/>
        <v>-1.8172996038075598E-3</v>
      </c>
    </row>
    <row r="1062" spans="2:8" x14ac:dyDescent="0.25">
      <c r="B1062" s="136">
        <v>44474</v>
      </c>
      <c r="C1062" s="261">
        <v>20.229192733764648</v>
      </c>
      <c r="D1062" s="130">
        <f t="shared" si="34"/>
        <v>2.7087871946797897E-2</v>
      </c>
      <c r="E1062" s="130">
        <v>1.3362803811594354E-2</v>
      </c>
      <c r="G1062" s="130">
        <v>1060</v>
      </c>
      <c r="H1062" s="130">
        <f t="shared" ca="1" si="35"/>
        <v>1.8728004805208292E-2</v>
      </c>
    </row>
    <row r="1063" spans="2:8" x14ac:dyDescent="0.25">
      <c r="B1063" s="136">
        <v>44473</v>
      </c>
      <c r="C1063" s="261">
        <v>19.6956787109375</v>
      </c>
      <c r="D1063" s="130">
        <f t="shared" si="34"/>
        <v>-8.0608085092568407E-3</v>
      </c>
      <c r="E1063" s="130">
        <v>-2.6373470748373339E-2</v>
      </c>
      <c r="G1063" s="130">
        <v>1061</v>
      </c>
      <c r="H1063" s="130">
        <f t="shared" ca="1" si="35"/>
        <v>1.1282752819897424E-2</v>
      </c>
    </row>
    <row r="1064" spans="2:8" x14ac:dyDescent="0.25">
      <c r="B1064" s="136">
        <v>44470</v>
      </c>
      <c r="C1064" s="261">
        <v>19.855731964111332</v>
      </c>
      <c r="D1064" s="130">
        <f t="shared" si="34"/>
        <v>3.5953550950620083E-3</v>
      </c>
      <c r="E1064" s="130">
        <v>8.1263131635545081E-3</v>
      </c>
      <c r="G1064" s="130">
        <v>1062</v>
      </c>
      <c r="H1064" s="130">
        <f t="shared" ca="1" si="35"/>
        <v>-8.6178496645174197E-4</v>
      </c>
    </row>
    <row r="1065" spans="2:8" x14ac:dyDescent="0.25">
      <c r="B1065" s="136">
        <v>44469</v>
      </c>
      <c r="C1065" s="261">
        <v>19.784599304199219</v>
      </c>
      <c r="D1065" s="130">
        <f t="shared" si="34"/>
        <v>-1.0231152501070668E-2</v>
      </c>
      <c r="E1065" s="130">
        <v>-3.5824748259436208E-3</v>
      </c>
      <c r="G1065" s="130">
        <v>1063</v>
      </c>
      <c r="H1065" s="130">
        <f t="shared" ca="1" si="35"/>
        <v>-2.2256468929331172E-3</v>
      </c>
    </row>
    <row r="1066" spans="2:8" x14ac:dyDescent="0.25">
      <c r="B1066" s="136">
        <v>44468</v>
      </c>
      <c r="C1066" s="261">
        <v>19.98911094665527</v>
      </c>
      <c r="D1066" s="130">
        <f t="shared" si="34"/>
        <v>1.7655064193038538E-2</v>
      </c>
      <c r="E1066" s="130">
        <v>1.0336911014045363E-2</v>
      </c>
      <c r="G1066" s="130">
        <v>1064</v>
      </c>
      <c r="H1066" s="130">
        <f t="shared" ca="1" si="35"/>
        <v>3.6353557697834403E-2</v>
      </c>
    </row>
    <row r="1067" spans="2:8" x14ac:dyDescent="0.25">
      <c r="B1067" s="136">
        <v>44467</v>
      </c>
      <c r="C1067" s="261">
        <v>19.642324447631839</v>
      </c>
      <c r="D1067" s="130">
        <f t="shared" si="34"/>
        <v>-3.5371134781560884E-2</v>
      </c>
      <c r="E1067" s="130">
        <v>-1.7348770535562882E-2</v>
      </c>
      <c r="G1067" s="130">
        <v>1065</v>
      </c>
      <c r="H1067" s="130">
        <f t="shared" ca="1" si="35"/>
        <v>1.3017773629942673E-2</v>
      </c>
    </row>
    <row r="1068" spans="2:8" x14ac:dyDescent="0.25">
      <c r="B1068" s="136">
        <v>44466</v>
      </c>
      <c r="C1068" s="261">
        <v>20.36257171630859</v>
      </c>
      <c r="D1068" s="130">
        <f t="shared" si="34"/>
        <v>-3.2939220709953643E-2</v>
      </c>
      <c r="E1068" s="130">
        <v>3.6668128082141864E-2</v>
      </c>
      <c r="G1068" s="130">
        <v>1066</v>
      </c>
      <c r="H1068" s="130">
        <f t="shared" ca="1" si="35"/>
        <v>-3.0322519006294249E-2</v>
      </c>
    </row>
    <row r="1069" spans="2:8" x14ac:dyDescent="0.25">
      <c r="B1069" s="136">
        <v>44463</v>
      </c>
      <c r="C1069" s="261">
        <v>21.056144714355469</v>
      </c>
      <c r="D1069" s="130">
        <f t="shared" si="34"/>
        <v>-2.1070626461996726E-3</v>
      </c>
      <c r="E1069" s="130">
        <v>3.4061169075779801E-2</v>
      </c>
      <c r="G1069" s="130">
        <v>1067</v>
      </c>
      <c r="H1069" s="130">
        <f t="shared" ca="1" si="35"/>
        <v>-1.9059770597124881E-2</v>
      </c>
    </row>
    <row r="1070" spans="2:8" x14ac:dyDescent="0.25">
      <c r="B1070" s="136">
        <v>44462</v>
      </c>
      <c r="C1070" s="261">
        <v>21.100605010986332</v>
      </c>
      <c r="D1070" s="130">
        <f t="shared" si="34"/>
        <v>1.9767806078456917E-2</v>
      </c>
      <c r="E1070" s="130">
        <v>2.1115117337007655E-3</v>
      </c>
      <c r="G1070" s="130">
        <v>1068</v>
      </c>
      <c r="H1070" s="130">
        <f t="shared" ca="1" si="35"/>
        <v>-9.9157084290867111E-3</v>
      </c>
    </row>
    <row r="1071" spans="2:8" x14ac:dyDescent="0.25">
      <c r="B1071" s="136">
        <v>44461</v>
      </c>
      <c r="C1071" s="261">
        <v>20.69157791137695</v>
      </c>
      <c r="D1071" s="130">
        <f t="shared" si="34"/>
        <v>6.4880597008001653E-3</v>
      </c>
      <c r="E1071" s="130">
        <v>-1.9384614772724115E-2</v>
      </c>
      <c r="G1071" s="130">
        <v>1069</v>
      </c>
      <c r="H1071" s="130">
        <f t="shared" ca="1" si="35"/>
        <v>2.8934319730298714E-2</v>
      </c>
    </row>
    <row r="1072" spans="2:8" x14ac:dyDescent="0.25">
      <c r="B1072" s="136">
        <v>44460</v>
      </c>
      <c r="C1072" s="261">
        <v>20.558195114135739</v>
      </c>
      <c r="D1072" s="130">
        <f t="shared" si="34"/>
        <v>1.5817128290558129E-2</v>
      </c>
      <c r="E1072" s="130">
        <v>-6.4462361359049584E-3</v>
      </c>
      <c r="G1072" s="130">
        <v>1070</v>
      </c>
      <c r="H1072" s="130">
        <f t="shared" ca="1" si="35"/>
        <v>2.7749178888290191E-3</v>
      </c>
    </row>
    <row r="1073" spans="2:8" x14ac:dyDescent="0.25">
      <c r="B1073" s="136">
        <v>44459</v>
      </c>
      <c r="C1073" s="261">
        <v>20.23808670043945</v>
      </c>
      <c r="D1073" s="130">
        <f t="shared" si="34"/>
        <v>-3.9387774413324993E-3</v>
      </c>
      <c r="E1073" s="130">
        <v>-1.5570842280613619E-2</v>
      </c>
      <c r="G1073" s="130">
        <v>1071</v>
      </c>
      <c r="H1073" s="130">
        <f t="shared" ca="1" si="35"/>
        <v>-1.2145987375370315E-2</v>
      </c>
    </row>
    <row r="1074" spans="2:8" x14ac:dyDescent="0.25">
      <c r="B1074" s="136">
        <v>44456</v>
      </c>
      <c r="C1074" s="261">
        <v>20.318115234375</v>
      </c>
      <c r="D1074" s="130">
        <f t="shared" si="34"/>
        <v>-1.0393955870766748E-2</v>
      </c>
      <c r="E1074" s="130">
        <v>3.9543527567659194E-3</v>
      </c>
      <c r="G1074" s="130">
        <v>1072</v>
      </c>
      <c r="H1074" s="130">
        <f t="shared" ca="1" si="35"/>
        <v>3.349736691271369E-2</v>
      </c>
    </row>
    <row r="1075" spans="2:8" x14ac:dyDescent="0.25">
      <c r="B1075" s="136">
        <v>44455</v>
      </c>
      <c r="C1075" s="261">
        <v>20.53151893615723</v>
      </c>
      <c r="D1075" s="130">
        <f t="shared" si="34"/>
        <v>-1.1981314304359687E-2</v>
      </c>
      <c r="E1075" s="130">
        <v>1.0503124887351027E-2</v>
      </c>
      <c r="G1075" s="130">
        <v>1073</v>
      </c>
      <c r="H1075" s="130">
        <f t="shared" ca="1" si="35"/>
        <v>2.6472751749934346E-2</v>
      </c>
    </row>
    <row r="1076" spans="2:8" x14ac:dyDescent="0.25">
      <c r="B1076" s="136">
        <v>44454</v>
      </c>
      <c r="C1076" s="261">
        <v>20.780496597290039</v>
      </c>
      <c r="D1076" s="130">
        <f t="shared" si="34"/>
        <v>1.564537036217015E-2</v>
      </c>
      <c r="E1076" s="130">
        <v>1.2126606994202675E-2</v>
      </c>
      <c r="G1076" s="130">
        <v>1074</v>
      </c>
      <c r="H1076" s="130">
        <f t="shared" ca="1" si="35"/>
        <v>-4.2691991565949029E-2</v>
      </c>
    </row>
    <row r="1077" spans="2:8" x14ac:dyDescent="0.25">
      <c r="B1077" s="136">
        <v>44453</v>
      </c>
      <c r="C1077" s="261">
        <v>20.460386276245121</v>
      </c>
      <c r="D1077" s="130">
        <f t="shared" si="34"/>
        <v>2.1776325586759225E-3</v>
      </c>
      <c r="E1077" s="130">
        <v>-1.5404363391713341E-2</v>
      </c>
      <c r="G1077" s="130">
        <v>1075</v>
      </c>
      <c r="H1077" s="130">
        <f t="shared" ca="1" si="35"/>
        <v>2.0018853655483636E-2</v>
      </c>
    </row>
    <row r="1078" spans="2:8" x14ac:dyDescent="0.25">
      <c r="B1078" s="136">
        <v>44452</v>
      </c>
      <c r="C1078" s="261">
        <v>20.415927886962891</v>
      </c>
      <c r="D1078" s="130">
        <f t="shared" si="34"/>
        <v>-1.3047441594878058E-3</v>
      </c>
      <c r="E1078" s="130">
        <v>-2.1729007791923805E-3</v>
      </c>
      <c r="G1078" s="130">
        <v>1076</v>
      </c>
      <c r="H1078" s="130">
        <f t="shared" ca="1" si="35"/>
        <v>4.8111645615536699E-2</v>
      </c>
    </row>
    <row r="1079" spans="2:8" x14ac:dyDescent="0.25">
      <c r="B1079" s="136">
        <v>44449</v>
      </c>
      <c r="C1079" s="261">
        <v>20.442600250244141</v>
      </c>
      <c r="D1079" s="130">
        <f t="shared" si="34"/>
        <v>2.6165031469131562E-3</v>
      </c>
      <c r="E1079" s="130">
        <v>1.3064487408521027E-3</v>
      </c>
      <c r="G1079" s="130">
        <v>1077</v>
      </c>
      <c r="H1079" s="130">
        <f t="shared" ca="1" si="35"/>
        <v>1.6174989319818169E-2</v>
      </c>
    </row>
    <row r="1080" spans="2:8" x14ac:dyDescent="0.25">
      <c r="B1080" s="136">
        <v>44448</v>
      </c>
      <c r="C1080" s="261">
        <v>20.389251708984379</v>
      </c>
      <c r="D1080" s="130">
        <f t="shared" si="34"/>
        <v>-1.1211768402535344E-2</v>
      </c>
      <c r="E1080" s="130">
        <v>-2.6096749242614059E-3</v>
      </c>
      <c r="G1080" s="130">
        <v>1078</v>
      </c>
      <c r="H1080" s="130">
        <f t="shared" ca="1" si="35"/>
        <v>5.3723952406914679E-3</v>
      </c>
    </row>
    <row r="1081" spans="2:8" x14ac:dyDescent="0.25">
      <c r="B1081" s="136">
        <v>44447</v>
      </c>
      <c r="C1081" s="261">
        <v>20.620443344116211</v>
      </c>
      <c r="D1081" s="130">
        <f t="shared" si="34"/>
        <v>-1.0243125108487483E-2</v>
      </c>
      <c r="E1081" s="130">
        <v>1.133889749519152E-2</v>
      </c>
      <c r="G1081" s="130">
        <v>1079</v>
      </c>
      <c r="H1081" s="130">
        <f t="shared" ca="1" si="35"/>
        <v>-1.6269022132034173E-2</v>
      </c>
    </row>
    <row r="1082" spans="2:8" x14ac:dyDescent="0.25">
      <c r="B1082" s="136">
        <v>44446</v>
      </c>
      <c r="C1082" s="261">
        <v>20.833847045898441</v>
      </c>
      <c r="D1082" s="130">
        <f t="shared" si="34"/>
        <v>-2.4968904689906188E-2</v>
      </c>
      <c r="E1082" s="130">
        <v>1.0349132568147339E-2</v>
      </c>
      <c r="G1082" s="130">
        <v>1080</v>
      </c>
      <c r="H1082" s="130">
        <f t="shared" ca="1" si="35"/>
        <v>-1.664922558875246E-2</v>
      </c>
    </row>
    <row r="1083" spans="2:8" x14ac:dyDescent="0.25">
      <c r="B1083" s="136">
        <v>44442</v>
      </c>
      <c r="C1083" s="261">
        <v>21.367366790771481</v>
      </c>
      <c r="D1083" s="130">
        <f t="shared" si="34"/>
        <v>1.3924033447945638E-2</v>
      </c>
      <c r="E1083" s="130">
        <v>2.560831629884092E-2</v>
      </c>
      <c r="G1083" s="130">
        <v>1081</v>
      </c>
      <c r="H1083" s="130">
        <f t="shared" ca="1" si="35"/>
        <v>3.1311146633052372E-2</v>
      </c>
    </row>
    <row r="1084" spans="2:8" x14ac:dyDescent="0.25">
      <c r="B1084" s="136">
        <v>44441</v>
      </c>
      <c r="C1084" s="261">
        <v>21.073932647705082</v>
      </c>
      <c r="D1084" s="130">
        <f t="shared" si="34"/>
        <v>6.3695021714420654E-3</v>
      </c>
      <c r="E1084" s="130">
        <v>-1.3732817241342659E-2</v>
      </c>
      <c r="G1084" s="130">
        <v>1082</v>
      </c>
      <c r="H1084" s="130">
        <f t="shared" ca="1" si="35"/>
        <v>4.3324992256039722E-3</v>
      </c>
    </row>
    <row r="1085" spans="2:8" x14ac:dyDescent="0.25">
      <c r="B1085" s="136">
        <v>44440</v>
      </c>
      <c r="C1085" s="261">
        <v>20.9405517578125</v>
      </c>
      <c r="D1085" s="130">
        <f t="shared" si="34"/>
        <v>-1.133496722844435E-2</v>
      </c>
      <c r="E1085" s="130">
        <v>-6.3291883922342636E-3</v>
      </c>
      <c r="G1085" s="130">
        <v>1083</v>
      </c>
      <c r="H1085" s="130">
        <f t="shared" ca="1" si="35"/>
        <v>-1.2384190289103128E-2</v>
      </c>
    </row>
    <row r="1086" spans="2:8" x14ac:dyDescent="0.25">
      <c r="B1086" s="136">
        <v>44439</v>
      </c>
      <c r="C1086" s="261">
        <v>21.180633544921879</v>
      </c>
      <c r="D1086" s="130">
        <f t="shared" si="34"/>
        <v>4.2159927387371097E-3</v>
      </c>
      <c r="E1086" s="130">
        <v>1.1464921740651311E-2</v>
      </c>
      <c r="G1086" s="130">
        <v>1084</v>
      </c>
      <c r="H1086" s="130">
        <f t="shared" ca="1" si="35"/>
        <v>1.0315451105599506E-2</v>
      </c>
    </row>
    <row r="1087" spans="2:8" x14ac:dyDescent="0.25">
      <c r="B1087" s="136">
        <v>44438</v>
      </c>
      <c r="C1087" s="261">
        <v>21.09171104431152</v>
      </c>
      <c r="D1087" s="130">
        <f t="shared" si="34"/>
        <v>-4.215029223181526E-4</v>
      </c>
      <c r="E1087" s="130">
        <v>-4.1982927669166961E-3</v>
      </c>
      <c r="G1087" s="130">
        <v>1085</v>
      </c>
      <c r="H1087" s="130">
        <f t="shared" ca="1" si="35"/>
        <v>-6.9285732204130965E-2</v>
      </c>
    </row>
    <row r="1088" spans="2:8" x14ac:dyDescent="0.25">
      <c r="B1088" s="136">
        <v>44435</v>
      </c>
      <c r="C1088" s="261">
        <v>21.100605010986332</v>
      </c>
      <c r="D1088" s="130">
        <f t="shared" si="34"/>
        <v>2.9586152875392315E-3</v>
      </c>
      <c r="E1088" s="130">
        <v>4.2168066194944932E-4</v>
      </c>
      <c r="G1088" s="130">
        <v>1086</v>
      </c>
      <c r="H1088" s="130">
        <f t="shared" ca="1" si="35"/>
        <v>1.5555983163138011E-2</v>
      </c>
    </row>
    <row r="1089" spans="2:8" x14ac:dyDescent="0.25">
      <c r="B1089" s="136">
        <v>44434</v>
      </c>
      <c r="C1089" s="261">
        <v>21.038360595703121</v>
      </c>
      <c r="D1089" s="130">
        <f t="shared" si="34"/>
        <v>-1.3344611275938912E-2</v>
      </c>
      <c r="E1089" s="130">
        <v>-2.9498877046796423E-3</v>
      </c>
      <c r="G1089" s="130">
        <v>1087</v>
      </c>
      <c r="H1089" s="130">
        <f t="shared" ca="1" si="35"/>
        <v>-7.3560221141070001E-3</v>
      </c>
    </row>
    <row r="1090" spans="2:8" x14ac:dyDescent="0.25">
      <c r="B1090" s="136">
        <v>44433</v>
      </c>
      <c r="C1090" s="261">
        <v>21.322906494140621</v>
      </c>
      <c r="D1090" s="130">
        <f t="shared" si="34"/>
        <v>4.1878347451771575E-3</v>
      </c>
      <c r="E1090" s="130">
        <v>1.3525098457320658E-2</v>
      </c>
      <c r="G1090" s="130">
        <v>1088</v>
      </c>
      <c r="H1090" s="130">
        <f t="shared" ca="1" si="35"/>
        <v>-6.7326487443298668E-3</v>
      </c>
    </row>
    <row r="1091" spans="2:8" x14ac:dyDescent="0.25">
      <c r="B1091" s="136">
        <v>44432</v>
      </c>
      <c r="C1091" s="261">
        <v>21.233982086181641</v>
      </c>
      <c r="D1091" s="130">
        <f t="shared" ref="D1091:D1154" si="36">(C1091-C1092)/C1092</f>
        <v>-9.1288277727127175E-3</v>
      </c>
      <c r="E1091" s="130">
        <v>-4.1703699251045626E-3</v>
      </c>
      <c r="G1091" s="130">
        <v>1089</v>
      </c>
      <c r="H1091" s="130">
        <f t="shared" ref="H1091:H1154" ca="1" si="37">_xlfn.NORM.INV(RAND(),N$5,N$6)</f>
        <v>-4.9339624284822862E-3</v>
      </c>
    </row>
    <row r="1092" spans="2:8" x14ac:dyDescent="0.25">
      <c r="B1092" s="136">
        <v>44431</v>
      </c>
      <c r="C1092" s="261">
        <v>21.429609298706051</v>
      </c>
      <c r="D1092" s="130">
        <f t="shared" si="36"/>
        <v>9.2129310333984929E-3</v>
      </c>
      <c r="E1092" s="130">
        <v>9.2129310333984929E-3</v>
      </c>
      <c r="G1092" s="130">
        <v>1090</v>
      </c>
      <c r="H1092" s="130">
        <f t="shared" ca="1" si="37"/>
        <v>3.9022426502855474E-3</v>
      </c>
    </row>
    <row r="1093" spans="2:8" x14ac:dyDescent="0.25">
      <c r="B1093" s="136">
        <v>44428</v>
      </c>
      <c r="C1093" s="261">
        <v>21.233982086181641</v>
      </c>
      <c r="D1093" s="130">
        <f t="shared" si="36"/>
        <v>1.4012540441283628E-2</v>
      </c>
      <c r="E1093" s="130">
        <v>-9.1288277727127175E-3</v>
      </c>
      <c r="G1093" s="130">
        <v>1091</v>
      </c>
      <c r="H1093" s="130">
        <f t="shared" ca="1" si="37"/>
        <v>2.8665860941250354E-3</v>
      </c>
    </row>
    <row r="1094" spans="2:8" x14ac:dyDescent="0.25">
      <c r="B1094" s="136">
        <v>44427</v>
      </c>
      <c r="C1094" s="261">
        <v>20.9405517578125</v>
      </c>
      <c r="D1094" s="130">
        <f t="shared" si="36"/>
        <v>2.9813876813466048E-3</v>
      </c>
      <c r="E1094" s="130">
        <v>-1.3818902510994166E-2</v>
      </c>
      <c r="G1094" s="130">
        <v>1092</v>
      </c>
      <c r="H1094" s="130">
        <f t="shared" ca="1" si="37"/>
        <v>-3.0744656869583669E-4</v>
      </c>
    </row>
    <row r="1095" spans="2:8" x14ac:dyDescent="0.25">
      <c r="B1095" s="136">
        <v>44426</v>
      </c>
      <c r="C1095" s="261">
        <v>20.878305435180661</v>
      </c>
      <c r="D1095" s="130">
        <f t="shared" si="36"/>
        <v>-3.3956262374767719E-3</v>
      </c>
      <c r="E1095" s="130">
        <v>-2.9725254306451898E-3</v>
      </c>
      <c r="G1095" s="130">
        <v>1093</v>
      </c>
      <c r="H1095" s="130">
        <f t="shared" ca="1" si="37"/>
        <v>-4.6305083469996566E-2</v>
      </c>
    </row>
    <row r="1096" spans="2:8" x14ac:dyDescent="0.25">
      <c r="B1096" s="136">
        <v>44425</v>
      </c>
      <c r="C1096" s="261">
        <v>20.949441909790039</v>
      </c>
      <c r="D1096" s="130">
        <f t="shared" si="36"/>
        <v>6.8375966522902639E-3</v>
      </c>
      <c r="E1096" s="130">
        <v>3.4071958009346463E-3</v>
      </c>
      <c r="G1096" s="130">
        <v>1094</v>
      </c>
      <c r="H1096" s="130">
        <f t="shared" ca="1" si="37"/>
        <v>6.042353314617161E-4</v>
      </c>
    </row>
    <row r="1097" spans="2:8" x14ac:dyDescent="0.25">
      <c r="B1097" s="136">
        <v>44424</v>
      </c>
      <c r="C1097" s="261">
        <v>20.807170867919918</v>
      </c>
      <c r="D1097" s="130">
        <f t="shared" si="36"/>
        <v>-9.7333248367356823E-3</v>
      </c>
      <c r="E1097" s="130">
        <v>-6.7911614296338367E-3</v>
      </c>
      <c r="G1097" s="130">
        <v>1095</v>
      </c>
      <c r="H1097" s="130">
        <f t="shared" ca="1" si="37"/>
        <v>5.6442547112578048E-3</v>
      </c>
    </row>
    <row r="1098" spans="2:8" x14ac:dyDescent="0.25">
      <c r="B1098" s="136">
        <v>44421</v>
      </c>
      <c r="C1098" s="261">
        <v>21.011684417724609</v>
      </c>
      <c r="D1098" s="130">
        <f t="shared" si="36"/>
        <v>1.3293378661000483E-2</v>
      </c>
      <c r="E1098" s="130">
        <v>9.8289936245011551E-3</v>
      </c>
      <c r="G1098" s="130">
        <v>1096</v>
      </c>
      <c r="H1098" s="130">
        <f t="shared" ca="1" si="37"/>
        <v>-7.8461249067099772E-4</v>
      </c>
    </row>
    <row r="1099" spans="2:8" x14ac:dyDescent="0.25">
      <c r="B1099" s="136">
        <v>44420</v>
      </c>
      <c r="C1099" s="261">
        <v>20.736032485961911</v>
      </c>
      <c r="D1099" s="130">
        <f t="shared" si="36"/>
        <v>1.4353958504582386E-2</v>
      </c>
      <c r="E1099" s="130">
        <v>-1.3118983051647683E-2</v>
      </c>
      <c r="G1099" s="130">
        <v>1097</v>
      </c>
      <c r="H1099" s="130">
        <f t="shared" ca="1" si="37"/>
        <v>-7.6990268933956685E-3</v>
      </c>
    </row>
    <row r="1100" spans="2:8" x14ac:dyDescent="0.25">
      <c r="B1100" s="136">
        <v>44419</v>
      </c>
      <c r="C1100" s="261">
        <v>20.442600250244141</v>
      </c>
      <c r="D1100" s="130">
        <f t="shared" si="36"/>
        <v>9.218438836257668E-3</v>
      </c>
      <c r="E1100" s="130">
        <v>-1.4150837963647125E-2</v>
      </c>
      <c r="G1100" s="130">
        <v>1098</v>
      </c>
      <c r="H1100" s="130">
        <f t="shared" ca="1" si="37"/>
        <v>1.2071872826350716E-3</v>
      </c>
    </row>
    <row r="1101" spans="2:8" x14ac:dyDescent="0.25">
      <c r="B1101" s="136">
        <v>44418</v>
      </c>
      <c r="C1101" s="261">
        <v>20.25587272644043</v>
      </c>
      <c r="D1101" s="130">
        <f t="shared" si="36"/>
        <v>-4.3705872481492906E-3</v>
      </c>
      <c r="E1101" s="130">
        <v>-9.1342354454874639E-3</v>
      </c>
      <c r="G1101" s="130">
        <v>1099</v>
      </c>
      <c r="H1101" s="130">
        <f t="shared" ca="1" si="37"/>
        <v>-1.708012244870084E-2</v>
      </c>
    </row>
    <row r="1102" spans="2:8" x14ac:dyDescent="0.25">
      <c r="B1102" s="136">
        <v>44417</v>
      </c>
      <c r="C1102" s="261">
        <v>20.344791412353519</v>
      </c>
      <c r="D1102" s="130">
        <f t="shared" si="36"/>
        <v>3.0690544780679584E-3</v>
      </c>
      <c r="E1102" s="130">
        <v>4.3897731346337898E-3</v>
      </c>
      <c r="G1102" s="130">
        <v>1100</v>
      </c>
      <c r="H1102" s="130">
        <f t="shared" ca="1" si="37"/>
        <v>1.4622742782948361E-3</v>
      </c>
    </row>
    <row r="1103" spans="2:8" x14ac:dyDescent="0.25">
      <c r="B1103" s="136">
        <v>44414</v>
      </c>
      <c r="C1103" s="261">
        <v>20.28254318237305</v>
      </c>
      <c r="D1103" s="130">
        <f t="shared" si="36"/>
        <v>1.0185841278786403E-2</v>
      </c>
      <c r="E1103" s="130">
        <v>-3.0596642019475868E-3</v>
      </c>
      <c r="G1103" s="130">
        <v>1101</v>
      </c>
      <c r="H1103" s="130">
        <f t="shared" ca="1" si="37"/>
        <v>-1.9141114916353272E-2</v>
      </c>
    </row>
    <row r="1104" spans="2:8" x14ac:dyDescent="0.25">
      <c r="B1104" s="136">
        <v>44413</v>
      </c>
      <c r="C1104" s="261">
        <v>20.078031539916989</v>
      </c>
      <c r="D1104" s="130">
        <f t="shared" si="36"/>
        <v>-2.6500190769163747E-3</v>
      </c>
      <c r="E1104" s="130">
        <v>-1.0083136055334358E-2</v>
      </c>
      <c r="G1104" s="130">
        <v>1102</v>
      </c>
      <c r="H1104" s="130">
        <f t="shared" ca="1" si="37"/>
        <v>2.2564616154229545E-2</v>
      </c>
    </row>
    <row r="1105" spans="2:8" x14ac:dyDescent="0.25">
      <c r="B1105" s="136">
        <v>44412</v>
      </c>
      <c r="C1105" s="261">
        <v>20.131380081176761</v>
      </c>
      <c r="D1105" s="130">
        <f t="shared" si="36"/>
        <v>-1.0489728149641915E-2</v>
      </c>
      <c r="E1105" s="130">
        <v>2.6570603374992657E-3</v>
      </c>
      <c r="G1105" s="130">
        <v>1103</v>
      </c>
      <c r="H1105" s="130">
        <f t="shared" ca="1" si="37"/>
        <v>1.3445079213541856E-2</v>
      </c>
    </row>
    <row r="1106" spans="2:8" x14ac:dyDescent="0.25">
      <c r="B1106" s="136">
        <v>44411</v>
      </c>
      <c r="C1106" s="261">
        <v>20.344791412353519</v>
      </c>
      <c r="D1106" s="130">
        <f t="shared" si="36"/>
        <v>2.7391243624875383E-2</v>
      </c>
      <c r="E1106" s="130">
        <v>1.060092901312323E-2</v>
      </c>
      <c r="G1106" s="130">
        <v>1104</v>
      </c>
      <c r="H1106" s="130">
        <f t="shared" ca="1" si="37"/>
        <v>2.8868554978328183E-2</v>
      </c>
    </row>
    <row r="1107" spans="2:8" x14ac:dyDescent="0.25">
      <c r="B1107" s="136">
        <v>44410</v>
      </c>
      <c r="C1107" s="261">
        <v>19.8023796081543</v>
      </c>
      <c r="D1107" s="130">
        <f t="shared" si="36"/>
        <v>6.7810797711689817E-3</v>
      </c>
      <c r="E1107" s="130">
        <v>-2.6660966593634476E-2</v>
      </c>
      <c r="G1107" s="130">
        <v>1105</v>
      </c>
      <c r="H1107" s="130">
        <f t="shared" ca="1" si="37"/>
        <v>-6.5728365031195626E-2</v>
      </c>
    </row>
    <row r="1108" spans="2:8" x14ac:dyDescent="0.25">
      <c r="B1108" s="136">
        <v>44407</v>
      </c>
      <c r="C1108" s="261">
        <v>19.669002532958981</v>
      </c>
      <c r="D1108" s="130">
        <f t="shared" si="36"/>
        <v>9.1240977698072434E-3</v>
      </c>
      <c r="E1108" s="130">
        <v>-6.7354064427891823E-3</v>
      </c>
      <c r="G1108" s="130">
        <v>1106</v>
      </c>
      <c r="H1108" s="130">
        <f t="shared" ca="1" si="37"/>
        <v>7.1295138518308078E-3</v>
      </c>
    </row>
    <row r="1109" spans="2:8" x14ac:dyDescent="0.25">
      <c r="B1109" s="136">
        <v>44406</v>
      </c>
      <c r="C1109" s="261">
        <v>19.49116325378418</v>
      </c>
      <c r="D1109" s="130">
        <f t="shared" si="36"/>
        <v>3.2036008972792019E-3</v>
      </c>
      <c r="E1109" s="130">
        <v>-9.0416013154098265E-3</v>
      </c>
      <c r="G1109" s="130">
        <v>1107</v>
      </c>
      <c r="H1109" s="130">
        <f t="shared" ca="1" si="37"/>
        <v>-1.1823785137820677E-2</v>
      </c>
    </row>
    <row r="1110" spans="2:8" x14ac:dyDescent="0.25">
      <c r="B1110" s="136">
        <v>44405</v>
      </c>
      <c r="C1110" s="261">
        <v>19.428920745849609</v>
      </c>
      <c r="D1110" s="130">
        <f t="shared" si="36"/>
        <v>6.4488170779386112E-3</v>
      </c>
      <c r="E1110" s="130">
        <v>-3.193370612320228E-3</v>
      </c>
      <c r="G1110" s="130">
        <v>1108</v>
      </c>
      <c r="H1110" s="130">
        <f t="shared" ca="1" si="37"/>
        <v>-4.3373068191369928E-2</v>
      </c>
    </row>
    <row r="1111" spans="2:8" x14ac:dyDescent="0.25">
      <c r="B1111" s="136">
        <v>44404</v>
      </c>
      <c r="C1111" s="261">
        <v>19.30443000793457</v>
      </c>
      <c r="D1111" s="130">
        <f t="shared" si="36"/>
        <v>0</v>
      </c>
      <c r="E1111" s="130">
        <v>-6.4074963063315126E-3</v>
      </c>
      <c r="G1111" s="130">
        <v>1109</v>
      </c>
      <c r="H1111" s="130">
        <f t="shared" ca="1" si="37"/>
        <v>-2.8167430939480018E-2</v>
      </c>
    </row>
    <row r="1112" spans="2:8" x14ac:dyDescent="0.25">
      <c r="B1112" s="136">
        <v>44403</v>
      </c>
      <c r="C1112" s="261">
        <v>19.30443000793457</v>
      </c>
      <c r="D1112" s="130">
        <f t="shared" si="36"/>
        <v>-9.2039755567503365E-4</v>
      </c>
      <c r="E1112" s="130">
        <v>0</v>
      </c>
      <c r="G1112" s="130">
        <v>1110</v>
      </c>
      <c r="H1112" s="130">
        <f t="shared" ca="1" si="37"/>
        <v>1.0220369336788165E-2</v>
      </c>
    </row>
    <row r="1113" spans="2:8" x14ac:dyDescent="0.25">
      <c r="B1113" s="136">
        <v>44400</v>
      </c>
      <c r="C1113" s="261">
        <v>19.322214126586911</v>
      </c>
      <c r="D1113" s="130">
        <f t="shared" si="36"/>
        <v>1.8752850986048595E-2</v>
      </c>
      <c r="E1113" s="130">
        <v>9.2124546775172907E-4</v>
      </c>
      <c r="G1113" s="130">
        <v>1111</v>
      </c>
      <c r="H1113" s="130">
        <f t="shared" ca="1" si="37"/>
        <v>-1.2797068374306813E-3</v>
      </c>
    </row>
    <row r="1114" spans="2:8" x14ac:dyDescent="0.25">
      <c r="B1114" s="136">
        <v>44399</v>
      </c>
      <c r="C1114" s="261">
        <v>18.966537475585941</v>
      </c>
      <c r="D1114" s="130">
        <f t="shared" si="36"/>
        <v>9.3853766088751271E-4</v>
      </c>
      <c r="E1114" s="130">
        <v>-1.8407654975294306E-2</v>
      </c>
      <c r="G1114" s="130">
        <v>1112</v>
      </c>
      <c r="H1114" s="130">
        <f t="shared" ca="1" si="37"/>
        <v>-2.5567175710419037E-2</v>
      </c>
    </row>
    <row r="1115" spans="2:8" x14ac:dyDescent="0.25">
      <c r="B1115" s="136">
        <v>44398</v>
      </c>
      <c r="C1115" s="261">
        <v>18.94875335693359</v>
      </c>
      <c r="D1115" s="130">
        <f t="shared" si="36"/>
        <v>1.76695370837784E-2</v>
      </c>
      <c r="E1115" s="130">
        <v>-9.376576338850928E-4</v>
      </c>
      <c r="G1115" s="130">
        <v>1113</v>
      </c>
      <c r="H1115" s="130">
        <f t="shared" ca="1" si="37"/>
        <v>-8.2852456858481375E-4</v>
      </c>
    </row>
    <row r="1116" spans="2:8" x14ac:dyDescent="0.25">
      <c r="B1116" s="136">
        <v>44397</v>
      </c>
      <c r="C1116" s="261">
        <v>18.6197509765625</v>
      </c>
      <c r="D1116" s="130">
        <f t="shared" si="36"/>
        <v>1.453495350828939E-2</v>
      </c>
      <c r="E1116" s="130">
        <v>-1.7362745409882283E-2</v>
      </c>
      <c r="G1116" s="130">
        <v>1114</v>
      </c>
      <c r="H1116" s="130">
        <f t="shared" ca="1" si="37"/>
        <v>5.3144361875083514E-3</v>
      </c>
    </row>
    <row r="1117" spans="2:8" x14ac:dyDescent="0.25">
      <c r="B1117" s="136">
        <v>44396</v>
      </c>
      <c r="C1117" s="261">
        <v>18.35299110412598</v>
      </c>
      <c r="D1117" s="130">
        <f t="shared" si="36"/>
        <v>-1.0546625196134795E-2</v>
      </c>
      <c r="E1117" s="130">
        <v>-1.4326715366510662E-2</v>
      </c>
      <c r="G1117" s="130">
        <v>1115</v>
      </c>
      <c r="H1117" s="130">
        <f t="shared" ca="1" si="37"/>
        <v>-2.4029238629421891E-2</v>
      </c>
    </row>
    <row r="1118" spans="2:8" x14ac:dyDescent="0.25">
      <c r="B1118" s="136">
        <v>44393</v>
      </c>
      <c r="C1118" s="261">
        <v>18.548616409301761</v>
      </c>
      <c r="D1118" s="130">
        <f t="shared" si="36"/>
        <v>-1.2777989438098828E-2</v>
      </c>
      <c r="E1118" s="130">
        <v>1.0659042118306386E-2</v>
      </c>
      <c r="G1118" s="130">
        <v>1116</v>
      </c>
      <c r="H1118" s="130">
        <f t="shared" ca="1" si="37"/>
        <v>-8.604710212468206E-3</v>
      </c>
    </row>
    <row r="1119" spans="2:8" x14ac:dyDescent="0.25">
      <c r="B1119" s="136">
        <v>44392</v>
      </c>
      <c r="C1119" s="261">
        <v>18.788698196411129</v>
      </c>
      <c r="D1119" s="130">
        <f t="shared" si="36"/>
        <v>-1.2155157207268516E-2</v>
      </c>
      <c r="E1119" s="130">
        <v>1.2943379808586244E-2</v>
      </c>
      <c r="G1119" s="130">
        <v>1117</v>
      </c>
      <c r="H1119" s="130">
        <f t="shared" ca="1" si="37"/>
        <v>-2.1757179458859601E-2</v>
      </c>
    </row>
    <row r="1120" spans="2:8" x14ac:dyDescent="0.25">
      <c r="B1120" s="136">
        <v>44391</v>
      </c>
      <c r="C1120" s="261">
        <v>19.019887924194339</v>
      </c>
      <c r="D1120" s="130">
        <f t="shared" si="36"/>
        <v>1.6152007771420136E-2</v>
      </c>
      <c r="E1120" s="130">
        <v>1.2304723050337266E-2</v>
      </c>
      <c r="G1120" s="130">
        <v>1118</v>
      </c>
      <c r="H1120" s="130">
        <f t="shared" ca="1" si="37"/>
        <v>-3.2035366398497397E-2</v>
      </c>
    </row>
    <row r="1121" spans="2:8" x14ac:dyDescent="0.25">
      <c r="B1121" s="136">
        <v>44390</v>
      </c>
      <c r="C1121" s="261">
        <v>18.717561721801761</v>
      </c>
      <c r="D1121" s="130">
        <f t="shared" si="36"/>
        <v>0</v>
      </c>
      <c r="E1121" s="130">
        <v>-1.589526729061335E-2</v>
      </c>
      <c r="G1121" s="130">
        <v>1119</v>
      </c>
      <c r="H1121" s="130">
        <f t="shared" ca="1" si="37"/>
        <v>3.0583506207449353E-2</v>
      </c>
    </row>
    <row r="1122" spans="2:8" x14ac:dyDescent="0.25">
      <c r="B1122" s="136">
        <v>44389</v>
      </c>
      <c r="C1122" s="261">
        <v>18.717561721801761</v>
      </c>
      <c r="D1122" s="130">
        <f t="shared" si="36"/>
        <v>-1.3589464797470271E-2</v>
      </c>
      <c r="E1122" s="130">
        <v>0</v>
      </c>
      <c r="G1122" s="130">
        <v>1120</v>
      </c>
      <c r="H1122" s="130">
        <f t="shared" ca="1" si="37"/>
        <v>7.0653668113115969E-3</v>
      </c>
    </row>
    <row r="1123" spans="2:8" x14ac:dyDescent="0.25">
      <c r="B1123" s="136">
        <v>44386</v>
      </c>
      <c r="C1123" s="261">
        <v>18.97542762756348</v>
      </c>
      <c r="D1123" s="130">
        <f t="shared" si="36"/>
        <v>1.8615770019432404E-2</v>
      </c>
      <c r="E1123" s="130">
        <v>1.3776682539871783E-2</v>
      </c>
      <c r="G1123" s="130">
        <v>1121</v>
      </c>
      <c r="H1123" s="130">
        <f t="shared" ca="1" si="37"/>
        <v>-3.8818493580136557E-4</v>
      </c>
    </row>
    <row r="1124" spans="2:8" x14ac:dyDescent="0.25">
      <c r="B1124" s="136">
        <v>44385</v>
      </c>
      <c r="C1124" s="261">
        <v>18.628641128540039</v>
      </c>
      <c r="D1124" s="130">
        <f t="shared" si="36"/>
        <v>-1.085942990271704E-2</v>
      </c>
      <c r="E1124" s="130">
        <v>-1.8275556463333828E-2</v>
      </c>
      <c r="G1124" s="130">
        <v>1122</v>
      </c>
      <c r="H1124" s="130">
        <f t="shared" ca="1" si="37"/>
        <v>-1.4506855004702305E-2</v>
      </c>
    </row>
    <row r="1125" spans="2:8" x14ac:dyDescent="0.25">
      <c r="B1125" s="136">
        <v>44384</v>
      </c>
      <c r="C1125" s="261">
        <v>18.833158493041989</v>
      </c>
      <c r="D1125" s="130">
        <f t="shared" si="36"/>
        <v>3.3160034202570614E-3</v>
      </c>
      <c r="E1125" s="130">
        <v>1.0978651802391449E-2</v>
      </c>
      <c r="G1125" s="130">
        <v>1123</v>
      </c>
      <c r="H1125" s="130">
        <f t="shared" ca="1" si="37"/>
        <v>1.4964602114942745E-2</v>
      </c>
    </row>
    <row r="1126" spans="2:8" x14ac:dyDescent="0.25">
      <c r="B1126" s="136">
        <v>44383</v>
      </c>
      <c r="C1126" s="261">
        <v>18.770914077758789</v>
      </c>
      <c r="D1126" s="130">
        <f t="shared" si="36"/>
        <v>1.8983544065911153E-3</v>
      </c>
      <c r="E1126" s="130">
        <v>-3.3050438834354898E-3</v>
      </c>
      <c r="G1126" s="130">
        <v>1124</v>
      </c>
      <c r="H1126" s="130">
        <f t="shared" ca="1" si="37"/>
        <v>6.7228519908178117E-3</v>
      </c>
    </row>
    <row r="1127" spans="2:8" x14ac:dyDescent="0.25">
      <c r="B1127" s="136">
        <v>44379</v>
      </c>
      <c r="C1127" s="261">
        <v>18.735347747802731</v>
      </c>
      <c r="D1127" s="130">
        <f t="shared" si="36"/>
        <v>5.2483596573436675E-3</v>
      </c>
      <c r="E1127" s="130">
        <v>-1.8947574853693428E-3</v>
      </c>
      <c r="G1127" s="130">
        <v>1125</v>
      </c>
      <c r="H1127" s="130">
        <f t="shared" ca="1" si="37"/>
        <v>1.4243262878973513E-2</v>
      </c>
    </row>
    <row r="1128" spans="2:8" x14ac:dyDescent="0.25">
      <c r="B1128" s="136">
        <v>44378</v>
      </c>
      <c r="C1128" s="261">
        <v>18.637531280517582</v>
      </c>
      <c r="D1128" s="130">
        <f t="shared" si="36"/>
        <v>-1.0854306150834034E-2</v>
      </c>
      <c r="E1128" s="130">
        <v>-5.2209581910013384E-3</v>
      </c>
      <c r="G1128" s="130">
        <v>1126</v>
      </c>
      <c r="H1128" s="130">
        <f t="shared" ca="1" si="37"/>
        <v>1.5087633265549502E-3</v>
      </c>
    </row>
    <row r="1129" spans="2:8" x14ac:dyDescent="0.25">
      <c r="B1129" s="136">
        <v>44377</v>
      </c>
      <c r="C1129" s="261">
        <v>18.842048645019531</v>
      </c>
      <c r="D1129" s="130">
        <f t="shared" si="36"/>
        <v>-1.2121256364207283E-2</v>
      </c>
      <c r="E1129" s="130">
        <v>1.0973414956289744E-2</v>
      </c>
      <c r="G1129" s="130">
        <v>1127</v>
      </c>
      <c r="H1129" s="130">
        <f t="shared" ca="1" si="37"/>
        <v>-1.3897151394567674E-2</v>
      </c>
    </row>
    <row r="1130" spans="2:8" x14ac:dyDescent="0.25">
      <c r="B1130" s="136">
        <v>44376</v>
      </c>
      <c r="C1130" s="261">
        <v>19.073240280151371</v>
      </c>
      <c r="D1130" s="130">
        <f t="shared" si="36"/>
        <v>7.5151524677239609E-3</v>
      </c>
      <c r="E1130" s="130">
        <v>1.2269983985682457E-2</v>
      </c>
      <c r="G1130" s="130">
        <v>1128</v>
      </c>
      <c r="H1130" s="130">
        <f t="shared" ca="1" si="37"/>
        <v>4.3787281711342545E-3</v>
      </c>
    </row>
    <row r="1131" spans="2:8" x14ac:dyDescent="0.25">
      <c r="B1131" s="136">
        <v>44375</v>
      </c>
      <c r="C1131" s="261">
        <v>18.930971145629879</v>
      </c>
      <c r="D1131" s="130">
        <f t="shared" si="36"/>
        <v>1.8825774372738964E-3</v>
      </c>
      <c r="E1131" s="130">
        <v>-7.4590962223416392E-3</v>
      </c>
      <c r="G1131" s="130">
        <v>1129</v>
      </c>
      <c r="H1131" s="130">
        <f t="shared" ca="1" si="37"/>
        <v>-2.602118440397911E-2</v>
      </c>
    </row>
    <row r="1132" spans="2:8" x14ac:dyDescent="0.25">
      <c r="B1132" s="136">
        <v>44372</v>
      </c>
      <c r="C1132" s="261">
        <v>18.89539909362793</v>
      </c>
      <c r="D1132" s="130">
        <f t="shared" si="36"/>
        <v>2.831456898000336E-3</v>
      </c>
      <c r="E1132" s="130">
        <v>-1.8790399989681039E-3</v>
      </c>
      <c r="G1132" s="130">
        <v>1130</v>
      </c>
      <c r="H1132" s="130">
        <f t="shared" ca="1" si="37"/>
        <v>-1.5321347808722626E-2</v>
      </c>
    </row>
    <row r="1133" spans="2:8" x14ac:dyDescent="0.25">
      <c r="B1133" s="136">
        <v>44371</v>
      </c>
      <c r="C1133" s="261">
        <v>18.842048645019531</v>
      </c>
      <c r="D1133" s="130">
        <f t="shared" si="36"/>
        <v>2.416613481596307E-2</v>
      </c>
      <c r="E1133" s="130">
        <v>-2.8234623859513894E-3</v>
      </c>
      <c r="G1133" s="130">
        <v>1131</v>
      </c>
      <c r="H1133" s="130">
        <f t="shared" ca="1" si="37"/>
        <v>-4.8084840922989385E-3</v>
      </c>
    </row>
    <row r="1134" spans="2:8" x14ac:dyDescent="0.25">
      <c r="B1134" s="136">
        <v>44370</v>
      </c>
      <c r="C1134" s="261">
        <v>18.397453308105469</v>
      </c>
      <c r="D1134" s="130">
        <f t="shared" si="36"/>
        <v>-3.3717027429493941E-3</v>
      </c>
      <c r="E1134" s="130">
        <v>-2.3595912805987856E-2</v>
      </c>
      <c r="G1134" s="130">
        <v>1132</v>
      </c>
      <c r="H1134" s="130">
        <f t="shared" ca="1" si="37"/>
        <v>1.0646357716460393E-2</v>
      </c>
    </row>
    <row r="1135" spans="2:8" x14ac:dyDescent="0.25">
      <c r="B1135" s="136">
        <v>44369</v>
      </c>
      <c r="C1135" s="261">
        <v>18.45969390869141</v>
      </c>
      <c r="D1135" s="130">
        <f t="shared" si="36"/>
        <v>1.1202936211396883E-2</v>
      </c>
      <c r="E1135" s="130">
        <v>3.3831095828094513E-3</v>
      </c>
      <c r="G1135" s="130">
        <v>1133</v>
      </c>
      <c r="H1135" s="130">
        <f t="shared" ca="1" si="37"/>
        <v>1.5768062596663881E-2</v>
      </c>
    </row>
    <row r="1136" spans="2:8" x14ac:dyDescent="0.25">
      <c r="B1136" s="136">
        <v>44368</v>
      </c>
      <c r="C1136" s="261">
        <v>18.255182266235352</v>
      </c>
      <c r="D1136" s="130">
        <f t="shared" si="36"/>
        <v>1.6840113951009227E-2</v>
      </c>
      <c r="E1136" s="130">
        <v>-1.1078820887694549E-2</v>
      </c>
      <c r="G1136" s="130">
        <v>1134</v>
      </c>
      <c r="H1136" s="130">
        <f t="shared" ca="1" si="37"/>
        <v>-2.9088247572364445E-2</v>
      </c>
    </row>
    <row r="1137" spans="2:8" x14ac:dyDescent="0.25">
      <c r="B1137" s="136">
        <v>44365</v>
      </c>
      <c r="C1137" s="261">
        <v>17.952854156494141</v>
      </c>
      <c r="D1137" s="130">
        <f t="shared" si="36"/>
        <v>-2.3222229497996346E-2</v>
      </c>
      <c r="E1137" s="130">
        <v>-1.65612211005088E-2</v>
      </c>
      <c r="G1137" s="130">
        <v>1135</v>
      </c>
      <c r="H1137" s="130">
        <f t="shared" ca="1" si="37"/>
        <v>-1.0695742561939173E-2</v>
      </c>
    </row>
    <row r="1138" spans="2:8" x14ac:dyDescent="0.25">
      <c r="B1138" s="136">
        <v>44364</v>
      </c>
      <c r="C1138" s="261">
        <v>18.379671096801761</v>
      </c>
      <c r="D1138" s="130">
        <f t="shared" si="36"/>
        <v>1.4229806138126494E-2</v>
      </c>
      <c r="E1138" s="130">
        <v>2.3774322265812366E-2</v>
      </c>
      <c r="G1138" s="130">
        <v>1136</v>
      </c>
      <c r="H1138" s="130">
        <f t="shared" ca="1" si="37"/>
        <v>-2.2867249042770078E-2</v>
      </c>
    </row>
    <row r="1139" spans="2:8" x14ac:dyDescent="0.25">
      <c r="B1139" s="136">
        <v>44363</v>
      </c>
      <c r="C1139" s="261">
        <v>18.12180137634277</v>
      </c>
      <c r="D1139" s="130">
        <f t="shared" si="36"/>
        <v>7.414819438596087E-3</v>
      </c>
      <c r="E1139" s="130">
        <v>-1.4030159685711856E-2</v>
      </c>
      <c r="G1139" s="130">
        <v>1137</v>
      </c>
      <c r="H1139" s="130">
        <f t="shared" ca="1" si="37"/>
        <v>-1.0339122223255615E-2</v>
      </c>
    </row>
    <row r="1140" spans="2:8" x14ac:dyDescent="0.25">
      <c r="B1140" s="136">
        <v>44362</v>
      </c>
      <c r="C1140" s="261">
        <v>17.988420486450199</v>
      </c>
      <c r="D1140" s="130">
        <f t="shared" si="36"/>
        <v>-1.0758073721188581E-2</v>
      </c>
      <c r="E1140" s="130">
        <v>-7.3602445542027637E-3</v>
      </c>
      <c r="G1140" s="130">
        <v>1138</v>
      </c>
      <c r="H1140" s="130">
        <f t="shared" ca="1" si="37"/>
        <v>1.3203943148123043E-2</v>
      </c>
    </row>
    <row r="1141" spans="2:8" x14ac:dyDescent="0.25">
      <c r="B1141" s="136">
        <v>44361</v>
      </c>
      <c r="C1141" s="261">
        <v>18.18404579162598</v>
      </c>
      <c r="D1141" s="130">
        <f t="shared" si="36"/>
        <v>-4.3818499366517268E-3</v>
      </c>
      <c r="E1141" s="130">
        <v>1.0875068509941507E-2</v>
      </c>
      <c r="G1141" s="130">
        <v>1139</v>
      </c>
      <c r="H1141" s="130">
        <f t="shared" ca="1" si="37"/>
        <v>9.8731463530340909E-3</v>
      </c>
    </row>
    <row r="1142" spans="2:8" x14ac:dyDescent="0.25">
      <c r="B1142" s="136">
        <v>44358</v>
      </c>
      <c r="C1142" s="261">
        <v>18.26407623291016</v>
      </c>
      <c r="D1142" s="130">
        <f t="shared" si="36"/>
        <v>3.2680021918323504E-2</v>
      </c>
      <c r="E1142" s="130">
        <v>4.4011350499917282E-3</v>
      </c>
      <c r="G1142" s="130">
        <v>1140</v>
      </c>
      <c r="H1142" s="130">
        <f t="shared" ca="1" si="37"/>
        <v>1.6120807261230399E-2</v>
      </c>
    </row>
    <row r="1143" spans="2:8" x14ac:dyDescent="0.25">
      <c r="B1143" s="136">
        <v>44357</v>
      </c>
      <c r="C1143" s="261">
        <v>17.686094284057621</v>
      </c>
      <c r="D1143" s="130">
        <f t="shared" si="36"/>
        <v>1.1698912276651423E-2</v>
      </c>
      <c r="E1143" s="130">
        <v>-3.1645835326238374E-2</v>
      </c>
      <c r="G1143" s="130">
        <v>1141</v>
      </c>
      <c r="H1143" s="130">
        <f t="shared" ca="1" si="37"/>
        <v>-3.4371561786610251E-2</v>
      </c>
    </row>
    <row r="1144" spans="2:8" x14ac:dyDescent="0.25">
      <c r="B1144" s="136">
        <v>44356</v>
      </c>
      <c r="C1144" s="261">
        <v>17.4815788269043</v>
      </c>
      <c r="D1144" s="130">
        <f t="shared" si="36"/>
        <v>8.2051165844646366E-3</v>
      </c>
      <c r="E1144" s="130">
        <v>-1.1563630379245014E-2</v>
      </c>
      <c r="G1144" s="130">
        <v>1142</v>
      </c>
      <c r="H1144" s="130">
        <f t="shared" ca="1" si="37"/>
        <v>2.2736199903066776E-2</v>
      </c>
    </row>
    <row r="1145" spans="2:8" x14ac:dyDescent="0.25">
      <c r="B1145" s="136">
        <v>44355</v>
      </c>
      <c r="C1145" s="261">
        <v>17.33930778503418</v>
      </c>
      <c r="D1145" s="130">
        <f t="shared" si="36"/>
        <v>5.1545901603819427E-3</v>
      </c>
      <c r="E1145" s="130">
        <v>-8.1383405514360279E-3</v>
      </c>
      <c r="G1145" s="130">
        <v>1143</v>
      </c>
      <c r="H1145" s="130">
        <f t="shared" ca="1" si="37"/>
        <v>-1.5141189377645674E-2</v>
      </c>
    </row>
    <row r="1146" spans="2:8" x14ac:dyDescent="0.25">
      <c r="B1146" s="136">
        <v>44354</v>
      </c>
      <c r="C1146" s="261">
        <v>17.25038909912109</v>
      </c>
      <c r="D1146" s="130">
        <f t="shared" si="36"/>
        <v>5.7022813128410899E-3</v>
      </c>
      <c r="E1146" s="130">
        <v>-5.1281566147546309E-3</v>
      </c>
      <c r="G1146" s="130">
        <v>1144</v>
      </c>
      <c r="H1146" s="130">
        <f t="shared" ca="1" si="37"/>
        <v>2.2602612548648572E-2</v>
      </c>
    </row>
    <row r="1147" spans="2:8" x14ac:dyDescent="0.25">
      <c r="B1147" s="136">
        <v>44351</v>
      </c>
      <c r="C1147" s="261">
        <v>17.152580261230469</v>
      </c>
      <c r="D1147" s="130">
        <f t="shared" si="36"/>
        <v>7.8370836948537942E-3</v>
      </c>
      <c r="E1147" s="130">
        <v>-5.6699496648226228E-3</v>
      </c>
      <c r="G1147" s="130">
        <v>1145</v>
      </c>
      <c r="H1147" s="130">
        <f t="shared" ca="1" si="37"/>
        <v>2.7226324125553324E-2</v>
      </c>
    </row>
    <row r="1148" spans="2:8" x14ac:dyDescent="0.25">
      <c r="B1148" s="136">
        <v>44350</v>
      </c>
      <c r="C1148" s="261">
        <v>17.019199371337891</v>
      </c>
      <c r="D1148" s="130">
        <f t="shared" si="36"/>
        <v>-7.77614142369329E-3</v>
      </c>
      <c r="E1148" s="130">
        <v>-7.77614142369329E-3</v>
      </c>
      <c r="G1148" s="130">
        <v>1146</v>
      </c>
      <c r="H1148" s="130">
        <f t="shared" ca="1" si="37"/>
        <v>-1.2204938025225714E-2</v>
      </c>
    </row>
    <row r="1149" spans="2:8" x14ac:dyDescent="0.25">
      <c r="B1149" s="136">
        <v>44349</v>
      </c>
      <c r="C1149" s="261">
        <v>17.152580261230469</v>
      </c>
      <c r="D1149" s="130">
        <f t="shared" si="36"/>
        <v>1.0381178253713503E-3</v>
      </c>
      <c r="E1149" s="130">
        <v>7.8370836948537942E-3</v>
      </c>
      <c r="G1149" s="130">
        <v>1147</v>
      </c>
      <c r="H1149" s="130">
        <f t="shared" ca="1" si="37"/>
        <v>-2.1546290171457372E-2</v>
      </c>
    </row>
    <row r="1150" spans="2:8" x14ac:dyDescent="0.25">
      <c r="B1150" s="136">
        <v>44348</v>
      </c>
      <c r="C1150" s="261">
        <v>17.134792327880859</v>
      </c>
      <c r="D1150" s="130">
        <f t="shared" si="36"/>
        <v>-3.6198164571050583E-3</v>
      </c>
      <c r="E1150" s="130">
        <v>-1.0370412543595541E-3</v>
      </c>
      <c r="G1150" s="130">
        <v>1148</v>
      </c>
      <c r="H1150" s="130">
        <f t="shared" ca="1" si="37"/>
        <v>1.5984537502963563E-2</v>
      </c>
    </row>
    <row r="1151" spans="2:8" x14ac:dyDescent="0.25">
      <c r="B1151" s="136">
        <v>44344</v>
      </c>
      <c r="C1151" s="261">
        <v>17.197042465209961</v>
      </c>
      <c r="D1151" s="130">
        <f t="shared" si="36"/>
        <v>8.8682400300413647E-3</v>
      </c>
      <c r="E1151" s="130">
        <v>3.6329671313151146E-3</v>
      </c>
      <c r="G1151" s="130">
        <v>1149</v>
      </c>
      <c r="H1151" s="130">
        <f t="shared" ca="1" si="37"/>
        <v>-1.125190721913971E-2</v>
      </c>
    </row>
    <row r="1152" spans="2:8" x14ac:dyDescent="0.25">
      <c r="B1152" s="136">
        <v>44343</v>
      </c>
      <c r="C1152" s="261">
        <v>17.04587554931641</v>
      </c>
      <c r="D1152" s="130">
        <f t="shared" si="36"/>
        <v>5.7113302474984789E-3</v>
      </c>
      <c r="E1152" s="130">
        <v>-8.7902856668154138E-3</v>
      </c>
      <c r="G1152" s="130">
        <v>1150</v>
      </c>
      <c r="H1152" s="130">
        <f t="shared" ca="1" si="37"/>
        <v>8.1751628807112502E-3</v>
      </c>
    </row>
    <row r="1153" spans="2:8" x14ac:dyDescent="0.25">
      <c r="B1153" s="136">
        <v>44342</v>
      </c>
      <c r="C1153" s="261">
        <v>16.94907379150391</v>
      </c>
      <c r="D1153" s="130">
        <f t="shared" si="36"/>
        <v>2.8296984041150407E-2</v>
      </c>
      <c r="E1153" s="130">
        <v>-5.6788961958825308E-3</v>
      </c>
      <c r="G1153" s="130">
        <v>1151</v>
      </c>
      <c r="H1153" s="130">
        <f t="shared" ca="1" si="37"/>
        <v>-1.8233153099299255E-2</v>
      </c>
    </row>
    <row r="1154" spans="2:8" x14ac:dyDescent="0.25">
      <c r="B1154" s="136">
        <v>44341</v>
      </c>
      <c r="C1154" s="261">
        <v>16.482664108276371</v>
      </c>
      <c r="D1154" s="130">
        <f t="shared" si="36"/>
        <v>3.2136128463717138E-3</v>
      </c>
      <c r="E1154" s="130">
        <v>-2.7518299168733162E-2</v>
      </c>
      <c r="G1154" s="130">
        <v>1152</v>
      </c>
      <c r="H1154" s="130">
        <f t="shared" ca="1" si="37"/>
        <v>-2.5417602736432409E-2</v>
      </c>
    </row>
    <row r="1155" spans="2:8" x14ac:dyDescent="0.25">
      <c r="B1155" s="136">
        <v>44340</v>
      </c>
      <c r="C1155" s="261">
        <v>16.429864883422852</v>
      </c>
      <c r="D1155" s="130">
        <f t="shared" ref="D1155:D1218" si="38">(C1155-C1156)/C1156</f>
        <v>-2.6710505703858708E-3</v>
      </c>
      <c r="E1155" s="130">
        <v>-3.2033186205018475E-3</v>
      </c>
      <c r="G1155" s="130">
        <v>1153</v>
      </c>
      <c r="H1155" s="130">
        <f t="shared" ref="H1155:H1218" ca="1" si="39">_xlfn.NORM.INV(RAND(),N$5,N$6)</f>
        <v>-2.352092971825644E-2</v>
      </c>
    </row>
    <row r="1156" spans="2:8" x14ac:dyDescent="0.25">
      <c r="B1156" s="136">
        <v>44337</v>
      </c>
      <c r="C1156" s="261">
        <v>16.473867416381839</v>
      </c>
      <c r="D1156" s="130">
        <f t="shared" si="38"/>
        <v>3.7535069280896258E-3</v>
      </c>
      <c r="E1156" s="130">
        <v>2.6782041892130784E-3</v>
      </c>
      <c r="G1156" s="130">
        <v>1154</v>
      </c>
      <c r="H1156" s="130">
        <f t="shared" ca="1" si="39"/>
        <v>-6.6252968150642272E-2</v>
      </c>
    </row>
    <row r="1157" spans="2:8" x14ac:dyDescent="0.25">
      <c r="B1157" s="136">
        <v>44336</v>
      </c>
      <c r="C1157" s="261">
        <v>16.412263870239261</v>
      </c>
      <c r="D1157" s="130">
        <f t="shared" si="38"/>
        <v>1.1388050938749247E-2</v>
      </c>
      <c r="E1157" s="130">
        <v>-3.7394707985399173E-3</v>
      </c>
      <c r="G1157" s="130">
        <v>1155</v>
      </c>
      <c r="H1157" s="130">
        <f t="shared" ca="1" si="39"/>
        <v>1.0653284761150138E-2</v>
      </c>
    </row>
    <row r="1158" spans="2:8" x14ac:dyDescent="0.25">
      <c r="B1158" s="136">
        <v>44335</v>
      </c>
      <c r="C1158" s="261">
        <v>16.22746467590332</v>
      </c>
      <c r="D1158" s="130">
        <f t="shared" si="38"/>
        <v>9.8576633602440837E-3</v>
      </c>
      <c r="E1158" s="130">
        <v>-1.1259823495224306E-2</v>
      </c>
      <c r="G1158" s="130">
        <v>1156</v>
      </c>
      <c r="H1158" s="130">
        <f t="shared" ca="1" si="39"/>
        <v>6.3805200835319086E-3</v>
      </c>
    </row>
    <row r="1159" spans="2:8" x14ac:dyDescent="0.25">
      <c r="B1159" s="136">
        <v>44334</v>
      </c>
      <c r="C1159" s="261">
        <v>16.069061279296879</v>
      </c>
      <c r="D1159" s="130">
        <f t="shared" si="38"/>
        <v>4.9534252065720902E-3</v>
      </c>
      <c r="E1159" s="130">
        <v>-9.7614383867160731E-3</v>
      </c>
      <c r="G1159" s="130">
        <v>1157</v>
      </c>
      <c r="H1159" s="130">
        <f t="shared" ca="1" si="39"/>
        <v>-2.0596484877319614E-2</v>
      </c>
    </row>
    <row r="1160" spans="2:8" x14ac:dyDescent="0.25">
      <c r="B1160" s="136">
        <v>44333</v>
      </c>
      <c r="C1160" s="261">
        <v>15.9898567199707</v>
      </c>
      <c r="D1160" s="130">
        <f t="shared" si="38"/>
        <v>5.506239559432888E-4</v>
      </c>
      <c r="E1160" s="130">
        <v>-4.9290097255540915E-3</v>
      </c>
      <c r="G1160" s="130">
        <v>1158</v>
      </c>
      <c r="H1160" s="130">
        <f t="shared" ca="1" si="39"/>
        <v>1.9165681646519921E-2</v>
      </c>
    </row>
    <row r="1161" spans="2:8" x14ac:dyDescent="0.25">
      <c r="B1161" s="136">
        <v>44330</v>
      </c>
      <c r="C1161" s="261">
        <v>15.981057167053221</v>
      </c>
      <c r="D1161" s="130">
        <f t="shared" si="38"/>
        <v>1.5659876206899952E-2</v>
      </c>
      <c r="E1161" s="130">
        <v>-5.5032093605244115E-4</v>
      </c>
      <c r="G1161" s="130">
        <v>1159</v>
      </c>
      <c r="H1161" s="130">
        <f t="shared" ca="1" si="39"/>
        <v>-2.0028045180516575E-3</v>
      </c>
    </row>
    <row r="1162" spans="2:8" x14ac:dyDescent="0.25">
      <c r="B1162" s="136">
        <v>44329</v>
      </c>
      <c r="C1162" s="261">
        <v>15.734654426574711</v>
      </c>
      <c r="D1162" s="130">
        <f t="shared" si="38"/>
        <v>2.2420628460379627E-3</v>
      </c>
      <c r="E1162" s="130">
        <v>-1.5418425571150434E-2</v>
      </c>
      <c r="G1162" s="130">
        <v>1160</v>
      </c>
      <c r="H1162" s="130">
        <f t="shared" ca="1" si="39"/>
        <v>3.8574490186434912E-2</v>
      </c>
    </row>
    <row r="1163" spans="2:8" x14ac:dyDescent="0.25">
      <c r="B1163" s="136">
        <v>44328</v>
      </c>
      <c r="C1163" s="261">
        <v>15.699455261230471</v>
      </c>
      <c r="D1163" s="130">
        <f t="shared" si="38"/>
        <v>-1.9241069157202452E-2</v>
      </c>
      <c r="E1163" s="130">
        <v>-2.2370472455239421E-3</v>
      </c>
      <c r="G1163" s="130">
        <v>1161</v>
      </c>
      <c r="H1163" s="130">
        <f t="shared" ca="1" si="39"/>
        <v>3.6298597155672102E-2</v>
      </c>
    </row>
    <row r="1164" spans="2:8" x14ac:dyDescent="0.25">
      <c r="B1164" s="136">
        <v>44327</v>
      </c>
      <c r="C1164" s="261">
        <v>16.007455825805661</v>
      </c>
      <c r="D1164" s="130">
        <f t="shared" si="38"/>
        <v>-9.2594068223497052E-3</v>
      </c>
      <c r="E1164" s="130">
        <v>1.9618551054812198E-2</v>
      </c>
      <c r="G1164" s="130">
        <v>1162</v>
      </c>
      <c r="H1164" s="130">
        <f t="shared" ca="1" si="39"/>
        <v>1.7928980789989338E-2</v>
      </c>
    </row>
    <row r="1165" spans="2:8" x14ac:dyDescent="0.25">
      <c r="B1165" s="136">
        <v>44326</v>
      </c>
      <c r="C1165" s="261">
        <v>16.157060623168949</v>
      </c>
      <c r="D1165" s="130">
        <f t="shared" si="38"/>
        <v>-1.0881843205938809E-3</v>
      </c>
      <c r="E1165" s="130">
        <v>9.3459447267135402E-3</v>
      </c>
      <c r="G1165" s="130">
        <v>1163</v>
      </c>
      <c r="H1165" s="130">
        <f t="shared" ca="1" si="39"/>
        <v>-2.6365700323268581E-2</v>
      </c>
    </row>
    <row r="1166" spans="2:8" x14ac:dyDescent="0.25">
      <c r="B1166" s="136">
        <v>44323</v>
      </c>
      <c r="C1166" s="261">
        <v>16.174661636352539</v>
      </c>
      <c r="D1166" s="130">
        <f t="shared" si="38"/>
        <v>-1.1827980169395636E-2</v>
      </c>
      <c r="E1166" s="130">
        <v>1.0893697556813426E-3</v>
      </c>
      <c r="G1166" s="130">
        <v>1164</v>
      </c>
      <c r="H1166" s="130">
        <f t="shared" ca="1" si="39"/>
        <v>-3.7412920543614087E-2</v>
      </c>
    </row>
    <row r="1167" spans="2:8" x14ac:dyDescent="0.25">
      <c r="B1167" s="136">
        <v>44322</v>
      </c>
      <c r="C1167" s="261">
        <v>16.368265151977539</v>
      </c>
      <c r="D1167" s="130">
        <f t="shared" si="38"/>
        <v>1.6949263010602636E-2</v>
      </c>
      <c r="E1167" s="130">
        <v>1.1969555838489769E-2</v>
      </c>
      <c r="G1167" s="130">
        <v>1165</v>
      </c>
      <c r="H1167" s="130">
        <f t="shared" ca="1" si="39"/>
        <v>1.0582456459898386E-2</v>
      </c>
    </row>
    <row r="1168" spans="2:8" x14ac:dyDescent="0.25">
      <c r="B1168" s="136">
        <v>44321</v>
      </c>
      <c r="C1168" s="261">
        <v>16.095458984375</v>
      </c>
      <c r="D1168" s="130">
        <f t="shared" si="38"/>
        <v>9.9391929348527433E-3</v>
      </c>
      <c r="E1168" s="130">
        <v>-1.6666773483296114E-2</v>
      </c>
      <c r="G1168" s="130">
        <v>1166</v>
      </c>
      <c r="H1168" s="130">
        <f t="shared" ca="1" si="39"/>
        <v>-1.1153171896672054E-2</v>
      </c>
    </row>
    <row r="1169" spans="2:8" x14ac:dyDescent="0.25">
      <c r="B1169" s="136">
        <v>44320</v>
      </c>
      <c r="C1169" s="261">
        <v>15.937057495117189</v>
      </c>
      <c r="D1169" s="130">
        <f t="shared" si="38"/>
        <v>-4.9450217050294332E-3</v>
      </c>
      <c r="E1169" s="130">
        <v>-9.8413775842976729E-3</v>
      </c>
      <c r="G1169" s="130">
        <v>1167</v>
      </c>
      <c r="H1169" s="130">
        <f t="shared" ca="1" si="39"/>
        <v>2.9998799734545178E-2</v>
      </c>
    </row>
    <row r="1170" spans="2:8" x14ac:dyDescent="0.25">
      <c r="B1170" s="136">
        <v>44319</v>
      </c>
      <c r="C1170" s="261">
        <v>16.01625823974609</v>
      </c>
      <c r="D1170" s="130">
        <f t="shared" si="38"/>
        <v>6.6371433436790651E-3</v>
      </c>
      <c r="E1170" s="130">
        <v>4.9695964674260932E-3</v>
      </c>
      <c r="G1170" s="130">
        <v>1168</v>
      </c>
      <c r="H1170" s="130">
        <f t="shared" ca="1" si="39"/>
        <v>1.8777227379159735E-2</v>
      </c>
    </row>
    <row r="1171" spans="2:8" x14ac:dyDescent="0.25">
      <c r="B1171" s="136">
        <v>44316</v>
      </c>
      <c r="C1171" s="261">
        <v>15.91065692901611</v>
      </c>
      <c r="D1171" s="130">
        <f t="shared" si="38"/>
        <v>-2.0584906347121339E-2</v>
      </c>
      <c r="E1171" s="130">
        <v>-6.5933821214195524E-3</v>
      </c>
      <c r="G1171" s="130">
        <v>1169</v>
      </c>
      <c r="H1171" s="130">
        <f t="shared" ca="1" si="39"/>
        <v>-1.2182391931132536E-2</v>
      </c>
    </row>
    <row r="1172" spans="2:8" x14ac:dyDescent="0.25">
      <c r="B1172" s="136">
        <v>44315</v>
      </c>
      <c r="C1172" s="261">
        <v>16.245059967041019</v>
      </c>
      <c r="D1172" s="130">
        <f t="shared" si="38"/>
        <v>1.2616374750415795E-2</v>
      </c>
      <c r="E1172" s="130">
        <v>2.101755065908447E-2</v>
      </c>
      <c r="G1172" s="130">
        <v>1170</v>
      </c>
      <c r="H1172" s="130">
        <f t="shared" ca="1" si="39"/>
        <v>-3.1707839701902253E-2</v>
      </c>
    </row>
    <row r="1173" spans="2:8" x14ac:dyDescent="0.25">
      <c r="B1173" s="136">
        <v>44314</v>
      </c>
      <c r="C1173" s="261">
        <v>16.042659759521481</v>
      </c>
      <c r="D1173" s="130">
        <f t="shared" si="38"/>
        <v>6.6262084099681555E-3</v>
      </c>
      <c r="E1173" s="130">
        <v>-1.2459185003329036E-2</v>
      </c>
      <c r="G1173" s="130">
        <v>1171</v>
      </c>
      <c r="H1173" s="130">
        <f t="shared" ca="1" si="39"/>
        <v>-3.0738584534290226E-2</v>
      </c>
    </row>
    <row r="1174" spans="2:8" x14ac:dyDescent="0.25">
      <c r="B1174" s="136">
        <v>44313</v>
      </c>
      <c r="C1174" s="261">
        <v>15.937057495117189</v>
      </c>
      <c r="D1174" s="130">
        <f t="shared" si="38"/>
        <v>5.5523390117131477E-3</v>
      </c>
      <c r="E1174" s="130">
        <v>-6.5825907915060987E-3</v>
      </c>
      <c r="G1174" s="130">
        <v>1172</v>
      </c>
      <c r="H1174" s="130">
        <f t="shared" ca="1" si="39"/>
        <v>-2.4251243436654038E-2</v>
      </c>
    </row>
    <row r="1175" spans="2:8" x14ac:dyDescent="0.25">
      <c r="B1175" s="136">
        <v>44312</v>
      </c>
      <c r="C1175" s="261">
        <v>15.849058151245121</v>
      </c>
      <c r="D1175" s="130">
        <f t="shared" si="38"/>
        <v>6.7076927177449116E-3</v>
      </c>
      <c r="E1175" s="130">
        <v>-5.5216807681737895E-3</v>
      </c>
      <c r="G1175" s="130">
        <v>1173</v>
      </c>
      <c r="H1175" s="130">
        <f t="shared" ca="1" si="39"/>
        <v>1.6234577568727791E-2</v>
      </c>
    </row>
    <row r="1176" spans="2:8" x14ac:dyDescent="0.25">
      <c r="B1176" s="136">
        <v>44309</v>
      </c>
      <c r="C1176" s="261">
        <v>15.74345588684082</v>
      </c>
      <c r="D1176" s="130">
        <f t="shared" si="38"/>
        <v>2.2409891436609144E-3</v>
      </c>
      <c r="E1176" s="130">
        <v>-6.6629993654231242E-3</v>
      </c>
      <c r="G1176" s="130">
        <v>1174</v>
      </c>
      <c r="H1176" s="130">
        <f t="shared" ca="1" si="39"/>
        <v>-1.6792164128384569E-2</v>
      </c>
    </row>
    <row r="1177" spans="2:8" x14ac:dyDescent="0.25">
      <c r="B1177" s="136">
        <v>44308</v>
      </c>
      <c r="C1177" s="261">
        <v>15.708253860473629</v>
      </c>
      <c r="D1177" s="130">
        <f t="shared" si="38"/>
        <v>-1.3812187279012542E-2</v>
      </c>
      <c r="E1177" s="130">
        <v>-2.2359783404744503E-3</v>
      </c>
      <c r="G1177" s="130">
        <v>1175</v>
      </c>
      <c r="H1177" s="130">
        <f t="shared" ca="1" si="39"/>
        <v>2.0357117267524063E-2</v>
      </c>
    </row>
    <row r="1178" spans="2:8" x14ac:dyDescent="0.25">
      <c r="B1178" s="136">
        <v>44307</v>
      </c>
      <c r="C1178" s="261">
        <v>15.928257942199711</v>
      </c>
      <c r="D1178" s="130">
        <f t="shared" si="38"/>
        <v>3.8824587623246063E-3</v>
      </c>
      <c r="E1178" s="130">
        <v>1.400563574285448E-2</v>
      </c>
      <c r="G1178" s="130">
        <v>1176</v>
      </c>
      <c r="H1178" s="130">
        <f t="shared" ca="1" si="39"/>
        <v>8.5851764194226302E-3</v>
      </c>
    </row>
    <row r="1179" spans="2:8" x14ac:dyDescent="0.25">
      <c r="B1179" s="136">
        <v>44306</v>
      </c>
      <c r="C1179" s="261">
        <v>15.86665630340576</v>
      </c>
      <c r="D1179" s="130">
        <f t="shared" si="38"/>
        <v>-1.2595942748186165E-2</v>
      </c>
      <c r="E1179" s="130">
        <v>-3.8674435721401551E-3</v>
      </c>
      <c r="G1179" s="130">
        <v>1177</v>
      </c>
      <c r="H1179" s="130">
        <f t="shared" ca="1" si="39"/>
        <v>2.254867941610306E-3</v>
      </c>
    </row>
    <row r="1180" spans="2:8" x14ac:dyDescent="0.25">
      <c r="B1180" s="136">
        <v>44305</v>
      </c>
      <c r="C1180" s="261">
        <v>16.069061279296879</v>
      </c>
      <c r="D1180" s="130">
        <f t="shared" si="38"/>
        <v>4.40038312303452E-3</v>
      </c>
      <c r="E1180" s="130">
        <v>1.2756624459538624E-2</v>
      </c>
      <c r="G1180" s="130">
        <v>1178</v>
      </c>
      <c r="H1180" s="130">
        <f t="shared" ca="1" si="39"/>
        <v>-2.7603867123148804E-2</v>
      </c>
    </row>
    <row r="1181" spans="2:8" x14ac:dyDescent="0.25">
      <c r="B1181" s="136">
        <v>44302</v>
      </c>
      <c r="C1181" s="261">
        <v>15.998661041259769</v>
      </c>
      <c r="D1181" s="130">
        <f t="shared" si="38"/>
        <v>1.0000295008161453E-2</v>
      </c>
      <c r="E1181" s="130">
        <v>-4.381104584361248E-3</v>
      </c>
      <c r="G1181" s="130">
        <v>1179</v>
      </c>
      <c r="H1181" s="130">
        <f t="shared" ca="1" si="39"/>
        <v>-1.3035638815220877E-2</v>
      </c>
    </row>
    <row r="1182" spans="2:8" x14ac:dyDescent="0.25">
      <c r="B1182" s="136">
        <v>44301</v>
      </c>
      <c r="C1182" s="261">
        <v>15.840253829956049</v>
      </c>
      <c r="D1182" s="130">
        <f t="shared" si="38"/>
        <v>3.9861185811788005E-2</v>
      </c>
      <c r="E1182" s="130">
        <v>-9.901279294260646E-3</v>
      </c>
      <c r="G1182" s="130">
        <v>1180</v>
      </c>
      <c r="H1182" s="130">
        <f t="shared" ca="1" si="39"/>
        <v>-2.5207545699323795E-2</v>
      </c>
    </row>
    <row r="1183" spans="2:8" x14ac:dyDescent="0.25">
      <c r="B1183" s="136">
        <v>44300</v>
      </c>
      <c r="C1183" s="261">
        <v>15.23304653167725</v>
      </c>
      <c r="D1183" s="130">
        <f t="shared" si="38"/>
        <v>-5.9749970008314834E-2</v>
      </c>
      <c r="E1183" s="130">
        <v>-3.8333179808677627E-2</v>
      </c>
      <c r="G1183" s="130">
        <v>1181</v>
      </c>
      <c r="H1183" s="130">
        <f t="shared" ca="1" si="39"/>
        <v>-3.9656313295396928E-2</v>
      </c>
    </row>
    <row r="1184" spans="2:8" x14ac:dyDescent="0.25">
      <c r="B1184" s="136">
        <v>44299</v>
      </c>
      <c r="C1184" s="261">
        <v>16.201059341430661</v>
      </c>
      <c r="D1184" s="130">
        <f t="shared" si="38"/>
        <v>-3.7134067357146069E-2</v>
      </c>
      <c r="E1184" s="130">
        <v>6.3546895083686647E-2</v>
      </c>
      <c r="G1184" s="130">
        <v>1182</v>
      </c>
      <c r="H1184" s="130">
        <f t="shared" ca="1" si="39"/>
        <v>2.0798377780230352E-2</v>
      </c>
    </row>
    <row r="1185" spans="2:8" x14ac:dyDescent="0.25">
      <c r="B1185" s="136">
        <v>44298</v>
      </c>
      <c r="C1185" s="261">
        <v>16.825872421264648</v>
      </c>
      <c r="D1185" s="130">
        <f t="shared" si="38"/>
        <v>-2.1494480989384571E-2</v>
      </c>
      <c r="E1185" s="130">
        <v>3.8566186732997471E-2</v>
      </c>
      <c r="G1185" s="130">
        <v>1183</v>
      </c>
      <c r="H1185" s="130">
        <f t="shared" ca="1" si="39"/>
        <v>2.5644834235151071E-2</v>
      </c>
    </row>
    <row r="1186" spans="2:8" x14ac:dyDescent="0.25">
      <c r="B1186" s="136">
        <v>44295</v>
      </c>
      <c r="C1186" s="261">
        <v>17.195480346679691</v>
      </c>
      <c r="D1186" s="130">
        <f t="shared" si="38"/>
        <v>1.1387411853741295E-2</v>
      </c>
      <c r="E1186" s="130">
        <v>2.1966642570517156E-2</v>
      </c>
      <c r="G1186" s="130">
        <v>1184</v>
      </c>
      <c r="H1186" s="130">
        <f t="shared" ca="1" si="39"/>
        <v>9.5829197636930832E-3</v>
      </c>
    </row>
    <row r="1187" spans="2:8" x14ac:dyDescent="0.25">
      <c r="B1187" s="136">
        <v>44294</v>
      </c>
      <c r="C1187" s="261">
        <v>17.001873016357418</v>
      </c>
      <c r="D1187" s="130">
        <f t="shared" si="38"/>
        <v>5.7260829050514578E-3</v>
      </c>
      <c r="E1187" s="130">
        <v>-1.125919872076483E-2</v>
      </c>
      <c r="G1187" s="130">
        <v>1185</v>
      </c>
      <c r="H1187" s="130">
        <f t="shared" ca="1" si="39"/>
        <v>-4.3137536180614312E-2</v>
      </c>
    </row>
    <row r="1188" spans="2:8" x14ac:dyDescent="0.25">
      <c r="B1188" s="136">
        <v>44293</v>
      </c>
      <c r="C1188" s="261">
        <v>16.905073165893551</v>
      </c>
      <c r="D1188" s="130">
        <f t="shared" si="38"/>
        <v>-6.7219852096379266E-3</v>
      </c>
      <c r="E1188" s="130">
        <v>-5.6934815576340633E-3</v>
      </c>
      <c r="G1188" s="130">
        <v>1186</v>
      </c>
      <c r="H1188" s="130">
        <f t="shared" ca="1" si="39"/>
        <v>-2.5318027191660264E-2</v>
      </c>
    </row>
    <row r="1189" spans="2:8" x14ac:dyDescent="0.25">
      <c r="B1189" s="136">
        <v>44292</v>
      </c>
      <c r="C1189" s="261">
        <v>17.019477844238281</v>
      </c>
      <c r="D1189" s="130">
        <f t="shared" si="38"/>
        <v>-1.5486271152077712E-3</v>
      </c>
      <c r="E1189" s="130">
        <v>6.7674760837796721E-3</v>
      </c>
      <c r="G1189" s="130">
        <v>1187</v>
      </c>
      <c r="H1189" s="130">
        <f t="shared" ca="1" si="39"/>
        <v>1.5434010223395732E-2</v>
      </c>
    </row>
    <row r="1190" spans="2:8" x14ac:dyDescent="0.25">
      <c r="B1190" s="136">
        <v>44291</v>
      </c>
      <c r="C1190" s="261">
        <v>17.04587554931641</v>
      </c>
      <c r="D1190" s="130">
        <f t="shared" si="38"/>
        <v>1.8937619379834694E-2</v>
      </c>
      <c r="E1190" s="130">
        <v>1.5510290808989271E-3</v>
      </c>
      <c r="G1190" s="130">
        <v>1188</v>
      </c>
      <c r="H1190" s="130">
        <f t="shared" ca="1" si="39"/>
        <v>-1.0342949772709246E-2</v>
      </c>
    </row>
    <row r="1191" spans="2:8" x14ac:dyDescent="0.25">
      <c r="B1191" s="136">
        <v>44287</v>
      </c>
      <c r="C1191" s="261">
        <v>16.729066848754879</v>
      </c>
      <c r="D1191" s="130">
        <f t="shared" si="38"/>
        <v>1.5491167066166016E-2</v>
      </c>
      <c r="E1191" s="130">
        <v>-1.8585651387923896E-2</v>
      </c>
      <c r="G1191" s="130">
        <v>1189</v>
      </c>
      <c r="H1191" s="130">
        <f t="shared" ca="1" si="39"/>
        <v>-3.9050607289405334E-2</v>
      </c>
    </row>
    <row r="1192" spans="2:8" x14ac:dyDescent="0.25">
      <c r="B1192" s="136">
        <v>44286</v>
      </c>
      <c r="C1192" s="261">
        <v>16.473867416381839</v>
      </c>
      <c r="D1192" s="130">
        <f t="shared" si="38"/>
        <v>-4.2552646939500874E-3</v>
      </c>
      <c r="E1192" s="130">
        <v>-1.5254851611286011E-2</v>
      </c>
      <c r="G1192" s="130">
        <v>1190</v>
      </c>
      <c r="H1192" s="130">
        <f t="shared" ca="1" si="39"/>
        <v>-7.1137708680181705E-3</v>
      </c>
    </row>
    <row r="1193" spans="2:8" x14ac:dyDescent="0.25">
      <c r="B1193" s="136">
        <v>44285</v>
      </c>
      <c r="C1193" s="261">
        <v>16.544267654418949</v>
      </c>
      <c r="D1193" s="130">
        <f t="shared" si="38"/>
        <v>2.0075850989227973E-2</v>
      </c>
      <c r="E1193" s="130">
        <v>4.2734493520994602E-3</v>
      </c>
      <c r="G1193" s="130">
        <v>1191</v>
      </c>
      <c r="H1193" s="130">
        <f t="shared" ca="1" si="39"/>
        <v>-8.5309802401840537E-3</v>
      </c>
    </row>
    <row r="1194" spans="2:8" x14ac:dyDescent="0.25">
      <c r="B1194" s="136">
        <v>44284</v>
      </c>
      <c r="C1194" s="261">
        <v>16.21866416931152</v>
      </c>
      <c r="D1194" s="130">
        <f t="shared" si="38"/>
        <v>-1.5491398626684466E-2</v>
      </c>
      <c r="E1194" s="130">
        <v>-1.9680743318998516E-2</v>
      </c>
      <c r="G1194" s="130">
        <v>1192</v>
      </c>
      <c r="H1194" s="130">
        <f t="shared" ca="1" si="39"/>
        <v>-7.3783151324535723E-3</v>
      </c>
    </row>
    <row r="1195" spans="2:8" x14ac:dyDescent="0.25">
      <c r="B1195" s="136">
        <v>44281</v>
      </c>
      <c r="C1195" s="261">
        <v>16.473867416381839</v>
      </c>
      <c r="D1195" s="130">
        <f t="shared" si="38"/>
        <v>1.4084740210564873E-2</v>
      </c>
      <c r="E1195" s="130">
        <v>1.5735158235362423E-2</v>
      </c>
      <c r="G1195" s="130">
        <v>1193</v>
      </c>
      <c r="H1195" s="130">
        <f t="shared" ca="1" si="39"/>
        <v>-3.6396295822811196E-2</v>
      </c>
    </row>
    <row r="1196" spans="2:8" x14ac:dyDescent="0.25">
      <c r="B1196" s="136">
        <v>44280</v>
      </c>
      <c r="C1196" s="261">
        <v>16.245059967041019</v>
      </c>
      <c r="D1196" s="130">
        <f t="shared" si="38"/>
        <v>-1.0718324504191246E-2</v>
      </c>
      <c r="E1196" s="130">
        <v>-1.3889115625229025E-2</v>
      </c>
      <c r="G1196" s="130">
        <v>1194</v>
      </c>
      <c r="H1196" s="130">
        <f t="shared" ca="1" si="39"/>
        <v>3.5875845446013598E-2</v>
      </c>
    </row>
    <row r="1197" spans="2:8" x14ac:dyDescent="0.25">
      <c r="B1197" s="136">
        <v>44279</v>
      </c>
      <c r="C1197" s="261">
        <v>16.421066284179691</v>
      </c>
      <c r="D1197" s="130">
        <f t="shared" si="38"/>
        <v>-2.6722468605617227E-3</v>
      </c>
      <c r="E1197" s="130">
        <v>1.0834451673047953E-2</v>
      </c>
      <c r="G1197" s="130">
        <v>1195</v>
      </c>
      <c r="H1197" s="130">
        <f t="shared" ca="1" si="39"/>
        <v>-1.3468135632550683E-2</v>
      </c>
    </row>
    <row r="1198" spans="2:8" x14ac:dyDescent="0.25">
      <c r="B1198" s="136">
        <v>44278</v>
      </c>
      <c r="C1198" s="261">
        <v>16.46506500244141</v>
      </c>
      <c r="D1198" s="130">
        <f t="shared" si="38"/>
        <v>-1.8877694597234873E-2</v>
      </c>
      <c r="E1198" s="130">
        <v>2.6794068972310157E-3</v>
      </c>
      <c r="G1198" s="130">
        <v>1196</v>
      </c>
      <c r="H1198" s="130">
        <f t="shared" ca="1" si="39"/>
        <v>-1.464849146704714E-2</v>
      </c>
    </row>
    <row r="1199" spans="2:8" x14ac:dyDescent="0.25">
      <c r="B1199" s="136">
        <v>44277</v>
      </c>
      <c r="C1199" s="261">
        <v>16.781867980957031</v>
      </c>
      <c r="D1199" s="130">
        <f t="shared" si="38"/>
        <v>1.7066565744499614E-2</v>
      </c>
      <c r="E1199" s="130">
        <v>1.924091878584424E-2</v>
      </c>
      <c r="G1199" s="130">
        <v>1197</v>
      </c>
      <c r="H1199" s="130">
        <f t="shared" ca="1" si="39"/>
        <v>6.7096545783802333E-3</v>
      </c>
    </row>
    <row r="1200" spans="2:8" x14ac:dyDescent="0.25">
      <c r="B1200" s="136">
        <v>44274</v>
      </c>
      <c r="C1200" s="261">
        <v>16.500265121459961</v>
      </c>
      <c r="D1200" s="130">
        <f t="shared" si="38"/>
        <v>2.0130466554900184E-2</v>
      </c>
      <c r="E1200" s="130">
        <v>-1.6780185603689341E-2</v>
      </c>
      <c r="G1200" s="130">
        <v>1198</v>
      </c>
      <c r="H1200" s="130">
        <f t="shared" ca="1" si="39"/>
        <v>1.6903711287114254E-2</v>
      </c>
    </row>
    <row r="1201" spans="2:8" x14ac:dyDescent="0.25">
      <c r="B1201" s="136">
        <v>44273</v>
      </c>
      <c r="C1201" s="261">
        <v>16.174661636352539</v>
      </c>
      <c r="D1201" s="130">
        <f t="shared" si="38"/>
        <v>-3.7696198549902471E-2</v>
      </c>
      <c r="E1201" s="130">
        <v>-1.973322747911169E-2</v>
      </c>
      <c r="G1201" s="130">
        <v>1199</v>
      </c>
      <c r="H1201" s="130">
        <f t="shared" ca="1" si="39"/>
        <v>-3.2007680794546488E-2</v>
      </c>
    </row>
    <row r="1202" spans="2:8" x14ac:dyDescent="0.25">
      <c r="B1202" s="136">
        <v>44272</v>
      </c>
      <c r="C1202" s="261">
        <v>16.808269500732418</v>
      </c>
      <c r="D1202" s="130">
        <f t="shared" si="38"/>
        <v>-1.1898537544075978E-2</v>
      </c>
      <c r="E1202" s="130">
        <v>3.9172866711217384E-2</v>
      </c>
      <c r="G1202" s="130">
        <v>1200</v>
      </c>
      <c r="H1202" s="130">
        <f t="shared" ca="1" si="39"/>
        <v>-5.2913559314738803E-2</v>
      </c>
    </row>
    <row r="1203" spans="2:8" x14ac:dyDescent="0.25">
      <c r="B1203" s="136">
        <v>44271</v>
      </c>
      <c r="C1203" s="261">
        <v>17.010671615600589</v>
      </c>
      <c r="D1203" s="130">
        <f t="shared" si="38"/>
        <v>9.3993012688439858E-3</v>
      </c>
      <c r="E1203" s="130">
        <v>1.2041817562441602E-2</v>
      </c>
      <c r="G1203" s="130">
        <v>1201</v>
      </c>
      <c r="H1203" s="130">
        <f t="shared" ca="1" si="39"/>
        <v>-1.0269692104864115E-3</v>
      </c>
    </row>
    <row r="1204" spans="2:8" x14ac:dyDescent="0.25">
      <c r="B1204" s="136">
        <v>44270</v>
      </c>
      <c r="C1204" s="261">
        <v>16.85227203369141</v>
      </c>
      <c r="D1204" s="130">
        <f t="shared" si="38"/>
        <v>1.2691765642235956E-2</v>
      </c>
      <c r="E1204" s="130">
        <v>-9.3117770708071555E-3</v>
      </c>
      <c r="G1204" s="130">
        <v>1202</v>
      </c>
      <c r="H1204" s="130">
        <f t="shared" ca="1" si="39"/>
        <v>2.9431012677442733E-2</v>
      </c>
    </row>
    <row r="1205" spans="2:8" x14ac:dyDescent="0.25">
      <c r="B1205" s="136">
        <v>44267</v>
      </c>
      <c r="C1205" s="261">
        <v>16.641067504882809</v>
      </c>
      <c r="D1205" s="130">
        <f t="shared" si="38"/>
        <v>-8.9099944701599952E-3</v>
      </c>
      <c r="E1205" s="130">
        <v>-1.2532703506468233E-2</v>
      </c>
      <c r="G1205" s="130">
        <v>1203</v>
      </c>
      <c r="H1205" s="130">
        <f t="shared" ca="1" si="39"/>
        <v>1.4701112312528682E-2</v>
      </c>
    </row>
    <row r="1206" spans="2:8" x14ac:dyDescent="0.25">
      <c r="B1206" s="136">
        <v>44266</v>
      </c>
      <c r="C1206" s="261">
        <v>16.79067230224609</v>
      </c>
      <c r="D1206" s="130">
        <f t="shared" si="38"/>
        <v>2.1413351016029657E-2</v>
      </c>
      <c r="E1206" s="130">
        <v>8.9900961773867177E-3</v>
      </c>
      <c r="G1206" s="130">
        <v>1204</v>
      </c>
      <c r="H1206" s="130">
        <f t="shared" ca="1" si="39"/>
        <v>-4.5974211319601719E-3</v>
      </c>
    </row>
    <row r="1207" spans="2:8" x14ac:dyDescent="0.25">
      <c r="B1207" s="136">
        <v>44265</v>
      </c>
      <c r="C1207" s="261">
        <v>16.438665390014648</v>
      </c>
      <c r="D1207" s="130">
        <f t="shared" si="38"/>
        <v>4.3010201376536194E-3</v>
      </c>
      <c r="E1207" s="130">
        <v>-2.0964432269001746E-2</v>
      </c>
      <c r="G1207" s="130">
        <v>1205</v>
      </c>
      <c r="H1207" s="130">
        <f t="shared" ca="1" si="39"/>
        <v>1.1207180780010949E-3</v>
      </c>
    </row>
    <row r="1208" spans="2:8" x14ac:dyDescent="0.25">
      <c r="B1208" s="136">
        <v>44264</v>
      </c>
      <c r="C1208" s="261">
        <v>16.368265151977539</v>
      </c>
      <c r="D1208" s="130">
        <f t="shared" si="38"/>
        <v>3.4482800188074959E-2</v>
      </c>
      <c r="E1208" s="130">
        <v>-4.2826005862904573E-3</v>
      </c>
      <c r="G1208" s="130">
        <v>1206</v>
      </c>
      <c r="H1208" s="130">
        <f t="shared" ca="1" si="39"/>
        <v>7.9277370621859411E-3</v>
      </c>
    </row>
    <row r="1209" spans="2:8" x14ac:dyDescent="0.25">
      <c r="B1209" s="136">
        <v>44263</v>
      </c>
      <c r="C1209" s="261">
        <v>15.82265567779541</v>
      </c>
      <c r="D1209" s="130">
        <f t="shared" si="38"/>
        <v>-1.6411405538245636E-2</v>
      </c>
      <c r="E1209" s="130">
        <v>-3.3333372175744044E-2</v>
      </c>
      <c r="G1209" s="130">
        <v>1207</v>
      </c>
      <c r="H1209" s="130">
        <f t="shared" ca="1" si="39"/>
        <v>3.0374659634347302E-2</v>
      </c>
    </row>
    <row r="1210" spans="2:8" x14ac:dyDescent="0.25">
      <c r="B1210" s="136">
        <v>44260</v>
      </c>
      <c r="C1210" s="261">
        <v>16.086660385131839</v>
      </c>
      <c r="D1210" s="130">
        <f t="shared" si="38"/>
        <v>6.0540670786771947E-3</v>
      </c>
      <c r="E1210" s="130">
        <v>1.6685233674579553E-2</v>
      </c>
      <c r="G1210" s="130">
        <v>1208</v>
      </c>
      <c r="H1210" s="130">
        <f t="shared" ca="1" si="39"/>
        <v>1.1691274256700785E-2</v>
      </c>
    </row>
    <row r="1211" spans="2:8" x14ac:dyDescent="0.25">
      <c r="B1211" s="136">
        <v>44259</v>
      </c>
      <c r="C1211" s="261">
        <v>15.9898567199707</v>
      </c>
      <c r="D1211" s="130">
        <f t="shared" si="38"/>
        <v>-1.570959095183962E-2</v>
      </c>
      <c r="E1211" s="130">
        <v>-6.0176359072397091E-3</v>
      </c>
      <c r="G1211" s="130">
        <v>1209</v>
      </c>
      <c r="H1211" s="130">
        <f t="shared" ca="1" si="39"/>
        <v>9.3303742856377641E-3</v>
      </c>
    </row>
    <row r="1212" spans="2:8" x14ac:dyDescent="0.25">
      <c r="B1212" s="136">
        <v>44258</v>
      </c>
      <c r="C1212" s="261">
        <v>16.245059967041019</v>
      </c>
      <c r="D1212" s="130">
        <f t="shared" si="38"/>
        <v>2.4417059990189047E-2</v>
      </c>
      <c r="E1212" s="130">
        <v>1.59603210672664E-2</v>
      </c>
      <c r="G1212" s="130">
        <v>1210</v>
      </c>
      <c r="H1212" s="130">
        <f t="shared" ca="1" si="39"/>
        <v>-8.6278559588610308E-3</v>
      </c>
    </row>
    <row r="1213" spans="2:8" x14ac:dyDescent="0.25">
      <c r="B1213" s="136">
        <v>44257</v>
      </c>
      <c r="C1213" s="261">
        <v>15.857857704162599</v>
      </c>
      <c r="D1213" s="130">
        <f t="shared" si="38"/>
        <v>2.0385096343428485E-2</v>
      </c>
      <c r="E1213" s="130">
        <v>-2.3835077473644273E-2</v>
      </c>
      <c r="G1213" s="130">
        <v>1211</v>
      </c>
      <c r="H1213" s="130">
        <f t="shared" ca="1" si="39"/>
        <v>-3.1382427856740539E-3</v>
      </c>
    </row>
    <row r="1214" spans="2:8" x14ac:dyDescent="0.25">
      <c r="B1214" s="136">
        <v>44256</v>
      </c>
      <c r="C1214" s="261">
        <v>15.54105186462402</v>
      </c>
      <c r="D1214" s="130">
        <f t="shared" si="38"/>
        <v>3.1542030562329453E-2</v>
      </c>
      <c r="E1214" s="130">
        <v>-1.9977846027425243E-2</v>
      </c>
      <c r="G1214" s="130">
        <v>1212</v>
      </c>
      <c r="H1214" s="130">
        <f t="shared" ca="1" si="39"/>
        <v>1.9404884399695992E-2</v>
      </c>
    </row>
    <row r="1215" spans="2:8" x14ac:dyDescent="0.25">
      <c r="B1215" s="136">
        <v>44253</v>
      </c>
      <c r="C1215" s="261">
        <v>15.06584453582764</v>
      </c>
      <c r="D1215" s="130">
        <f t="shared" si="38"/>
        <v>-1.5525937373903837E-2</v>
      </c>
      <c r="E1215" s="130">
        <v>-3.0577552467866767E-2</v>
      </c>
      <c r="G1215" s="130">
        <v>1213</v>
      </c>
      <c r="H1215" s="130">
        <f t="shared" ca="1" si="39"/>
        <v>-4.761476795229734E-2</v>
      </c>
    </row>
    <row r="1216" spans="2:8" x14ac:dyDescent="0.25">
      <c r="B1216" s="136">
        <v>44252</v>
      </c>
      <c r="C1216" s="261">
        <v>15.303444862365721</v>
      </c>
      <c r="D1216" s="130">
        <f t="shared" si="38"/>
        <v>-1.640296351144389E-2</v>
      </c>
      <c r="E1216" s="130">
        <v>1.5770793729687725E-2</v>
      </c>
      <c r="G1216" s="130">
        <v>1214</v>
      </c>
      <c r="H1216" s="130">
        <f t="shared" ca="1" si="39"/>
        <v>3.0170105072091103E-3</v>
      </c>
    </row>
    <row r="1217" spans="2:8" x14ac:dyDescent="0.25">
      <c r="B1217" s="136">
        <v>44251</v>
      </c>
      <c r="C1217" s="261">
        <v>15.558652877807621</v>
      </c>
      <c r="D1217" s="130">
        <f t="shared" si="38"/>
        <v>1.726137434911559E-2</v>
      </c>
      <c r="E1217" s="130">
        <v>1.6676507658057317E-2</v>
      </c>
      <c r="G1217" s="130">
        <v>1215</v>
      </c>
      <c r="H1217" s="130">
        <f t="shared" ca="1" si="39"/>
        <v>1.6429024323647266E-2</v>
      </c>
    </row>
    <row r="1218" spans="2:8" x14ac:dyDescent="0.25">
      <c r="B1218" s="136">
        <v>44250</v>
      </c>
      <c r="C1218" s="261">
        <v>15.29464626312256</v>
      </c>
      <c r="D1218" s="130">
        <f t="shared" si="38"/>
        <v>-1.3060748805187794E-2</v>
      </c>
      <c r="E1218" s="130">
        <v>-1.6968475147461592E-2</v>
      </c>
      <c r="G1218" s="130">
        <v>1216</v>
      </c>
      <c r="H1218" s="130">
        <f t="shared" ca="1" si="39"/>
        <v>-1.2599339014491243E-2</v>
      </c>
    </row>
    <row r="1219" spans="2:8" x14ac:dyDescent="0.25">
      <c r="B1219" s="136">
        <v>44249</v>
      </c>
      <c r="C1219" s="261">
        <v>15.497049331665041</v>
      </c>
      <c r="D1219" s="130">
        <f t="shared" ref="D1219:D1282" si="40">(C1219-C1220)/C1220</f>
        <v>-1.839468620506059E-2</v>
      </c>
      <c r="E1219" s="130">
        <v>1.323358939202807E-2</v>
      </c>
      <c r="G1219" s="130">
        <v>1217</v>
      </c>
      <c r="H1219" s="130">
        <f t="shared" ref="H1219:H1282" ca="1" si="41">_xlfn.NORM.INV(RAND(),N$5,N$6)</f>
        <v>-1.1280591273578094E-2</v>
      </c>
    </row>
    <row r="1220" spans="2:8" x14ac:dyDescent="0.25">
      <c r="B1220" s="136">
        <v>44246</v>
      </c>
      <c r="C1220" s="261">
        <v>15.787454605102541</v>
      </c>
      <c r="D1220" s="130">
        <f t="shared" si="40"/>
        <v>6.1693900664699748E-3</v>
      </c>
      <c r="E1220" s="130">
        <v>1.8739391430090915E-2</v>
      </c>
      <c r="G1220" s="130">
        <v>1218</v>
      </c>
      <c r="H1220" s="130">
        <f t="shared" ca="1" si="41"/>
        <v>4.5467526062038237E-2</v>
      </c>
    </row>
    <row r="1221" spans="2:8" x14ac:dyDescent="0.25">
      <c r="B1221" s="136">
        <v>44245</v>
      </c>
      <c r="C1221" s="261">
        <v>15.690652847290041</v>
      </c>
      <c r="D1221" s="130">
        <f t="shared" si="40"/>
        <v>1.3068293945945861E-2</v>
      </c>
      <c r="E1221" s="130">
        <v>-6.1315620683535304E-3</v>
      </c>
      <c r="G1221" s="130">
        <v>1219</v>
      </c>
      <c r="H1221" s="130">
        <f t="shared" ca="1" si="41"/>
        <v>1.1046744800515847E-2</v>
      </c>
    </row>
    <row r="1222" spans="2:8" x14ac:dyDescent="0.25">
      <c r="B1222" s="136">
        <v>44244</v>
      </c>
      <c r="C1222" s="261">
        <v>15.488247871398929</v>
      </c>
      <c r="D1222" s="130">
        <f t="shared" si="40"/>
        <v>-8.4509314139188871E-3</v>
      </c>
      <c r="E1222" s="130">
        <v>-1.289971665685467E-2</v>
      </c>
      <c r="G1222" s="130">
        <v>1220</v>
      </c>
      <c r="H1222" s="130">
        <f t="shared" ca="1" si="41"/>
        <v>1.5192794406666359E-2</v>
      </c>
    </row>
    <row r="1223" spans="2:8" x14ac:dyDescent="0.25">
      <c r="B1223" s="136">
        <v>44243</v>
      </c>
      <c r="C1223" s="261">
        <v>15.62025356292725</v>
      </c>
      <c r="D1223" s="130">
        <f t="shared" si="40"/>
        <v>-1.7708862965570657E-2</v>
      </c>
      <c r="E1223" s="130">
        <v>8.5229583503816497E-3</v>
      </c>
      <c r="G1223" s="130">
        <v>1221</v>
      </c>
      <c r="H1223" s="130">
        <f t="shared" ca="1" si="41"/>
        <v>-6.9658766676164562E-3</v>
      </c>
    </row>
    <row r="1224" spans="2:8" x14ac:dyDescent="0.25">
      <c r="B1224" s="136">
        <v>44239</v>
      </c>
      <c r="C1224" s="261">
        <v>15.901857376098629</v>
      </c>
      <c r="D1224" s="130">
        <f t="shared" si="40"/>
        <v>1.3460531621223518E-2</v>
      </c>
      <c r="E1224" s="130">
        <v>1.8028120480689996E-2</v>
      </c>
      <c r="G1224" s="130">
        <v>1222</v>
      </c>
      <c r="H1224" s="130">
        <f t="shared" ca="1" si="41"/>
        <v>1.3392981666052566E-2</v>
      </c>
    </row>
    <row r="1225" spans="2:8" x14ac:dyDescent="0.25">
      <c r="B1225" s="136">
        <v>44238</v>
      </c>
      <c r="C1225" s="261">
        <v>15.690652847290041</v>
      </c>
      <c r="D1225" s="130">
        <f t="shared" si="40"/>
        <v>1.8856992854928121E-2</v>
      </c>
      <c r="E1225" s="130">
        <v>-1.3281752176072243E-2</v>
      </c>
      <c r="G1225" s="130">
        <v>1223</v>
      </c>
      <c r="H1225" s="130">
        <f t="shared" ca="1" si="41"/>
        <v>1.6322366099726423E-2</v>
      </c>
    </row>
    <row r="1226" spans="2:8" x14ac:dyDescent="0.25">
      <c r="B1226" s="136">
        <v>44237</v>
      </c>
      <c r="C1226" s="261">
        <v>15.40025043487549</v>
      </c>
      <c r="D1226" s="130">
        <f t="shared" si="40"/>
        <v>-7.9364065209449088E-3</v>
      </c>
      <c r="E1226" s="130">
        <v>-1.8507987860091283E-2</v>
      </c>
      <c r="G1226" s="130">
        <v>1224</v>
      </c>
      <c r="H1226" s="130">
        <f t="shared" ca="1" si="41"/>
        <v>-8.1291057604847283E-3</v>
      </c>
    </row>
    <row r="1227" spans="2:8" x14ac:dyDescent="0.25">
      <c r="B1227" s="136">
        <v>44236</v>
      </c>
      <c r="C1227" s="261">
        <v>15.52345085144043</v>
      </c>
      <c r="D1227" s="130">
        <f t="shared" si="40"/>
        <v>-1.7817326111621304E-2</v>
      </c>
      <c r="E1227" s="130">
        <v>7.9998969553079016E-3</v>
      </c>
      <c r="G1227" s="130">
        <v>1225</v>
      </c>
      <c r="H1227" s="130">
        <f t="shared" ca="1" si="41"/>
        <v>1.3505927381015264E-2</v>
      </c>
    </row>
    <row r="1228" spans="2:8" x14ac:dyDescent="0.25">
      <c r="B1228" s="136">
        <v>44235</v>
      </c>
      <c r="C1228" s="261">
        <v>15.80505466461182</v>
      </c>
      <c r="D1228" s="130">
        <f t="shared" si="40"/>
        <v>1.8718007933347377E-2</v>
      </c>
      <c r="E1228" s="130">
        <v>1.8140542065442883E-2</v>
      </c>
      <c r="G1228" s="130">
        <v>1226</v>
      </c>
      <c r="H1228" s="130">
        <f t="shared" ca="1" si="41"/>
        <v>3.542538590867992E-2</v>
      </c>
    </row>
    <row r="1229" spans="2:8" x14ac:dyDescent="0.25">
      <c r="B1229" s="136">
        <v>44232</v>
      </c>
      <c r="C1229" s="261">
        <v>15.514651298522949</v>
      </c>
      <c r="D1229" s="130">
        <f t="shared" si="40"/>
        <v>2.2741753657634246E-3</v>
      </c>
      <c r="E1229" s="130">
        <v>-1.8374081725835219E-2</v>
      </c>
      <c r="G1229" s="130">
        <v>1227</v>
      </c>
      <c r="H1229" s="130">
        <f t="shared" ca="1" si="41"/>
        <v>-5.0224864401626726E-2</v>
      </c>
    </row>
    <row r="1230" spans="2:8" x14ac:dyDescent="0.25">
      <c r="B1230" s="136">
        <v>44231</v>
      </c>
      <c r="C1230" s="261">
        <v>15.479448318481451</v>
      </c>
      <c r="D1230" s="130">
        <f t="shared" si="40"/>
        <v>-3.3994517258938129E-3</v>
      </c>
      <c r="E1230" s="130">
        <v>-2.269015227229118E-3</v>
      </c>
      <c r="G1230" s="130">
        <v>1228</v>
      </c>
      <c r="H1230" s="130">
        <f t="shared" ca="1" si="41"/>
        <v>1.1871974476070023E-3</v>
      </c>
    </row>
    <row r="1231" spans="2:8" x14ac:dyDescent="0.25">
      <c r="B1231" s="136">
        <v>44230</v>
      </c>
      <c r="C1231" s="261">
        <v>15.53224945068359</v>
      </c>
      <c r="D1231" s="130">
        <f t="shared" si="40"/>
        <v>1.2041035562861525E-2</v>
      </c>
      <c r="E1231" s="130">
        <v>3.411047416922375E-3</v>
      </c>
      <c r="G1231" s="130">
        <v>1229</v>
      </c>
      <c r="H1231" s="130">
        <f t="shared" ca="1" si="41"/>
        <v>3.9313364219858626E-3</v>
      </c>
    </row>
    <row r="1232" spans="2:8" x14ac:dyDescent="0.25">
      <c r="B1232" s="136">
        <v>44229</v>
      </c>
      <c r="C1232" s="261">
        <v>15.34745025634766</v>
      </c>
      <c r="D1232" s="130">
        <f t="shared" si="40"/>
        <v>3.4524494595482686E-3</v>
      </c>
      <c r="E1232" s="130">
        <v>-1.1897774042496928E-2</v>
      </c>
      <c r="G1232" s="130">
        <v>1230</v>
      </c>
      <c r="H1232" s="130">
        <f t="shared" ca="1" si="41"/>
        <v>-3.9553639419232173E-3</v>
      </c>
    </row>
    <row r="1233" spans="2:8" x14ac:dyDescent="0.25">
      <c r="B1233" s="136">
        <v>44228</v>
      </c>
      <c r="C1233" s="261">
        <v>15.29464626312256</v>
      </c>
      <c r="D1233" s="130">
        <f t="shared" si="40"/>
        <v>2.9620861752191582E-2</v>
      </c>
      <c r="E1233" s="130">
        <v>-3.4405710618452636E-3</v>
      </c>
      <c r="G1233" s="130">
        <v>1231</v>
      </c>
      <c r="H1233" s="130">
        <f t="shared" ca="1" si="41"/>
        <v>-4.1656388412035245E-3</v>
      </c>
    </row>
    <row r="1234" spans="2:8" x14ac:dyDescent="0.25">
      <c r="B1234" s="136">
        <v>44225</v>
      </c>
      <c r="C1234" s="261">
        <v>14.85463905334473</v>
      </c>
      <c r="D1234" s="130">
        <f t="shared" si="40"/>
        <v>-4.3083964029405238E-2</v>
      </c>
      <c r="E1234" s="130">
        <v>-2.8768707834632732E-2</v>
      </c>
      <c r="G1234" s="130">
        <v>1232</v>
      </c>
      <c r="H1234" s="130">
        <f t="shared" ca="1" si="41"/>
        <v>2.488151993820311E-2</v>
      </c>
    </row>
    <row r="1235" spans="2:8" x14ac:dyDescent="0.25">
      <c r="B1235" s="136">
        <v>44224</v>
      </c>
      <c r="C1235" s="261">
        <v>15.52345085144043</v>
      </c>
      <c r="D1235" s="130">
        <f t="shared" si="40"/>
        <v>9.7309984065157857E-3</v>
      </c>
      <c r="E1235" s="130">
        <v>4.502376635971557E-2</v>
      </c>
      <c r="G1235" s="130">
        <v>1233</v>
      </c>
      <c r="H1235" s="130">
        <f t="shared" ca="1" si="41"/>
        <v>-1.3747976525293687E-2</v>
      </c>
    </row>
    <row r="1236" spans="2:8" x14ac:dyDescent="0.25">
      <c r="B1236" s="136">
        <v>44223</v>
      </c>
      <c r="C1236" s="261">
        <v>15.373847961425779</v>
      </c>
      <c r="D1236" s="130">
        <f t="shared" si="40"/>
        <v>-2.1288546901403776E-2</v>
      </c>
      <c r="E1236" s="130">
        <v>-9.6372186472164778E-3</v>
      </c>
      <c r="G1236" s="130">
        <v>1234</v>
      </c>
      <c r="H1236" s="130">
        <f t="shared" ca="1" si="41"/>
        <v>-1.1306914763814342E-3</v>
      </c>
    </row>
    <row r="1237" spans="2:8" x14ac:dyDescent="0.25">
      <c r="B1237" s="136">
        <v>44222</v>
      </c>
      <c r="C1237" s="261">
        <v>15.708253860473629</v>
      </c>
      <c r="D1237" s="130">
        <f t="shared" si="40"/>
        <v>-3.9062906313131205E-3</v>
      </c>
      <c r="E1237" s="130">
        <v>2.1751607007360882E-2</v>
      </c>
      <c r="G1237" s="130">
        <v>1235</v>
      </c>
      <c r="H1237" s="130">
        <f t="shared" ca="1" si="41"/>
        <v>2.2473737184277712E-2</v>
      </c>
    </row>
    <row r="1238" spans="2:8" x14ac:dyDescent="0.25">
      <c r="B1238" s="136">
        <v>44221</v>
      </c>
      <c r="C1238" s="261">
        <v>15.76985549926758</v>
      </c>
      <c r="D1238" s="130">
        <f t="shared" si="40"/>
        <v>-1.4301543198028316E-2</v>
      </c>
      <c r="E1238" s="130">
        <v>3.9216095780675942E-3</v>
      </c>
      <c r="G1238" s="130">
        <v>1236</v>
      </c>
      <c r="H1238" s="130">
        <f t="shared" ca="1" si="41"/>
        <v>3.504693776308165E-3</v>
      </c>
    </row>
    <row r="1239" spans="2:8" x14ac:dyDescent="0.25">
      <c r="B1239" s="136">
        <v>44218</v>
      </c>
      <c r="C1239" s="261">
        <v>15.998661041259769</v>
      </c>
      <c r="D1239" s="130">
        <f t="shared" si="40"/>
        <v>-1.0987084637940998E-3</v>
      </c>
      <c r="E1239" s="130">
        <v>1.4509044930869278E-2</v>
      </c>
      <c r="G1239" s="130">
        <v>1237</v>
      </c>
      <c r="H1239" s="130">
        <f t="shared" ca="1" si="41"/>
        <v>6.6603089515237602E-3</v>
      </c>
    </row>
    <row r="1240" spans="2:8" x14ac:dyDescent="0.25">
      <c r="B1240" s="136">
        <v>44217</v>
      </c>
      <c r="C1240" s="261">
        <v>16.01625823974609</v>
      </c>
      <c r="D1240" s="130">
        <f t="shared" si="40"/>
        <v>-1.0869661244970059E-2</v>
      </c>
      <c r="E1240" s="130">
        <v>1.0999169518585775E-3</v>
      </c>
      <c r="G1240" s="130">
        <v>1238</v>
      </c>
      <c r="H1240" s="130">
        <f t="shared" ca="1" si="41"/>
        <v>3.6019497282177388E-3</v>
      </c>
    </row>
    <row r="1241" spans="2:8" x14ac:dyDescent="0.25">
      <c r="B1241" s="136">
        <v>44216</v>
      </c>
      <c r="C1241" s="261">
        <v>16.192262649536129</v>
      </c>
      <c r="D1241" s="130">
        <f t="shared" si="40"/>
        <v>1.545245862460801E-2</v>
      </c>
      <c r="E1241" s="130">
        <v>1.0989109138691642E-2</v>
      </c>
      <c r="G1241" s="130">
        <v>1239</v>
      </c>
      <c r="H1241" s="130">
        <f t="shared" ca="1" si="41"/>
        <v>2.4075016562212188E-2</v>
      </c>
    </row>
    <row r="1242" spans="2:8" x14ac:dyDescent="0.25">
      <c r="B1242" s="136">
        <v>44215</v>
      </c>
      <c r="C1242" s="261">
        <v>15.945859909057621</v>
      </c>
      <c r="D1242" s="130">
        <f t="shared" si="40"/>
        <v>-2.7515450378069089E-3</v>
      </c>
      <c r="E1242" s="130">
        <v>-1.5217313714063759E-2</v>
      </c>
      <c r="G1242" s="130">
        <v>1240</v>
      </c>
      <c r="H1242" s="130">
        <f t="shared" ca="1" si="41"/>
        <v>4.6706593085129318E-2</v>
      </c>
    </row>
    <row r="1243" spans="2:8" x14ac:dyDescent="0.25">
      <c r="B1243" s="136">
        <v>44211</v>
      </c>
      <c r="C1243" s="261">
        <v>15.9898567199707</v>
      </c>
      <c r="D1243" s="130">
        <f t="shared" si="40"/>
        <v>-2.7443507058945511E-3</v>
      </c>
      <c r="E1243" s="130">
        <v>2.7591369273279277E-3</v>
      </c>
      <c r="G1243" s="130">
        <v>1241</v>
      </c>
      <c r="H1243" s="130">
        <f t="shared" ca="1" si="41"/>
        <v>-7.5848444037083422E-3</v>
      </c>
    </row>
    <row r="1244" spans="2:8" x14ac:dyDescent="0.25">
      <c r="B1244" s="136">
        <v>44210</v>
      </c>
      <c r="C1244" s="261">
        <v>16.033859252929691</v>
      </c>
      <c r="D1244" s="130">
        <f t="shared" si="40"/>
        <v>-1.1394583083575481E-2</v>
      </c>
      <c r="E1244" s="130">
        <v>2.7519028925402475E-3</v>
      </c>
      <c r="G1244" s="130">
        <v>1242</v>
      </c>
      <c r="H1244" s="130">
        <f t="shared" ca="1" si="41"/>
        <v>-9.9871056415516994E-4</v>
      </c>
    </row>
    <row r="1245" spans="2:8" x14ac:dyDescent="0.25">
      <c r="B1245" s="136">
        <v>44209</v>
      </c>
      <c r="C1245" s="261">
        <v>16.21866416931152</v>
      </c>
      <c r="D1245" s="130">
        <f t="shared" si="40"/>
        <v>-9.1396969243221892E-3</v>
      </c>
      <c r="E1245" s="130">
        <v>1.1525916092101249E-2</v>
      </c>
      <c r="G1245" s="130">
        <v>1243</v>
      </c>
      <c r="H1245" s="130">
        <f t="shared" ca="1" si="41"/>
        <v>1.8158955901149429E-3</v>
      </c>
    </row>
    <row r="1246" spans="2:8" x14ac:dyDescent="0.25">
      <c r="B1246" s="136">
        <v>44208</v>
      </c>
      <c r="C1246" s="261">
        <v>16.368265151977539</v>
      </c>
      <c r="D1246" s="130">
        <f t="shared" si="40"/>
        <v>-8.5286762586356136E-3</v>
      </c>
      <c r="E1246" s="130">
        <v>9.2240015024843882E-3</v>
      </c>
      <c r="G1246" s="130">
        <v>1244</v>
      </c>
      <c r="H1246" s="130">
        <f t="shared" ca="1" si="41"/>
        <v>2.9996940649207736E-2</v>
      </c>
    </row>
    <row r="1247" spans="2:8" x14ac:dyDescent="0.25">
      <c r="B1247" s="136">
        <v>44207</v>
      </c>
      <c r="C1247" s="261">
        <v>16.509065628051761</v>
      </c>
      <c r="D1247" s="130">
        <f t="shared" si="40"/>
        <v>9.1447312427206332E-3</v>
      </c>
      <c r="E1247" s="130">
        <v>8.6020402753074557E-3</v>
      </c>
      <c r="G1247" s="130">
        <v>1245</v>
      </c>
      <c r="H1247" s="130">
        <f t="shared" ca="1" si="41"/>
        <v>5.8162026059226839E-3</v>
      </c>
    </row>
    <row r="1248" spans="2:8" x14ac:dyDescent="0.25">
      <c r="B1248" s="136">
        <v>44204</v>
      </c>
      <c r="C1248" s="261">
        <v>16.359462738037109</v>
      </c>
      <c r="D1248" s="130">
        <f t="shared" si="40"/>
        <v>5.9259313690287183E-2</v>
      </c>
      <c r="E1248" s="130">
        <v>-9.0618629415616814E-3</v>
      </c>
      <c r="G1248" s="130">
        <v>1246</v>
      </c>
      <c r="H1248" s="130">
        <f t="shared" ca="1" si="41"/>
        <v>-1.9963943358220056E-2</v>
      </c>
    </row>
    <row r="1249" spans="2:8" x14ac:dyDescent="0.25">
      <c r="B1249" s="136">
        <v>44203</v>
      </c>
      <c r="C1249" s="261">
        <v>15.444247245788571</v>
      </c>
      <c r="D1249" s="130">
        <f t="shared" si="40"/>
        <v>-1.0152338870937753E-2</v>
      </c>
      <c r="E1249" s="130">
        <v>-5.5944104455251255E-2</v>
      </c>
      <c r="G1249" s="130">
        <v>1247</v>
      </c>
      <c r="H1249" s="130">
        <f t="shared" ca="1" si="41"/>
        <v>-1.8300263905343998E-2</v>
      </c>
    </row>
    <row r="1250" spans="2:8" x14ac:dyDescent="0.25">
      <c r="B1250" s="136">
        <v>44202</v>
      </c>
      <c r="C1250" s="261">
        <v>15.60265064239502</v>
      </c>
      <c r="D1250" s="130">
        <f t="shared" si="40"/>
        <v>4.5325818346505439E-3</v>
      </c>
      <c r="E1250" s="130">
        <v>1.0256465989279163E-2</v>
      </c>
      <c r="G1250" s="130">
        <v>1248</v>
      </c>
      <c r="H1250" s="130">
        <f t="shared" ca="1" si="41"/>
        <v>-4.1771719492068142E-2</v>
      </c>
    </row>
    <row r="1251" spans="2:8" x14ac:dyDescent="0.25">
      <c r="B1251" s="136">
        <v>44201</v>
      </c>
      <c r="C1251" s="261">
        <v>15.53224945068359</v>
      </c>
      <c r="D1251" s="130">
        <f t="shared" si="40"/>
        <v>2.3188169253450165E-2</v>
      </c>
      <c r="E1251" s="130">
        <v>-4.5121302351113016E-3</v>
      </c>
      <c r="G1251" s="130">
        <v>1249</v>
      </c>
      <c r="H1251" s="130">
        <f t="shared" ca="1" si="41"/>
        <v>-5.3017560194984027E-2</v>
      </c>
    </row>
    <row r="1252" spans="2:8" x14ac:dyDescent="0.25">
      <c r="B1252" s="136">
        <v>44200</v>
      </c>
      <c r="C1252" s="261">
        <v>15.18024730682373</v>
      </c>
      <c r="D1252" s="130">
        <f t="shared" si="40"/>
        <v>1.7699142768401035E-2</v>
      </c>
      <c r="E1252" s="130">
        <v>-2.266266357474498E-2</v>
      </c>
      <c r="G1252" s="130">
        <v>1250</v>
      </c>
      <c r="H1252" s="130">
        <f t="shared" ca="1" si="41"/>
        <v>1.0461865178757768E-2</v>
      </c>
    </row>
    <row r="1253" spans="2:8" x14ac:dyDescent="0.25">
      <c r="B1253" s="136">
        <v>44196</v>
      </c>
      <c r="C1253" s="261">
        <v>14.916242599487299</v>
      </c>
      <c r="D1253" s="130">
        <f t="shared" si="40"/>
        <v>1.1815119307223921E-3</v>
      </c>
      <c r="E1253" s="130">
        <v>-1.739133111604561E-2</v>
      </c>
      <c r="G1253" s="130">
        <v>1251</v>
      </c>
      <c r="H1253" s="130">
        <f t="shared" ca="1" si="41"/>
        <v>-7.1369056599178884E-3</v>
      </c>
    </row>
    <row r="1254" spans="2:8" x14ac:dyDescent="0.25">
      <c r="B1254" s="136">
        <v>44195</v>
      </c>
      <c r="C1254" s="261">
        <v>14.89863967895508</v>
      </c>
      <c r="D1254" s="130">
        <f t="shared" si="40"/>
        <v>1.0143165876379975E-2</v>
      </c>
      <c r="E1254" s="130">
        <v>-1.1801176076892516E-3</v>
      </c>
      <c r="G1254" s="130">
        <v>1252</v>
      </c>
      <c r="H1254" s="130">
        <f t="shared" ca="1" si="41"/>
        <v>-1.0138030208025354E-3</v>
      </c>
    </row>
    <row r="1255" spans="2:8" x14ac:dyDescent="0.25">
      <c r="B1255" s="136">
        <v>44194</v>
      </c>
      <c r="C1255" s="261">
        <v>14.74903774261475</v>
      </c>
      <c r="D1255" s="130">
        <f t="shared" si="40"/>
        <v>-5.9645678819199072E-4</v>
      </c>
      <c r="E1255" s="130">
        <v>-1.0041315151184503E-2</v>
      </c>
      <c r="G1255" s="130">
        <v>1253</v>
      </c>
      <c r="H1255" s="130">
        <f t="shared" ca="1" si="41"/>
        <v>7.0924373303251449E-3</v>
      </c>
    </row>
    <row r="1256" spans="2:8" x14ac:dyDescent="0.25">
      <c r="B1256" s="136">
        <v>44193</v>
      </c>
      <c r="C1256" s="261">
        <v>14.757840156555179</v>
      </c>
      <c r="D1256" s="130">
        <f t="shared" si="40"/>
        <v>1.0241127260395269E-2</v>
      </c>
      <c r="E1256" s="130">
        <v>5.968127612146968E-4</v>
      </c>
      <c r="G1256" s="130">
        <v>1254</v>
      </c>
      <c r="H1256" s="130">
        <f t="shared" ca="1" si="41"/>
        <v>3.4705644495239617E-3</v>
      </c>
    </row>
    <row r="1257" spans="2:8" x14ac:dyDescent="0.25">
      <c r="B1257" s="136">
        <v>44189</v>
      </c>
      <c r="C1257" s="261">
        <v>14.608235359191889</v>
      </c>
      <c r="D1257" s="130">
        <f t="shared" si="40"/>
        <v>6.0273239556948507E-4</v>
      </c>
      <c r="E1257" s="130">
        <v>-1.0137309780851519E-2</v>
      </c>
      <c r="G1257" s="130">
        <v>1255</v>
      </c>
      <c r="H1257" s="130">
        <f t="shared" ca="1" si="41"/>
        <v>-4.5874973335769346E-3</v>
      </c>
    </row>
    <row r="1258" spans="2:8" x14ac:dyDescent="0.25">
      <c r="B1258" s="136">
        <v>44188</v>
      </c>
      <c r="C1258" s="261">
        <v>14.599435806274411</v>
      </c>
      <c r="D1258" s="130">
        <f t="shared" si="40"/>
        <v>6.032267040204203E-4</v>
      </c>
      <c r="E1258" s="130">
        <v>-6.0236932806136503E-4</v>
      </c>
      <c r="G1258" s="130">
        <v>1256</v>
      </c>
      <c r="H1258" s="130">
        <f t="shared" ca="1" si="41"/>
        <v>1.8665741441108594E-2</v>
      </c>
    </row>
    <row r="1259" spans="2:8" x14ac:dyDescent="0.25">
      <c r="B1259" s="136">
        <v>44187</v>
      </c>
      <c r="C1259" s="261">
        <v>14.590634346008301</v>
      </c>
      <c r="D1259" s="130">
        <f t="shared" si="40"/>
        <v>4.0803437101498377E-2</v>
      </c>
      <c r="E1259" s="130">
        <v>-6.0286304093526118E-4</v>
      </c>
      <c r="G1259" s="130">
        <v>1257</v>
      </c>
      <c r="H1259" s="130">
        <f t="shared" ca="1" si="41"/>
        <v>-2.6038787591890954E-2</v>
      </c>
    </row>
    <row r="1260" spans="2:8" x14ac:dyDescent="0.25">
      <c r="B1260" s="136">
        <v>44186</v>
      </c>
      <c r="C1260" s="261">
        <v>14.01862621307373</v>
      </c>
      <c r="D1260" s="130">
        <f t="shared" si="40"/>
        <v>-1.78790359769509E-2</v>
      </c>
      <c r="E1260" s="130">
        <v>-3.9203787811395607E-2</v>
      </c>
      <c r="G1260" s="130">
        <v>1258</v>
      </c>
      <c r="H1260" s="130">
        <f t="shared" ca="1" si="41"/>
        <v>3.603024547025007E-2</v>
      </c>
    </row>
    <row r="1261" spans="2:8" x14ac:dyDescent="0.25">
      <c r="B1261" s="136">
        <v>44183</v>
      </c>
      <c r="C1261" s="261">
        <v>14.27382850646973</v>
      </c>
      <c r="D1261" s="130">
        <f t="shared" si="40"/>
        <v>6.1686190376004956E-4</v>
      </c>
      <c r="E1261" s="130">
        <v>1.820451515841108E-2</v>
      </c>
      <c r="G1261" s="130">
        <v>1259</v>
      </c>
      <c r="H1261" s="130">
        <f t="shared" ca="1" si="41"/>
        <v>-4.9493689910057079E-2</v>
      </c>
    </row>
    <row r="1262" spans="2:8" x14ac:dyDescent="0.25">
      <c r="B1262" s="136">
        <v>44182</v>
      </c>
      <c r="C1262" s="261">
        <v>14.26502895355225</v>
      </c>
      <c r="D1262" s="130">
        <f t="shared" si="40"/>
        <v>3.5121333262470869E-2</v>
      </c>
      <c r="E1262" s="130">
        <v>-6.1648161973446708E-4</v>
      </c>
      <c r="G1262" s="130">
        <v>1260</v>
      </c>
      <c r="H1262" s="130">
        <f t="shared" ca="1" si="41"/>
        <v>8.5181621521171393E-3</v>
      </c>
    </row>
    <row r="1263" spans="2:8" x14ac:dyDescent="0.25">
      <c r="B1263" s="136">
        <v>44181</v>
      </c>
      <c r="C1263" s="261">
        <v>13.781021118164061</v>
      </c>
      <c r="D1263" s="130">
        <f t="shared" si="40"/>
        <v>3.2029297893576502E-3</v>
      </c>
      <c r="E1263" s="130">
        <v>-3.3929677742971717E-2</v>
      </c>
      <c r="G1263" s="130">
        <v>1261</v>
      </c>
      <c r="H1263" s="130">
        <f t="shared" ca="1" si="41"/>
        <v>4.360726449997826E-2</v>
      </c>
    </row>
    <row r="1264" spans="2:8" x14ac:dyDescent="0.25">
      <c r="B1264" s="136">
        <v>44180</v>
      </c>
      <c r="C1264" s="261">
        <v>13.73702239990234</v>
      </c>
      <c r="D1264" s="130">
        <f t="shared" si="40"/>
        <v>-3.192703783301519E-3</v>
      </c>
      <c r="E1264" s="130">
        <v>-3.192703783301519E-3</v>
      </c>
      <c r="G1264" s="130">
        <v>1262</v>
      </c>
      <c r="H1264" s="130">
        <f t="shared" ca="1" si="41"/>
        <v>-7.2272010353078373E-3</v>
      </c>
    </row>
    <row r="1265" spans="2:8" x14ac:dyDescent="0.25">
      <c r="B1265" s="136">
        <v>44179</v>
      </c>
      <c r="C1265" s="261">
        <v>13.781021118164061</v>
      </c>
      <c r="D1265" s="130">
        <f t="shared" si="40"/>
        <v>-5.082665084028065E-3</v>
      </c>
      <c r="E1265" s="130">
        <v>3.2029297893576502E-3</v>
      </c>
      <c r="G1265" s="130">
        <v>1263</v>
      </c>
      <c r="H1265" s="130">
        <f t="shared" ca="1" si="41"/>
        <v>-7.2718946007858352E-3</v>
      </c>
    </row>
    <row r="1266" spans="2:8" x14ac:dyDescent="0.25">
      <c r="B1266" s="136">
        <v>44176</v>
      </c>
      <c r="C1266" s="261">
        <v>13.851423263549799</v>
      </c>
      <c r="D1266" s="130">
        <f t="shared" si="40"/>
        <v>1.5483812689088617E-2</v>
      </c>
      <c r="E1266" s="130">
        <v>5.1086305421116553E-3</v>
      </c>
      <c r="G1266" s="130">
        <v>1264</v>
      </c>
      <c r="H1266" s="130">
        <f t="shared" ca="1" si="41"/>
        <v>-3.3339421302739536E-2</v>
      </c>
    </row>
    <row r="1267" spans="2:8" x14ac:dyDescent="0.25">
      <c r="B1267" s="136">
        <v>44175</v>
      </c>
      <c r="C1267" s="261">
        <v>13.64022064208984</v>
      </c>
      <c r="D1267" s="130">
        <f t="shared" si="40"/>
        <v>-1.9316158715874457E-3</v>
      </c>
      <c r="E1267" s="130">
        <v>-1.524771985098034E-2</v>
      </c>
      <c r="G1267" s="130">
        <v>1265</v>
      </c>
      <c r="H1267" s="130">
        <f t="shared" ca="1" si="41"/>
        <v>-4.2128646664377524E-2</v>
      </c>
    </row>
    <row r="1268" spans="2:8" x14ac:dyDescent="0.25">
      <c r="B1268" s="136">
        <v>44174</v>
      </c>
      <c r="C1268" s="261">
        <v>13.66661930084229</v>
      </c>
      <c r="D1268" s="130">
        <f t="shared" si="40"/>
        <v>-2.9981352992428972E-2</v>
      </c>
      <c r="E1268" s="130">
        <v>1.9353542325401642E-3</v>
      </c>
      <c r="G1268" s="130">
        <v>1266</v>
      </c>
      <c r="H1268" s="130">
        <f t="shared" ca="1" si="41"/>
        <v>1.7590235730558717E-2</v>
      </c>
    </row>
    <row r="1269" spans="2:8" x14ac:dyDescent="0.25">
      <c r="B1269" s="136">
        <v>44173</v>
      </c>
      <c r="C1269" s="261">
        <v>14.08902740478516</v>
      </c>
      <c r="D1269" s="130">
        <f t="shared" si="40"/>
        <v>2.4967983227436895E-2</v>
      </c>
      <c r="E1269" s="130">
        <v>3.0908017165359673E-2</v>
      </c>
      <c r="G1269" s="130">
        <v>1267</v>
      </c>
      <c r="H1269" s="130">
        <f t="shared" ca="1" si="41"/>
        <v>-3.2617777717745544E-2</v>
      </c>
    </row>
    <row r="1270" spans="2:8" x14ac:dyDescent="0.25">
      <c r="B1270" s="136">
        <v>44172</v>
      </c>
      <c r="C1270" s="261">
        <v>13.745821952819821</v>
      </c>
      <c r="D1270" s="130">
        <f t="shared" si="40"/>
        <v>-8.253966113319855E-3</v>
      </c>
      <c r="E1270" s="130">
        <v>-2.4359768925481241E-2</v>
      </c>
      <c r="G1270" s="130">
        <v>1268</v>
      </c>
      <c r="H1270" s="130">
        <f t="shared" ca="1" si="41"/>
        <v>-2.4508521482182232E-3</v>
      </c>
    </row>
    <row r="1271" spans="2:8" x14ac:dyDescent="0.25">
      <c r="B1271" s="136">
        <v>44169</v>
      </c>
      <c r="C1271" s="261">
        <v>13.8602237701416</v>
      </c>
      <c r="D1271" s="130">
        <f t="shared" si="40"/>
        <v>3.3464676672387228E-2</v>
      </c>
      <c r="E1271" s="130">
        <v>8.3226610758122543E-3</v>
      </c>
      <c r="G1271" s="130">
        <v>1269</v>
      </c>
      <c r="H1271" s="130">
        <f t="shared" ca="1" si="41"/>
        <v>-3.7377072014119397E-2</v>
      </c>
    </row>
    <row r="1272" spans="2:8" x14ac:dyDescent="0.25">
      <c r="B1272" s="136">
        <v>44168</v>
      </c>
      <c r="C1272" s="261">
        <v>13.41141510009766</v>
      </c>
      <c r="D1272" s="130">
        <f t="shared" si="40"/>
        <v>-1.1031902861363152E-2</v>
      </c>
      <c r="E1272" s="130">
        <v>-3.2381055132081379E-2</v>
      </c>
      <c r="G1272" s="130">
        <v>1270</v>
      </c>
      <c r="H1272" s="130">
        <f t="shared" ca="1" si="41"/>
        <v>-2.3803137260031668E-2</v>
      </c>
    </row>
    <row r="1273" spans="2:8" x14ac:dyDescent="0.25">
      <c r="B1273" s="136">
        <v>44167</v>
      </c>
      <c r="C1273" s="261">
        <v>13.561018943786619</v>
      </c>
      <c r="D1273" s="130">
        <f t="shared" si="40"/>
        <v>1.9505249302129541E-3</v>
      </c>
      <c r="E1273" s="130">
        <v>1.1154963333277942E-2</v>
      </c>
      <c r="G1273" s="130">
        <v>1271</v>
      </c>
      <c r="H1273" s="130">
        <f t="shared" ca="1" si="41"/>
        <v>2.3549076340761744E-2</v>
      </c>
    </row>
    <row r="1274" spans="2:8" x14ac:dyDescent="0.25">
      <c r="B1274" s="136">
        <v>44166</v>
      </c>
      <c r="C1274" s="261">
        <v>13.53461933135986</v>
      </c>
      <c r="D1274" s="130">
        <f t="shared" si="40"/>
        <v>1.0512563197633357E-2</v>
      </c>
      <c r="E1274" s="130">
        <v>-1.9467277891279217E-3</v>
      </c>
      <c r="G1274" s="130">
        <v>1272</v>
      </c>
      <c r="H1274" s="130">
        <f t="shared" ca="1" si="41"/>
        <v>2.4975233969690553E-2</v>
      </c>
    </row>
    <row r="1275" spans="2:8" x14ac:dyDescent="0.25">
      <c r="B1275" s="136">
        <v>44165</v>
      </c>
      <c r="C1275" s="261">
        <v>13.393815994262701</v>
      </c>
      <c r="D1275" s="130">
        <f t="shared" si="40"/>
        <v>2.0107273559926041E-2</v>
      </c>
      <c r="E1275" s="130">
        <v>-1.0403198911617428E-2</v>
      </c>
      <c r="G1275" s="130">
        <v>1273</v>
      </c>
      <c r="H1275" s="130">
        <f t="shared" ca="1" si="41"/>
        <v>1.1661792847457362E-2</v>
      </c>
    </row>
    <row r="1276" spans="2:8" x14ac:dyDescent="0.25">
      <c r="B1276" s="136">
        <v>44162</v>
      </c>
      <c r="C1276" s="261">
        <v>13.12981128692627</v>
      </c>
      <c r="D1276" s="130">
        <f t="shared" si="40"/>
        <v>-1.1920663737366471E-2</v>
      </c>
      <c r="E1276" s="130">
        <v>-1.9710940291364214E-2</v>
      </c>
      <c r="G1276" s="130">
        <v>1274</v>
      </c>
      <c r="H1276" s="130">
        <f t="shared" ca="1" si="41"/>
        <v>4.2637225207221824E-2</v>
      </c>
    </row>
    <row r="1277" spans="2:8" x14ac:dyDescent="0.25">
      <c r="B1277" s="136">
        <v>44160</v>
      </c>
      <c r="C1277" s="261">
        <v>13.288215637207029</v>
      </c>
      <c r="D1277" s="130">
        <f t="shared" si="40"/>
        <v>-2.7688168910356605E-2</v>
      </c>
      <c r="E1277" s="130">
        <v>1.2064480350794356E-2</v>
      </c>
      <c r="G1277" s="130">
        <v>1275</v>
      </c>
      <c r="H1277" s="130">
        <f t="shared" ca="1" si="41"/>
        <v>2.8667325392462181E-2</v>
      </c>
    </row>
    <row r="1278" spans="2:8" x14ac:dyDescent="0.25">
      <c r="B1278" s="136">
        <v>44159</v>
      </c>
      <c r="C1278" s="261">
        <v>13.66661930084229</v>
      </c>
      <c r="D1278" s="130">
        <f t="shared" si="40"/>
        <v>9.752765574764663E-3</v>
      </c>
      <c r="E1278" s="130">
        <v>2.8476634784261781E-2</v>
      </c>
      <c r="G1278" s="130">
        <v>1276</v>
      </c>
      <c r="H1278" s="130">
        <f t="shared" ca="1" si="41"/>
        <v>7.9026233076698038E-3</v>
      </c>
    </row>
    <row r="1279" spans="2:8" x14ac:dyDescent="0.25">
      <c r="B1279" s="136">
        <v>44158</v>
      </c>
      <c r="C1279" s="261">
        <v>13.53461933135986</v>
      </c>
      <c r="D1279" s="130">
        <f t="shared" si="40"/>
        <v>3.1522538485277432E-2</v>
      </c>
      <c r="E1279" s="130">
        <v>-9.6585678269603542E-3</v>
      </c>
      <c r="G1279" s="130">
        <v>1277</v>
      </c>
      <c r="H1279" s="130">
        <f t="shared" ca="1" si="41"/>
        <v>6.3085386634079369E-3</v>
      </c>
    </row>
    <row r="1280" spans="2:8" x14ac:dyDescent="0.25">
      <c r="B1280" s="136">
        <v>44155</v>
      </c>
      <c r="C1280" s="261">
        <v>13.121011734008791</v>
      </c>
      <c r="D1280" s="130">
        <f t="shared" si="40"/>
        <v>5.3944749545056965E-3</v>
      </c>
      <c r="E1280" s="130">
        <v>-3.0559233859849728E-2</v>
      </c>
      <c r="G1280" s="130">
        <v>1278</v>
      </c>
      <c r="H1280" s="130">
        <f t="shared" ca="1" si="41"/>
        <v>1.2929900068646858E-2</v>
      </c>
    </row>
    <row r="1281" spans="2:8" x14ac:dyDescent="0.25">
      <c r="B1281" s="136">
        <v>44154</v>
      </c>
      <c r="C1281" s="261">
        <v>13.05061054229736</v>
      </c>
      <c r="D1281" s="130">
        <f t="shared" si="40"/>
        <v>-1.0673719390078537E-2</v>
      </c>
      <c r="E1281" s="130">
        <v>-5.3655307333470249E-3</v>
      </c>
      <c r="G1281" s="130">
        <v>1279</v>
      </c>
      <c r="H1281" s="130">
        <f t="shared" ca="1" si="41"/>
        <v>-1.0375311573406864E-2</v>
      </c>
    </row>
    <row r="1282" spans="2:8" x14ac:dyDescent="0.25">
      <c r="B1282" s="136">
        <v>44153</v>
      </c>
      <c r="C1282" s="261">
        <v>13.1914119720459</v>
      </c>
      <c r="D1282" s="130">
        <f t="shared" si="40"/>
        <v>-1.8978995301918249E-2</v>
      </c>
      <c r="E1282" s="130">
        <v>1.0788876833938112E-2</v>
      </c>
      <c r="G1282" s="130">
        <v>1280</v>
      </c>
      <c r="H1282" s="130">
        <f t="shared" ca="1" si="41"/>
        <v>9.1789282245625312E-3</v>
      </c>
    </row>
    <row r="1283" spans="2:8" x14ac:dyDescent="0.25">
      <c r="B1283" s="136">
        <v>44152</v>
      </c>
      <c r="C1283" s="261">
        <v>13.446615219116209</v>
      </c>
      <c r="D1283" s="130">
        <f t="shared" ref="D1283:D1346" si="42">(C1283-C1284)/C1284</f>
        <v>-1.1643081398947435E-2</v>
      </c>
      <c r="E1283" s="130">
        <v>1.9346166097390757E-2</v>
      </c>
      <c r="G1283" s="130">
        <v>1281</v>
      </c>
      <c r="H1283" s="130">
        <f t="shared" ref="H1283:H1346" ca="1" si="43">_xlfn.NORM.INV(RAND(),N$5,N$6)</f>
        <v>-1.1953634672782947E-3</v>
      </c>
    </row>
    <row r="1284" spans="2:8" x14ac:dyDescent="0.25">
      <c r="B1284" s="136">
        <v>44151</v>
      </c>
      <c r="C1284" s="261">
        <v>13.605019569396971</v>
      </c>
      <c r="D1284" s="130">
        <f t="shared" si="42"/>
        <v>1.1118342099824178E-2</v>
      </c>
      <c r="E1284" s="130">
        <v>1.1780239688540221E-2</v>
      </c>
      <c r="G1284" s="130">
        <v>1282</v>
      </c>
      <c r="H1284" s="130">
        <f t="shared" ca="1" si="43"/>
        <v>2.2488244636529034E-3</v>
      </c>
    </row>
    <row r="1285" spans="2:8" x14ac:dyDescent="0.25">
      <c r="B1285" s="136">
        <v>44148</v>
      </c>
      <c r="C1285" s="261">
        <v>13.455417633056641</v>
      </c>
      <c r="D1285" s="130">
        <f t="shared" si="42"/>
        <v>2.2742548035242456E-2</v>
      </c>
      <c r="E1285" s="130">
        <v>-1.0996083877515599E-2</v>
      </c>
      <c r="G1285" s="130">
        <v>1283</v>
      </c>
      <c r="H1285" s="130">
        <f t="shared" ca="1" si="43"/>
        <v>3.2616587118007552E-3</v>
      </c>
    </row>
    <row r="1286" spans="2:8" x14ac:dyDescent="0.25">
      <c r="B1286" s="136">
        <v>44147</v>
      </c>
      <c r="C1286" s="261">
        <v>13.15621185302734</v>
      </c>
      <c r="D1286" s="130">
        <f t="shared" si="42"/>
        <v>-9.2776215460635622E-3</v>
      </c>
      <c r="E1286" s="130">
        <v>-2.2236825952858249E-2</v>
      </c>
      <c r="G1286" s="130">
        <v>1284</v>
      </c>
      <c r="H1286" s="130">
        <f t="shared" ca="1" si="43"/>
        <v>-5.7127210150108645E-3</v>
      </c>
    </row>
    <row r="1287" spans="2:8" x14ac:dyDescent="0.25">
      <c r="B1287" s="136">
        <v>44146</v>
      </c>
      <c r="C1287" s="261">
        <v>13.2794132232666</v>
      </c>
      <c r="D1287" s="130">
        <f t="shared" si="42"/>
        <v>3.7826535480437046E-2</v>
      </c>
      <c r="E1287" s="130">
        <v>9.3645018501971027E-3</v>
      </c>
      <c r="G1287" s="130">
        <v>1285</v>
      </c>
      <c r="H1287" s="130">
        <f t="shared" ca="1" si="43"/>
        <v>2.0856228720670402E-3</v>
      </c>
    </row>
    <row r="1288" spans="2:8" x14ac:dyDescent="0.25">
      <c r="B1288" s="136">
        <v>44145</v>
      </c>
      <c r="C1288" s="261">
        <v>12.795407295227051</v>
      </c>
      <c r="D1288" s="130">
        <f t="shared" si="42"/>
        <v>-1.9554889500624416E-2</v>
      </c>
      <c r="E1288" s="130">
        <v>-3.6447839968676607E-2</v>
      </c>
      <c r="G1288" s="130">
        <v>1286</v>
      </c>
      <c r="H1288" s="130">
        <f t="shared" ca="1" si="43"/>
        <v>-4.9358246237058631E-2</v>
      </c>
    </row>
    <row r="1289" spans="2:8" x14ac:dyDescent="0.25">
      <c r="B1289" s="136">
        <v>44144</v>
      </c>
      <c r="C1289" s="261">
        <v>13.05061054229736</v>
      </c>
      <c r="D1289" s="130">
        <f t="shared" si="42"/>
        <v>-6.6980551048193377E-3</v>
      </c>
      <c r="E1289" s="130">
        <v>1.994491001200915E-2</v>
      </c>
      <c r="G1289" s="130">
        <v>1287</v>
      </c>
      <c r="H1289" s="130">
        <f t="shared" ca="1" si="43"/>
        <v>6.2599686630147644E-2</v>
      </c>
    </row>
    <row r="1290" spans="2:8" x14ac:dyDescent="0.25">
      <c r="B1290" s="136">
        <v>44141</v>
      </c>
      <c r="C1290" s="261">
        <v>13.138613700866699</v>
      </c>
      <c r="D1290" s="130">
        <f t="shared" si="42"/>
        <v>-5.3297118439526404E-3</v>
      </c>
      <c r="E1290" s="130">
        <v>6.7432215745094086E-3</v>
      </c>
      <c r="G1290" s="130">
        <v>1288</v>
      </c>
      <c r="H1290" s="130">
        <f t="shared" ca="1" si="43"/>
        <v>1.2011704856288356E-2</v>
      </c>
    </row>
    <row r="1291" spans="2:8" x14ac:dyDescent="0.25">
      <c r="B1291" s="136">
        <v>44140</v>
      </c>
      <c r="C1291" s="261">
        <v>13.20901393890381</v>
      </c>
      <c r="D1291" s="130">
        <f t="shared" si="42"/>
        <v>2.2479609140402545E-2</v>
      </c>
      <c r="E1291" s="130">
        <v>5.3582698783865715E-3</v>
      </c>
      <c r="G1291" s="130">
        <v>1289</v>
      </c>
      <c r="H1291" s="130">
        <f t="shared" ca="1" si="43"/>
        <v>3.1268602994720899E-3</v>
      </c>
    </row>
    <row r="1292" spans="2:8" x14ac:dyDescent="0.25">
      <c r="B1292" s="136">
        <v>44139</v>
      </c>
      <c r="C1292" s="261">
        <v>12.91860866546631</v>
      </c>
      <c r="D1292" s="130">
        <f t="shared" si="42"/>
        <v>2.6573389370644684E-2</v>
      </c>
      <c r="E1292" s="130">
        <v>-2.1985386250686335E-2</v>
      </c>
      <c r="G1292" s="130">
        <v>1290</v>
      </c>
      <c r="H1292" s="130">
        <f t="shared" ca="1" si="43"/>
        <v>-6.377728988085583E-3</v>
      </c>
    </row>
    <row r="1293" spans="2:8" x14ac:dyDescent="0.25">
      <c r="B1293" s="136">
        <v>44138</v>
      </c>
      <c r="C1293" s="261">
        <v>12.58420372009277</v>
      </c>
      <c r="D1293" s="130">
        <f t="shared" si="42"/>
        <v>3.5087649919888202E-3</v>
      </c>
      <c r="E1293" s="130">
        <v>-2.5885523281424502E-2</v>
      </c>
      <c r="G1293" s="130">
        <v>1291</v>
      </c>
      <c r="H1293" s="130">
        <f t="shared" ca="1" si="43"/>
        <v>-2.454275133252248E-2</v>
      </c>
    </row>
    <row r="1294" spans="2:8" x14ac:dyDescent="0.25">
      <c r="B1294" s="136">
        <v>44137</v>
      </c>
      <c r="C1294" s="261">
        <v>12.54020309448242</v>
      </c>
      <c r="D1294" s="130">
        <f t="shared" si="42"/>
        <v>-1.4014479249015699E-3</v>
      </c>
      <c r="E1294" s="130">
        <v>-3.4964966070992229E-3</v>
      </c>
      <c r="G1294" s="130">
        <v>1292</v>
      </c>
      <c r="H1294" s="130">
        <f t="shared" ca="1" si="43"/>
        <v>1.8363790877749753E-2</v>
      </c>
    </row>
    <row r="1295" spans="2:8" x14ac:dyDescent="0.25">
      <c r="B1295" s="136">
        <v>44134</v>
      </c>
      <c r="C1295" s="261">
        <v>12.557802200317379</v>
      </c>
      <c r="D1295" s="130">
        <f t="shared" si="42"/>
        <v>-7.0030912865271585E-4</v>
      </c>
      <c r="E1295" s="130">
        <v>1.4034147375733184E-3</v>
      </c>
      <c r="G1295" s="130">
        <v>1293</v>
      </c>
      <c r="H1295" s="130">
        <f t="shared" ca="1" si="43"/>
        <v>-2.4508734230292446E-2</v>
      </c>
    </row>
    <row r="1296" spans="2:8" x14ac:dyDescent="0.25">
      <c r="B1296" s="136">
        <v>44133</v>
      </c>
      <c r="C1296" s="261">
        <v>12.56660270690918</v>
      </c>
      <c r="D1296" s="130">
        <f t="shared" si="42"/>
        <v>-6.954089714057283E-3</v>
      </c>
      <c r="E1296" s="130">
        <v>7.0079990522370296E-4</v>
      </c>
      <c r="G1296" s="130">
        <v>1294</v>
      </c>
      <c r="H1296" s="130">
        <f t="shared" ca="1" si="43"/>
        <v>-4.0452071359567181E-2</v>
      </c>
    </row>
    <row r="1297" spans="2:8" x14ac:dyDescent="0.25">
      <c r="B1297" s="136">
        <v>44132</v>
      </c>
      <c r="C1297" s="261">
        <v>12.654603958129879</v>
      </c>
      <c r="D1297" s="130">
        <f t="shared" si="42"/>
        <v>-3.1649829978985911E-2</v>
      </c>
      <c r="E1297" s="130">
        <v>7.0027877281674585E-3</v>
      </c>
      <c r="G1297" s="130">
        <v>1295</v>
      </c>
      <c r="H1297" s="130">
        <f t="shared" ca="1" si="43"/>
        <v>-1.4673820802310942E-2</v>
      </c>
    </row>
    <row r="1298" spans="2:8" x14ac:dyDescent="0.25">
      <c r="B1298" s="136">
        <v>44131</v>
      </c>
      <c r="C1298" s="261">
        <v>13.068210601806641</v>
      </c>
      <c r="D1298" s="130">
        <f t="shared" si="42"/>
        <v>-4.6916656891303902E-3</v>
      </c>
      <c r="E1298" s="130">
        <v>3.268428194554774E-2</v>
      </c>
      <c r="G1298" s="130">
        <v>1296</v>
      </c>
      <c r="H1298" s="130">
        <f t="shared" ca="1" si="43"/>
        <v>1.4186001677716506E-2</v>
      </c>
    </row>
    <row r="1299" spans="2:8" x14ac:dyDescent="0.25">
      <c r="B1299" s="136">
        <v>44130</v>
      </c>
      <c r="C1299" s="261">
        <v>13.12981128692627</v>
      </c>
      <c r="D1299" s="130">
        <f t="shared" si="42"/>
        <v>-1.9710940291364214E-2</v>
      </c>
      <c r="E1299" s="130">
        <v>4.713781174533015E-3</v>
      </c>
      <c r="G1299" s="130">
        <v>1297</v>
      </c>
      <c r="H1299" s="130">
        <f t="shared" ca="1" si="43"/>
        <v>2.4727422204667452E-2</v>
      </c>
    </row>
    <row r="1300" spans="2:8" x14ac:dyDescent="0.25">
      <c r="B1300" s="136">
        <v>44127</v>
      </c>
      <c r="C1300" s="261">
        <v>13.393815994262701</v>
      </c>
      <c r="D1300" s="130">
        <f t="shared" si="42"/>
        <v>2.2389829372734095E-3</v>
      </c>
      <c r="E1300" s="130">
        <v>2.0107273559926041E-2</v>
      </c>
      <c r="G1300" s="130">
        <v>1298</v>
      </c>
      <c r="H1300" s="130">
        <f t="shared" ca="1" si="43"/>
        <v>-4.4211026752779367E-2</v>
      </c>
    </row>
    <row r="1301" spans="2:8" x14ac:dyDescent="0.25">
      <c r="B1301" s="136">
        <v>44126</v>
      </c>
      <c r="C1301" s="261">
        <v>13.363894462585449</v>
      </c>
      <c r="D1301" s="130">
        <f t="shared" si="42"/>
        <v>6.5181697910420499E-4</v>
      </c>
      <c r="E1301" s="130">
        <v>-2.2339810917268417E-3</v>
      </c>
      <c r="G1301" s="130">
        <v>1299</v>
      </c>
      <c r="H1301" s="130">
        <f t="shared" ca="1" si="43"/>
        <v>-8.9437184734070616E-3</v>
      </c>
    </row>
    <row r="1302" spans="2:8" x14ac:dyDescent="0.25">
      <c r="B1302" s="136">
        <v>44125</v>
      </c>
      <c r="C1302" s="261">
        <v>13.355189323425289</v>
      </c>
      <c r="D1302" s="130">
        <f t="shared" si="42"/>
        <v>-1.9519191317655584E-3</v>
      </c>
      <c r="E1302" s="130">
        <v>-6.5139239048402813E-4</v>
      </c>
      <c r="G1302" s="130">
        <v>1300</v>
      </c>
      <c r="H1302" s="130">
        <f t="shared" ca="1" si="43"/>
        <v>-3.2292510511160111E-2</v>
      </c>
    </row>
    <row r="1303" spans="2:8" x14ac:dyDescent="0.25">
      <c r="B1303" s="136">
        <v>44124</v>
      </c>
      <c r="C1303" s="261">
        <v>13.381308555603029</v>
      </c>
      <c r="D1303" s="130">
        <f t="shared" si="42"/>
        <v>1.5191568465340461E-2</v>
      </c>
      <c r="E1303" s="130">
        <v>1.9557365713959596E-3</v>
      </c>
      <c r="G1303" s="130">
        <v>1301</v>
      </c>
      <c r="H1303" s="130">
        <f t="shared" ca="1" si="43"/>
        <v>2.7275729277669237E-2</v>
      </c>
    </row>
    <row r="1304" spans="2:8" x14ac:dyDescent="0.25">
      <c r="B1304" s="136">
        <v>44123</v>
      </c>
      <c r="C1304" s="261">
        <v>13.18106746673584</v>
      </c>
      <c r="D1304" s="130">
        <f t="shared" si="42"/>
        <v>-2.3855570171178977E-2</v>
      </c>
      <c r="E1304" s="130">
        <v>-1.4964238215951175E-2</v>
      </c>
      <c r="G1304" s="130">
        <v>1302</v>
      </c>
      <c r="H1304" s="130">
        <f t="shared" ca="1" si="43"/>
        <v>2.8810235866916434E-2</v>
      </c>
    </row>
    <row r="1305" spans="2:8" x14ac:dyDescent="0.25">
      <c r="B1305" s="136">
        <v>44120</v>
      </c>
      <c r="C1305" s="261">
        <v>13.503193855285639</v>
      </c>
      <c r="D1305" s="130">
        <f t="shared" si="42"/>
        <v>1.6382645773065092E-2</v>
      </c>
      <c r="E1305" s="130">
        <v>2.4438566099652226E-2</v>
      </c>
      <c r="G1305" s="130">
        <v>1303</v>
      </c>
      <c r="H1305" s="130">
        <f t="shared" ca="1" si="43"/>
        <v>-4.3991754602800574E-2</v>
      </c>
    </row>
    <row r="1306" spans="2:8" x14ac:dyDescent="0.25">
      <c r="B1306" s="136">
        <v>44119</v>
      </c>
      <c r="C1306" s="261">
        <v>13.28554153442383</v>
      </c>
      <c r="D1306" s="130">
        <f t="shared" si="42"/>
        <v>-6.7237144087418682E-2</v>
      </c>
      <c r="E1306" s="130">
        <v>-1.6118580773882046E-2</v>
      </c>
      <c r="G1306" s="130">
        <v>1304</v>
      </c>
      <c r="H1306" s="130">
        <f t="shared" ca="1" si="43"/>
        <v>3.5251015427724748E-2</v>
      </c>
    </row>
    <row r="1307" spans="2:8" x14ac:dyDescent="0.25">
      <c r="B1307" s="136">
        <v>44118</v>
      </c>
      <c r="C1307" s="261">
        <v>14.24321460723877</v>
      </c>
      <c r="D1307" s="130">
        <f t="shared" si="42"/>
        <v>4.0712474221882983E-2</v>
      </c>
      <c r="E1307" s="130">
        <v>7.2083856750102149E-2</v>
      </c>
      <c r="G1307" s="130">
        <v>1305</v>
      </c>
      <c r="H1307" s="130">
        <f t="shared" ca="1" si="43"/>
        <v>-9.5177354392413233E-3</v>
      </c>
    </row>
    <row r="1308" spans="2:8" x14ac:dyDescent="0.25">
      <c r="B1308" s="136">
        <v>44117</v>
      </c>
      <c r="C1308" s="261">
        <v>13.68602275848389</v>
      </c>
      <c r="D1308" s="130">
        <f t="shared" si="42"/>
        <v>1.0932439688180754E-2</v>
      </c>
      <c r="E1308" s="130">
        <v>-3.911980996703511E-2</v>
      </c>
      <c r="G1308" s="130">
        <v>1306</v>
      </c>
      <c r="H1308" s="130">
        <f t="shared" ca="1" si="43"/>
        <v>-3.9123208541982915E-3</v>
      </c>
    </row>
    <row r="1309" spans="2:8" x14ac:dyDescent="0.25">
      <c r="B1309" s="136">
        <v>44116</v>
      </c>
      <c r="C1309" s="261">
        <v>13.53801918029785</v>
      </c>
      <c r="D1309" s="130">
        <f t="shared" si="42"/>
        <v>2.3026311522394653E-2</v>
      </c>
      <c r="E1309" s="130">
        <v>-1.0814213946436255E-2</v>
      </c>
      <c r="G1309" s="130">
        <v>1307</v>
      </c>
      <c r="H1309" s="130">
        <f t="shared" ca="1" si="43"/>
        <v>8.7286324691108128E-3</v>
      </c>
    </row>
    <row r="1310" spans="2:8" x14ac:dyDescent="0.25">
      <c r="B1310" s="136">
        <v>44113</v>
      </c>
      <c r="C1310" s="261">
        <v>13.23330497741699</v>
      </c>
      <c r="D1310" s="130">
        <f t="shared" si="42"/>
        <v>2.7027087038349148E-2</v>
      </c>
      <c r="E1310" s="130">
        <v>-2.2508034508055361E-2</v>
      </c>
      <c r="G1310" s="130">
        <v>1308</v>
      </c>
      <c r="H1310" s="130">
        <f t="shared" ca="1" si="43"/>
        <v>-5.7729789332785211E-3</v>
      </c>
    </row>
    <row r="1311" spans="2:8" x14ac:dyDescent="0.25">
      <c r="B1311" s="136">
        <v>44112</v>
      </c>
      <c r="C1311" s="261">
        <v>12.88505935668945</v>
      </c>
      <c r="D1311" s="130">
        <f t="shared" si="42"/>
        <v>1.7881723049096472E-2</v>
      </c>
      <c r="E1311" s="130">
        <v>-2.6315846368071456E-2</v>
      </c>
      <c r="G1311" s="130">
        <v>1309</v>
      </c>
      <c r="H1311" s="130">
        <f t="shared" ca="1" si="43"/>
        <v>-2.9258967893525917E-2</v>
      </c>
    </row>
    <row r="1312" spans="2:8" x14ac:dyDescent="0.25">
      <c r="B1312" s="136">
        <v>44111</v>
      </c>
      <c r="C1312" s="261">
        <v>12.658699989318849</v>
      </c>
      <c r="D1312" s="130">
        <f t="shared" si="42"/>
        <v>4.679634526874555E-2</v>
      </c>
      <c r="E1312" s="130">
        <v>-1.7567584370737313E-2</v>
      </c>
      <c r="G1312" s="130">
        <v>1310</v>
      </c>
      <c r="H1312" s="130">
        <f t="shared" ca="1" si="43"/>
        <v>-2.4966341249287746E-2</v>
      </c>
    </row>
    <row r="1313" spans="2:8" x14ac:dyDescent="0.25">
      <c r="B1313" s="136">
        <v>44110</v>
      </c>
      <c r="C1313" s="261">
        <v>12.092801094055179</v>
      </c>
      <c r="D1313" s="130">
        <f t="shared" si="42"/>
        <v>-1.1388018995676178E-2</v>
      </c>
      <c r="E1313" s="130">
        <v>-4.4704345291472582E-2</v>
      </c>
      <c r="G1313" s="130">
        <v>1311</v>
      </c>
      <c r="H1313" s="130">
        <f t="shared" ca="1" si="43"/>
        <v>-5.2919990951758008E-3</v>
      </c>
    </row>
    <row r="1314" spans="2:8" x14ac:dyDescent="0.25">
      <c r="B1314" s="136">
        <v>44109</v>
      </c>
      <c r="C1314" s="261">
        <v>12.232100486755369</v>
      </c>
      <c r="D1314" s="130">
        <f t="shared" si="42"/>
        <v>2.7798086828644906E-2</v>
      </c>
      <c r="E1314" s="130">
        <v>1.1519199862525611E-2</v>
      </c>
      <c r="G1314" s="130">
        <v>1312</v>
      </c>
      <c r="H1314" s="130">
        <f t="shared" ca="1" si="43"/>
        <v>-5.0166278471084789E-3</v>
      </c>
    </row>
    <row r="1315" spans="2:8" x14ac:dyDescent="0.25">
      <c r="B1315" s="136">
        <v>44106</v>
      </c>
      <c r="C1315" s="261">
        <v>11.90126800537109</v>
      </c>
      <c r="D1315" s="130">
        <f t="shared" si="42"/>
        <v>-6.5406763260415475E-3</v>
      </c>
      <c r="E1315" s="130">
        <v>-2.7046252746410704E-2</v>
      </c>
      <c r="G1315" s="130">
        <v>1313</v>
      </c>
      <c r="H1315" s="130">
        <f t="shared" ca="1" si="43"/>
        <v>1.0992590646461433E-2</v>
      </c>
    </row>
    <row r="1316" spans="2:8" x14ac:dyDescent="0.25">
      <c r="B1316" s="136">
        <v>44105</v>
      </c>
      <c r="C1316" s="261">
        <v>11.979622840881349</v>
      </c>
      <c r="D1316" s="130">
        <f t="shared" si="42"/>
        <v>-3.6204740009840868E-3</v>
      </c>
      <c r="E1316" s="130">
        <v>6.5837384281151705E-3</v>
      </c>
      <c r="G1316" s="130">
        <v>1314</v>
      </c>
      <c r="H1316" s="130">
        <f t="shared" ca="1" si="43"/>
        <v>-6.6306660584786068E-3</v>
      </c>
    </row>
    <row r="1317" spans="2:8" x14ac:dyDescent="0.25">
      <c r="B1317" s="136">
        <v>44104</v>
      </c>
      <c r="C1317" s="261">
        <v>12.023152351379389</v>
      </c>
      <c r="D1317" s="130">
        <f t="shared" si="42"/>
        <v>1.8436518597193797E-2</v>
      </c>
      <c r="E1317" s="130">
        <v>3.6336294619803968E-3</v>
      </c>
      <c r="G1317" s="130">
        <v>1315</v>
      </c>
      <c r="H1317" s="130">
        <f t="shared" ca="1" si="43"/>
        <v>-1.4162053838580897E-2</v>
      </c>
    </row>
    <row r="1318" spans="2:8" x14ac:dyDescent="0.25">
      <c r="B1318" s="136">
        <v>44103</v>
      </c>
      <c r="C1318" s="261">
        <v>11.80550003051758</v>
      </c>
      <c r="D1318" s="130">
        <f t="shared" si="42"/>
        <v>-5.1357934521200762E-3</v>
      </c>
      <c r="E1318" s="130">
        <v>-1.8102766604037795E-2</v>
      </c>
      <c r="G1318" s="130">
        <v>1316</v>
      </c>
      <c r="H1318" s="130">
        <f t="shared" ca="1" si="43"/>
        <v>-4.9752080543407021E-3</v>
      </c>
    </row>
    <row r="1319" spans="2:8" x14ac:dyDescent="0.25">
      <c r="B1319" s="136">
        <v>44102</v>
      </c>
      <c r="C1319" s="261">
        <v>11.8664436340332</v>
      </c>
      <c r="D1319" s="130">
        <f t="shared" si="42"/>
        <v>4.4216655801393801E-3</v>
      </c>
      <c r="E1319" s="130">
        <v>5.1623059894183717E-3</v>
      </c>
      <c r="G1319" s="130">
        <v>1317</v>
      </c>
      <c r="H1319" s="130">
        <f t="shared" ca="1" si="43"/>
        <v>-3.4808240195575241E-2</v>
      </c>
    </row>
    <row r="1320" spans="2:8" x14ac:dyDescent="0.25">
      <c r="B1320" s="136">
        <v>44099</v>
      </c>
      <c r="C1320" s="261">
        <v>11.814205169677731</v>
      </c>
      <c r="D1320" s="130">
        <f t="shared" si="42"/>
        <v>3.9846612851561942E-2</v>
      </c>
      <c r="E1320" s="130">
        <v>-4.4022005216160787E-3</v>
      </c>
      <c r="G1320" s="130">
        <v>1318</v>
      </c>
      <c r="H1320" s="130">
        <f t="shared" ca="1" si="43"/>
        <v>-1.2494799617497087E-2</v>
      </c>
    </row>
    <row r="1321" spans="2:8" x14ac:dyDescent="0.25">
      <c r="B1321" s="136">
        <v>44098</v>
      </c>
      <c r="C1321" s="261">
        <v>11.36148834228516</v>
      </c>
      <c r="D1321" s="130">
        <f t="shared" si="42"/>
        <v>-3.9735129230574345E-2</v>
      </c>
      <c r="E1321" s="130">
        <v>-3.8319702501401563E-2</v>
      </c>
      <c r="G1321" s="130">
        <v>1319</v>
      </c>
      <c r="H1321" s="130">
        <f t="shared" ca="1" si="43"/>
        <v>9.1969210678263769E-4</v>
      </c>
    </row>
    <row r="1322" spans="2:8" x14ac:dyDescent="0.25">
      <c r="B1322" s="136">
        <v>44097</v>
      </c>
      <c r="C1322" s="261">
        <v>11.831619262695311</v>
      </c>
      <c r="D1322" s="130">
        <f t="shared" si="42"/>
        <v>-1.8063447479361401E-2</v>
      </c>
      <c r="E1322" s="130">
        <v>4.1379342762727554E-2</v>
      </c>
      <c r="G1322" s="130">
        <v>1320</v>
      </c>
      <c r="H1322" s="130">
        <f t="shared" ca="1" si="43"/>
        <v>3.8111813514983647E-2</v>
      </c>
    </row>
    <row r="1323" spans="2:8" x14ac:dyDescent="0.25">
      <c r="B1323" s="136">
        <v>44096</v>
      </c>
      <c r="C1323" s="261">
        <v>12.049270629882811</v>
      </c>
      <c r="D1323" s="130">
        <f t="shared" si="42"/>
        <v>1.6899038778836566E-2</v>
      </c>
      <c r="E1323" s="130">
        <v>1.8395737925217665E-2</v>
      </c>
      <c r="G1323" s="130">
        <v>1321</v>
      </c>
      <c r="H1323" s="130">
        <f t="shared" ca="1" si="43"/>
        <v>1.5531582018275564E-3</v>
      </c>
    </row>
    <row r="1324" spans="2:8" x14ac:dyDescent="0.25">
      <c r="B1324" s="136">
        <v>44095</v>
      </c>
      <c r="C1324" s="261">
        <v>11.849033355712891</v>
      </c>
      <c r="D1324" s="130">
        <f t="shared" si="42"/>
        <v>8.1482015210404355E-3</v>
      </c>
      <c r="E1324" s="130">
        <v>-1.6618207053406317E-2</v>
      </c>
      <c r="G1324" s="130">
        <v>1322</v>
      </c>
      <c r="H1324" s="130">
        <f t="shared" ca="1" si="43"/>
        <v>-3.5588910388521786E-3</v>
      </c>
    </row>
    <row r="1325" spans="2:8" x14ac:dyDescent="0.25">
      <c r="B1325" s="136">
        <v>44092</v>
      </c>
      <c r="C1325" s="261">
        <v>11.75326538085938</v>
      </c>
      <c r="D1325" s="130">
        <f t="shared" si="42"/>
        <v>-1.2435870232055583E-2</v>
      </c>
      <c r="E1325" s="130">
        <v>-8.0823449456606297E-3</v>
      </c>
      <c r="G1325" s="130">
        <v>1323</v>
      </c>
      <c r="H1325" s="130">
        <f t="shared" ca="1" si="43"/>
        <v>1.2324017736485863E-2</v>
      </c>
    </row>
    <row r="1326" spans="2:8" x14ac:dyDescent="0.25">
      <c r="B1326" s="136">
        <v>44091</v>
      </c>
      <c r="C1326" s="261">
        <v>11.90126800537109</v>
      </c>
      <c r="D1326" s="130">
        <f t="shared" si="42"/>
        <v>8.1121489649694754E-3</v>
      </c>
      <c r="E1326" s="130">
        <v>1.2592468536678966E-2</v>
      </c>
      <c r="G1326" s="130">
        <v>1324</v>
      </c>
      <c r="H1326" s="130">
        <f t="shared" ca="1" si="43"/>
        <v>2.3927953668781886E-2</v>
      </c>
    </row>
    <row r="1327" spans="2:8" x14ac:dyDescent="0.25">
      <c r="B1327" s="136">
        <v>44090</v>
      </c>
      <c r="C1327" s="261">
        <v>11.80550003051758</v>
      </c>
      <c r="D1327" s="130">
        <f t="shared" si="42"/>
        <v>1.6491699954492331E-2</v>
      </c>
      <c r="E1327" s="130">
        <v>-8.0468715443001385E-3</v>
      </c>
      <c r="G1327" s="130">
        <v>1325</v>
      </c>
      <c r="H1327" s="130">
        <f t="shared" ca="1" si="43"/>
        <v>-2.3962466814326486E-2</v>
      </c>
    </row>
    <row r="1328" spans="2:8" x14ac:dyDescent="0.25">
      <c r="B1328" s="136">
        <v>44089</v>
      </c>
      <c r="C1328" s="261">
        <v>11.61396598815918</v>
      </c>
      <c r="D1328" s="130">
        <f t="shared" si="42"/>
        <v>7.5529284548019595E-3</v>
      </c>
      <c r="E1328" s="130">
        <v>-1.622413636553122E-2</v>
      </c>
      <c r="G1328" s="130">
        <v>1326</v>
      </c>
      <c r="H1328" s="130">
        <f t="shared" ca="1" si="43"/>
        <v>-3.248446430839242E-2</v>
      </c>
    </row>
    <row r="1329" spans="2:8" x14ac:dyDescent="0.25">
      <c r="B1329" s="136">
        <v>44088</v>
      </c>
      <c r="C1329" s="261">
        <v>11.52690410614014</v>
      </c>
      <c r="D1329" s="130">
        <f t="shared" si="42"/>
        <v>3.761742891425239E-2</v>
      </c>
      <c r="E1329" s="130">
        <v>-7.496309366481861E-3</v>
      </c>
      <c r="G1329" s="130">
        <v>1327</v>
      </c>
      <c r="H1329" s="130">
        <f t="shared" ca="1" si="43"/>
        <v>-1.3019819265534798E-3</v>
      </c>
    </row>
    <row r="1330" spans="2:8" x14ac:dyDescent="0.25">
      <c r="B1330" s="136">
        <v>44085</v>
      </c>
      <c r="C1330" s="261">
        <v>11.109011650085449</v>
      </c>
      <c r="D1330" s="130">
        <f t="shared" si="42"/>
        <v>1.269845768487725E-2</v>
      </c>
      <c r="E1330" s="130">
        <v>-3.6253659456756349E-2</v>
      </c>
      <c r="G1330" s="130">
        <v>1328</v>
      </c>
      <c r="H1330" s="130">
        <f t="shared" ca="1" si="43"/>
        <v>3.6498237113784292E-3</v>
      </c>
    </row>
    <row r="1331" spans="2:8" x14ac:dyDescent="0.25">
      <c r="B1331" s="136">
        <v>44084</v>
      </c>
      <c r="C1331" s="261">
        <v>10.96971321105957</v>
      </c>
      <c r="D1331" s="130">
        <f t="shared" si="42"/>
        <v>-1.1764667473630554E-2</v>
      </c>
      <c r="E1331" s="130">
        <v>-1.2539228818326736E-2</v>
      </c>
      <c r="G1331" s="130">
        <v>1329</v>
      </c>
      <c r="H1331" s="130">
        <f t="shared" ca="1" si="43"/>
        <v>-3.6894786341604376E-2</v>
      </c>
    </row>
    <row r="1332" spans="2:8" x14ac:dyDescent="0.25">
      <c r="B1332" s="136">
        <v>44083</v>
      </c>
      <c r="C1332" s="261">
        <v>11.10030460357666</v>
      </c>
      <c r="D1332" s="130">
        <f t="shared" si="42"/>
        <v>6.31419411955944E-3</v>
      </c>
      <c r="E1332" s="130">
        <v>1.1904722576104244E-2</v>
      </c>
      <c r="G1332" s="130">
        <v>1330</v>
      </c>
      <c r="H1332" s="130">
        <f t="shared" ca="1" si="43"/>
        <v>1.4251820966076986E-2</v>
      </c>
    </row>
    <row r="1333" spans="2:8" x14ac:dyDescent="0.25">
      <c r="B1333" s="136">
        <v>44082</v>
      </c>
      <c r="C1333" s="261">
        <v>11.030654907226561</v>
      </c>
      <c r="D1333" s="130">
        <f t="shared" si="42"/>
        <v>1.8488775426820529E-2</v>
      </c>
      <c r="E1333" s="130">
        <v>-6.2745752335172326E-3</v>
      </c>
      <c r="G1333" s="130">
        <v>1331</v>
      </c>
      <c r="H1333" s="130">
        <f t="shared" ca="1" si="43"/>
        <v>-1.6539081374477703E-2</v>
      </c>
    </row>
    <row r="1334" spans="2:8" x14ac:dyDescent="0.25">
      <c r="B1334" s="136">
        <v>44078</v>
      </c>
      <c r="C1334" s="261">
        <v>10.83041381835938</v>
      </c>
      <c r="D1334" s="130">
        <f t="shared" si="42"/>
        <v>-2.4058538813582701E-3</v>
      </c>
      <c r="E1334" s="130">
        <v>-1.8153145987369761E-2</v>
      </c>
      <c r="G1334" s="130">
        <v>1332</v>
      </c>
      <c r="H1334" s="130">
        <f t="shared" ca="1" si="43"/>
        <v>4.1099253217412373E-3</v>
      </c>
    </row>
    <row r="1335" spans="2:8" x14ac:dyDescent="0.25">
      <c r="B1335" s="136">
        <v>44077</v>
      </c>
      <c r="C1335" s="261">
        <v>10.856533050537109</v>
      </c>
      <c r="D1335" s="130">
        <f t="shared" si="42"/>
        <v>-2.0424382663596703E-2</v>
      </c>
      <c r="E1335" s="130">
        <v>2.4116559732419952E-3</v>
      </c>
      <c r="G1335" s="130">
        <v>1333</v>
      </c>
      <c r="H1335" s="130">
        <f t="shared" ca="1" si="43"/>
        <v>2.5305705580679762E-3</v>
      </c>
    </row>
    <row r="1336" spans="2:8" x14ac:dyDescent="0.25">
      <c r="B1336" s="136">
        <v>44076</v>
      </c>
      <c r="C1336" s="261">
        <v>11.082894325256349</v>
      </c>
      <c r="D1336" s="130">
        <f t="shared" si="42"/>
        <v>4.7358401173048098E-3</v>
      </c>
      <c r="E1336" s="130">
        <v>2.0850235859415655E-2</v>
      </c>
      <c r="G1336" s="130">
        <v>1334</v>
      </c>
      <c r="H1336" s="130">
        <f t="shared" ca="1" si="43"/>
        <v>-6.1115237796730167E-4</v>
      </c>
    </row>
    <row r="1337" spans="2:8" x14ac:dyDescent="0.25">
      <c r="B1337" s="136">
        <v>44075</v>
      </c>
      <c r="C1337" s="261">
        <v>11.030654907226561</v>
      </c>
      <c r="D1337" s="130">
        <f t="shared" si="42"/>
        <v>5.5554502651490945E-3</v>
      </c>
      <c r="E1337" s="130">
        <v>-4.7135176513180728E-3</v>
      </c>
      <c r="G1337" s="130">
        <v>1335</v>
      </c>
      <c r="H1337" s="130">
        <f t="shared" ca="1" si="43"/>
        <v>8.3663157579473707E-3</v>
      </c>
    </row>
    <row r="1338" spans="2:8" x14ac:dyDescent="0.25">
      <c r="B1338" s="136">
        <v>44074</v>
      </c>
      <c r="C1338" s="261">
        <v>10.96971321105957</v>
      </c>
      <c r="D1338" s="130">
        <f t="shared" si="42"/>
        <v>-1.6393473463283799E-2</v>
      </c>
      <c r="E1338" s="130">
        <v>-5.5247577482516845E-3</v>
      </c>
      <c r="G1338" s="130">
        <v>1336</v>
      </c>
      <c r="H1338" s="130">
        <f t="shared" ca="1" si="43"/>
        <v>-6.4984142414738474E-2</v>
      </c>
    </row>
    <row r="1339" spans="2:8" x14ac:dyDescent="0.25">
      <c r="B1339" s="136">
        <v>44071</v>
      </c>
      <c r="C1339" s="261">
        <v>11.152542114257811</v>
      </c>
      <c r="D1339" s="130">
        <f t="shared" si="42"/>
        <v>2.3475818210134504E-3</v>
      </c>
      <c r="E1339" s="130">
        <v>1.6666698543578502E-2</v>
      </c>
      <c r="G1339" s="130">
        <v>1337</v>
      </c>
      <c r="H1339" s="130">
        <f t="shared" ca="1" si="43"/>
        <v>4.7157175153754775E-2</v>
      </c>
    </row>
    <row r="1340" spans="2:8" x14ac:dyDescent="0.25">
      <c r="B1340" s="136">
        <v>44070</v>
      </c>
      <c r="C1340" s="261">
        <v>11.12642192840576</v>
      </c>
      <c r="D1340" s="130">
        <f t="shared" si="42"/>
        <v>-7.7640351108458289E-3</v>
      </c>
      <c r="E1340" s="130">
        <v>-2.3420835881585956E-3</v>
      </c>
      <c r="G1340" s="130">
        <v>1338</v>
      </c>
      <c r="H1340" s="130">
        <f t="shared" ca="1" si="43"/>
        <v>-8.5150029090282995E-3</v>
      </c>
    </row>
    <row r="1341" spans="2:8" x14ac:dyDescent="0.25">
      <c r="B1341" s="136">
        <v>44069</v>
      </c>
      <c r="C1341" s="261">
        <v>11.213483810424799</v>
      </c>
      <c r="D1341" s="130">
        <f t="shared" si="42"/>
        <v>5.4643771386506199E-3</v>
      </c>
      <c r="E1341" s="130">
        <v>7.8247870320979282E-3</v>
      </c>
      <c r="G1341" s="130">
        <v>1339</v>
      </c>
      <c r="H1341" s="130">
        <f t="shared" ca="1" si="43"/>
        <v>-1.3880032024947152E-2</v>
      </c>
    </row>
    <row r="1342" spans="2:8" x14ac:dyDescent="0.25">
      <c r="B1342" s="136">
        <v>44068</v>
      </c>
      <c r="C1342" s="261">
        <v>11.152542114257811</v>
      </c>
      <c r="D1342" s="130">
        <f t="shared" si="42"/>
        <v>1.5638022139203437E-3</v>
      </c>
      <c r="E1342" s="130">
        <v>-5.4346799975163104E-3</v>
      </c>
      <c r="G1342" s="130">
        <v>1340</v>
      </c>
      <c r="H1342" s="130">
        <f t="shared" ca="1" si="43"/>
        <v>2.46825637233767E-2</v>
      </c>
    </row>
    <row r="1343" spans="2:8" x14ac:dyDescent="0.25">
      <c r="B1343" s="136">
        <v>44067</v>
      </c>
      <c r="C1343" s="261">
        <v>11.135128974914551</v>
      </c>
      <c r="D1343" s="130">
        <f t="shared" si="42"/>
        <v>1.5079315263065376E-2</v>
      </c>
      <c r="E1343" s="130">
        <v>-1.5613605548279758E-3</v>
      </c>
      <c r="G1343" s="130">
        <v>1341</v>
      </c>
      <c r="H1343" s="130">
        <f t="shared" ca="1" si="43"/>
        <v>2.0505479819289672E-3</v>
      </c>
    </row>
    <row r="1344" spans="2:8" x14ac:dyDescent="0.25">
      <c r="B1344" s="136">
        <v>44064</v>
      </c>
      <c r="C1344" s="261">
        <v>10.96971321105957</v>
      </c>
      <c r="D1344" s="130">
        <f t="shared" si="42"/>
        <v>-1.7160546729309195E-2</v>
      </c>
      <c r="E1344" s="130">
        <v>-1.4855307399459183E-2</v>
      </c>
      <c r="G1344" s="130">
        <v>1342</v>
      </c>
      <c r="H1344" s="130">
        <f t="shared" ca="1" si="43"/>
        <v>8.9143727440297808E-3</v>
      </c>
    </row>
    <row r="1345" spans="2:8" x14ac:dyDescent="0.25">
      <c r="B1345" s="136">
        <v>44063</v>
      </c>
      <c r="C1345" s="261">
        <v>11.161246299743651</v>
      </c>
      <c r="D1345" s="130">
        <f t="shared" si="42"/>
        <v>1.5624093401220478E-3</v>
      </c>
      <c r="E1345" s="130">
        <v>1.7460172841253337E-2</v>
      </c>
      <c r="G1345" s="130">
        <v>1343</v>
      </c>
      <c r="H1345" s="130">
        <f t="shared" ca="1" si="43"/>
        <v>-2.0315809324202936E-2</v>
      </c>
    </row>
    <row r="1346" spans="2:8" x14ac:dyDescent="0.25">
      <c r="B1346" s="136">
        <v>44062</v>
      </c>
      <c r="C1346" s="261">
        <v>11.14383506774902</v>
      </c>
      <c r="D1346" s="130">
        <f t="shared" si="42"/>
        <v>-1.3867360750628633E-2</v>
      </c>
      <c r="E1346" s="130">
        <v>-1.5599720252594533E-3</v>
      </c>
      <c r="G1346" s="130">
        <v>1344</v>
      </c>
      <c r="H1346" s="130">
        <f t="shared" ca="1" si="43"/>
        <v>-1.9452039614840849E-2</v>
      </c>
    </row>
    <row r="1347" spans="2:8" x14ac:dyDescent="0.25">
      <c r="B1347" s="136">
        <v>44061</v>
      </c>
      <c r="C1347" s="261">
        <v>11.30054378509521</v>
      </c>
      <c r="D1347" s="130">
        <f t="shared" ref="D1347:D1410" si="44">(C1347-C1348)/C1348</f>
        <v>8.5468957902249624E-3</v>
      </c>
      <c r="E1347" s="130">
        <v>1.406236869026488E-2</v>
      </c>
      <c r="G1347" s="130">
        <v>1345</v>
      </c>
      <c r="H1347" s="130">
        <f t="shared" ref="H1347:H1410" ca="1" si="45">_xlfn.NORM.INV(RAND(),N$5,N$6)</f>
        <v>8.7693831112327925E-3</v>
      </c>
    </row>
    <row r="1348" spans="2:8" x14ac:dyDescent="0.25">
      <c r="B1348" s="136">
        <v>44060</v>
      </c>
      <c r="C1348" s="261">
        <v>11.20477771759033</v>
      </c>
      <c r="D1348" s="130">
        <f t="shared" si="44"/>
        <v>1.1792327107686322E-2</v>
      </c>
      <c r="E1348" s="130">
        <v>-8.4744654174243716E-3</v>
      </c>
      <c r="G1348" s="130">
        <v>1346</v>
      </c>
      <c r="H1348" s="130">
        <f t="shared" ca="1" si="45"/>
        <v>4.1296094497916457E-2</v>
      </c>
    </row>
    <row r="1349" spans="2:8" x14ac:dyDescent="0.25">
      <c r="B1349" s="136">
        <v>44057</v>
      </c>
      <c r="C1349" s="261">
        <v>11.07418727874756</v>
      </c>
      <c r="D1349" s="130">
        <f t="shared" si="44"/>
        <v>-4.6946493665537244E-3</v>
      </c>
      <c r="E1349" s="130">
        <v>-1.1654888846010443E-2</v>
      </c>
      <c r="G1349" s="130">
        <v>1347</v>
      </c>
      <c r="H1349" s="130">
        <f t="shared" ca="1" si="45"/>
        <v>-2.3232065635761193E-2</v>
      </c>
    </row>
    <row r="1350" spans="2:8" x14ac:dyDescent="0.25">
      <c r="B1350" s="136">
        <v>44056</v>
      </c>
      <c r="C1350" s="261">
        <v>11.12642192840576</v>
      </c>
      <c r="D1350" s="130">
        <f t="shared" si="44"/>
        <v>1.5672211776082533E-3</v>
      </c>
      <c r="E1350" s="130">
        <v>4.716793056086647E-3</v>
      </c>
      <c r="G1350" s="130">
        <v>1348</v>
      </c>
      <c r="H1350" s="130">
        <f t="shared" ca="1" si="45"/>
        <v>-1.0894620406050107E-2</v>
      </c>
    </row>
    <row r="1351" spans="2:8" x14ac:dyDescent="0.25">
      <c r="B1351" s="136">
        <v>44055</v>
      </c>
      <c r="C1351" s="261">
        <v>11.109011650085449</v>
      </c>
      <c r="D1351" s="130">
        <f t="shared" si="44"/>
        <v>1.0292830846784026E-2</v>
      </c>
      <c r="E1351" s="130">
        <v>-1.564768838746109E-3</v>
      </c>
      <c r="G1351" s="130">
        <v>1349</v>
      </c>
      <c r="H1351" s="130">
        <f t="shared" ca="1" si="45"/>
        <v>-9.1858525104930432E-3</v>
      </c>
    </row>
    <row r="1352" spans="2:8" x14ac:dyDescent="0.25">
      <c r="B1352" s="136">
        <v>44054</v>
      </c>
      <c r="C1352" s="261">
        <v>10.995833396911619</v>
      </c>
      <c r="D1352" s="130">
        <f t="shared" si="44"/>
        <v>3.1774627750929501E-3</v>
      </c>
      <c r="E1352" s="130">
        <v>-1.0187967817367385E-2</v>
      </c>
      <c r="G1352" s="130">
        <v>1350</v>
      </c>
      <c r="H1352" s="130">
        <f t="shared" ca="1" si="45"/>
        <v>-2.3765399610529904E-2</v>
      </c>
    </row>
    <row r="1353" spans="2:8" x14ac:dyDescent="0.25">
      <c r="B1353" s="136">
        <v>44053</v>
      </c>
      <c r="C1353" s="261">
        <v>10.96100521087646</v>
      </c>
      <c r="D1353" s="130">
        <f t="shared" si="44"/>
        <v>-7.9382204580621734E-4</v>
      </c>
      <c r="E1353" s="130">
        <v>-3.1673984843151527E-3</v>
      </c>
      <c r="G1353" s="130">
        <v>1351</v>
      </c>
      <c r="H1353" s="130">
        <f t="shared" ca="1" si="45"/>
        <v>-1.3745596827618504E-2</v>
      </c>
    </row>
    <row r="1354" spans="2:8" x14ac:dyDescent="0.25">
      <c r="B1354" s="136">
        <v>44050</v>
      </c>
      <c r="C1354" s="261">
        <v>10.96971321105957</v>
      </c>
      <c r="D1354" s="130">
        <f t="shared" si="44"/>
        <v>-1.7926676055460035E-2</v>
      </c>
      <c r="E1354" s="130">
        <v>7.944526998737274E-4</v>
      </c>
      <c r="G1354" s="130">
        <v>1352</v>
      </c>
      <c r="H1354" s="130">
        <f t="shared" ca="1" si="45"/>
        <v>3.8694901432122467E-2</v>
      </c>
    </row>
    <row r="1355" spans="2:8" x14ac:dyDescent="0.25">
      <c r="B1355" s="136">
        <v>44049</v>
      </c>
      <c r="C1355" s="261">
        <v>11.16995334625244</v>
      </c>
      <c r="D1355" s="130">
        <f t="shared" si="44"/>
        <v>1.4229202189808936E-2</v>
      </c>
      <c r="E1355" s="130">
        <v>1.8253907950026346E-2</v>
      </c>
      <c r="G1355" s="130">
        <v>1353</v>
      </c>
      <c r="H1355" s="130">
        <f t="shared" ca="1" si="45"/>
        <v>5.8783662540438299E-2</v>
      </c>
    </row>
    <row r="1356" spans="2:8" x14ac:dyDescent="0.25">
      <c r="B1356" s="136">
        <v>44048</v>
      </c>
      <c r="C1356" s="261">
        <v>11.01324367523193</v>
      </c>
      <c r="D1356" s="130">
        <f t="shared" si="44"/>
        <v>7.9104990469308124E-4</v>
      </c>
      <c r="E1356" s="130">
        <v>-1.4029572565142921E-2</v>
      </c>
      <c r="G1356" s="130">
        <v>1354</v>
      </c>
      <c r="H1356" s="130">
        <f t="shared" ca="1" si="45"/>
        <v>-2.4584148614877597E-2</v>
      </c>
    </row>
    <row r="1357" spans="2:8" x14ac:dyDescent="0.25">
      <c r="B1357" s="136">
        <v>44047</v>
      </c>
      <c r="C1357" s="261">
        <v>11.004538536071779</v>
      </c>
      <c r="D1357" s="130">
        <f t="shared" si="44"/>
        <v>-2.167167201963352E-2</v>
      </c>
      <c r="E1357" s="130">
        <v>-7.9042463935745052E-4</v>
      </c>
      <c r="G1357" s="130">
        <v>1355</v>
      </c>
      <c r="H1357" s="130">
        <f t="shared" ca="1" si="45"/>
        <v>1.5511941180795902E-2</v>
      </c>
    </row>
    <row r="1358" spans="2:8" x14ac:dyDescent="0.25">
      <c r="B1358" s="136">
        <v>44046</v>
      </c>
      <c r="C1358" s="261">
        <v>11.248308181762701</v>
      </c>
      <c r="D1358" s="130">
        <f t="shared" si="44"/>
        <v>5.4473674609182227E-3</v>
      </c>
      <c r="E1358" s="130">
        <v>2.2151737202961212E-2</v>
      </c>
      <c r="G1358" s="130">
        <v>1356</v>
      </c>
      <c r="H1358" s="130">
        <f t="shared" ca="1" si="45"/>
        <v>1.254640244881355E-2</v>
      </c>
    </row>
    <row r="1359" spans="2:8" x14ac:dyDescent="0.25">
      <c r="B1359" s="136">
        <v>44043</v>
      </c>
      <c r="C1359" s="261">
        <v>11.1873664855957</v>
      </c>
      <c r="D1359" s="130">
        <f t="shared" si="44"/>
        <v>-7.7218983136065691E-3</v>
      </c>
      <c r="E1359" s="130">
        <v>-5.4178544170587449E-3</v>
      </c>
      <c r="G1359" s="130">
        <v>1357</v>
      </c>
      <c r="H1359" s="130">
        <f t="shared" ca="1" si="45"/>
        <v>-2.6391471939831046E-2</v>
      </c>
    </row>
    <row r="1360" spans="2:8" x14ac:dyDescent="0.25">
      <c r="B1360" s="136">
        <v>44042</v>
      </c>
      <c r="C1360" s="261">
        <v>11.27442646026611</v>
      </c>
      <c r="D1360" s="130">
        <f t="shared" si="44"/>
        <v>7.7819900494458891E-3</v>
      </c>
      <c r="E1360" s="130">
        <v>7.7819900494458891E-3</v>
      </c>
      <c r="G1360" s="130">
        <v>1358</v>
      </c>
      <c r="H1360" s="130">
        <f t="shared" ca="1" si="45"/>
        <v>-3.4014580083535882E-2</v>
      </c>
    </row>
    <row r="1361" spans="2:8" x14ac:dyDescent="0.25">
      <c r="B1361" s="136">
        <v>44041</v>
      </c>
      <c r="C1361" s="261">
        <v>11.1873664855957</v>
      </c>
      <c r="D1361" s="130">
        <f t="shared" si="44"/>
        <v>2.146265516809023E-2</v>
      </c>
      <c r="E1361" s="130">
        <v>-7.7218983136065691E-3</v>
      </c>
      <c r="G1361" s="130">
        <v>1359</v>
      </c>
      <c r="H1361" s="130">
        <f t="shared" ca="1" si="45"/>
        <v>5.0006091498649305E-2</v>
      </c>
    </row>
    <row r="1362" spans="2:8" x14ac:dyDescent="0.25">
      <c r="B1362" s="136">
        <v>44040</v>
      </c>
      <c r="C1362" s="261">
        <v>10.95230102539062</v>
      </c>
      <c r="D1362" s="130">
        <f t="shared" si="44"/>
        <v>-7.1032846639603178E-3</v>
      </c>
      <c r="E1362" s="130">
        <v>-2.1011688542405274E-2</v>
      </c>
      <c r="G1362" s="130">
        <v>1360</v>
      </c>
      <c r="H1362" s="130">
        <f t="shared" ca="1" si="45"/>
        <v>-1.2172729248530488E-2</v>
      </c>
    </row>
    <row r="1363" spans="2:8" x14ac:dyDescent="0.25">
      <c r="B1363" s="136">
        <v>44039</v>
      </c>
      <c r="C1363" s="261">
        <v>11.030654907226561</v>
      </c>
      <c r="D1363" s="130">
        <f t="shared" si="44"/>
        <v>2.7575112214789834E-2</v>
      </c>
      <c r="E1363" s="130">
        <v>7.1541022890344195E-3</v>
      </c>
      <c r="G1363" s="130">
        <v>1361</v>
      </c>
      <c r="H1363" s="130">
        <f t="shared" ca="1" si="45"/>
        <v>2.9660061854350748E-2</v>
      </c>
    </row>
    <row r="1364" spans="2:8" x14ac:dyDescent="0.25">
      <c r="B1364" s="136">
        <v>44036</v>
      </c>
      <c r="C1364" s="261">
        <v>10.734645843505859</v>
      </c>
      <c r="D1364" s="130">
        <f t="shared" si="44"/>
        <v>7.3528279928678532E-3</v>
      </c>
      <c r="E1364" s="130">
        <v>-2.6835130480491746E-2</v>
      </c>
      <c r="G1364" s="130">
        <v>1362</v>
      </c>
      <c r="H1364" s="130">
        <f t="shared" ca="1" si="45"/>
        <v>-1.7954192560784444E-2</v>
      </c>
    </row>
    <row r="1365" spans="2:8" x14ac:dyDescent="0.25">
      <c r="B1365" s="136">
        <v>44035</v>
      </c>
      <c r="C1365" s="261">
        <v>10.65629196166992</v>
      </c>
      <c r="D1365" s="130">
        <f t="shared" si="44"/>
        <v>-4.8780331411298608E-3</v>
      </c>
      <c r="E1365" s="130">
        <v>-7.2991585356624537E-3</v>
      </c>
      <c r="G1365" s="130">
        <v>1363</v>
      </c>
      <c r="H1365" s="130">
        <f t="shared" ca="1" si="45"/>
        <v>3.1551964860410134E-2</v>
      </c>
    </row>
    <row r="1366" spans="2:8" x14ac:dyDescent="0.25">
      <c r="B1366" s="136">
        <v>44034</v>
      </c>
      <c r="C1366" s="261">
        <v>10.70852851867676</v>
      </c>
      <c r="D1366" s="130">
        <f t="shared" si="44"/>
        <v>-1.5212208074997086E-2</v>
      </c>
      <c r="E1366" s="130">
        <v>4.9019449912531899E-3</v>
      </c>
      <c r="G1366" s="130">
        <v>1364</v>
      </c>
      <c r="H1366" s="130">
        <f t="shared" ca="1" si="45"/>
        <v>-2.3826629400734656E-2</v>
      </c>
    </row>
    <row r="1367" spans="2:8" x14ac:dyDescent="0.25">
      <c r="B1367" s="136">
        <v>44033</v>
      </c>
      <c r="C1367" s="261">
        <v>10.873945236206049</v>
      </c>
      <c r="D1367" s="130">
        <f t="shared" si="44"/>
        <v>-7.1542764395279863E-3</v>
      </c>
      <c r="E1367" s="130">
        <v>1.5447194004366355E-2</v>
      </c>
      <c r="G1367" s="130">
        <v>1365</v>
      </c>
      <c r="H1367" s="130">
        <f t="shared" ca="1" si="45"/>
        <v>1.9565596965747192E-2</v>
      </c>
    </row>
    <row r="1368" spans="2:8" x14ac:dyDescent="0.25">
      <c r="B1368" s="136">
        <v>44032</v>
      </c>
      <c r="C1368" s="261">
        <v>10.95230102539062</v>
      </c>
      <c r="D1368" s="130">
        <f t="shared" si="44"/>
        <v>2.5264879496344234E-2</v>
      </c>
      <c r="E1368" s="130">
        <v>7.2058289316811819E-3</v>
      </c>
      <c r="G1368" s="130">
        <v>1366</v>
      </c>
      <c r="H1368" s="130">
        <f t="shared" ca="1" si="45"/>
        <v>-1.0690127493181245E-2</v>
      </c>
    </row>
    <row r="1369" spans="2:8" x14ac:dyDescent="0.25">
      <c r="B1369" s="136">
        <v>44029</v>
      </c>
      <c r="C1369" s="261">
        <v>10.68241119384766</v>
      </c>
      <c r="D1369" s="130">
        <f t="shared" si="44"/>
        <v>3.2707249738310406E-3</v>
      </c>
      <c r="E1369" s="130">
        <v>-2.4642294885547495E-2</v>
      </c>
      <c r="G1369" s="130">
        <v>1367</v>
      </c>
      <c r="H1369" s="130">
        <f t="shared" ca="1" si="45"/>
        <v>5.4861175045531471E-3</v>
      </c>
    </row>
    <row r="1370" spans="2:8" x14ac:dyDescent="0.25">
      <c r="B1370" s="136">
        <v>44028</v>
      </c>
      <c r="C1370" s="261">
        <v>10.647585868835449</v>
      </c>
      <c r="D1370" s="130">
        <f t="shared" si="44"/>
        <v>2.6868089039726085E-2</v>
      </c>
      <c r="E1370" s="130">
        <v>-3.2600622069545119E-3</v>
      </c>
      <c r="G1370" s="130">
        <v>1368</v>
      </c>
      <c r="H1370" s="130">
        <f t="shared" ca="1" si="45"/>
        <v>-2.0879041594001814E-2</v>
      </c>
    </row>
    <row r="1371" spans="2:8" x14ac:dyDescent="0.25">
      <c r="B1371" s="136">
        <v>44027</v>
      </c>
      <c r="C1371" s="261">
        <v>10.368990898132321</v>
      </c>
      <c r="D1371" s="130">
        <f t="shared" si="44"/>
        <v>0.12464589352337445</v>
      </c>
      <c r="E1371" s="130">
        <v>-2.6165083253148643E-2</v>
      </c>
      <c r="G1371" s="130">
        <v>1369</v>
      </c>
      <c r="H1371" s="130">
        <f t="shared" ca="1" si="45"/>
        <v>1.7230368300144433E-2</v>
      </c>
    </row>
    <row r="1372" spans="2:8" x14ac:dyDescent="0.25">
      <c r="B1372" s="136">
        <v>44026</v>
      </c>
      <c r="C1372" s="261">
        <v>9.219782829284668</v>
      </c>
      <c r="D1372" s="130">
        <f t="shared" si="44"/>
        <v>1.1461279679685125E-2</v>
      </c>
      <c r="E1372" s="130">
        <v>-0.11083123518361367</v>
      </c>
      <c r="G1372" s="130">
        <v>1370</v>
      </c>
      <c r="H1372" s="130">
        <f t="shared" ca="1" si="45"/>
        <v>2.0016153046936786E-2</v>
      </c>
    </row>
    <row r="1373" spans="2:8" x14ac:dyDescent="0.25">
      <c r="B1373" s="136">
        <v>44025</v>
      </c>
      <c r="C1373" s="261">
        <v>9.1153097152709961</v>
      </c>
      <c r="D1373" s="130">
        <f t="shared" si="44"/>
        <v>7.699791524820818E-3</v>
      </c>
      <c r="E1373" s="130">
        <v>-1.1331407252005479E-2</v>
      </c>
      <c r="G1373" s="130">
        <v>1371</v>
      </c>
      <c r="H1373" s="130">
        <f t="shared" ca="1" si="45"/>
        <v>1.4041831301299613E-2</v>
      </c>
    </row>
    <row r="1374" spans="2:8" x14ac:dyDescent="0.25">
      <c r="B1374" s="136">
        <v>44022</v>
      </c>
      <c r="C1374" s="261">
        <v>9.0456600189208984</v>
      </c>
      <c r="D1374" s="130">
        <f t="shared" si="44"/>
        <v>1.56403305408493E-2</v>
      </c>
      <c r="E1374" s="130">
        <v>-7.6409577431486089E-3</v>
      </c>
      <c r="G1374" s="130">
        <v>1372</v>
      </c>
      <c r="H1374" s="130">
        <f t="shared" ca="1" si="45"/>
        <v>-3.11076790255701E-3</v>
      </c>
    </row>
    <row r="1375" spans="2:8" x14ac:dyDescent="0.25">
      <c r="B1375" s="136">
        <v>44021</v>
      </c>
      <c r="C1375" s="261">
        <v>8.9063615798950195</v>
      </c>
      <c r="D1375" s="130">
        <f t="shared" si="44"/>
        <v>-1.0638264062098756E-2</v>
      </c>
      <c r="E1375" s="130">
        <v>-1.5399477620705062E-2</v>
      </c>
      <c r="G1375" s="130">
        <v>1373</v>
      </c>
      <c r="H1375" s="130">
        <f t="shared" ca="1" si="45"/>
        <v>-1.3405404565269639E-2</v>
      </c>
    </row>
    <row r="1376" spans="2:8" x14ac:dyDescent="0.25">
      <c r="B1376" s="136">
        <v>44020</v>
      </c>
      <c r="C1376" s="261">
        <v>9.0021286010742188</v>
      </c>
      <c r="D1376" s="130">
        <f t="shared" si="44"/>
        <v>9.7653776242687309E-3</v>
      </c>
      <c r="E1376" s="130">
        <v>1.0752653630791401E-2</v>
      </c>
      <c r="G1376" s="130">
        <v>1374</v>
      </c>
      <c r="H1376" s="130">
        <f t="shared" ca="1" si="45"/>
        <v>1.0130068519130033E-2</v>
      </c>
    </row>
    <row r="1377" spans="2:8" x14ac:dyDescent="0.25">
      <c r="B1377" s="136">
        <v>44019</v>
      </c>
      <c r="C1377" s="261">
        <v>8.915069580078125</v>
      </c>
      <c r="D1377" s="130">
        <f t="shared" si="44"/>
        <v>1.2858730786637426E-2</v>
      </c>
      <c r="E1377" s="130">
        <v>-9.6709372698480494E-3</v>
      </c>
      <c r="G1377" s="130">
        <v>1375</v>
      </c>
      <c r="H1377" s="130">
        <f t="shared" ca="1" si="45"/>
        <v>1.1734040075241101E-2</v>
      </c>
    </row>
    <row r="1378" spans="2:8" x14ac:dyDescent="0.25">
      <c r="B1378" s="136">
        <v>44018</v>
      </c>
      <c r="C1378" s="261">
        <v>8.8018884658813477</v>
      </c>
      <c r="D1378" s="130">
        <f t="shared" si="44"/>
        <v>1.9153162357147164E-2</v>
      </c>
      <c r="E1378" s="130">
        <v>-1.2695482988679658E-2</v>
      </c>
      <c r="G1378" s="130">
        <v>1376</v>
      </c>
      <c r="H1378" s="130">
        <f t="shared" ca="1" si="45"/>
        <v>-4.7318014973928367E-2</v>
      </c>
    </row>
    <row r="1379" spans="2:8" x14ac:dyDescent="0.25">
      <c r="B1379" s="136">
        <v>44014</v>
      </c>
      <c r="C1379" s="261">
        <v>8.6364727020263672</v>
      </c>
      <c r="D1379" s="130">
        <f t="shared" si="44"/>
        <v>2.4793304259796024E-2</v>
      </c>
      <c r="E1379" s="130">
        <v>-1.8793212899274919E-2</v>
      </c>
      <c r="G1379" s="130">
        <v>1377</v>
      </c>
      <c r="H1379" s="130">
        <f t="shared" ca="1" si="45"/>
        <v>-3.6978419063385128E-3</v>
      </c>
    </row>
    <row r="1380" spans="2:8" x14ac:dyDescent="0.25">
      <c r="B1380" s="136">
        <v>44013</v>
      </c>
      <c r="C1380" s="261">
        <v>8.4275264739990234</v>
      </c>
      <c r="D1380" s="130">
        <f t="shared" si="44"/>
        <v>2.0704999624091822E-3</v>
      </c>
      <c r="E1380" s="130">
        <v>-2.4193468240606943E-2</v>
      </c>
      <c r="G1380" s="130">
        <v>1378</v>
      </c>
      <c r="H1380" s="130">
        <f t="shared" ca="1" si="45"/>
        <v>-8.6069927306252885E-3</v>
      </c>
    </row>
    <row r="1381" spans="2:8" x14ac:dyDescent="0.25">
      <c r="B1381" s="136">
        <v>44012</v>
      </c>
      <c r="C1381" s="261">
        <v>8.4101133346557617</v>
      </c>
      <c r="D1381" s="130">
        <f t="shared" si="44"/>
        <v>9.4045885757192832E-3</v>
      </c>
      <c r="E1381" s="130">
        <v>-2.0662218501461258E-3</v>
      </c>
      <c r="G1381" s="130">
        <v>1379</v>
      </c>
      <c r="H1381" s="130">
        <f t="shared" ca="1" si="45"/>
        <v>-2.384422819932748E-2</v>
      </c>
    </row>
    <row r="1382" spans="2:8" x14ac:dyDescent="0.25">
      <c r="B1382" s="136">
        <v>44011</v>
      </c>
      <c r="C1382" s="261">
        <v>8.331756591796875</v>
      </c>
      <c r="D1382" s="130">
        <f t="shared" si="44"/>
        <v>4.1972587472775746E-3</v>
      </c>
      <c r="E1382" s="130">
        <v>-9.3169663405129333E-3</v>
      </c>
      <c r="G1382" s="130">
        <v>1380</v>
      </c>
      <c r="H1382" s="130">
        <f t="shared" ca="1" si="45"/>
        <v>1.2672998619353488E-2</v>
      </c>
    </row>
    <row r="1383" spans="2:8" x14ac:dyDescent="0.25">
      <c r="B1383" s="136">
        <v>44008</v>
      </c>
      <c r="C1383" s="261">
        <v>8.2969322204589844</v>
      </c>
      <c r="D1383" s="130">
        <f t="shared" si="44"/>
        <v>2.583414810842475E-2</v>
      </c>
      <c r="E1383" s="130">
        <v>-4.1797154002527334E-3</v>
      </c>
      <c r="G1383" s="130">
        <v>1381</v>
      </c>
      <c r="H1383" s="130">
        <f t="shared" ca="1" si="45"/>
        <v>2.5192576772307539E-2</v>
      </c>
    </row>
    <row r="1384" spans="2:8" x14ac:dyDescent="0.25">
      <c r="B1384" s="136">
        <v>44007</v>
      </c>
      <c r="C1384" s="261">
        <v>8.0879859924316406</v>
      </c>
      <c r="D1384" s="130">
        <f t="shared" si="44"/>
        <v>2.4255894771376692E-2</v>
      </c>
      <c r="E1384" s="130">
        <v>-2.5183552483665449E-2</v>
      </c>
      <c r="G1384" s="130">
        <v>1382</v>
      </c>
      <c r="H1384" s="130">
        <f t="shared" ca="1" si="45"/>
        <v>-2.6981753133183053E-4</v>
      </c>
    </row>
    <row r="1385" spans="2:8" x14ac:dyDescent="0.25">
      <c r="B1385" s="136">
        <v>44006</v>
      </c>
      <c r="C1385" s="261">
        <v>7.8964505195617676</v>
      </c>
      <c r="D1385" s="130">
        <f t="shared" si="44"/>
        <v>-3.7155047156564681E-2</v>
      </c>
      <c r="E1385" s="130">
        <v>-2.3681479301411131E-2</v>
      </c>
      <c r="G1385" s="130">
        <v>1383</v>
      </c>
      <c r="H1385" s="130">
        <f t="shared" ca="1" si="45"/>
        <v>-3.9480992615465178E-2</v>
      </c>
    </row>
    <row r="1386" spans="2:8" x14ac:dyDescent="0.25">
      <c r="B1386" s="136">
        <v>44005</v>
      </c>
      <c r="C1386" s="261">
        <v>8.2011651992797852</v>
      </c>
      <c r="D1386" s="130">
        <f t="shared" si="44"/>
        <v>2.9508039715972434E-2</v>
      </c>
      <c r="E1386" s="130">
        <v>3.8588816451537576E-2</v>
      </c>
      <c r="G1386" s="130">
        <v>1384</v>
      </c>
      <c r="H1386" s="130">
        <f t="shared" ca="1" si="45"/>
        <v>4.6396380001810945E-3</v>
      </c>
    </row>
    <row r="1387" spans="2:8" x14ac:dyDescent="0.25">
      <c r="B1387" s="136">
        <v>44004</v>
      </c>
      <c r="C1387" s="261">
        <v>7.9661011695861816</v>
      </c>
      <c r="D1387" s="130">
        <f t="shared" si="44"/>
        <v>-1.0915800112422697E-3</v>
      </c>
      <c r="E1387" s="130">
        <v>-2.8662272248124756E-2</v>
      </c>
      <c r="G1387" s="130">
        <v>1385</v>
      </c>
      <c r="H1387" s="130">
        <f t="shared" ca="1" si="45"/>
        <v>1.2051596951467376E-3</v>
      </c>
    </row>
    <row r="1388" spans="2:8" x14ac:dyDescent="0.25">
      <c r="B1388" s="136">
        <v>44001</v>
      </c>
      <c r="C1388" s="261">
        <v>7.9748063087463379</v>
      </c>
      <c r="D1388" s="130">
        <f t="shared" si="44"/>
        <v>-6.507866788594989E-3</v>
      </c>
      <c r="E1388" s="130">
        <v>1.0927728602533502E-3</v>
      </c>
      <c r="G1388" s="130">
        <v>1386</v>
      </c>
      <c r="H1388" s="130">
        <f t="shared" ca="1" si="45"/>
        <v>2.1159346471002465E-2</v>
      </c>
    </row>
    <row r="1389" spans="2:8" x14ac:dyDescent="0.25">
      <c r="B1389" s="136">
        <v>44000</v>
      </c>
      <c r="C1389" s="261">
        <v>8.0270452499389648</v>
      </c>
      <c r="D1389" s="130">
        <f t="shared" si="44"/>
        <v>-1.1789768808149449E-2</v>
      </c>
      <c r="E1389" s="130">
        <v>6.5504965475254359E-3</v>
      </c>
      <c r="G1389" s="130">
        <v>1387</v>
      </c>
      <c r="H1389" s="130">
        <f t="shared" ca="1" si="45"/>
        <v>-7.2876185708794345E-4</v>
      </c>
    </row>
    <row r="1390" spans="2:8" x14ac:dyDescent="0.25">
      <c r="B1390" s="136">
        <v>43999</v>
      </c>
      <c r="C1390" s="261">
        <v>8.1228113174438477</v>
      </c>
      <c r="D1390" s="130">
        <f t="shared" si="44"/>
        <v>2.3026176911870165E-2</v>
      </c>
      <c r="E1390" s="130">
        <v>1.1930425769757681E-2</v>
      </c>
      <c r="G1390" s="130">
        <v>1388</v>
      </c>
      <c r="H1390" s="130">
        <f t="shared" ca="1" si="45"/>
        <v>-2.7983724116553573E-3</v>
      </c>
    </row>
    <row r="1391" spans="2:8" x14ac:dyDescent="0.25">
      <c r="B1391" s="136">
        <v>43998</v>
      </c>
      <c r="C1391" s="261">
        <v>7.9399838447570801</v>
      </c>
      <c r="D1391" s="130">
        <f t="shared" si="44"/>
        <v>-1.0846009019638546E-2</v>
      </c>
      <c r="E1391" s="130">
        <v>-2.2507905888955355E-2</v>
      </c>
      <c r="G1391" s="130">
        <v>1389</v>
      </c>
      <c r="H1391" s="130">
        <f t="shared" ca="1" si="45"/>
        <v>-1.8618217802692807E-2</v>
      </c>
    </row>
    <row r="1392" spans="2:8" x14ac:dyDescent="0.25">
      <c r="B1392" s="136">
        <v>43997</v>
      </c>
      <c r="C1392" s="261">
        <v>8.0270452499389648</v>
      </c>
      <c r="D1392" s="130">
        <f t="shared" si="44"/>
        <v>1.2074783685752252E-2</v>
      </c>
      <c r="E1392" s="130">
        <v>1.0964934801394217E-2</v>
      </c>
      <c r="G1392" s="130">
        <v>1390</v>
      </c>
      <c r="H1392" s="130">
        <f t="shared" ca="1" si="45"/>
        <v>3.5670261772786933E-2</v>
      </c>
    </row>
    <row r="1393" spans="2:8" x14ac:dyDescent="0.25">
      <c r="B1393" s="136">
        <v>43994</v>
      </c>
      <c r="C1393" s="261">
        <v>7.931276798248291</v>
      </c>
      <c r="D1393" s="130">
        <f t="shared" si="44"/>
        <v>2.8216799038613703E-2</v>
      </c>
      <c r="E1393" s="130">
        <v>-1.1930722788862069E-2</v>
      </c>
      <c r="G1393" s="130">
        <v>1391</v>
      </c>
      <c r="H1393" s="130">
        <f t="shared" ca="1" si="45"/>
        <v>-3.0910378460078311E-2</v>
      </c>
    </row>
    <row r="1394" spans="2:8" x14ac:dyDescent="0.25">
      <c r="B1394" s="136">
        <v>43993</v>
      </c>
      <c r="C1394" s="261">
        <v>7.713623046875</v>
      </c>
      <c r="D1394" s="130">
        <f t="shared" si="44"/>
        <v>-4.7311795280964172E-2</v>
      </c>
      <c r="E1394" s="130">
        <v>-2.7442460641565584E-2</v>
      </c>
      <c r="G1394" s="130">
        <v>1392</v>
      </c>
      <c r="H1394" s="130">
        <f t="shared" ca="1" si="45"/>
        <v>-2.0381113163612845E-2</v>
      </c>
    </row>
    <row r="1395" spans="2:8" x14ac:dyDescent="0.25">
      <c r="B1395" s="136">
        <v>43992</v>
      </c>
      <c r="C1395" s="261">
        <v>8.0966920852661133</v>
      </c>
      <c r="D1395" s="130">
        <f t="shared" si="44"/>
        <v>-3.2155409201298285E-3</v>
      </c>
      <c r="E1395" s="130">
        <v>4.9661363546447221E-2</v>
      </c>
      <c r="G1395" s="130">
        <v>1393</v>
      </c>
      <c r="H1395" s="130">
        <f t="shared" ca="1" si="45"/>
        <v>-1.3391881796695537E-2</v>
      </c>
    </row>
    <row r="1396" spans="2:8" x14ac:dyDescent="0.25">
      <c r="B1396" s="136">
        <v>43991</v>
      </c>
      <c r="C1396" s="261">
        <v>8.1228113174438477</v>
      </c>
      <c r="D1396" s="130">
        <f t="shared" si="44"/>
        <v>-2.4058612044224634E-2</v>
      </c>
      <c r="E1396" s="130">
        <v>3.225913978532619E-3</v>
      </c>
      <c r="G1396" s="130">
        <v>1394</v>
      </c>
      <c r="H1396" s="130">
        <f t="shared" ca="1" si="45"/>
        <v>-3.0997762199980398E-2</v>
      </c>
    </row>
    <row r="1397" spans="2:8" x14ac:dyDescent="0.25">
      <c r="B1397" s="136">
        <v>43990</v>
      </c>
      <c r="C1397" s="261">
        <v>8.3230524063110352</v>
      </c>
      <c r="D1397" s="130">
        <f t="shared" si="44"/>
        <v>1.9189938513579717E-2</v>
      </c>
      <c r="E1397" s="130">
        <v>2.465169767481451E-2</v>
      </c>
      <c r="G1397" s="130">
        <v>1395</v>
      </c>
      <c r="H1397" s="130">
        <f t="shared" ca="1" si="45"/>
        <v>-5.3784311959653606E-3</v>
      </c>
    </row>
    <row r="1398" spans="2:8" x14ac:dyDescent="0.25">
      <c r="B1398" s="136">
        <v>43987</v>
      </c>
      <c r="C1398" s="261">
        <v>8.1663408279418945</v>
      </c>
      <c r="D1398" s="130">
        <f t="shared" si="44"/>
        <v>1.1866077738891697E-2</v>
      </c>
      <c r="E1398" s="130">
        <v>-1.8828618482602914E-2</v>
      </c>
      <c r="G1398" s="130">
        <v>1396</v>
      </c>
      <c r="H1398" s="130">
        <f t="shared" ca="1" si="45"/>
        <v>-3.5641016320440734E-2</v>
      </c>
    </row>
    <row r="1399" spans="2:8" x14ac:dyDescent="0.25">
      <c r="B1399" s="136">
        <v>43986</v>
      </c>
      <c r="C1399" s="261">
        <v>8.0705747604370117</v>
      </c>
      <c r="D1399" s="130">
        <f t="shared" si="44"/>
        <v>0</v>
      </c>
      <c r="E1399" s="130">
        <v>-1.1726925133618022E-2</v>
      </c>
      <c r="G1399" s="130">
        <v>1397</v>
      </c>
      <c r="H1399" s="130">
        <f t="shared" ca="1" si="45"/>
        <v>1.4878429846326145E-2</v>
      </c>
    </row>
    <row r="1400" spans="2:8" x14ac:dyDescent="0.25">
      <c r="B1400" s="136">
        <v>43985</v>
      </c>
      <c r="C1400" s="261">
        <v>8.0705747604370117</v>
      </c>
      <c r="D1400" s="130">
        <f t="shared" si="44"/>
        <v>-1.1726925133618022E-2</v>
      </c>
      <c r="E1400" s="130">
        <v>0</v>
      </c>
      <c r="G1400" s="130">
        <v>1398</v>
      </c>
      <c r="H1400" s="130">
        <f t="shared" ca="1" si="45"/>
        <v>-1.2104261710376953E-2</v>
      </c>
    </row>
    <row r="1401" spans="2:8" x14ac:dyDescent="0.25">
      <c r="B1401" s="136">
        <v>43984</v>
      </c>
      <c r="C1401" s="261">
        <v>8.1663408279418945</v>
      </c>
      <c r="D1401" s="130">
        <f t="shared" si="44"/>
        <v>1.2958682237842082E-2</v>
      </c>
      <c r="E1401" s="130">
        <v>1.1866077738891697E-2</v>
      </c>
      <c r="G1401" s="130">
        <v>1399</v>
      </c>
      <c r="H1401" s="130">
        <f t="shared" ca="1" si="45"/>
        <v>6.9559681689039731E-3</v>
      </c>
    </row>
    <row r="1402" spans="2:8" x14ac:dyDescent="0.25">
      <c r="B1402" s="136">
        <v>43983</v>
      </c>
      <c r="C1402" s="261">
        <v>8.0618696212768555</v>
      </c>
      <c r="D1402" s="130">
        <f t="shared" si="44"/>
        <v>1.7582417450138089E-2</v>
      </c>
      <c r="E1402" s="130">
        <v>-1.2792903072032104E-2</v>
      </c>
      <c r="G1402" s="130">
        <v>1400</v>
      </c>
      <c r="H1402" s="130">
        <f t="shared" ca="1" si="45"/>
        <v>2.3153164850906831E-2</v>
      </c>
    </row>
    <row r="1403" spans="2:8" x14ac:dyDescent="0.25">
      <c r="B1403" s="136">
        <v>43980</v>
      </c>
      <c r="C1403" s="261">
        <v>7.9225716590881348</v>
      </c>
      <c r="D1403" s="130">
        <f t="shared" si="44"/>
        <v>4.0828469844313361E-3</v>
      </c>
      <c r="E1403" s="130">
        <v>-1.7278617582835384E-2</v>
      </c>
      <c r="G1403" s="130">
        <v>1401</v>
      </c>
      <c r="H1403" s="130">
        <f t="shared" ca="1" si="45"/>
        <v>4.4963975764134564E-2</v>
      </c>
    </row>
    <row r="1404" spans="2:8" x14ac:dyDescent="0.25">
      <c r="B1404" s="136">
        <v>43979</v>
      </c>
      <c r="C1404" s="261">
        <v>7.8903565406799316</v>
      </c>
      <c r="D1404" s="130">
        <f t="shared" si="44"/>
        <v>-1.7112481981390135E-2</v>
      </c>
      <c r="E1404" s="130">
        <v>-4.0662451277734477E-3</v>
      </c>
      <c r="G1404" s="130">
        <v>1402</v>
      </c>
      <c r="H1404" s="130">
        <f t="shared" ca="1" si="45"/>
        <v>3.98205402757809E-2</v>
      </c>
    </row>
    <row r="1405" spans="2:8" x14ac:dyDescent="0.25">
      <c r="B1405" s="136">
        <v>43978</v>
      </c>
      <c r="C1405" s="261">
        <v>8.0277309417724609</v>
      </c>
      <c r="D1405" s="130">
        <f t="shared" si="44"/>
        <v>3.0871263832489539E-2</v>
      </c>
      <c r="E1405" s="130">
        <v>1.7410417436053073E-2</v>
      </c>
      <c r="G1405" s="130">
        <v>1403</v>
      </c>
      <c r="H1405" s="130">
        <f t="shared" ca="1" si="45"/>
        <v>-3.5422801587653201E-2</v>
      </c>
    </row>
    <row r="1406" spans="2:8" x14ac:dyDescent="0.25">
      <c r="B1406" s="136">
        <v>43977</v>
      </c>
      <c r="C1406" s="261">
        <v>7.7873263359069824</v>
      </c>
      <c r="D1406" s="130">
        <f t="shared" si="44"/>
        <v>2.209792111762005E-3</v>
      </c>
      <c r="E1406" s="130">
        <v>-2.994676921899914E-2</v>
      </c>
      <c r="G1406" s="130">
        <v>1404</v>
      </c>
      <c r="H1406" s="130">
        <f t="shared" ca="1" si="45"/>
        <v>1.5111551279421577E-2</v>
      </c>
    </row>
    <row r="1407" spans="2:8" x14ac:dyDescent="0.25">
      <c r="B1407" s="136">
        <v>43973</v>
      </c>
      <c r="C1407" s="261">
        <v>7.7701559066772461</v>
      </c>
      <c r="D1407" s="130">
        <f t="shared" si="44"/>
        <v>1.3437980805798723E-2</v>
      </c>
      <c r="E1407" s="130">
        <v>-2.2049196976071639E-3</v>
      </c>
      <c r="G1407" s="130">
        <v>1405</v>
      </c>
      <c r="H1407" s="130">
        <f t="shared" ca="1" si="45"/>
        <v>4.0858246646213889E-2</v>
      </c>
    </row>
    <row r="1408" spans="2:8" x14ac:dyDescent="0.25">
      <c r="B1408" s="136">
        <v>43972</v>
      </c>
      <c r="C1408" s="261">
        <v>7.6671252250671387</v>
      </c>
      <c r="D1408" s="130">
        <f t="shared" si="44"/>
        <v>-7.7780111052206729E-3</v>
      </c>
      <c r="E1408" s="130">
        <v>-1.3259795922700664E-2</v>
      </c>
      <c r="G1408" s="130">
        <v>1406</v>
      </c>
      <c r="H1408" s="130">
        <f t="shared" ca="1" si="45"/>
        <v>-1.8071601171797118E-2</v>
      </c>
    </row>
    <row r="1409" spans="2:8" x14ac:dyDescent="0.25">
      <c r="B1409" s="136">
        <v>43971</v>
      </c>
      <c r="C1409" s="261">
        <v>7.7272276878356934</v>
      </c>
      <c r="D1409" s="130">
        <f t="shared" si="44"/>
        <v>2.3891001271431116E-2</v>
      </c>
      <c r="E1409" s="130">
        <v>7.8389828004965696E-3</v>
      </c>
      <c r="G1409" s="130">
        <v>1407</v>
      </c>
      <c r="H1409" s="130">
        <f t="shared" ca="1" si="45"/>
        <v>3.5605591543036816E-2</v>
      </c>
    </row>
    <row r="1410" spans="2:8" x14ac:dyDescent="0.25">
      <c r="B1410" s="136">
        <v>43970</v>
      </c>
      <c r="C1410" s="261">
        <v>7.5469241142272949</v>
      </c>
      <c r="D1410" s="130">
        <f t="shared" si="44"/>
        <v>-1.8973481246593583E-2</v>
      </c>
      <c r="E1410" s="130">
        <v>-2.3333539646079638E-2</v>
      </c>
      <c r="G1410" s="130">
        <v>1408</v>
      </c>
      <c r="H1410" s="130">
        <f t="shared" ca="1" si="45"/>
        <v>-1.1030426900489909E-2</v>
      </c>
    </row>
    <row r="1411" spans="2:8" x14ac:dyDescent="0.25">
      <c r="B1411" s="136">
        <v>43969</v>
      </c>
      <c r="C1411" s="261">
        <v>7.6928849220275879</v>
      </c>
      <c r="D1411" s="130">
        <f t="shared" ref="D1411:D1474" si="46">(C1411-C1412)/C1412</f>
        <v>2.9885227555421688E-2</v>
      </c>
      <c r="E1411" s="130">
        <v>1.9340436658841033E-2</v>
      </c>
      <c r="G1411" s="130">
        <v>1409</v>
      </c>
      <c r="H1411" s="130">
        <f t="shared" ref="H1411:H1474" ca="1" si="47">_xlfn.NORM.INV(RAND(),N$5,N$6)</f>
        <v>-2.5988563090490809E-2</v>
      </c>
    </row>
    <row r="1412" spans="2:8" x14ac:dyDescent="0.25">
      <c r="B1412" s="136">
        <v>43966</v>
      </c>
      <c r="C1412" s="261">
        <v>7.4696526527404794</v>
      </c>
      <c r="D1412" s="130">
        <f t="shared" si="46"/>
        <v>2.3039879485480352E-3</v>
      </c>
      <c r="E1412" s="130">
        <v>-2.9018017499249413E-2</v>
      </c>
      <c r="G1412" s="130">
        <v>1410</v>
      </c>
      <c r="H1412" s="130">
        <f t="shared" ca="1" si="47"/>
        <v>2.5982577230084236E-2</v>
      </c>
    </row>
    <row r="1413" spans="2:8" x14ac:dyDescent="0.25">
      <c r="B1413" s="136">
        <v>43965</v>
      </c>
      <c r="C1413" s="261">
        <v>7.4524822235107422</v>
      </c>
      <c r="D1413" s="130">
        <f t="shared" si="46"/>
        <v>1.5204697811543332E-2</v>
      </c>
      <c r="E1413" s="130">
        <v>-2.2986917903656066E-3</v>
      </c>
      <c r="G1413" s="130">
        <v>1411</v>
      </c>
      <c r="H1413" s="130">
        <f t="shared" ca="1" si="47"/>
        <v>1.1316723772791939E-2</v>
      </c>
    </row>
    <row r="1414" spans="2:8" x14ac:dyDescent="0.25">
      <c r="B1414" s="136">
        <v>43964</v>
      </c>
      <c r="C1414" s="261">
        <v>7.3408665657043457</v>
      </c>
      <c r="D1414" s="130">
        <f t="shared" si="46"/>
        <v>-6.5573556559431492E-2</v>
      </c>
      <c r="E1414" s="130">
        <v>-1.4976977396105238E-2</v>
      </c>
      <c r="G1414" s="130">
        <v>1412</v>
      </c>
      <c r="H1414" s="130">
        <f t="shared" ca="1" si="47"/>
        <v>-4.0092332980690253E-3</v>
      </c>
    </row>
    <row r="1415" spans="2:8" x14ac:dyDescent="0.25">
      <c r="B1415" s="136">
        <v>43963</v>
      </c>
      <c r="C1415" s="261">
        <v>7.856013298034668</v>
      </c>
      <c r="D1415" s="130">
        <f t="shared" si="46"/>
        <v>1.6666470227312012E-2</v>
      </c>
      <c r="E1415" s="130">
        <v>7.0175193585049811E-2</v>
      </c>
      <c r="G1415" s="130">
        <v>1413</v>
      </c>
      <c r="H1415" s="130">
        <f t="shared" ca="1" si="47"/>
        <v>-3.1551794623838432E-3</v>
      </c>
    </row>
    <row r="1416" spans="2:8" x14ac:dyDescent="0.25">
      <c r="B1416" s="136">
        <v>43962</v>
      </c>
      <c r="C1416" s="261">
        <v>7.7272276878356934</v>
      </c>
      <c r="D1416" s="130">
        <f t="shared" si="46"/>
        <v>-1.8538673104936579E-2</v>
      </c>
      <c r="E1416" s="130">
        <v>-1.6393252571401933E-2</v>
      </c>
      <c r="G1416" s="130">
        <v>1414</v>
      </c>
      <c r="H1416" s="130">
        <f t="shared" ca="1" si="47"/>
        <v>-1.0959722212073978E-2</v>
      </c>
    </row>
    <row r="1417" spans="2:8" x14ac:dyDescent="0.25">
      <c r="B1417" s="136">
        <v>43959</v>
      </c>
      <c r="C1417" s="261">
        <v>7.8731861114501953</v>
      </c>
      <c r="D1417" s="130">
        <f t="shared" si="46"/>
        <v>1.4380613068888048E-2</v>
      </c>
      <c r="E1417" s="130">
        <v>1.8888847269800484E-2</v>
      </c>
      <c r="G1417" s="130">
        <v>1415</v>
      </c>
      <c r="H1417" s="130">
        <f t="shared" ca="1" si="47"/>
        <v>-1.5178916302415647E-2</v>
      </c>
    </row>
    <row r="1418" spans="2:8" x14ac:dyDescent="0.25">
      <c r="B1418" s="136">
        <v>43958</v>
      </c>
      <c r="C1418" s="261">
        <v>7.7615699768066406</v>
      </c>
      <c r="D1418" s="130">
        <f t="shared" si="46"/>
        <v>2.0316130664867559E-2</v>
      </c>
      <c r="E1418" s="130">
        <v>-1.41767428158758E-2</v>
      </c>
      <c r="G1418" s="130">
        <v>1416</v>
      </c>
      <c r="H1418" s="130">
        <f t="shared" ca="1" si="47"/>
        <v>1.2337500721070802E-2</v>
      </c>
    </row>
    <row r="1419" spans="2:8" x14ac:dyDescent="0.25">
      <c r="B1419" s="136">
        <v>43957</v>
      </c>
      <c r="C1419" s="261">
        <v>7.6070246696472168</v>
      </c>
      <c r="D1419" s="130">
        <f t="shared" si="46"/>
        <v>-5.6119383262108616E-3</v>
      </c>
      <c r="E1419" s="130">
        <v>-1.9911603917923928E-2</v>
      </c>
      <c r="G1419" s="130">
        <v>1417</v>
      </c>
      <c r="H1419" s="130">
        <f t="shared" ca="1" si="47"/>
        <v>-2.6224475401020374E-2</v>
      </c>
    </row>
    <row r="1420" spans="2:8" x14ac:dyDescent="0.25">
      <c r="B1420" s="136">
        <v>43956</v>
      </c>
      <c r="C1420" s="261">
        <v>7.6499557495117188</v>
      </c>
      <c r="D1420" s="130">
        <f t="shared" si="46"/>
        <v>-2.2393628708822313E-3</v>
      </c>
      <c r="E1420" s="130">
        <v>5.6436099170022701E-3</v>
      </c>
      <c r="G1420" s="130">
        <v>1418</v>
      </c>
      <c r="H1420" s="130">
        <f t="shared" ca="1" si="47"/>
        <v>-2.6626545110306338E-2</v>
      </c>
    </row>
    <row r="1421" spans="2:8" x14ac:dyDescent="0.25">
      <c r="B1421" s="136">
        <v>43955</v>
      </c>
      <c r="C1421" s="261">
        <v>7.6671252250671387</v>
      </c>
      <c r="D1421" s="130">
        <f t="shared" si="46"/>
        <v>-1.4349109896049256E-2</v>
      </c>
      <c r="E1421" s="130">
        <v>2.2443888719899871E-3</v>
      </c>
      <c r="G1421" s="130">
        <v>1419</v>
      </c>
      <c r="H1421" s="130">
        <f t="shared" ca="1" si="47"/>
        <v>-5.7538246440257514E-4</v>
      </c>
    </row>
    <row r="1422" spans="2:8" x14ac:dyDescent="0.25">
      <c r="B1422" s="136">
        <v>43952</v>
      </c>
      <c r="C1422" s="261">
        <v>7.7787432670593262</v>
      </c>
      <c r="D1422" s="130">
        <f t="shared" si="46"/>
        <v>-1.8417982802044552E-2</v>
      </c>
      <c r="E1422" s="130">
        <v>1.455800429961154E-2</v>
      </c>
      <c r="G1422" s="130">
        <v>1420</v>
      </c>
      <c r="H1422" s="130">
        <f t="shared" ca="1" si="47"/>
        <v>5.0647563726001043E-4</v>
      </c>
    </row>
    <row r="1423" spans="2:8" x14ac:dyDescent="0.25">
      <c r="B1423" s="136">
        <v>43951</v>
      </c>
      <c r="C1423" s="261">
        <v>7.9247002601623544</v>
      </c>
      <c r="D1423" s="130">
        <f t="shared" si="46"/>
        <v>-2.7397355673625192E-2</v>
      </c>
      <c r="E1423" s="130">
        <v>1.876356990995099E-2</v>
      </c>
      <c r="G1423" s="130">
        <v>1421</v>
      </c>
      <c r="H1423" s="130">
        <f t="shared" ca="1" si="47"/>
        <v>8.0772040724883722E-3</v>
      </c>
    </row>
    <row r="1424" spans="2:8" x14ac:dyDescent="0.25">
      <c r="B1424" s="136">
        <v>43950</v>
      </c>
      <c r="C1424" s="261">
        <v>8.1479320526123047</v>
      </c>
      <c r="D1424" s="130">
        <f t="shared" si="46"/>
        <v>7.9636144379933924E-2</v>
      </c>
      <c r="E1424" s="130">
        <v>2.8169114934496829E-2</v>
      </c>
      <c r="G1424" s="130">
        <v>1422</v>
      </c>
      <c r="H1424" s="130">
        <f t="shared" ca="1" si="47"/>
        <v>-2.1852569505603058E-2</v>
      </c>
    </row>
    <row r="1425" spans="2:8" x14ac:dyDescent="0.25">
      <c r="B1425" s="136">
        <v>43949</v>
      </c>
      <c r="C1425" s="261">
        <v>7.5469241142272949</v>
      </c>
      <c r="D1425" s="130">
        <f t="shared" si="46"/>
        <v>-1.5677468061543392E-2</v>
      </c>
      <c r="E1425" s="130">
        <v>-7.3762021394412694E-2</v>
      </c>
      <c r="G1425" s="130">
        <v>1423</v>
      </c>
      <c r="H1425" s="130">
        <f t="shared" ca="1" si="47"/>
        <v>3.3019241632637225E-2</v>
      </c>
    </row>
    <row r="1426" spans="2:8" x14ac:dyDescent="0.25">
      <c r="B1426" s="136">
        <v>43948</v>
      </c>
      <c r="C1426" s="261">
        <v>7.6671252250671387</v>
      </c>
      <c r="D1426" s="130">
        <f t="shared" si="46"/>
        <v>1.9405965978902224E-2</v>
      </c>
      <c r="E1426" s="130">
        <v>1.5927165693006409E-2</v>
      </c>
      <c r="G1426" s="130">
        <v>1424</v>
      </c>
      <c r="H1426" s="130">
        <f t="shared" ca="1" si="47"/>
        <v>-2.0463433691743568E-2</v>
      </c>
    </row>
    <row r="1427" spans="2:8" x14ac:dyDescent="0.25">
      <c r="B1427" s="136">
        <v>43945</v>
      </c>
      <c r="C1427" s="261">
        <v>7.5211696624755859</v>
      </c>
      <c r="D1427" s="130">
        <f t="shared" si="46"/>
        <v>-3.4125759530504963E-3</v>
      </c>
      <c r="E1427" s="130">
        <v>-1.9036543464082348E-2</v>
      </c>
      <c r="G1427" s="130">
        <v>1425</v>
      </c>
      <c r="H1427" s="130">
        <f t="shared" ca="1" si="47"/>
        <v>-5.0382814127468679E-2</v>
      </c>
    </row>
    <row r="1428" spans="2:8" x14ac:dyDescent="0.25">
      <c r="B1428" s="136">
        <v>43944</v>
      </c>
      <c r="C1428" s="261">
        <v>7.5469241142272949</v>
      </c>
      <c r="D1428" s="130">
        <f t="shared" si="46"/>
        <v>2.80699215383679E-2</v>
      </c>
      <c r="E1428" s="130">
        <v>3.4242615055211944E-3</v>
      </c>
      <c r="G1428" s="130">
        <v>1426</v>
      </c>
      <c r="H1428" s="130">
        <f t="shared" ca="1" si="47"/>
        <v>-7.3879856368631574E-3</v>
      </c>
    </row>
    <row r="1429" spans="2:8" x14ac:dyDescent="0.25">
      <c r="B1429" s="136">
        <v>43943</v>
      </c>
      <c r="C1429" s="261">
        <v>7.3408665657043457</v>
      </c>
      <c r="D1429" s="130">
        <f t="shared" si="46"/>
        <v>3.6363609436206257E-2</v>
      </c>
      <c r="E1429" s="130">
        <v>-2.7303514041501234E-2</v>
      </c>
      <c r="G1429" s="130">
        <v>1427</v>
      </c>
      <c r="H1429" s="130">
        <f t="shared" ca="1" si="47"/>
        <v>9.371541397761347E-3</v>
      </c>
    </row>
    <row r="1430" spans="2:8" x14ac:dyDescent="0.25">
      <c r="B1430" s="136">
        <v>43942</v>
      </c>
      <c r="C1430" s="261">
        <v>7.0832924842834473</v>
      </c>
      <c r="D1430" s="130">
        <f t="shared" si="46"/>
        <v>-3.0552265271107475E-2</v>
      </c>
      <c r="E1430" s="130">
        <v>-3.5087694227307425E-2</v>
      </c>
      <c r="G1430" s="130">
        <v>1428</v>
      </c>
      <c r="H1430" s="130">
        <f t="shared" ca="1" si="47"/>
        <v>-2.2461069702497734E-2</v>
      </c>
    </row>
    <row r="1431" spans="2:8" x14ac:dyDescent="0.25">
      <c r="B1431" s="136">
        <v>43941</v>
      </c>
      <c r="C1431" s="261">
        <v>7.306523323059082</v>
      </c>
      <c r="D1431" s="130">
        <f t="shared" si="46"/>
        <v>-8.1582370191947331E-3</v>
      </c>
      <c r="E1431" s="130">
        <v>3.1515123690140409E-2</v>
      </c>
      <c r="G1431" s="130">
        <v>1429</v>
      </c>
      <c r="H1431" s="130">
        <f t="shared" ca="1" si="47"/>
        <v>-3.6859899845988447E-2</v>
      </c>
    </row>
    <row r="1432" spans="2:8" x14ac:dyDescent="0.25">
      <c r="B1432" s="136">
        <v>43938</v>
      </c>
      <c r="C1432" s="261">
        <v>7.3666219711303711</v>
      </c>
      <c r="D1432" s="130">
        <f t="shared" si="46"/>
        <v>4.3795431060727981E-2</v>
      </c>
      <c r="E1432" s="130">
        <v>8.2253413031092692E-3</v>
      </c>
      <c r="G1432" s="130">
        <v>1430</v>
      </c>
      <c r="H1432" s="130">
        <f t="shared" ca="1" si="47"/>
        <v>-2.1041342696734933E-3</v>
      </c>
    </row>
    <row r="1433" spans="2:8" x14ac:dyDescent="0.25">
      <c r="B1433" s="136">
        <v>43937</v>
      </c>
      <c r="C1433" s="261">
        <v>7.0575342178344727</v>
      </c>
      <c r="D1433" s="130">
        <f t="shared" si="46"/>
        <v>-1.3205203835190906E-2</v>
      </c>
      <c r="E1433" s="130">
        <v>-4.1957868139183264E-2</v>
      </c>
      <c r="G1433" s="130">
        <v>1431</v>
      </c>
      <c r="H1433" s="130">
        <f t="shared" ca="1" si="47"/>
        <v>1.2584838229606274E-2</v>
      </c>
    </row>
    <row r="1434" spans="2:8" x14ac:dyDescent="0.25">
      <c r="B1434" s="136">
        <v>43936</v>
      </c>
      <c r="C1434" s="261">
        <v>7.1519775390625</v>
      </c>
      <c r="D1434" s="130">
        <f t="shared" si="46"/>
        <v>-3.921573149155274E-2</v>
      </c>
      <c r="E1434" s="130">
        <v>1.3381914747131931E-2</v>
      </c>
      <c r="G1434" s="130">
        <v>1432</v>
      </c>
      <c r="H1434" s="130">
        <f t="shared" ca="1" si="47"/>
        <v>4.9923908624268751E-2</v>
      </c>
    </row>
    <row r="1435" spans="2:8" x14ac:dyDescent="0.25">
      <c r="B1435" s="136">
        <v>43935</v>
      </c>
      <c r="C1435" s="261">
        <v>7.4438953399658203</v>
      </c>
      <c r="D1435" s="130">
        <f t="shared" si="46"/>
        <v>2.000009016731329E-2</v>
      </c>
      <c r="E1435" s="130">
        <v>4.0816375514175017E-2</v>
      </c>
      <c r="G1435" s="130">
        <v>1433</v>
      </c>
      <c r="H1435" s="130">
        <f t="shared" ca="1" si="47"/>
        <v>-2.1974960644526257E-2</v>
      </c>
    </row>
    <row r="1436" spans="2:8" x14ac:dyDescent="0.25">
      <c r="B1436" s="136">
        <v>43934</v>
      </c>
      <c r="C1436" s="261">
        <v>7.297935962677002</v>
      </c>
      <c r="D1436" s="130">
        <f t="shared" si="46"/>
        <v>-2.3477114799740849E-3</v>
      </c>
      <c r="E1436" s="130">
        <v>-1.9607929803253862E-2</v>
      </c>
      <c r="G1436" s="130">
        <v>1434</v>
      </c>
      <c r="H1436" s="130">
        <f t="shared" ca="1" si="47"/>
        <v>-6.9757398369375903E-3</v>
      </c>
    </row>
    <row r="1437" spans="2:8" x14ac:dyDescent="0.25">
      <c r="B1437" s="136">
        <v>43930</v>
      </c>
      <c r="C1437" s="261">
        <v>7.3151097297668457</v>
      </c>
      <c r="D1437" s="130">
        <f t="shared" si="46"/>
        <v>4.7172449565684952E-3</v>
      </c>
      <c r="E1437" s="130">
        <v>2.3532361996150119E-3</v>
      </c>
      <c r="G1437" s="130">
        <v>1435</v>
      </c>
      <c r="H1437" s="130">
        <f t="shared" ca="1" si="47"/>
        <v>3.9355978395697721E-3</v>
      </c>
    </row>
    <row r="1438" spans="2:8" x14ac:dyDescent="0.25">
      <c r="B1438" s="136">
        <v>43929</v>
      </c>
      <c r="C1438" s="261">
        <v>7.2807645797729492</v>
      </c>
      <c r="D1438" s="130">
        <f t="shared" si="46"/>
        <v>1.1933078371832273E-2</v>
      </c>
      <c r="E1438" s="130">
        <v>-4.695097033765366E-3</v>
      </c>
      <c r="G1438" s="130">
        <v>1436</v>
      </c>
      <c r="H1438" s="130">
        <f t="shared" ca="1" si="47"/>
        <v>2.6536048560692652E-2</v>
      </c>
    </row>
    <row r="1439" spans="2:8" x14ac:dyDescent="0.25">
      <c r="B1439" s="136">
        <v>43928</v>
      </c>
      <c r="C1439" s="261">
        <v>7.1949071884155273</v>
      </c>
      <c r="D1439" s="130">
        <f t="shared" si="46"/>
        <v>1.575746086720731E-2</v>
      </c>
      <c r="E1439" s="130">
        <v>-1.1792359225011413E-2</v>
      </c>
      <c r="G1439" s="130">
        <v>1437</v>
      </c>
      <c r="H1439" s="130">
        <f t="shared" ca="1" si="47"/>
        <v>2.1128468259513398E-2</v>
      </c>
    </row>
    <row r="1440" spans="2:8" x14ac:dyDescent="0.25">
      <c r="B1440" s="136">
        <v>43927</v>
      </c>
      <c r="C1440" s="261">
        <v>7.0832924842834473</v>
      </c>
      <c r="D1440" s="130">
        <f t="shared" si="46"/>
        <v>9.1269959917995011E-2</v>
      </c>
      <c r="E1440" s="130">
        <v>-1.5513015138234191E-2</v>
      </c>
      <c r="G1440" s="130">
        <v>1438</v>
      </c>
      <c r="H1440" s="130">
        <f t="shared" ca="1" si="47"/>
        <v>1.1738508252493713E-2</v>
      </c>
    </row>
    <row r="1441" spans="2:8" x14ac:dyDescent="0.25">
      <c r="B1441" s="136">
        <v>43924</v>
      </c>
      <c r="C1441" s="261">
        <v>6.4908709526062012</v>
      </c>
      <c r="D1441" s="130">
        <f t="shared" si="46"/>
        <v>-4.4247850366630405E-2</v>
      </c>
      <c r="E1441" s="130">
        <v>-8.3636463267855024E-2</v>
      </c>
      <c r="G1441" s="130">
        <v>1439</v>
      </c>
      <c r="H1441" s="130">
        <f t="shared" ca="1" si="47"/>
        <v>2.8384455206929692E-2</v>
      </c>
    </row>
    <row r="1442" spans="2:8" x14ac:dyDescent="0.25">
      <c r="B1442" s="136">
        <v>43923</v>
      </c>
      <c r="C1442" s="261">
        <v>6.791374683380127</v>
      </c>
      <c r="D1442" s="130">
        <f t="shared" si="46"/>
        <v>1.6709533589321451E-2</v>
      </c>
      <c r="E1442" s="130">
        <v>4.6296364997561401E-2</v>
      </c>
      <c r="G1442" s="130">
        <v>1440</v>
      </c>
      <c r="H1442" s="130">
        <f t="shared" ca="1" si="47"/>
        <v>-6.3013763074966792E-3</v>
      </c>
    </row>
    <row r="1443" spans="2:8" x14ac:dyDescent="0.25">
      <c r="B1443" s="136">
        <v>43922</v>
      </c>
      <c r="C1443" s="261">
        <v>6.6797590255737296</v>
      </c>
      <c r="D1443" s="130">
        <f t="shared" si="46"/>
        <v>-5.2375084524386578E-2</v>
      </c>
      <c r="E1443" s="130">
        <v>-1.6434913844400833E-2</v>
      </c>
      <c r="G1443" s="130">
        <v>1441</v>
      </c>
      <c r="H1443" s="130">
        <f t="shared" ca="1" si="47"/>
        <v>-9.2047997058957807E-3</v>
      </c>
    </row>
    <row r="1444" spans="2:8" x14ac:dyDescent="0.25">
      <c r="B1444" s="136">
        <v>43921</v>
      </c>
      <c r="C1444" s="261">
        <v>7.0489482879638672</v>
      </c>
      <c r="D1444" s="130">
        <f t="shared" si="46"/>
        <v>-3.2979796915968564E-2</v>
      </c>
      <c r="E1444" s="130">
        <v>5.5269847456574629E-2</v>
      </c>
      <c r="G1444" s="130">
        <v>1442</v>
      </c>
      <c r="H1444" s="130">
        <f t="shared" ca="1" si="47"/>
        <v>4.8514574365222975E-3</v>
      </c>
    </row>
    <row r="1445" spans="2:8" x14ac:dyDescent="0.25">
      <c r="B1445" s="136">
        <v>43920</v>
      </c>
      <c r="C1445" s="261">
        <v>7.2893495559692383</v>
      </c>
      <c r="D1445" s="130">
        <f t="shared" si="46"/>
        <v>-2.3504704399757489E-3</v>
      </c>
      <c r="E1445" s="130">
        <v>3.4104558323382522E-2</v>
      </c>
      <c r="G1445" s="130">
        <v>1443</v>
      </c>
      <c r="H1445" s="130">
        <f t="shared" ca="1" si="47"/>
        <v>-1.0318282287610748E-2</v>
      </c>
    </row>
    <row r="1446" spans="2:8" x14ac:dyDescent="0.25">
      <c r="B1446" s="136">
        <v>43917</v>
      </c>
      <c r="C1446" s="261">
        <v>7.306523323059082</v>
      </c>
      <c r="D1446" s="130">
        <f t="shared" si="46"/>
        <v>-6.4835049279451551E-2</v>
      </c>
      <c r="E1446" s="130">
        <v>2.356008167529869E-3</v>
      </c>
      <c r="G1446" s="130">
        <v>1444</v>
      </c>
      <c r="H1446" s="130">
        <f t="shared" ca="1" si="47"/>
        <v>6.3837354762105877E-2</v>
      </c>
    </row>
    <row r="1447" spans="2:8" x14ac:dyDescent="0.25">
      <c r="B1447" s="136">
        <v>43916</v>
      </c>
      <c r="C1447" s="261">
        <v>7.8130850791931152</v>
      </c>
      <c r="D1447" s="130">
        <f t="shared" si="46"/>
        <v>0.11111113371503219</v>
      </c>
      <c r="E1447" s="130">
        <v>6.9330067630845094E-2</v>
      </c>
      <c r="G1447" s="130">
        <v>1445</v>
      </c>
      <c r="H1447" s="130">
        <f t="shared" ca="1" si="47"/>
        <v>3.3267773121899279E-3</v>
      </c>
    </row>
    <row r="1448" spans="2:8" x14ac:dyDescent="0.25">
      <c r="B1448" s="136">
        <v>43915</v>
      </c>
      <c r="C1448" s="261">
        <v>7.0317764282226563</v>
      </c>
      <c r="D1448" s="130">
        <f t="shared" si="46"/>
        <v>5.8139499840920705E-2</v>
      </c>
      <c r="E1448" s="130">
        <v>-0.1000000183091757</v>
      </c>
      <c r="G1448" s="130">
        <v>1446</v>
      </c>
      <c r="H1448" s="130">
        <f t="shared" ca="1" si="47"/>
        <v>1.0731711671645451E-2</v>
      </c>
    </row>
    <row r="1449" spans="2:8" x14ac:dyDescent="0.25">
      <c r="B1449" s="136">
        <v>43914</v>
      </c>
      <c r="C1449" s="261">
        <v>6.6454153060913086</v>
      </c>
      <c r="D1449" s="130">
        <f t="shared" si="46"/>
        <v>8.7078555058618543E-2</v>
      </c>
      <c r="E1449" s="130">
        <v>-5.494502364731807E-2</v>
      </c>
      <c r="G1449" s="130">
        <v>1447</v>
      </c>
      <c r="H1449" s="130">
        <f t="shared" ca="1" si="47"/>
        <v>-1.9256687366220573E-2</v>
      </c>
    </row>
    <row r="1450" spans="2:8" x14ac:dyDescent="0.25">
      <c r="B1450" s="136">
        <v>43913</v>
      </c>
      <c r="C1450" s="261">
        <v>6.113095760345459</v>
      </c>
      <c r="D1450" s="130">
        <f t="shared" si="46"/>
        <v>2.5936728802353013E-2</v>
      </c>
      <c r="E1450" s="130">
        <v>-8.010327740659276E-2</v>
      </c>
      <c r="G1450" s="130">
        <v>1448</v>
      </c>
      <c r="H1450" s="130">
        <f t="shared" ca="1" si="47"/>
        <v>-3.101790441378708E-2</v>
      </c>
    </row>
    <row r="1451" spans="2:8" x14ac:dyDescent="0.25">
      <c r="B1451" s="136">
        <v>43910</v>
      </c>
      <c r="C1451" s="261">
        <v>5.9585504531860352</v>
      </c>
      <c r="D1451" s="130">
        <f t="shared" si="46"/>
        <v>-2.664803254314347E-2</v>
      </c>
      <c r="E1451" s="130">
        <v>-2.5281021796179137E-2</v>
      </c>
      <c r="G1451" s="130">
        <v>1449</v>
      </c>
      <c r="H1451" s="130">
        <f t="shared" ca="1" si="47"/>
        <v>3.6363124350655622E-3</v>
      </c>
    </row>
    <row r="1452" spans="2:8" x14ac:dyDescent="0.25">
      <c r="B1452" s="136">
        <v>43909</v>
      </c>
      <c r="C1452" s="261">
        <v>6.1216812133789063</v>
      </c>
      <c r="D1452" s="130">
        <f t="shared" si="46"/>
        <v>-2.9931871320571117E-2</v>
      </c>
      <c r="E1452" s="130">
        <v>2.737759149217997E-2</v>
      </c>
      <c r="G1452" s="130">
        <v>1450</v>
      </c>
      <c r="H1452" s="130">
        <f t="shared" ca="1" si="47"/>
        <v>2.9551067202800197E-2</v>
      </c>
    </row>
    <row r="1453" spans="2:8" x14ac:dyDescent="0.25">
      <c r="B1453" s="136">
        <v>43908</v>
      </c>
      <c r="C1453" s="261">
        <v>6.3105683326721191</v>
      </c>
      <c r="D1453" s="130">
        <f t="shared" si="46"/>
        <v>-6.6073656158959312E-2</v>
      </c>
      <c r="E1453" s="130">
        <v>3.0855432145078212E-2</v>
      </c>
      <c r="G1453" s="130">
        <v>1451</v>
      </c>
      <c r="H1453" s="130">
        <f t="shared" ca="1" si="47"/>
        <v>-2.4166904517739209E-2</v>
      </c>
    </row>
    <row r="1454" spans="2:8" x14ac:dyDescent="0.25">
      <c r="B1454" s="136">
        <v>43907</v>
      </c>
      <c r="C1454" s="261">
        <v>6.7570300102233887</v>
      </c>
      <c r="D1454" s="130">
        <f t="shared" si="46"/>
        <v>6.7842435935945064E-2</v>
      </c>
      <c r="E1454" s="130">
        <v>7.0748251823813432E-2</v>
      </c>
      <c r="G1454" s="130">
        <v>1452</v>
      </c>
      <c r="H1454" s="130">
        <f t="shared" ca="1" si="47"/>
        <v>-4.5235677765002709E-2</v>
      </c>
    </row>
    <row r="1455" spans="2:8" x14ac:dyDescent="0.25">
      <c r="B1455" s="136">
        <v>43906</v>
      </c>
      <c r="C1455" s="261">
        <v>6.3277406692504883</v>
      </c>
      <c r="D1455" s="130">
        <f t="shared" si="46"/>
        <v>-0.12052504590486701</v>
      </c>
      <c r="E1455" s="130">
        <v>-6.3532253123544741E-2</v>
      </c>
      <c r="G1455" s="130">
        <v>1453</v>
      </c>
      <c r="H1455" s="130">
        <f t="shared" ca="1" si="47"/>
        <v>-1.3534514985784511E-2</v>
      </c>
    </row>
    <row r="1456" spans="2:8" x14ac:dyDescent="0.25">
      <c r="B1456" s="136">
        <v>43903</v>
      </c>
      <c r="C1456" s="261">
        <v>7.1949071884155273</v>
      </c>
      <c r="D1456" s="130">
        <f t="shared" si="46"/>
        <v>4.099381950163053E-2</v>
      </c>
      <c r="E1456" s="130">
        <v>0.13704204462408123</v>
      </c>
      <c r="G1456" s="130">
        <v>1454</v>
      </c>
      <c r="H1456" s="130">
        <f t="shared" ca="1" si="47"/>
        <v>1.7392690146205089E-2</v>
      </c>
    </row>
    <row r="1457" spans="2:8" x14ac:dyDescent="0.25">
      <c r="B1457" s="136">
        <v>43902</v>
      </c>
      <c r="C1457" s="261">
        <v>6.9115753173828116</v>
      </c>
      <c r="D1457" s="130">
        <f t="shared" si="46"/>
        <v>-9.5505660396903405E-2</v>
      </c>
      <c r="E1457" s="130">
        <v>-3.937950325320478E-2</v>
      </c>
      <c r="G1457" s="130">
        <v>1455</v>
      </c>
      <c r="H1457" s="130">
        <f t="shared" ca="1" si="47"/>
        <v>-8.7124802539232486E-3</v>
      </c>
    </row>
    <row r="1458" spans="2:8" x14ac:dyDescent="0.25">
      <c r="B1458" s="136">
        <v>43901</v>
      </c>
      <c r="C1458" s="261">
        <v>7.6413693428039551</v>
      </c>
      <c r="D1458" s="130">
        <f t="shared" si="46"/>
        <v>-3.1555886808445885E-2</v>
      </c>
      <c r="E1458" s="130">
        <v>0.10559011396225262</v>
      </c>
      <c r="G1458" s="130">
        <v>1456</v>
      </c>
      <c r="H1458" s="130">
        <f t="shared" ca="1" si="47"/>
        <v>1.8168555477535043E-3</v>
      </c>
    </row>
    <row r="1459" spans="2:8" x14ac:dyDescent="0.25">
      <c r="B1459" s="136">
        <v>43900</v>
      </c>
      <c r="C1459" s="261">
        <v>7.8903565406799316</v>
      </c>
      <c r="D1459" s="130">
        <f t="shared" si="46"/>
        <v>1.2114403528585217E-2</v>
      </c>
      <c r="E1459" s="130">
        <v>3.2584107207231552E-2</v>
      </c>
      <c r="G1459" s="130">
        <v>1457</v>
      </c>
      <c r="H1459" s="130">
        <f t="shared" ca="1" si="47"/>
        <v>1.1420819577080969E-2</v>
      </c>
    </row>
    <row r="1460" spans="2:8" x14ac:dyDescent="0.25">
      <c r="B1460" s="136">
        <v>43899</v>
      </c>
      <c r="C1460" s="261">
        <v>7.7959136962890616</v>
      </c>
      <c r="D1460" s="130">
        <f t="shared" si="46"/>
        <v>-7.1574530642803447E-2</v>
      </c>
      <c r="E1460" s="130">
        <v>-1.1969401370388728E-2</v>
      </c>
      <c r="G1460" s="130">
        <v>1458</v>
      </c>
      <c r="H1460" s="130">
        <f t="shared" ca="1" si="47"/>
        <v>3.4141089933828412E-3</v>
      </c>
    </row>
    <row r="1461" spans="2:8" x14ac:dyDescent="0.25">
      <c r="B1461" s="136">
        <v>43896</v>
      </c>
      <c r="C1461" s="261">
        <v>8.3969192504882813</v>
      </c>
      <c r="D1461" s="130">
        <f t="shared" si="46"/>
        <v>-3.4550787135133383E-2</v>
      </c>
      <c r="E1461" s="130">
        <v>7.7092381677506858E-2</v>
      </c>
      <c r="G1461" s="130">
        <v>1459</v>
      </c>
      <c r="H1461" s="130">
        <f t="shared" ca="1" si="47"/>
        <v>2.3543061383767491E-2</v>
      </c>
    </row>
    <row r="1462" spans="2:8" x14ac:dyDescent="0.25">
      <c r="B1462" s="136">
        <v>43895</v>
      </c>
      <c r="C1462" s="261">
        <v>8.6974220275878906</v>
      </c>
      <c r="D1462" s="130">
        <f t="shared" si="46"/>
        <v>-3.2473877857294185E-2</v>
      </c>
      <c r="E1462" s="130">
        <v>3.5787265321401668E-2</v>
      </c>
      <c r="G1462" s="130">
        <v>1460</v>
      </c>
      <c r="H1462" s="130">
        <f t="shared" ca="1" si="47"/>
        <v>-4.7195131543452097E-2</v>
      </c>
    </row>
    <row r="1463" spans="2:8" x14ac:dyDescent="0.25">
      <c r="B1463" s="136">
        <v>43894</v>
      </c>
      <c r="C1463" s="261">
        <v>8.9893407821655273</v>
      </c>
      <c r="D1463" s="130">
        <f t="shared" si="46"/>
        <v>2.5465266714331657E-2</v>
      </c>
      <c r="E1463" s="130">
        <v>3.3563825424554723E-2</v>
      </c>
      <c r="G1463" s="130">
        <v>1461</v>
      </c>
      <c r="H1463" s="130">
        <f t="shared" ca="1" si="47"/>
        <v>2.6816504689910987E-2</v>
      </c>
    </row>
    <row r="1464" spans="2:8" x14ac:dyDescent="0.25">
      <c r="B1464" s="136">
        <v>43893</v>
      </c>
      <c r="C1464" s="261">
        <v>8.7661094665527344</v>
      </c>
      <c r="D1464" s="130">
        <f t="shared" si="46"/>
        <v>-1.4478756510015305E-2</v>
      </c>
      <c r="E1464" s="130">
        <v>-2.4832890533605587E-2</v>
      </c>
      <c r="G1464" s="130">
        <v>1462</v>
      </c>
      <c r="H1464" s="130">
        <f t="shared" ca="1" si="47"/>
        <v>-2.4460297161232606E-2</v>
      </c>
    </row>
    <row r="1465" spans="2:8" x14ac:dyDescent="0.25">
      <c r="B1465" s="136">
        <v>43892</v>
      </c>
      <c r="C1465" s="261">
        <v>8.8948965072631836</v>
      </c>
      <c r="D1465" s="130">
        <f t="shared" si="46"/>
        <v>2.879826620499492E-2</v>
      </c>
      <c r="E1465" s="130">
        <v>1.4691470737599016E-2</v>
      </c>
      <c r="G1465" s="130">
        <v>1463</v>
      </c>
      <c r="H1465" s="130">
        <f t="shared" ca="1" si="47"/>
        <v>-2.4596493976692984E-2</v>
      </c>
    </row>
    <row r="1466" spans="2:8" x14ac:dyDescent="0.25">
      <c r="B1466" s="136">
        <v>43889</v>
      </c>
      <c r="C1466" s="261">
        <v>8.645909309387207</v>
      </c>
      <c r="D1466" s="130">
        <f t="shared" si="46"/>
        <v>-5.1788977152091034E-2</v>
      </c>
      <c r="E1466" s="130">
        <v>-2.7992141074678553E-2</v>
      </c>
      <c r="G1466" s="130">
        <v>1464</v>
      </c>
      <c r="H1466" s="130">
        <f t="shared" ca="1" si="47"/>
        <v>-1.867868466641125E-3</v>
      </c>
    </row>
    <row r="1467" spans="2:8" x14ac:dyDescent="0.25">
      <c r="B1467" s="136">
        <v>43888</v>
      </c>
      <c r="C1467" s="261">
        <v>9.1181278228759766</v>
      </c>
      <c r="D1467" s="130">
        <f t="shared" si="46"/>
        <v>-3.4545636489197742E-2</v>
      </c>
      <c r="E1467" s="130">
        <v>5.4617564976776146E-2</v>
      </c>
      <c r="G1467" s="130">
        <v>1465</v>
      </c>
      <c r="H1467" s="130">
        <f t="shared" ca="1" si="47"/>
        <v>-6.0176172736968101E-4</v>
      </c>
    </row>
    <row r="1468" spans="2:8" x14ac:dyDescent="0.25">
      <c r="B1468" s="136">
        <v>43887</v>
      </c>
      <c r="C1468" s="261">
        <v>9.4443902969360352</v>
      </c>
      <c r="D1468" s="130">
        <f t="shared" si="46"/>
        <v>-1.8147062366163651E-3</v>
      </c>
      <c r="E1468" s="130">
        <v>3.5781739453302722E-2</v>
      </c>
      <c r="G1468" s="130">
        <v>1466</v>
      </c>
      <c r="H1468" s="130">
        <f t="shared" ca="1" si="47"/>
        <v>-1.668606083559392E-2</v>
      </c>
    </row>
    <row r="1469" spans="2:8" x14ac:dyDescent="0.25">
      <c r="B1469" s="136">
        <v>43886</v>
      </c>
      <c r="C1469" s="261">
        <v>9.4615602493286133</v>
      </c>
      <c r="D1469" s="130">
        <f t="shared" si="46"/>
        <v>-1.7825366294754605E-2</v>
      </c>
      <c r="E1469" s="130">
        <v>1.8180053823218668E-3</v>
      </c>
      <c r="G1469" s="130">
        <v>1467</v>
      </c>
      <c r="H1469" s="130">
        <f t="shared" ca="1" si="47"/>
        <v>3.1148394837417125E-2</v>
      </c>
    </row>
    <row r="1470" spans="2:8" x14ac:dyDescent="0.25">
      <c r="B1470" s="136">
        <v>43885</v>
      </c>
      <c r="C1470" s="261">
        <v>9.6332769393920898</v>
      </c>
      <c r="D1470" s="130">
        <f t="shared" si="46"/>
        <v>-1.665219568121154E-2</v>
      </c>
      <c r="E1470" s="130">
        <v>1.8148876669221811E-2</v>
      </c>
      <c r="G1470" s="130">
        <v>1468</v>
      </c>
      <c r="H1470" s="130">
        <f t="shared" ca="1" si="47"/>
        <v>-1.1934445568327975E-2</v>
      </c>
    </row>
    <row r="1471" spans="2:8" x14ac:dyDescent="0.25">
      <c r="B1471" s="136">
        <v>43882</v>
      </c>
      <c r="C1471" s="261">
        <v>9.7964086532592773</v>
      </c>
      <c r="D1471" s="130">
        <f t="shared" si="46"/>
        <v>4.401666839081662E-3</v>
      </c>
      <c r="E1471" s="130">
        <v>1.6934187078138953E-2</v>
      </c>
      <c r="G1471" s="130">
        <v>1469</v>
      </c>
      <c r="H1471" s="130">
        <f t="shared" ca="1" si="47"/>
        <v>5.4140005411056416E-3</v>
      </c>
    </row>
    <row r="1472" spans="2:8" x14ac:dyDescent="0.25">
      <c r="B1472" s="136">
        <v>43881</v>
      </c>
      <c r="C1472" s="261">
        <v>9.7534770965576172</v>
      </c>
      <c r="D1472" s="130">
        <f t="shared" si="46"/>
        <v>5.3097118962533588E-3</v>
      </c>
      <c r="E1472" s="130">
        <v>-4.3823770752332561E-3</v>
      </c>
      <c r="G1472" s="130">
        <v>1470</v>
      </c>
      <c r="H1472" s="130">
        <f t="shared" ca="1" si="47"/>
        <v>-2.1365674361541707E-2</v>
      </c>
    </row>
    <row r="1473" spans="2:8" x14ac:dyDescent="0.25">
      <c r="B1473" s="136">
        <v>43880</v>
      </c>
      <c r="C1473" s="261">
        <v>9.7019624710083008</v>
      </c>
      <c r="D1473" s="130">
        <f t="shared" si="46"/>
        <v>8.0285614095373867E-3</v>
      </c>
      <c r="E1473" s="130">
        <v>-5.2816677621048526E-3</v>
      </c>
      <c r="G1473" s="130">
        <v>1471</v>
      </c>
      <c r="H1473" s="130">
        <f t="shared" ca="1" si="47"/>
        <v>-1.663180603273209E-2</v>
      </c>
    </row>
    <row r="1474" spans="2:8" x14ac:dyDescent="0.25">
      <c r="B1474" s="136">
        <v>43879</v>
      </c>
      <c r="C1474" s="261">
        <v>9.624690055847168</v>
      </c>
      <c r="D1474" s="130">
        <f t="shared" si="46"/>
        <v>1.8165260010883599E-2</v>
      </c>
      <c r="E1474" s="130">
        <v>-7.9646169929063933E-3</v>
      </c>
      <c r="G1474" s="130">
        <v>1472</v>
      </c>
      <c r="H1474" s="130">
        <f t="shared" ca="1" si="47"/>
        <v>2.4632379936949654E-3</v>
      </c>
    </row>
    <row r="1475" spans="2:8" x14ac:dyDescent="0.25">
      <c r="B1475" s="136">
        <v>43875</v>
      </c>
      <c r="C1475" s="261">
        <v>9.4529743194580078</v>
      </c>
      <c r="D1475" s="130">
        <f t="shared" ref="D1475:D1538" si="48">(C1475-C1476)/C1476</f>
        <v>-8.1082225103518007E-3</v>
      </c>
      <c r="E1475" s="130">
        <v>-1.7841170509676811E-2</v>
      </c>
      <c r="G1475" s="130">
        <v>1473</v>
      </c>
      <c r="H1475" s="130">
        <f t="shared" ref="H1475:H1538" ca="1" si="49">_xlfn.NORM.INV(RAND(),N$5,N$6)</f>
        <v>-3.3262812242150989E-2</v>
      </c>
    </row>
    <row r="1476" spans="2:8" x14ac:dyDescent="0.25">
      <c r="B1476" s="136">
        <v>43874</v>
      </c>
      <c r="C1476" s="261">
        <v>9.530247688293457</v>
      </c>
      <c r="D1476" s="130">
        <f t="shared" si="48"/>
        <v>-1.0695140578522026E-2</v>
      </c>
      <c r="E1476" s="130">
        <v>8.1745032012188659E-3</v>
      </c>
      <c r="G1476" s="130">
        <v>1474</v>
      </c>
      <c r="H1476" s="130">
        <f t="shared" ca="1" si="49"/>
        <v>-3.3214169563828118E-2</v>
      </c>
    </row>
    <row r="1477" spans="2:8" x14ac:dyDescent="0.25">
      <c r="B1477" s="136">
        <v>43873</v>
      </c>
      <c r="C1477" s="261">
        <v>9.6332769393920898</v>
      </c>
      <c r="D1477" s="130">
        <f t="shared" si="48"/>
        <v>2.4657580102544648E-2</v>
      </c>
      <c r="E1477" s="130">
        <v>1.0810763210822891E-2</v>
      </c>
      <c r="G1477" s="130">
        <v>1475</v>
      </c>
      <c r="H1477" s="130">
        <f t="shared" ca="1" si="49"/>
        <v>-4.7209348460479306E-2</v>
      </c>
    </row>
    <row r="1478" spans="2:8" x14ac:dyDescent="0.25">
      <c r="B1478" s="136">
        <v>43872</v>
      </c>
      <c r="C1478" s="261">
        <v>9.4014596939086914</v>
      </c>
      <c r="D1478" s="130">
        <f t="shared" si="48"/>
        <v>2.7470878752795455E-3</v>
      </c>
      <c r="E1478" s="130">
        <v>-2.4064214798544693E-2</v>
      </c>
      <c r="G1478" s="130">
        <v>1476</v>
      </c>
      <c r="H1478" s="130">
        <f t="shared" ca="1" si="49"/>
        <v>4.8271144560161012E-3</v>
      </c>
    </row>
    <row r="1479" spans="2:8" x14ac:dyDescent="0.25">
      <c r="B1479" s="136">
        <v>43871</v>
      </c>
      <c r="C1479" s="261">
        <v>9.3757038116455078</v>
      </c>
      <c r="D1479" s="130">
        <f t="shared" si="48"/>
        <v>6.4516010146478571E-3</v>
      </c>
      <c r="E1479" s="130">
        <v>-2.7395620575676257E-3</v>
      </c>
      <c r="G1479" s="130">
        <v>1477</v>
      </c>
      <c r="H1479" s="130">
        <f t="shared" ca="1" si="49"/>
        <v>3.3807982074772133E-2</v>
      </c>
    </row>
    <row r="1480" spans="2:8" x14ac:dyDescent="0.25">
      <c r="B1480" s="136">
        <v>43868</v>
      </c>
      <c r="C1480" s="261">
        <v>9.3156032562255859</v>
      </c>
      <c r="D1480" s="130">
        <f t="shared" si="48"/>
        <v>-1.0036334713941658E-2</v>
      </c>
      <c r="E1480" s="130">
        <v>-6.4102446736074709E-3</v>
      </c>
      <c r="G1480" s="130">
        <v>1478</v>
      </c>
      <c r="H1480" s="130">
        <f t="shared" ca="1" si="49"/>
        <v>2.7183797636732746E-2</v>
      </c>
    </row>
    <row r="1481" spans="2:8" x14ac:dyDescent="0.25">
      <c r="B1481" s="136">
        <v>43867</v>
      </c>
      <c r="C1481" s="261">
        <v>9.4100456237792969</v>
      </c>
      <c r="D1481" s="130">
        <f t="shared" si="48"/>
        <v>-7.246378998811873E-3</v>
      </c>
      <c r="E1481" s="130">
        <v>1.0138083917495672E-2</v>
      </c>
      <c r="G1481" s="130">
        <v>1479</v>
      </c>
      <c r="H1481" s="130">
        <f t="shared" ca="1" si="49"/>
        <v>7.8845739386437953E-3</v>
      </c>
    </row>
    <row r="1482" spans="2:8" x14ac:dyDescent="0.25">
      <c r="B1482" s="136">
        <v>43866</v>
      </c>
      <c r="C1482" s="261">
        <v>9.4787321090698242</v>
      </c>
      <c r="D1482" s="130">
        <f t="shared" si="48"/>
        <v>-5.4054816735678675E-3</v>
      </c>
      <c r="E1482" s="130">
        <v>7.2992722922570943E-3</v>
      </c>
      <c r="G1482" s="130">
        <v>1480</v>
      </c>
      <c r="H1482" s="130">
        <f t="shared" ca="1" si="49"/>
        <v>-2.6676319172676799E-3</v>
      </c>
    </row>
    <row r="1483" spans="2:8" x14ac:dyDescent="0.25">
      <c r="B1483" s="136">
        <v>43865</v>
      </c>
      <c r="C1483" s="261">
        <v>9.530247688293457</v>
      </c>
      <c r="D1483" s="130">
        <f t="shared" si="48"/>
        <v>1.4625540910170837E-2</v>
      </c>
      <c r="E1483" s="130">
        <v>5.4348597081185137E-3</v>
      </c>
      <c r="G1483" s="130">
        <v>1481</v>
      </c>
      <c r="H1483" s="130">
        <f t="shared" ca="1" si="49"/>
        <v>1.6075230680641907E-2</v>
      </c>
    </row>
    <row r="1484" spans="2:8" x14ac:dyDescent="0.25">
      <c r="B1484" s="136">
        <v>43864</v>
      </c>
      <c r="C1484" s="261">
        <v>9.3928718566894531</v>
      </c>
      <c r="D1484" s="130">
        <f t="shared" si="48"/>
        <v>-1.8250461024806764E-3</v>
      </c>
      <c r="E1484" s="130">
        <v>-1.4414717864337401E-2</v>
      </c>
      <c r="G1484" s="130">
        <v>1482</v>
      </c>
      <c r="H1484" s="130">
        <f t="shared" ca="1" si="49"/>
        <v>-2.7443229616735131E-2</v>
      </c>
    </row>
    <row r="1485" spans="2:8" x14ac:dyDescent="0.25">
      <c r="B1485" s="136">
        <v>43861</v>
      </c>
      <c r="C1485" s="261">
        <v>9.4100456237792969</v>
      </c>
      <c r="D1485" s="130">
        <f t="shared" si="48"/>
        <v>-9.0415194026900805E-3</v>
      </c>
      <c r="E1485" s="130">
        <v>1.8283829857226113E-3</v>
      </c>
      <c r="G1485" s="130">
        <v>1483</v>
      </c>
      <c r="H1485" s="130">
        <f t="shared" ca="1" si="49"/>
        <v>2.0065201622657701E-2</v>
      </c>
    </row>
    <row r="1486" spans="2:8" x14ac:dyDescent="0.25">
      <c r="B1486" s="136">
        <v>43860</v>
      </c>
      <c r="C1486" s="261">
        <v>9.4959030151367188</v>
      </c>
      <c r="D1486" s="130">
        <f t="shared" si="48"/>
        <v>0</v>
      </c>
      <c r="E1486" s="130">
        <v>9.1240143555158994E-3</v>
      </c>
      <c r="G1486" s="130">
        <v>1484</v>
      </c>
      <c r="H1486" s="130">
        <f t="shared" ca="1" si="49"/>
        <v>-1.0652503784040996E-2</v>
      </c>
    </row>
    <row r="1487" spans="2:8" x14ac:dyDescent="0.25">
      <c r="B1487" s="136">
        <v>43859</v>
      </c>
      <c r="C1487" s="261">
        <v>9.4959030151367188</v>
      </c>
      <c r="D1487" s="130">
        <f t="shared" si="48"/>
        <v>-3.6037545172016659E-3</v>
      </c>
      <c r="E1487" s="130">
        <v>0</v>
      </c>
      <c r="G1487" s="130">
        <v>1485</v>
      </c>
      <c r="H1487" s="130">
        <f t="shared" ca="1" si="49"/>
        <v>2.429183719784743E-2</v>
      </c>
    </row>
    <row r="1488" spans="2:8" x14ac:dyDescent="0.25">
      <c r="B1488" s="136">
        <v>43858</v>
      </c>
      <c r="C1488" s="261">
        <v>9.530247688293457</v>
      </c>
      <c r="D1488" s="130">
        <f t="shared" si="48"/>
        <v>1.000924181911019E-2</v>
      </c>
      <c r="E1488" s="130">
        <v>3.61678853522324E-3</v>
      </c>
      <c r="G1488" s="130">
        <v>1486</v>
      </c>
      <c r="H1488" s="130">
        <f t="shared" ca="1" si="49"/>
        <v>-2.9770320815908892E-2</v>
      </c>
    </row>
    <row r="1489" spans="2:8" x14ac:dyDescent="0.25">
      <c r="B1489" s="136">
        <v>43857</v>
      </c>
      <c r="C1489" s="261">
        <v>9.4358024597167969</v>
      </c>
      <c r="D1489" s="130">
        <f t="shared" si="48"/>
        <v>-3.626424409579416E-3</v>
      </c>
      <c r="E1489" s="130">
        <v>-9.9100497348744224E-3</v>
      </c>
      <c r="G1489" s="130">
        <v>1487</v>
      </c>
      <c r="H1489" s="130">
        <f t="shared" ca="1" si="49"/>
        <v>2.4530259258128476E-2</v>
      </c>
    </row>
    <row r="1490" spans="2:8" x14ac:dyDescent="0.25">
      <c r="B1490" s="136">
        <v>43854</v>
      </c>
      <c r="C1490" s="261">
        <v>9.4701452255249023</v>
      </c>
      <c r="D1490" s="130">
        <f t="shared" si="48"/>
        <v>-2.7125160788560934E-3</v>
      </c>
      <c r="E1490" s="130">
        <v>3.6396232280954534E-3</v>
      </c>
      <c r="G1490" s="130">
        <v>1488</v>
      </c>
      <c r="H1490" s="130">
        <f t="shared" ca="1" si="49"/>
        <v>-1.1899196663714081E-2</v>
      </c>
    </row>
    <row r="1491" spans="2:8" x14ac:dyDescent="0.25">
      <c r="B1491" s="136">
        <v>43853</v>
      </c>
      <c r="C1491" s="261">
        <v>9.4959030151367188</v>
      </c>
      <c r="D1491" s="130">
        <f t="shared" si="48"/>
        <v>1.8115192906933586E-3</v>
      </c>
      <c r="E1491" s="130">
        <v>2.719893834615269E-3</v>
      </c>
      <c r="G1491" s="130">
        <v>1489</v>
      </c>
      <c r="H1491" s="130">
        <f t="shared" ca="1" si="49"/>
        <v>1.3134211254611143E-2</v>
      </c>
    </row>
    <row r="1492" spans="2:8" x14ac:dyDescent="0.25">
      <c r="B1492" s="136">
        <v>43852</v>
      </c>
      <c r="C1492" s="261">
        <v>9.4787321090698242</v>
      </c>
      <c r="D1492" s="130">
        <f t="shared" si="48"/>
        <v>1.7511356844788321E-2</v>
      </c>
      <c r="E1492" s="130">
        <v>-1.8082436224889466E-3</v>
      </c>
      <c r="G1492" s="130">
        <v>1490</v>
      </c>
      <c r="H1492" s="130">
        <f t="shared" ca="1" si="49"/>
        <v>-1.5596728351291122E-2</v>
      </c>
    </row>
    <row r="1493" spans="2:8" x14ac:dyDescent="0.25">
      <c r="B1493" s="136">
        <v>43851</v>
      </c>
      <c r="C1493" s="261">
        <v>9.3156032562255859</v>
      </c>
      <c r="D1493" s="130">
        <f t="shared" si="48"/>
        <v>-2.7570860767051034E-3</v>
      </c>
      <c r="E1493" s="130">
        <v>-1.7209986627657377E-2</v>
      </c>
      <c r="G1493" s="130">
        <v>1491</v>
      </c>
      <c r="H1493" s="130">
        <f t="shared" ca="1" si="49"/>
        <v>-1.5288155895365991E-2</v>
      </c>
    </row>
    <row r="1494" spans="2:8" x14ac:dyDescent="0.25">
      <c r="B1494" s="136">
        <v>43847</v>
      </c>
      <c r="C1494" s="261">
        <v>9.3413581848144531</v>
      </c>
      <c r="D1494" s="130">
        <f t="shared" si="48"/>
        <v>2.7647086163373538E-3</v>
      </c>
      <c r="E1494" s="130">
        <v>2.7647086163373538E-3</v>
      </c>
      <c r="G1494" s="130">
        <v>1492</v>
      </c>
      <c r="H1494" s="130">
        <f t="shared" ca="1" si="49"/>
        <v>-3.2525024109975591E-2</v>
      </c>
    </row>
    <row r="1495" spans="2:8" x14ac:dyDescent="0.25">
      <c r="B1495" s="136">
        <v>43846</v>
      </c>
      <c r="C1495" s="261">
        <v>9.3156032562255859</v>
      </c>
      <c r="D1495" s="130">
        <f t="shared" si="48"/>
        <v>0</v>
      </c>
      <c r="E1495" s="130">
        <v>-2.7570860767051034E-3</v>
      </c>
      <c r="G1495" s="130">
        <v>1493</v>
      </c>
      <c r="H1495" s="130">
        <f t="shared" ca="1" si="49"/>
        <v>4.2032942440489206E-3</v>
      </c>
    </row>
    <row r="1496" spans="2:8" x14ac:dyDescent="0.25">
      <c r="B1496" s="136">
        <v>43845</v>
      </c>
      <c r="C1496" s="261">
        <v>9.3156032562255859</v>
      </c>
      <c r="D1496" s="130">
        <f t="shared" si="48"/>
        <v>-9.2061884487649169E-4</v>
      </c>
      <c r="E1496" s="130">
        <v>0</v>
      </c>
      <c r="G1496" s="130">
        <v>1494</v>
      </c>
      <c r="H1496" s="130">
        <f t="shared" ca="1" si="49"/>
        <v>3.5640438650216238E-2</v>
      </c>
    </row>
    <row r="1497" spans="2:8" x14ac:dyDescent="0.25">
      <c r="B1497" s="136">
        <v>43844</v>
      </c>
      <c r="C1497" s="261">
        <v>9.3241872787475586</v>
      </c>
      <c r="D1497" s="130">
        <f t="shared" si="48"/>
        <v>-1.8381594760821813E-3</v>
      </c>
      <c r="E1497" s="130">
        <v>9.21467164913446E-4</v>
      </c>
      <c r="G1497" s="130">
        <v>1495</v>
      </c>
      <c r="H1497" s="130">
        <f t="shared" ca="1" si="49"/>
        <v>-9.1908111948490797E-3</v>
      </c>
    </row>
    <row r="1498" spans="2:8" x14ac:dyDescent="0.25">
      <c r="B1498" s="136">
        <v>43843</v>
      </c>
      <c r="C1498" s="261">
        <v>9.3413581848144531</v>
      </c>
      <c r="D1498" s="130">
        <f t="shared" si="48"/>
        <v>2.1596133273689699E-2</v>
      </c>
      <c r="E1498" s="130">
        <v>1.8415445286080695E-3</v>
      </c>
      <c r="G1498" s="130">
        <v>1496</v>
      </c>
      <c r="H1498" s="130">
        <f t="shared" ca="1" si="49"/>
        <v>-1.2615253379565941E-2</v>
      </c>
    </row>
    <row r="1499" spans="2:8" x14ac:dyDescent="0.25">
      <c r="B1499" s="136">
        <v>43840</v>
      </c>
      <c r="C1499" s="261">
        <v>9.143885612487793</v>
      </c>
      <c r="D1499" s="130">
        <f t="shared" si="48"/>
        <v>1.6221500159671283E-2</v>
      </c>
      <c r="E1499" s="130">
        <v>-2.1139599662035928E-2</v>
      </c>
      <c r="G1499" s="130">
        <v>1497</v>
      </c>
      <c r="H1499" s="130">
        <f t="shared" ca="1" si="49"/>
        <v>-5.3636860712972982E-3</v>
      </c>
    </row>
    <row r="1500" spans="2:8" x14ac:dyDescent="0.25">
      <c r="B1500" s="136">
        <v>43839</v>
      </c>
      <c r="C1500" s="261">
        <v>8.9979257583618164</v>
      </c>
      <c r="D1500" s="130">
        <f t="shared" si="48"/>
        <v>3.8651904870364587E-2</v>
      </c>
      <c r="E1500" s="130">
        <v>-1.5962563434371857E-2</v>
      </c>
      <c r="G1500" s="130">
        <v>1498</v>
      </c>
      <c r="H1500" s="130">
        <f t="shared" ca="1" si="49"/>
        <v>4.6450773990540867E-3</v>
      </c>
    </row>
    <row r="1501" spans="2:8" x14ac:dyDescent="0.25">
      <c r="B1501" s="136">
        <v>43838</v>
      </c>
      <c r="C1501" s="261">
        <v>8.663081169128418</v>
      </c>
      <c r="D1501" s="130">
        <f t="shared" si="48"/>
        <v>-9.9000308042504807E-4</v>
      </c>
      <c r="E1501" s="130">
        <v>-3.7213531009880327E-2</v>
      </c>
      <c r="G1501" s="130">
        <v>1499</v>
      </c>
      <c r="H1501" s="130">
        <f t="shared" ca="1" si="49"/>
        <v>2.7199627413841437E-2</v>
      </c>
    </row>
    <row r="1502" spans="2:8" x14ac:dyDescent="0.25">
      <c r="B1502" s="136">
        <v>43837</v>
      </c>
      <c r="C1502" s="261">
        <v>8.671666145324707</v>
      </c>
      <c r="D1502" s="130">
        <f t="shared" si="48"/>
        <v>-1.0773687185675437E-2</v>
      </c>
      <c r="E1502" s="130">
        <v>9.9098415779391648E-4</v>
      </c>
      <c r="G1502" s="130">
        <v>1500</v>
      </c>
      <c r="H1502" s="130">
        <f t="shared" ca="1" si="49"/>
        <v>5.5042137712241713E-3</v>
      </c>
    </row>
    <row r="1503" spans="2:8" x14ac:dyDescent="0.25">
      <c r="B1503" s="136">
        <v>43836</v>
      </c>
      <c r="C1503" s="261">
        <v>8.7661094665527344</v>
      </c>
      <c r="D1503" s="130">
        <f t="shared" si="48"/>
        <v>-9.6994579378799437E-3</v>
      </c>
      <c r="E1503" s="130">
        <v>1.0891023667804147E-2</v>
      </c>
      <c r="G1503" s="130">
        <v>1501</v>
      </c>
      <c r="H1503" s="130">
        <f t="shared" ca="1" si="49"/>
        <v>-1.2029393058469425E-2</v>
      </c>
    </row>
    <row r="1504" spans="2:8" x14ac:dyDescent="0.25">
      <c r="B1504" s="136">
        <v>43833</v>
      </c>
      <c r="C1504" s="261">
        <v>8.8519687652587891</v>
      </c>
      <c r="D1504" s="130">
        <f t="shared" si="48"/>
        <v>1.9439865465638697E-3</v>
      </c>
      <c r="E1504" s="130">
        <v>9.7944588798089451E-3</v>
      </c>
      <c r="G1504" s="130">
        <v>1502</v>
      </c>
      <c r="H1504" s="130">
        <f t="shared" ca="1" si="49"/>
        <v>1.8486196630793407E-2</v>
      </c>
    </row>
    <row r="1505" spans="2:8" x14ac:dyDescent="0.25">
      <c r="B1505" s="136">
        <v>43832</v>
      </c>
      <c r="C1505" s="261">
        <v>8.8347940444946289</v>
      </c>
      <c r="D1505" s="130">
        <f t="shared" si="48"/>
        <v>-2.9071259889852106E-3</v>
      </c>
      <c r="E1505" s="130">
        <v>-1.9402147951047418E-3</v>
      </c>
      <c r="G1505" s="130">
        <v>1503</v>
      </c>
      <c r="H1505" s="130">
        <f t="shared" ca="1" si="49"/>
        <v>6.3103827767192252E-3</v>
      </c>
    </row>
    <row r="1506" spans="2:8" x14ac:dyDescent="0.25">
      <c r="B1506" s="136">
        <v>43830</v>
      </c>
      <c r="C1506" s="261">
        <v>8.8605527877807617</v>
      </c>
      <c r="D1506" s="130">
        <f t="shared" si="48"/>
        <v>1.5747816286555069E-2</v>
      </c>
      <c r="E1506" s="130">
        <v>2.9156020113659904E-3</v>
      </c>
      <c r="G1506" s="130">
        <v>1504</v>
      </c>
      <c r="H1506" s="130">
        <f t="shared" ca="1" si="49"/>
        <v>1.1945376828525102E-2</v>
      </c>
    </row>
    <row r="1507" spans="2:8" x14ac:dyDescent="0.25">
      <c r="B1507" s="136">
        <v>43829</v>
      </c>
      <c r="C1507" s="261">
        <v>8.7231817245483398</v>
      </c>
      <c r="D1507" s="130">
        <f t="shared" si="48"/>
        <v>-9.7466176057286451E-3</v>
      </c>
      <c r="E1507" s="130">
        <v>-1.5503667380873221E-2</v>
      </c>
      <c r="G1507" s="130">
        <v>1505</v>
      </c>
      <c r="H1507" s="130">
        <f t="shared" ca="1" si="49"/>
        <v>-2.0479717342982966E-2</v>
      </c>
    </row>
    <row r="1508" spans="2:8" x14ac:dyDescent="0.25">
      <c r="B1508" s="136">
        <v>43826</v>
      </c>
      <c r="C1508" s="261">
        <v>8.8090400695800781</v>
      </c>
      <c r="D1508" s="130">
        <f t="shared" si="48"/>
        <v>8.8496831722335752E-3</v>
      </c>
      <c r="E1508" s="130">
        <v>9.8425491687419552E-3</v>
      </c>
      <c r="G1508" s="130">
        <v>1506</v>
      </c>
      <c r="H1508" s="130">
        <f t="shared" ca="1" si="49"/>
        <v>5.4037109015674968E-3</v>
      </c>
    </row>
    <row r="1509" spans="2:8" x14ac:dyDescent="0.25">
      <c r="B1509" s="136">
        <v>43825</v>
      </c>
      <c r="C1509" s="261">
        <v>8.7317667007446289</v>
      </c>
      <c r="D1509" s="130">
        <f t="shared" si="48"/>
        <v>-6.8360338962974278E-3</v>
      </c>
      <c r="E1509" s="130">
        <v>-8.7720532799361872E-3</v>
      </c>
      <c r="G1509" s="130">
        <v>1507</v>
      </c>
      <c r="H1509" s="130">
        <f t="shared" ca="1" si="49"/>
        <v>1.1268549864948396E-3</v>
      </c>
    </row>
    <row r="1510" spans="2:8" x14ac:dyDescent="0.25">
      <c r="B1510" s="136">
        <v>43823</v>
      </c>
      <c r="C1510" s="261">
        <v>8.7918682098388672</v>
      </c>
      <c r="D1510" s="130">
        <f t="shared" si="48"/>
        <v>-4.8587249956902846E-3</v>
      </c>
      <c r="E1510" s="130">
        <v>6.8830869117372248E-3</v>
      </c>
      <c r="G1510" s="130">
        <v>1508</v>
      </c>
      <c r="H1510" s="130">
        <f t="shared" ca="1" si="49"/>
        <v>-1.7054674261177648E-2</v>
      </c>
    </row>
    <row r="1511" spans="2:8" x14ac:dyDescent="0.25">
      <c r="B1511" s="136">
        <v>43822</v>
      </c>
      <c r="C1511" s="261">
        <v>8.8347940444946289</v>
      </c>
      <c r="D1511" s="130">
        <f t="shared" si="48"/>
        <v>0</v>
      </c>
      <c r="E1511" s="130">
        <v>4.8824474652297408E-3</v>
      </c>
      <c r="G1511" s="130">
        <v>1509</v>
      </c>
      <c r="H1511" s="130">
        <f t="shared" ca="1" si="49"/>
        <v>-4.7506749554823233E-3</v>
      </c>
    </row>
    <row r="1512" spans="2:8" x14ac:dyDescent="0.25">
      <c r="B1512" s="136">
        <v>43819</v>
      </c>
      <c r="C1512" s="261">
        <v>8.8347940444946289</v>
      </c>
      <c r="D1512" s="130">
        <f t="shared" si="48"/>
        <v>1.9471227943045333E-3</v>
      </c>
      <c r="E1512" s="130">
        <v>0</v>
      </c>
      <c r="G1512" s="130">
        <v>1510</v>
      </c>
      <c r="H1512" s="130">
        <f t="shared" ca="1" si="49"/>
        <v>3.2932625427043866E-2</v>
      </c>
    </row>
    <row r="1513" spans="2:8" x14ac:dyDescent="0.25">
      <c r="B1513" s="136">
        <v>43818</v>
      </c>
      <c r="C1513" s="261">
        <v>8.8176250457763672</v>
      </c>
      <c r="D1513" s="130">
        <f t="shared" si="48"/>
        <v>-5.8081932772657448E-3</v>
      </c>
      <c r="E1513" s="130">
        <v>-1.9433388748841883E-3</v>
      </c>
      <c r="G1513" s="130">
        <v>1511</v>
      </c>
      <c r="H1513" s="130">
        <f t="shared" ca="1" si="49"/>
        <v>7.1468421650057595E-3</v>
      </c>
    </row>
    <row r="1514" spans="2:8" x14ac:dyDescent="0.25">
      <c r="B1514" s="136">
        <v>43817</v>
      </c>
      <c r="C1514" s="261">
        <v>8.8691387176513672</v>
      </c>
      <c r="D1514" s="130">
        <f t="shared" si="48"/>
        <v>3.8874333667280048E-3</v>
      </c>
      <c r="E1514" s="130">
        <v>5.8421254711522345E-3</v>
      </c>
      <c r="G1514" s="130">
        <v>1512</v>
      </c>
      <c r="H1514" s="130">
        <f t="shared" ca="1" si="49"/>
        <v>-1.0832558399022791E-2</v>
      </c>
    </row>
    <row r="1515" spans="2:8" x14ac:dyDescent="0.25">
      <c r="B1515" s="136">
        <v>43816</v>
      </c>
      <c r="C1515" s="261">
        <v>8.8347940444946289</v>
      </c>
      <c r="D1515" s="130">
        <f t="shared" si="48"/>
        <v>1.5794567225897456E-2</v>
      </c>
      <c r="E1515" s="130">
        <v>-3.872379748485102E-3</v>
      </c>
      <c r="G1515" s="130">
        <v>1513</v>
      </c>
      <c r="H1515" s="130">
        <f t="shared" ca="1" si="49"/>
        <v>4.4336668190787708E-2</v>
      </c>
    </row>
    <row r="1516" spans="2:8" x14ac:dyDescent="0.25">
      <c r="B1516" s="136">
        <v>43815</v>
      </c>
      <c r="C1516" s="261">
        <v>8.6974220275878906</v>
      </c>
      <c r="D1516" s="130">
        <f t="shared" si="48"/>
        <v>4.9602783239121031E-3</v>
      </c>
      <c r="E1516" s="130">
        <v>-1.554897784995239E-2</v>
      </c>
      <c r="G1516" s="130">
        <v>1514</v>
      </c>
      <c r="H1516" s="130">
        <f t="shared" ca="1" si="49"/>
        <v>4.3873401973752073E-3</v>
      </c>
    </row>
    <row r="1517" spans="2:8" x14ac:dyDescent="0.25">
      <c r="B1517" s="136">
        <v>43812</v>
      </c>
      <c r="C1517" s="261">
        <v>8.6544933319091797</v>
      </c>
      <c r="D1517" s="130">
        <f t="shared" si="48"/>
        <v>4.9850053378339473E-3</v>
      </c>
      <c r="E1517" s="130">
        <v>-4.9357954049536468E-3</v>
      </c>
      <c r="G1517" s="130">
        <v>1515</v>
      </c>
      <c r="H1517" s="130">
        <f t="shared" ca="1" si="49"/>
        <v>-4.8731677557255389E-3</v>
      </c>
    </row>
    <row r="1518" spans="2:8" x14ac:dyDescent="0.25">
      <c r="B1518" s="136">
        <v>43811</v>
      </c>
      <c r="C1518" s="261">
        <v>8.6115646362304688</v>
      </c>
      <c r="D1518" s="130">
        <f t="shared" si="48"/>
        <v>-3.9723610238947228E-3</v>
      </c>
      <c r="E1518" s="130">
        <v>-4.9602783239121031E-3</v>
      </c>
      <c r="G1518" s="130">
        <v>1516</v>
      </c>
      <c r="H1518" s="130">
        <f t="shared" ca="1" si="49"/>
        <v>1.984115558771837E-2</v>
      </c>
    </row>
    <row r="1519" spans="2:8" x14ac:dyDescent="0.25">
      <c r="B1519" s="136">
        <v>43810</v>
      </c>
      <c r="C1519" s="261">
        <v>8.645909309387207</v>
      </c>
      <c r="D1519" s="130">
        <f t="shared" si="48"/>
        <v>2.9883120500964612E-3</v>
      </c>
      <c r="E1519" s="130">
        <v>3.9882036084643432E-3</v>
      </c>
      <c r="G1519" s="130">
        <v>1517</v>
      </c>
      <c r="H1519" s="130">
        <f t="shared" ca="1" si="49"/>
        <v>-3.085245883161235E-3</v>
      </c>
    </row>
    <row r="1520" spans="2:8" x14ac:dyDescent="0.25">
      <c r="B1520" s="136">
        <v>43809</v>
      </c>
      <c r="C1520" s="261">
        <v>8.6201496124267578</v>
      </c>
      <c r="D1520" s="130">
        <f t="shared" si="48"/>
        <v>1.0060282579199527E-2</v>
      </c>
      <c r="E1520" s="130">
        <v>-2.9794086473334726E-3</v>
      </c>
      <c r="G1520" s="130">
        <v>1518</v>
      </c>
      <c r="H1520" s="130">
        <f t="shared" ca="1" si="49"/>
        <v>1.4746237320071793E-2</v>
      </c>
    </row>
    <row r="1521" spans="2:8" x14ac:dyDescent="0.25">
      <c r="B1521" s="136">
        <v>43808</v>
      </c>
      <c r="C1521" s="261">
        <v>8.5342922210693359</v>
      </c>
      <c r="D1521" s="130">
        <f t="shared" si="48"/>
        <v>0</v>
      </c>
      <c r="E1521" s="130">
        <v>-9.9600813463434964E-3</v>
      </c>
      <c r="G1521" s="130">
        <v>1519</v>
      </c>
      <c r="H1521" s="130">
        <f t="shared" ca="1" si="49"/>
        <v>1.5971417952954575E-2</v>
      </c>
    </row>
    <row r="1522" spans="2:8" x14ac:dyDescent="0.25">
      <c r="B1522" s="136">
        <v>43805</v>
      </c>
      <c r="C1522" s="261">
        <v>8.5342922210693359</v>
      </c>
      <c r="D1522" s="130">
        <f t="shared" si="48"/>
        <v>5.0554586498119183E-3</v>
      </c>
      <c r="E1522" s="130">
        <v>0</v>
      </c>
      <c r="G1522" s="130">
        <v>1520</v>
      </c>
      <c r="H1522" s="130">
        <f t="shared" ca="1" si="49"/>
        <v>1.7989937893105826E-2</v>
      </c>
    </row>
    <row r="1523" spans="2:8" x14ac:dyDescent="0.25">
      <c r="B1523" s="136">
        <v>43804</v>
      </c>
      <c r="C1523" s="261">
        <v>8.4913644790649414</v>
      </c>
      <c r="D1523" s="130">
        <f t="shared" si="48"/>
        <v>3.0427525318438529E-3</v>
      </c>
      <c r="E1523" s="130">
        <v>-5.0300295434476863E-3</v>
      </c>
      <c r="G1523" s="130">
        <v>1521</v>
      </c>
      <c r="H1523" s="130">
        <f t="shared" ca="1" si="49"/>
        <v>-3.2755281683320613E-2</v>
      </c>
    </row>
    <row r="1524" spans="2:8" x14ac:dyDescent="0.25">
      <c r="B1524" s="136">
        <v>43803</v>
      </c>
      <c r="C1524" s="261">
        <v>8.4656057357788086</v>
      </c>
      <c r="D1524" s="130">
        <f t="shared" si="48"/>
        <v>1.9648215242796221E-2</v>
      </c>
      <c r="E1524" s="130">
        <v>-3.033522274263433E-3</v>
      </c>
      <c r="G1524" s="130">
        <v>1522</v>
      </c>
      <c r="H1524" s="130">
        <f t="shared" ca="1" si="49"/>
        <v>2.1622211400031299E-2</v>
      </c>
    </row>
    <row r="1525" spans="2:8" x14ac:dyDescent="0.25">
      <c r="B1525" s="136">
        <v>43802</v>
      </c>
      <c r="C1525" s="261">
        <v>8.3024768829345703</v>
      </c>
      <c r="D1525" s="130">
        <f t="shared" si="48"/>
        <v>-2.0636694112335006E-3</v>
      </c>
      <c r="E1525" s="130">
        <v>-1.9269601955923234E-2</v>
      </c>
      <c r="G1525" s="130">
        <v>1523</v>
      </c>
      <c r="H1525" s="130">
        <f t="shared" ca="1" si="49"/>
        <v>-3.5340605524817759E-3</v>
      </c>
    </row>
    <row r="1526" spans="2:8" x14ac:dyDescent="0.25">
      <c r="B1526" s="136">
        <v>43801</v>
      </c>
      <c r="C1526" s="261">
        <v>8.319645881652832</v>
      </c>
      <c r="D1526" s="130">
        <f t="shared" si="48"/>
        <v>-1.4242318744679978E-2</v>
      </c>
      <c r="E1526" s="130">
        <v>2.0679369494604619E-3</v>
      </c>
      <c r="G1526" s="130">
        <v>1524</v>
      </c>
      <c r="H1526" s="130">
        <f t="shared" ca="1" si="49"/>
        <v>-9.2310418781225527E-3</v>
      </c>
    </row>
    <row r="1527" spans="2:8" x14ac:dyDescent="0.25">
      <c r="B1527" s="136">
        <v>43798</v>
      </c>
      <c r="C1527" s="261">
        <v>8.4398488998413086</v>
      </c>
      <c r="D1527" s="130">
        <f t="shared" si="48"/>
        <v>5.1125475989936406E-3</v>
      </c>
      <c r="E1527" s="130">
        <v>1.4448093091745426E-2</v>
      </c>
      <c r="G1527" s="130">
        <v>1525</v>
      </c>
      <c r="H1527" s="130">
        <f t="shared" ca="1" si="49"/>
        <v>-2.3868766385970283E-2</v>
      </c>
    </row>
    <row r="1528" spans="2:8" x14ac:dyDescent="0.25">
      <c r="B1528" s="136">
        <v>43796</v>
      </c>
      <c r="C1528" s="261">
        <v>8.3969192504882813</v>
      </c>
      <c r="D1528" s="130">
        <f t="shared" si="48"/>
        <v>1.3471464659922551E-2</v>
      </c>
      <c r="E1528" s="130">
        <v>-5.0865424088142779E-3</v>
      </c>
      <c r="G1528" s="130">
        <v>1526</v>
      </c>
      <c r="H1528" s="130">
        <f t="shared" ca="1" si="49"/>
        <v>9.4828774403743141E-3</v>
      </c>
    </row>
    <row r="1529" spans="2:8" x14ac:dyDescent="0.25">
      <c r="B1529" s="136">
        <v>43795</v>
      </c>
      <c r="C1529" s="261">
        <v>8.285304069519043</v>
      </c>
      <c r="D1529" s="130">
        <f t="shared" si="48"/>
        <v>-2.228985795932515E-2</v>
      </c>
      <c r="E1529" s="130">
        <v>-1.329239660876194E-2</v>
      </c>
      <c r="G1529" s="130">
        <v>1527</v>
      </c>
      <c r="H1529" s="130">
        <f t="shared" ca="1" si="49"/>
        <v>-3.2860941034493281E-2</v>
      </c>
    </row>
    <row r="1530" spans="2:8" x14ac:dyDescent="0.25">
      <c r="B1530" s="136">
        <v>43794</v>
      </c>
      <c r="C1530" s="261">
        <v>8.4741926193237305</v>
      </c>
      <c r="D1530" s="130">
        <f t="shared" si="48"/>
        <v>2.8124696277577996E-2</v>
      </c>
      <c r="E1530" s="130">
        <v>2.2798022645854732E-2</v>
      </c>
      <c r="G1530" s="130">
        <v>1528</v>
      </c>
      <c r="H1530" s="130">
        <f t="shared" ca="1" si="49"/>
        <v>5.535290260408254E-3</v>
      </c>
    </row>
    <row r="1531" spans="2:8" x14ac:dyDescent="0.25">
      <c r="B1531" s="136">
        <v>43791</v>
      </c>
      <c r="C1531" s="261">
        <v>8.2423782348632813</v>
      </c>
      <c r="D1531" s="130">
        <f t="shared" si="48"/>
        <v>-2.7355335767544637E-2</v>
      </c>
      <c r="E1531" s="130">
        <v>-2.7355335767544637E-2</v>
      </c>
      <c r="G1531" s="130">
        <v>1529</v>
      </c>
      <c r="H1531" s="130">
        <f t="shared" ca="1" si="49"/>
        <v>-3.9041695641196056E-2</v>
      </c>
    </row>
    <row r="1532" spans="2:8" x14ac:dyDescent="0.25">
      <c r="B1532" s="136">
        <v>43790</v>
      </c>
      <c r="C1532" s="261">
        <v>8.4741926193237305</v>
      </c>
      <c r="D1532" s="130">
        <f t="shared" si="48"/>
        <v>-5.0402822844726183E-3</v>
      </c>
      <c r="E1532" s="130">
        <v>2.8124696277577996E-2</v>
      </c>
      <c r="G1532" s="130">
        <v>1530</v>
      </c>
      <c r="H1532" s="130">
        <f t="shared" ca="1" si="49"/>
        <v>8.4155911358370205E-3</v>
      </c>
    </row>
    <row r="1533" spans="2:8" x14ac:dyDescent="0.25">
      <c r="B1533" s="136">
        <v>43789</v>
      </c>
      <c r="C1533" s="261">
        <v>8.5171213150024414</v>
      </c>
      <c r="D1533" s="130">
        <f t="shared" si="48"/>
        <v>9.1556633392554862E-3</v>
      </c>
      <c r="E1533" s="130">
        <v>5.065815424211681E-3</v>
      </c>
      <c r="G1533" s="130">
        <v>1531</v>
      </c>
      <c r="H1533" s="130">
        <f t="shared" ca="1" si="49"/>
        <v>3.3723232488501856E-2</v>
      </c>
    </row>
    <row r="1534" spans="2:8" x14ac:dyDescent="0.25">
      <c r="B1534" s="136">
        <v>43788</v>
      </c>
      <c r="C1534" s="261">
        <v>8.4398488998413086</v>
      </c>
      <c r="D1534" s="130">
        <f t="shared" si="48"/>
        <v>-3.0425272262139496E-3</v>
      </c>
      <c r="E1534" s="130">
        <v>-9.0725976892006566E-3</v>
      </c>
      <c r="G1534" s="130">
        <v>1532</v>
      </c>
      <c r="H1534" s="130">
        <f t="shared" ca="1" si="49"/>
        <v>-2.0705802684434445E-2</v>
      </c>
    </row>
    <row r="1535" spans="2:8" x14ac:dyDescent="0.25">
      <c r="B1535" s="136">
        <v>43787</v>
      </c>
      <c r="C1535" s="261">
        <v>8.4656057357788086</v>
      </c>
      <c r="D1535" s="130">
        <f t="shared" si="48"/>
        <v>0</v>
      </c>
      <c r="E1535" s="130">
        <v>3.051812448678352E-3</v>
      </c>
      <c r="G1535" s="130">
        <v>1533</v>
      </c>
      <c r="H1535" s="130">
        <f t="shared" ca="1" si="49"/>
        <v>1.7514434374922269E-2</v>
      </c>
    </row>
    <row r="1536" spans="2:8" x14ac:dyDescent="0.25">
      <c r="B1536" s="136">
        <v>43784</v>
      </c>
      <c r="C1536" s="261">
        <v>8.4656057357788086</v>
      </c>
      <c r="D1536" s="130">
        <f t="shared" si="48"/>
        <v>-1.0132981312392139E-3</v>
      </c>
      <c r="E1536" s="130">
        <v>0</v>
      </c>
      <c r="G1536" s="130">
        <v>1534</v>
      </c>
      <c r="H1536" s="130">
        <f t="shared" ca="1" si="49"/>
        <v>2.473471881814187E-2</v>
      </c>
    </row>
    <row r="1537" spans="2:8" x14ac:dyDescent="0.25">
      <c r="B1537" s="136">
        <v>43783</v>
      </c>
      <c r="C1537" s="261">
        <v>8.4741926193237305</v>
      </c>
      <c r="D1537" s="130">
        <f t="shared" si="48"/>
        <v>1.6477862826476366E-2</v>
      </c>
      <c r="E1537" s="130">
        <v>1.0143259458245853E-3</v>
      </c>
      <c r="G1537" s="130">
        <v>1535</v>
      </c>
      <c r="H1537" s="130">
        <f t="shared" ca="1" si="49"/>
        <v>5.0363658639201038E-2</v>
      </c>
    </row>
    <row r="1538" spans="2:8" x14ac:dyDescent="0.25">
      <c r="B1538" s="136">
        <v>43782</v>
      </c>
      <c r="C1538" s="261">
        <v>8.3368196487426758</v>
      </c>
      <c r="D1538" s="130">
        <f t="shared" si="48"/>
        <v>-4.1025086012440471E-3</v>
      </c>
      <c r="E1538" s="130">
        <v>-1.6210744403874256E-2</v>
      </c>
      <c r="G1538" s="130">
        <v>1536</v>
      </c>
      <c r="H1538" s="130">
        <f t="shared" ca="1" si="49"/>
        <v>4.5692630543787395E-2</v>
      </c>
    </row>
    <row r="1539" spans="2:8" x14ac:dyDescent="0.25">
      <c r="B1539" s="136">
        <v>43781</v>
      </c>
      <c r="C1539" s="261">
        <v>8.3711624145507813</v>
      </c>
      <c r="D1539" s="130">
        <f t="shared" ref="D1539:D1602" si="50">(C1539-C1540)/C1540</f>
        <v>-4.0859727793180999E-3</v>
      </c>
      <c r="E1539" s="130">
        <v>4.1194085100887245E-3</v>
      </c>
      <c r="G1539" s="130">
        <v>1537</v>
      </c>
      <c r="H1539" s="130">
        <f t="shared" ref="H1539:H1602" ca="1" si="51">_xlfn.NORM.INV(RAND(),N$5,N$6)</f>
        <v>4.4717477794702316E-2</v>
      </c>
    </row>
    <row r="1540" spans="2:8" x14ac:dyDescent="0.25">
      <c r="B1540" s="136">
        <v>43780</v>
      </c>
      <c r="C1540" s="261">
        <v>8.4055070877075195</v>
      </c>
      <c r="D1540" s="130">
        <f t="shared" si="50"/>
        <v>1.136368200187704E-2</v>
      </c>
      <c r="E1540" s="130">
        <v>4.1027364487684842E-3</v>
      </c>
      <c r="G1540" s="130">
        <v>1538</v>
      </c>
      <c r="H1540" s="130">
        <f t="shared" ca="1" si="51"/>
        <v>-2.0840517766560384E-2</v>
      </c>
    </row>
    <row r="1541" spans="2:8" x14ac:dyDescent="0.25">
      <c r="B1541" s="136">
        <v>43777</v>
      </c>
      <c r="C1541" s="261">
        <v>8.3110628128051758</v>
      </c>
      <c r="D1541" s="130">
        <f t="shared" si="50"/>
        <v>-3.3932062932233428E-2</v>
      </c>
      <c r="E1541" s="130">
        <v>-1.1235999674601673E-2</v>
      </c>
      <c r="G1541" s="130">
        <v>1539</v>
      </c>
      <c r="H1541" s="130">
        <f t="shared" ca="1" si="51"/>
        <v>-3.8426093017304742E-3</v>
      </c>
    </row>
    <row r="1542" spans="2:8" x14ac:dyDescent="0.25">
      <c r="B1542" s="136">
        <v>43776</v>
      </c>
      <c r="C1542" s="261">
        <v>8.6029796600341797</v>
      </c>
      <c r="D1542" s="130">
        <f t="shared" si="50"/>
        <v>1.4170130380129507E-2</v>
      </c>
      <c r="E1542" s="130">
        <v>3.5123888942246509E-2</v>
      </c>
      <c r="G1542" s="130">
        <v>1540</v>
      </c>
      <c r="H1542" s="130">
        <f t="shared" ca="1" si="51"/>
        <v>2.6839915050796082E-2</v>
      </c>
    </row>
    <row r="1543" spans="2:8" x14ac:dyDescent="0.25">
      <c r="B1543" s="136">
        <v>43775</v>
      </c>
      <c r="C1543" s="261">
        <v>8.4827775955200195</v>
      </c>
      <c r="D1543" s="130">
        <f t="shared" si="50"/>
        <v>1.6460795777113658E-2</v>
      </c>
      <c r="E1543" s="130">
        <v>-1.3972143288048015E-2</v>
      </c>
      <c r="G1543" s="130">
        <v>1541</v>
      </c>
      <c r="H1543" s="130">
        <f t="shared" ca="1" si="51"/>
        <v>-3.7828799515500348E-4</v>
      </c>
    </row>
    <row r="1544" spans="2:8" x14ac:dyDescent="0.25">
      <c r="B1544" s="136">
        <v>43774</v>
      </c>
      <c r="C1544" s="261">
        <v>8.3454055786132813</v>
      </c>
      <c r="D1544" s="130">
        <f t="shared" si="50"/>
        <v>-4.0983051514868378E-3</v>
      </c>
      <c r="E1544" s="130">
        <v>-1.6194225931290253E-2</v>
      </c>
      <c r="G1544" s="130">
        <v>1542</v>
      </c>
      <c r="H1544" s="130">
        <f t="shared" ca="1" si="51"/>
        <v>2.1913873294354742E-2</v>
      </c>
    </row>
    <row r="1545" spans="2:8" x14ac:dyDescent="0.25">
      <c r="B1545" s="136">
        <v>43773</v>
      </c>
      <c r="C1545" s="261">
        <v>8.3797483444213867</v>
      </c>
      <c r="D1545" s="130">
        <f t="shared" si="50"/>
        <v>2.5209973240334697E-2</v>
      </c>
      <c r="E1545" s="130">
        <v>4.1151703754357316E-3</v>
      </c>
      <c r="G1545" s="130">
        <v>1543</v>
      </c>
      <c r="H1545" s="130">
        <f t="shared" ca="1" si="51"/>
        <v>2.95186464656844E-2</v>
      </c>
    </row>
    <row r="1546" spans="2:8" x14ac:dyDescent="0.25">
      <c r="B1546" s="136">
        <v>43770</v>
      </c>
      <c r="C1546" s="261">
        <v>8.1736898422241211</v>
      </c>
      <c r="D1546" s="130">
        <f t="shared" si="50"/>
        <v>-7.2991424124430691E-3</v>
      </c>
      <c r="E1546" s="130">
        <v>-2.4590058522991811E-2</v>
      </c>
      <c r="G1546" s="130">
        <v>1544</v>
      </c>
      <c r="H1546" s="130">
        <f t="shared" ca="1" si="51"/>
        <v>-2.1350545658028054E-2</v>
      </c>
    </row>
    <row r="1547" spans="2:8" x14ac:dyDescent="0.25">
      <c r="B1547" s="136">
        <v>43769</v>
      </c>
      <c r="C1547" s="261">
        <v>8.2337894439697266</v>
      </c>
      <c r="D1547" s="130">
        <f t="shared" si="50"/>
        <v>2.8969891225702048E-2</v>
      </c>
      <c r="E1547" s="130">
        <v>7.3528116316745294E-3</v>
      </c>
      <c r="G1547" s="130">
        <v>1545</v>
      </c>
      <c r="H1547" s="130">
        <f t="shared" ca="1" si="51"/>
        <v>-3.3903519841706163E-2</v>
      </c>
    </row>
    <row r="1548" spans="2:8" x14ac:dyDescent="0.25">
      <c r="B1548" s="136">
        <v>43768</v>
      </c>
      <c r="C1548" s="261">
        <v>8.0019731521606445</v>
      </c>
      <c r="D1548" s="130">
        <f t="shared" si="50"/>
        <v>1.0740693879248114E-3</v>
      </c>
      <c r="E1548" s="130">
        <v>-2.8154265224605658E-2</v>
      </c>
      <c r="G1548" s="130">
        <v>1546</v>
      </c>
      <c r="H1548" s="130">
        <f t="shared" ca="1" si="51"/>
        <v>9.6895101155535532E-4</v>
      </c>
    </row>
    <row r="1549" spans="2:8" x14ac:dyDescent="0.25">
      <c r="B1549" s="136">
        <v>43767</v>
      </c>
      <c r="C1549" s="261">
        <v>7.9933876991271973</v>
      </c>
      <c r="D1549" s="130">
        <f t="shared" si="50"/>
        <v>1.6375534665275148E-2</v>
      </c>
      <c r="E1549" s="130">
        <v>-1.0729170006186627E-3</v>
      </c>
      <c r="G1549" s="130">
        <v>1547</v>
      </c>
      <c r="H1549" s="130">
        <f t="shared" ca="1" si="51"/>
        <v>9.2539816889933221E-3</v>
      </c>
    </row>
    <row r="1550" spans="2:8" x14ac:dyDescent="0.25">
      <c r="B1550" s="136">
        <v>43766</v>
      </c>
      <c r="C1550" s="261">
        <v>7.864600658416748</v>
      </c>
      <c r="D1550" s="130">
        <f t="shared" si="50"/>
        <v>-4.347767032079548E-3</v>
      </c>
      <c r="E1550" s="130">
        <v>-1.6111697012333275E-2</v>
      </c>
      <c r="G1550" s="130">
        <v>1548</v>
      </c>
      <c r="H1550" s="130">
        <f t="shared" ca="1" si="51"/>
        <v>-9.6006953580634533E-3</v>
      </c>
    </row>
    <row r="1551" spans="2:8" x14ac:dyDescent="0.25">
      <c r="B1551" s="136">
        <v>43763</v>
      </c>
      <c r="C1551" s="261">
        <v>7.8989434242248544</v>
      </c>
      <c r="D1551" s="130">
        <f t="shared" si="50"/>
        <v>3.0235347976292608E-2</v>
      </c>
      <c r="E1551" s="130">
        <v>4.3667526553115574E-3</v>
      </c>
      <c r="G1551" s="130">
        <v>1549</v>
      </c>
      <c r="H1551" s="130">
        <f t="shared" ca="1" si="51"/>
        <v>1.9077827924174739E-2</v>
      </c>
    </row>
    <row r="1552" spans="2:8" x14ac:dyDescent="0.25">
      <c r="B1552" s="136">
        <v>43762</v>
      </c>
      <c r="C1552" s="261">
        <v>7.6671252250671387</v>
      </c>
      <c r="D1552" s="130">
        <f t="shared" si="50"/>
        <v>-1.2168253590668464E-2</v>
      </c>
      <c r="E1552" s="130">
        <v>-2.9348000955009335E-2</v>
      </c>
      <c r="G1552" s="130">
        <v>1550</v>
      </c>
      <c r="H1552" s="130">
        <f t="shared" ca="1" si="51"/>
        <v>9.1665557748909932E-3</v>
      </c>
    </row>
    <row r="1553" spans="2:8" x14ac:dyDescent="0.25">
      <c r="B1553" s="136">
        <v>43761</v>
      </c>
      <c r="C1553" s="261">
        <v>7.7615699768066406</v>
      </c>
      <c r="D1553" s="130">
        <f t="shared" si="50"/>
        <v>3.3294958194686527E-3</v>
      </c>
      <c r="E1553" s="130">
        <v>1.2318143889279562E-2</v>
      </c>
      <c r="G1553" s="130">
        <v>1551</v>
      </c>
      <c r="H1553" s="130">
        <f t="shared" ca="1" si="51"/>
        <v>-3.2663646570833043E-3</v>
      </c>
    </row>
    <row r="1554" spans="2:8" x14ac:dyDescent="0.25">
      <c r="B1554" s="136">
        <v>43760</v>
      </c>
      <c r="C1554" s="261">
        <v>7.7358136177062988</v>
      </c>
      <c r="D1554" s="130">
        <f t="shared" si="50"/>
        <v>-1.8197373641571091E-2</v>
      </c>
      <c r="E1554" s="130">
        <v>-3.3184470638424612E-3</v>
      </c>
      <c r="G1554" s="130">
        <v>1552</v>
      </c>
      <c r="H1554" s="130">
        <f t="shared" ca="1" si="51"/>
        <v>-1.3841917847455001E-2</v>
      </c>
    </row>
    <row r="1555" spans="2:8" x14ac:dyDescent="0.25">
      <c r="B1555" s="136">
        <v>43759</v>
      </c>
      <c r="C1555" s="261">
        <v>7.8791942596435547</v>
      </c>
      <c r="D1555" s="130">
        <f t="shared" si="50"/>
        <v>-0.1210974986396689</v>
      </c>
      <c r="E1555" s="130">
        <v>1.8534655696599994E-2</v>
      </c>
      <c r="G1555" s="130">
        <v>1553</v>
      </c>
      <c r="H1555" s="130">
        <f t="shared" ca="1" si="51"/>
        <v>-2.4307964974143302E-2</v>
      </c>
    </row>
    <row r="1556" spans="2:8" x14ac:dyDescent="0.25">
      <c r="B1556" s="136">
        <v>43756</v>
      </c>
      <c r="C1556" s="261">
        <v>8.9648103713989258</v>
      </c>
      <c r="D1556" s="130">
        <f t="shared" si="50"/>
        <v>-1.8886031026307719E-3</v>
      </c>
      <c r="E1556" s="130">
        <v>0.1377826305559933</v>
      </c>
      <c r="G1556" s="130">
        <v>1554</v>
      </c>
      <c r="H1556" s="130">
        <f t="shared" ca="1" si="51"/>
        <v>1.3237720137472494E-3</v>
      </c>
    </row>
    <row r="1557" spans="2:8" x14ac:dyDescent="0.25">
      <c r="B1557" s="136">
        <v>43755</v>
      </c>
      <c r="C1557" s="261">
        <v>8.9817733764648438</v>
      </c>
      <c r="D1557" s="130">
        <f t="shared" si="50"/>
        <v>-9.4335769783806351E-4</v>
      </c>
      <c r="E1557" s="130">
        <v>1.8921766733668182E-3</v>
      </c>
      <c r="G1557" s="130">
        <v>1555</v>
      </c>
      <c r="H1557" s="130">
        <f t="shared" ca="1" si="51"/>
        <v>6.6356384683254804E-2</v>
      </c>
    </row>
    <row r="1558" spans="2:8" x14ac:dyDescent="0.25">
      <c r="B1558" s="136">
        <v>43754</v>
      </c>
      <c r="C1558" s="261">
        <v>8.9902544021606445</v>
      </c>
      <c r="D1558" s="130">
        <f t="shared" si="50"/>
        <v>-6.5604977606692396E-3</v>
      </c>
      <c r="E1558" s="130">
        <v>9.4424846189326221E-4</v>
      </c>
      <c r="G1558" s="130">
        <v>1556</v>
      </c>
      <c r="H1558" s="130">
        <f t="shared" ca="1" si="51"/>
        <v>-1.5071787005479701E-2</v>
      </c>
    </row>
    <row r="1559" spans="2:8" x14ac:dyDescent="0.25">
      <c r="B1559" s="136">
        <v>43753</v>
      </c>
      <c r="C1559" s="261">
        <v>9.0496244430541992</v>
      </c>
      <c r="D1559" s="130">
        <f t="shared" si="50"/>
        <v>4.7080108923970802E-3</v>
      </c>
      <c r="E1559" s="130">
        <v>6.6038221209052967E-3</v>
      </c>
      <c r="G1559" s="130">
        <v>1557</v>
      </c>
      <c r="H1559" s="130">
        <f t="shared" ca="1" si="51"/>
        <v>3.8058601234862661E-2</v>
      </c>
    </row>
    <row r="1560" spans="2:8" x14ac:dyDescent="0.25">
      <c r="B1560" s="136">
        <v>43752</v>
      </c>
      <c r="C1560" s="261">
        <v>9.0072183609008789</v>
      </c>
      <c r="D1560" s="130">
        <f t="shared" si="50"/>
        <v>-3.1905021915188972E-2</v>
      </c>
      <c r="E1560" s="130">
        <v>-4.6859493916201114E-3</v>
      </c>
      <c r="G1560" s="130">
        <v>1558</v>
      </c>
      <c r="H1560" s="130">
        <f t="shared" ca="1" si="51"/>
        <v>2.9098555635349032E-2</v>
      </c>
    </row>
    <row r="1561" spans="2:8" x14ac:dyDescent="0.25">
      <c r="B1561" s="136">
        <v>43749</v>
      </c>
      <c r="C1561" s="261">
        <v>9.3040647506713867</v>
      </c>
      <c r="D1561" s="130">
        <f t="shared" si="50"/>
        <v>-1.878367832903088E-2</v>
      </c>
      <c r="E1561" s="130">
        <v>3.2956499762354825E-2</v>
      </c>
      <c r="G1561" s="130">
        <v>1559</v>
      </c>
      <c r="H1561" s="130">
        <f t="shared" ca="1" si="51"/>
        <v>2.8525278653900088E-2</v>
      </c>
    </row>
    <row r="1562" spans="2:8" x14ac:dyDescent="0.25">
      <c r="B1562" s="136">
        <v>43748</v>
      </c>
      <c r="C1562" s="261">
        <v>9.4821748733520508</v>
      </c>
      <c r="D1562" s="130">
        <f t="shared" si="50"/>
        <v>1.7920412050585416E-3</v>
      </c>
      <c r="E1562" s="130">
        <v>1.9143259151094313E-2</v>
      </c>
      <c r="G1562" s="130">
        <v>1560</v>
      </c>
      <c r="H1562" s="130">
        <f t="shared" ca="1" si="51"/>
        <v>9.6329507462006338E-3</v>
      </c>
    </row>
    <row r="1563" spans="2:8" x14ac:dyDescent="0.25">
      <c r="B1563" s="136">
        <v>43747</v>
      </c>
      <c r="C1563" s="261">
        <v>9.4652128219604492</v>
      </c>
      <c r="D1563" s="130">
        <f t="shared" si="50"/>
        <v>3.5970757441638147E-3</v>
      </c>
      <c r="E1563" s="130">
        <v>-1.7888355380652557E-3</v>
      </c>
      <c r="G1563" s="130">
        <v>1561</v>
      </c>
      <c r="H1563" s="130">
        <f t="shared" ca="1" si="51"/>
        <v>-2.1658466320351837E-2</v>
      </c>
    </row>
    <row r="1564" spans="2:8" x14ac:dyDescent="0.25">
      <c r="B1564" s="136">
        <v>43746</v>
      </c>
      <c r="C1564" s="261">
        <v>9.4312877655029297</v>
      </c>
      <c r="D1564" s="130">
        <f t="shared" si="50"/>
        <v>-1.5057356592086514E-2</v>
      </c>
      <c r="E1564" s="130">
        <v>-3.584183165835348E-3</v>
      </c>
      <c r="G1564" s="130">
        <v>1562</v>
      </c>
      <c r="H1564" s="130">
        <f t="shared" ca="1" si="51"/>
        <v>2.0288004603941749E-2</v>
      </c>
    </row>
    <row r="1565" spans="2:8" x14ac:dyDescent="0.25">
      <c r="B1565" s="136">
        <v>43745</v>
      </c>
      <c r="C1565" s="261">
        <v>9.5754690170288086</v>
      </c>
      <c r="D1565" s="130">
        <f t="shared" si="50"/>
        <v>6.2388045162558876E-3</v>
      </c>
      <c r="E1565" s="130">
        <v>1.5287546633160159E-2</v>
      </c>
      <c r="G1565" s="130">
        <v>1563</v>
      </c>
      <c r="H1565" s="130">
        <f t="shared" ca="1" si="51"/>
        <v>6.9688638920223991E-3</v>
      </c>
    </row>
    <row r="1566" spans="2:8" x14ac:dyDescent="0.25">
      <c r="B1566" s="136">
        <v>43742</v>
      </c>
      <c r="C1566" s="261">
        <v>9.5160999298095703</v>
      </c>
      <c r="D1566" s="130">
        <f t="shared" si="50"/>
        <v>5.37622437089389E-3</v>
      </c>
      <c r="E1566" s="130">
        <v>-6.200123159884656E-3</v>
      </c>
      <c r="G1566" s="130">
        <v>1564</v>
      </c>
      <c r="H1566" s="130">
        <f t="shared" ca="1" si="51"/>
        <v>2.5743080442194786E-2</v>
      </c>
    </row>
    <row r="1567" spans="2:8" x14ac:dyDescent="0.25">
      <c r="B1567" s="136">
        <v>43741</v>
      </c>
      <c r="C1567" s="261">
        <v>9.4652128219604492</v>
      </c>
      <c r="D1567" s="130">
        <f t="shared" si="50"/>
        <v>7.2202250329008524E-3</v>
      </c>
      <c r="E1567" s="130">
        <v>-5.3474751446982135E-3</v>
      </c>
      <c r="G1567" s="130">
        <v>1565</v>
      </c>
      <c r="H1567" s="130">
        <f t="shared" ca="1" si="51"/>
        <v>-3.3568216813173739E-6</v>
      </c>
    </row>
    <row r="1568" spans="2:8" x14ac:dyDescent="0.25">
      <c r="B1568" s="136">
        <v>43740</v>
      </c>
      <c r="C1568" s="261">
        <v>9.3973617553710938</v>
      </c>
      <c r="D1568" s="130">
        <f t="shared" si="50"/>
        <v>3.6232437595447023E-3</v>
      </c>
      <c r="E1568" s="130">
        <v>-7.1684670873889611E-3</v>
      </c>
      <c r="G1568" s="130">
        <v>1566</v>
      </c>
      <c r="H1568" s="130">
        <f t="shared" ca="1" si="51"/>
        <v>-1.9784311001955806E-2</v>
      </c>
    </row>
    <row r="1569" spans="2:8" x14ac:dyDescent="0.25">
      <c r="B1569" s="136">
        <v>43739</v>
      </c>
      <c r="C1569" s="261">
        <v>9.3634357452392578</v>
      </c>
      <c r="D1569" s="130">
        <f t="shared" si="50"/>
        <v>-2.9023649111716919E-2</v>
      </c>
      <c r="E1569" s="130">
        <v>-3.6101632580490383E-3</v>
      </c>
      <c r="G1569" s="130">
        <v>1567</v>
      </c>
      <c r="H1569" s="130">
        <f t="shared" ca="1" si="51"/>
        <v>3.277643117005833E-2</v>
      </c>
    </row>
    <row r="1570" spans="2:8" x14ac:dyDescent="0.25">
      <c r="B1570" s="136">
        <v>43738</v>
      </c>
      <c r="C1570" s="261">
        <v>9.6433200836181641</v>
      </c>
      <c r="D1570" s="130">
        <f t="shared" si="50"/>
        <v>1.4272887972579461E-2</v>
      </c>
      <c r="E1570" s="130">
        <v>2.9891200836318074E-2</v>
      </c>
      <c r="G1570" s="130">
        <v>1568</v>
      </c>
      <c r="H1570" s="130">
        <f t="shared" ca="1" si="51"/>
        <v>-6.9826436795258264E-3</v>
      </c>
    </row>
    <row r="1571" spans="2:8" x14ac:dyDescent="0.25">
      <c r="B1571" s="136">
        <v>43735</v>
      </c>
      <c r="C1571" s="261">
        <v>9.5076189041137695</v>
      </c>
      <c r="D1571" s="130">
        <f t="shared" si="50"/>
        <v>7.1876880054837613E-3</v>
      </c>
      <c r="E1571" s="130">
        <v>-1.4072039331653045E-2</v>
      </c>
      <c r="G1571" s="130">
        <v>1569</v>
      </c>
      <c r="H1571" s="130">
        <f t="shared" ca="1" si="51"/>
        <v>-3.8800620623132896E-3</v>
      </c>
    </row>
    <row r="1572" spans="2:8" x14ac:dyDescent="0.25">
      <c r="B1572" s="136">
        <v>43734</v>
      </c>
      <c r="C1572" s="261">
        <v>9.4397687911987305</v>
      </c>
      <c r="D1572" s="130">
        <f t="shared" si="50"/>
        <v>6.3289549894098886E-3</v>
      </c>
      <c r="E1572" s="130">
        <v>-7.1363938331269862E-3</v>
      </c>
      <c r="G1572" s="130">
        <v>1570</v>
      </c>
      <c r="H1572" s="130">
        <f t="shared" ca="1" si="51"/>
        <v>1.9883401258177072E-2</v>
      </c>
    </row>
    <row r="1573" spans="2:8" x14ac:dyDescent="0.25">
      <c r="B1573" s="136">
        <v>43733</v>
      </c>
      <c r="C1573" s="261">
        <v>9.3804006576538086</v>
      </c>
      <c r="D1573" s="130">
        <f t="shared" si="50"/>
        <v>1.8118255815635213E-3</v>
      </c>
      <c r="E1573" s="130">
        <v>-6.2891512343262465E-3</v>
      </c>
      <c r="G1573" s="130">
        <v>1571</v>
      </c>
      <c r="H1573" s="130">
        <f t="shared" ca="1" si="51"/>
        <v>3.7946191630688166E-2</v>
      </c>
    </row>
    <row r="1574" spans="2:8" x14ac:dyDescent="0.25">
      <c r="B1574" s="136">
        <v>43732</v>
      </c>
      <c r="C1574" s="261">
        <v>9.3634357452392578</v>
      </c>
      <c r="D1574" s="130">
        <f t="shared" si="50"/>
        <v>3.6362142074858254E-3</v>
      </c>
      <c r="E1574" s="130">
        <v>-1.808548806570271E-3</v>
      </c>
      <c r="G1574" s="130">
        <v>1572</v>
      </c>
      <c r="H1574" s="130">
        <f t="shared" ca="1" si="51"/>
        <v>1.5559773216516455E-2</v>
      </c>
    </row>
    <row r="1575" spans="2:8" x14ac:dyDescent="0.25">
      <c r="B1575" s="136">
        <v>43731</v>
      </c>
      <c r="C1575" s="261">
        <v>9.3295116424560547</v>
      </c>
      <c r="D1575" s="130">
        <f t="shared" si="50"/>
        <v>-3.0836928466889485E-2</v>
      </c>
      <c r="E1575" s="130">
        <v>-3.6230400577535317E-3</v>
      </c>
      <c r="G1575" s="130">
        <v>1573</v>
      </c>
      <c r="H1575" s="130">
        <f t="shared" ca="1" si="51"/>
        <v>-3.3621999883097976E-2</v>
      </c>
    </row>
    <row r="1576" spans="2:8" x14ac:dyDescent="0.25">
      <c r="B1576" s="136">
        <v>43728</v>
      </c>
      <c r="C1576" s="261">
        <v>9.6263589859008789</v>
      </c>
      <c r="D1576" s="130">
        <f t="shared" si="50"/>
        <v>-2.1551807701673004E-2</v>
      </c>
      <c r="E1576" s="130">
        <v>3.1818100970468076E-2</v>
      </c>
      <c r="G1576" s="130">
        <v>1574</v>
      </c>
      <c r="H1576" s="130">
        <f t="shared" ca="1" si="51"/>
        <v>3.0291289881382136E-2</v>
      </c>
    </row>
    <row r="1577" spans="2:8" x14ac:dyDescent="0.25">
      <c r="B1577" s="136">
        <v>43727</v>
      </c>
      <c r="C1577" s="261">
        <v>9.8383941650390625</v>
      </c>
      <c r="D1577" s="130">
        <f t="shared" si="50"/>
        <v>-8.5468508354832121E-3</v>
      </c>
      <c r="E1577" s="130">
        <v>2.2026519003575305E-2</v>
      </c>
      <c r="G1577" s="130">
        <v>1575</v>
      </c>
      <c r="H1577" s="130">
        <f t="shared" ca="1" si="51"/>
        <v>-2.1548452314768794E-2</v>
      </c>
    </row>
    <row r="1578" spans="2:8" x14ac:dyDescent="0.25">
      <c r="B1578" s="136">
        <v>43726</v>
      </c>
      <c r="C1578" s="261">
        <v>9.9232063293457031</v>
      </c>
      <c r="D1578" s="130">
        <f t="shared" si="50"/>
        <v>2.5706851704610932E-3</v>
      </c>
      <c r="E1578" s="130">
        <v>8.620529212787836E-3</v>
      </c>
      <c r="G1578" s="130">
        <v>1576</v>
      </c>
      <c r="H1578" s="130">
        <f t="shared" ca="1" si="51"/>
        <v>6.3884737436167849E-2</v>
      </c>
    </row>
    <row r="1579" spans="2:8" x14ac:dyDescent="0.25">
      <c r="B1579" s="136">
        <v>43725</v>
      </c>
      <c r="C1579" s="261">
        <v>9.8977622985839844</v>
      </c>
      <c r="D1579" s="130">
        <f t="shared" si="50"/>
        <v>-7.6533195316122165E-3</v>
      </c>
      <c r="E1579" s="130">
        <v>-2.5640936928292639E-3</v>
      </c>
      <c r="G1579" s="130">
        <v>1577</v>
      </c>
      <c r="H1579" s="130">
        <f t="shared" ca="1" si="51"/>
        <v>9.2004690033355326E-3</v>
      </c>
    </row>
    <row r="1580" spans="2:8" x14ac:dyDescent="0.25">
      <c r="B1580" s="136">
        <v>43724</v>
      </c>
      <c r="C1580" s="261">
        <v>9.9740972518920898</v>
      </c>
      <c r="D1580" s="130">
        <f t="shared" si="50"/>
        <v>-8.4948723624410089E-4</v>
      </c>
      <c r="E1580" s="130">
        <v>7.7123445689361797E-3</v>
      </c>
      <c r="G1580" s="130">
        <v>1578</v>
      </c>
      <c r="H1580" s="130">
        <f t="shared" ca="1" si="51"/>
        <v>8.0035846192457495E-3</v>
      </c>
    </row>
    <row r="1581" spans="2:8" x14ac:dyDescent="0.25">
      <c r="B1581" s="136">
        <v>43721</v>
      </c>
      <c r="C1581" s="261">
        <v>9.9825773239135742</v>
      </c>
      <c r="D1581" s="130">
        <f t="shared" si="50"/>
        <v>7.7054515106737926E-3</v>
      </c>
      <c r="E1581" s="130">
        <v>8.5020947834408796E-4</v>
      </c>
      <c r="G1581" s="130">
        <v>1579</v>
      </c>
      <c r="H1581" s="130">
        <f t="shared" ca="1" si="51"/>
        <v>-9.0915398899857579E-3</v>
      </c>
    </row>
    <row r="1582" spans="2:8" x14ac:dyDescent="0.25">
      <c r="B1582" s="136">
        <v>43720</v>
      </c>
      <c r="C1582" s="261">
        <v>9.906245231628418</v>
      </c>
      <c r="D1582" s="130">
        <f t="shared" si="50"/>
        <v>8.6358081723432942E-3</v>
      </c>
      <c r="E1582" s="130">
        <v>-7.6465315327235535E-3</v>
      </c>
      <c r="G1582" s="130">
        <v>1580</v>
      </c>
      <c r="H1582" s="130">
        <f t="shared" ca="1" si="51"/>
        <v>-1.5904596725013445E-2</v>
      </c>
    </row>
    <row r="1583" spans="2:8" x14ac:dyDescent="0.25">
      <c r="B1583" s="136">
        <v>43719</v>
      </c>
      <c r="C1583" s="261">
        <v>9.8214292526245117</v>
      </c>
      <c r="D1583" s="130">
        <f t="shared" si="50"/>
        <v>-3.4423934223906916E-3</v>
      </c>
      <c r="E1583" s="130">
        <v>-8.5618695096612244E-3</v>
      </c>
      <c r="G1583" s="130">
        <v>1581</v>
      </c>
      <c r="H1583" s="130">
        <f t="shared" ca="1" si="51"/>
        <v>2.4405407477052336E-2</v>
      </c>
    </row>
    <row r="1584" spans="2:8" x14ac:dyDescent="0.25">
      <c r="B1584" s="136">
        <v>43718</v>
      </c>
      <c r="C1584" s="261">
        <v>9.8553552627563477</v>
      </c>
      <c r="D1584" s="130">
        <f t="shared" si="50"/>
        <v>-1.7181428485177805E-3</v>
      </c>
      <c r="E1584" s="130">
        <v>3.4542844283860343E-3</v>
      </c>
      <c r="G1584" s="130">
        <v>1582</v>
      </c>
      <c r="H1584" s="130">
        <f t="shared" ca="1" si="51"/>
        <v>-4.3588615621562342E-3</v>
      </c>
    </row>
    <row r="1585" spans="2:8" x14ac:dyDescent="0.25">
      <c r="B1585" s="136">
        <v>43717</v>
      </c>
      <c r="C1585" s="261">
        <v>9.8723173141479492</v>
      </c>
      <c r="D1585" s="130">
        <f t="shared" si="50"/>
        <v>-1.4394845695042352E-2</v>
      </c>
      <c r="E1585" s="130">
        <v>1.721099944078283E-3</v>
      </c>
      <c r="G1585" s="130">
        <v>1583</v>
      </c>
      <c r="H1585" s="130">
        <f t="shared" ca="1" si="51"/>
        <v>1.7591593651303312E-2</v>
      </c>
    </row>
    <row r="1586" spans="2:8" x14ac:dyDescent="0.25">
      <c r="B1586" s="136">
        <v>43714</v>
      </c>
      <c r="C1586" s="261">
        <v>10.01650333404541</v>
      </c>
      <c r="D1586" s="130">
        <f t="shared" si="50"/>
        <v>-2.154087307675916E-2</v>
      </c>
      <c r="E1586" s="130">
        <v>1.4605083620117129E-2</v>
      </c>
      <c r="G1586" s="130">
        <v>1584</v>
      </c>
      <c r="H1586" s="130">
        <f t="shared" ca="1" si="51"/>
        <v>-2.1884228043522646E-2</v>
      </c>
    </row>
    <row r="1587" spans="2:8" x14ac:dyDescent="0.25">
      <c r="B1587" s="136">
        <v>43713</v>
      </c>
      <c r="C1587" s="261">
        <v>10.23701763153076</v>
      </c>
      <c r="D1587" s="130">
        <f t="shared" si="50"/>
        <v>3.3390289879586255E-2</v>
      </c>
      <c r="E1587" s="130">
        <v>2.2015097497730247E-2</v>
      </c>
      <c r="G1587" s="130">
        <v>1585</v>
      </c>
      <c r="H1587" s="130">
        <f t="shared" ca="1" si="51"/>
        <v>3.5124141061995619E-3</v>
      </c>
    </row>
    <row r="1588" spans="2:8" x14ac:dyDescent="0.25">
      <c r="B1588" s="136">
        <v>43712</v>
      </c>
      <c r="C1588" s="261">
        <v>9.906245231628418</v>
      </c>
      <c r="D1588" s="130">
        <f t="shared" si="50"/>
        <v>3.5461135010314788E-2</v>
      </c>
      <c r="E1588" s="130">
        <v>-3.2311402774528673E-2</v>
      </c>
      <c r="G1588" s="130">
        <v>1586</v>
      </c>
      <c r="H1588" s="130">
        <f t="shared" ca="1" si="51"/>
        <v>8.1371817133083571E-3</v>
      </c>
    </row>
    <row r="1589" spans="2:8" x14ac:dyDescent="0.25">
      <c r="B1589" s="136">
        <v>43711</v>
      </c>
      <c r="C1589" s="261">
        <v>9.5669889450073242</v>
      </c>
      <c r="D1589" s="130">
        <f t="shared" si="50"/>
        <v>-1.8276795874453293E-2</v>
      </c>
      <c r="E1589" s="130">
        <v>-3.4246707878573868E-2</v>
      </c>
      <c r="G1589" s="130">
        <v>1587</v>
      </c>
      <c r="H1589" s="130">
        <f t="shared" ca="1" si="51"/>
        <v>6.376171372666108E-3</v>
      </c>
    </row>
    <row r="1590" spans="2:8" x14ac:dyDescent="0.25">
      <c r="B1590" s="136">
        <v>43707</v>
      </c>
      <c r="C1590" s="261">
        <v>9.7450981140136719</v>
      </c>
      <c r="D1590" s="130">
        <f t="shared" si="50"/>
        <v>8.779467269207775E-3</v>
      </c>
      <c r="E1590" s="130">
        <v>1.8617056006874199E-2</v>
      </c>
      <c r="G1590" s="130">
        <v>1588</v>
      </c>
      <c r="H1590" s="130">
        <f t="shared" ca="1" si="51"/>
        <v>-7.0841083389254055E-3</v>
      </c>
    </row>
    <row r="1591" spans="2:8" x14ac:dyDescent="0.25">
      <c r="B1591" s="136">
        <v>43706</v>
      </c>
      <c r="C1591" s="261">
        <v>9.6602859497070313</v>
      </c>
      <c r="D1591" s="130">
        <f t="shared" si="50"/>
        <v>1.6964290196243789E-2</v>
      </c>
      <c r="E1591" s="130">
        <v>-8.7030590471612393E-3</v>
      </c>
      <c r="G1591" s="130">
        <v>1589</v>
      </c>
      <c r="H1591" s="130">
        <f t="shared" ca="1" si="51"/>
        <v>4.9000902227938723E-4</v>
      </c>
    </row>
    <row r="1592" spans="2:8" x14ac:dyDescent="0.25">
      <c r="B1592" s="136">
        <v>43705</v>
      </c>
      <c r="C1592" s="261">
        <v>9.4991397857666016</v>
      </c>
      <c r="D1592" s="130">
        <f t="shared" si="50"/>
        <v>4.4844234155719653E-3</v>
      </c>
      <c r="E1592" s="130">
        <v>-1.6681303719101273E-2</v>
      </c>
      <c r="G1592" s="130">
        <v>1590</v>
      </c>
      <c r="H1592" s="130">
        <f t="shared" ca="1" si="51"/>
        <v>1.8980854655009028E-2</v>
      </c>
    </row>
    <row r="1593" spans="2:8" x14ac:dyDescent="0.25">
      <c r="B1593" s="136">
        <v>43704</v>
      </c>
      <c r="C1593" s="261">
        <v>9.4567317962646484</v>
      </c>
      <c r="D1593" s="130">
        <f t="shared" si="50"/>
        <v>1.7969725150189704E-3</v>
      </c>
      <c r="E1593" s="130">
        <v>-4.4644031415872788E-3</v>
      </c>
      <c r="G1593" s="130">
        <v>1591</v>
      </c>
      <c r="H1593" s="130">
        <f t="shared" ca="1" si="51"/>
        <v>-1.7659224862985795E-2</v>
      </c>
    </row>
    <row r="1594" spans="2:8" x14ac:dyDescent="0.25">
      <c r="B1594" s="136">
        <v>43703</v>
      </c>
      <c r="C1594" s="261">
        <v>9.4397687911987305</v>
      </c>
      <c r="D1594" s="130">
        <f t="shared" si="50"/>
        <v>1.800308829680846E-3</v>
      </c>
      <c r="E1594" s="130">
        <v>-1.7937491970131006E-3</v>
      </c>
      <c r="G1594" s="130">
        <v>1592</v>
      </c>
      <c r="H1594" s="130">
        <f t="shared" ca="1" si="51"/>
        <v>9.0189245190922353E-4</v>
      </c>
    </row>
    <row r="1595" spans="2:8" x14ac:dyDescent="0.25">
      <c r="B1595" s="136">
        <v>43700</v>
      </c>
      <c r="C1595" s="261">
        <v>9.4228048324584961</v>
      </c>
      <c r="D1595" s="130">
        <f t="shared" si="50"/>
        <v>-8.9206427508969639E-3</v>
      </c>
      <c r="E1595" s="130">
        <v>-1.7970735423150303E-3</v>
      </c>
      <c r="G1595" s="130">
        <v>1593</v>
      </c>
      <c r="H1595" s="130">
        <f t="shared" ca="1" si="51"/>
        <v>-1.5091591608945125E-2</v>
      </c>
    </row>
    <row r="1596" spans="2:8" x14ac:dyDescent="0.25">
      <c r="B1596" s="136">
        <v>43699</v>
      </c>
      <c r="C1596" s="261">
        <v>9.5076189041137695</v>
      </c>
      <c r="D1596" s="130">
        <f t="shared" si="50"/>
        <v>-7.9645745594731521E-3</v>
      </c>
      <c r="E1596" s="130">
        <v>9.0009368933458705E-3</v>
      </c>
      <c r="G1596" s="130">
        <v>1594</v>
      </c>
      <c r="H1596" s="130">
        <f t="shared" ca="1" si="51"/>
        <v>-2.5946695126981723E-2</v>
      </c>
    </row>
    <row r="1597" spans="2:8" x14ac:dyDescent="0.25">
      <c r="B1597" s="136">
        <v>43698</v>
      </c>
      <c r="C1597" s="261">
        <v>9.5839509963989258</v>
      </c>
      <c r="D1597" s="130">
        <f t="shared" si="50"/>
        <v>-2.6478285771166675E-3</v>
      </c>
      <c r="E1597" s="130">
        <v>8.0285182920119755E-3</v>
      </c>
      <c r="G1597" s="130">
        <v>1595</v>
      </c>
      <c r="H1597" s="130">
        <f t="shared" ca="1" si="51"/>
        <v>2.5024805312999172E-2</v>
      </c>
    </row>
    <row r="1598" spans="2:8" x14ac:dyDescent="0.25">
      <c r="B1598" s="136">
        <v>43697</v>
      </c>
      <c r="C1598" s="261">
        <v>9.6093950271606445</v>
      </c>
      <c r="D1598" s="130">
        <f t="shared" si="50"/>
        <v>1.7969321041005463E-2</v>
      </c>
      <c r="E1598" s="130">
        <v>2.6548581864910509E-3</v>
      </c>
      <c r="G1598" s="130">
        <v>1596</v>
      </c>
      <c r="H1598" s="130">
        <f t="shared" ca="1" si="51"/>
        <v>-1.3981811920979149E-2</v>
      </c>
    </row>
    <row r="1599" spans="2:8" x14ac:dyDescent="0.25">
      <c r="B1599" s="136">
        <v>43696</v>
      </c>
      <c r="C1599" s="261">
        <v>9.4397687911987305</v>
      </c>
      <c r="D1599" s="130">
        <f t="shared" si="50"/>
        <v>5.4201370570141818E-3</v>
      </c>
      <c r="E1599" s="130">
        <v>-1.7652124351478005E-2</v>
      </c>
      <c r="G1599" s="130">
        <v>1597</v>
      </c>
      <c r="H1599" s="130">
        <f t="shared" ca="1" si="51"/>
        <v>6.9146982553843972E-3</v>
      </c>
    </row>
    <row r="1600" spans="2:8" x14ac:dyDescent="0.25">
      <c r="B1600" s="136">
        <v>43693</v>
      </c>
      <c r="C1600" s="261">
        <v>9.3888797760009766</v>
      </c>
      <c r="D1600" s="130">
        <f t="shared" si="50"/>
        <v>1.280877309448835E-2</v>
      </c>
      <c r="E1600" s="130">
        <v>-5.3909175450569113E-3</v>
      </c>
      <c r="G1600" s="130">
        <v>1598</v>
      </c>
      <c r="H1600" s="130">
        <f t="shared" ca="1" si="51"/>
        <v>7.9426825884435642E-3</v>
      </c>
    </row>
    <row r="1601" spans="2:8" x14ac:dyDescent="0.25">
      <c r="B1601" s="136">
        <v>43692</v>
      </c>
      <c r="C1601" s="261">
        <v>9.2701406478881836</v>
      </c>
      <c r="D1601" s="130">
        <f t="shared" si="50"/>
        <v>1.2974966496247371E-2</v>
      </c>
      <c r="E1601" s="130">
        <v>-1.2646783316610722E-2</v>
      </c>
      <c r="G1601" s="130">
        <v>1599</v>
      </c>
      <c r="H1601" s="130">
        <f t="shared" ca="1" si="51"/>
        <v>-4.0584300884066629E-2</v>
      </c>
    </row>
    <row r="1602" spans="2:8" x14ac:dyDescent="0.25">
      <c r="B1602" s="136">
        <v>43691</v>
      </c>
      <c r="C1602" s="261">
        <v>9.1514015197753906</v>
      </c>
      <c r="D1602" s="130">
        <f t="shared" si="50"/>
        <v>-2.441251138794048E-2</v>
      </c>
      <c r="E1602" s="130">
        <v>-1.280877309448835E-2</v>
      </c>
      <c r="G1602" s="130">
        <v>1600</v>
      </c>
      <c r="H1602" s="130">
        <f t="shared" ca="1" si="51"/>
        <v>-2.0227326802417312E-3</v>
      </c>
    </row>
    <row r="1603" spans="2:8" x14ac:dyDescent="0.25">
      <c r="B1603" s="136">
        <v>43690</v>
      </c>
      <c r="C1603" s="261">
        <v>9.3804006576538086</v>
      </c>
      <c r="D1603" s="130">
        <f t="shared" ref="D1603:D1666" si="52">(C1603-C1604)/C1604</f>
        <v>-3.6035566951617744E-3</v>
      </c>
      <c r="E1603" s="130">
        <v>2.5023395310933581E-2</v>
      </c>
      <c r="G1603" s="130">
        <v>1601</v>
      </c>
      <c r="H1603" s="130">
        <f t="shared" ref="H1603:H1666" ca="1" si="53">_xlfn.NORM.INV(RAND(),N$5,N$6)</f>
        <v>-3.5995339170575041E-2</v>
      </c>
    </row>
    <row r="1604" spans="2:8" x14ac:dyDescent="0.25">
      <c r="B1604" s="136">
        <v>43689</v>
      </c>
      <c r="C1604" s="261">
        <v>9.4143257141113281</v>
      </c>
      <c r="D1604" s="130">
        <f t="shared" si="52"/>
        <v>-2.6953072315843655E-3</v>
      </c>
      <c r="E1604" s="130">
        <v>3.6165892796741947E-3</v>
      </c>
      <c r="G1604" s="130">
        <v>1602</v>
      </c>
      <c r="H1604" s="130">
        <f t="shared" ca="1" si="53"/>
        <v>-5.7864748469631157E-3</v>
      </c>
    </row>
    <row r="1605" spans="2:8" x14ac:dyDescent="0.25">
      <c r="B1605" s="136">
        <v>43686</v>
      </c>
      <c r="C1605" s="261">
        <v>9.4397687911987305</v>
      </c>
      <c r="D1605" s="130">
        <f t="shared" si="52"/>
        <v>-1.0666530468562125E-2</v>
      </c>
      <c r="E1605" s="130">
        <v>2.7025915461226487E-3</v>
      </c>
      <c r="G1605" s="130">
        <v>1603</v>
      </c>
      <c r="H1605" s="130">
        <f t="shared" ca="1" si="53"/>
        <v>2.8773580748192758E-2</v>
      </c>
    </row>
    <row r="1606" spans="2:8" x14ac:dyDescent="0.25">
      <c r="B1606" s="136">
        <v>43685</v>
      </c>
      <c r="C1606" s="261">
        <v>9.5415439605712891</v>
      </c>
      <c r="D1606" s="130">
        <f t="shared" si="52"/>
        <v>8.0643869341999672E-3</v>
      </c>
      <c r="E1606" s="130">
        <v>1.0781532008225642E-2</v>
      </c>
      <c r="G1606" s="130">
        <v>1604</v>
      </c>
      <c r="H1606" s="130">
        <f t="shared" ca="1" si="53"/>
        <v>-2.698521298334846E-2</v>
      </c>
    </row>
    <row r="1607" spans="2:8" x14ac:dyDescent="0.25">
      <c r="B1607" s="136">
        <v>43684</v>
      </c>
      <c r="C1607" s="261">
        <v>9.4652128219604492</v>
      </c>
      <c r="D1607" s="130">
        <f t="shared" si="52"/>
        <v>1.4545367936179596E-2</v>
      </c>
      <c r="E1607" s="130">
        <v>-7.9998728640002618E-3</v>
      </c>
      <c r="G1607" s="130">
        <v>1605</v>
      </c>
      <c r="H1607" s="130">
        <f t="shared" ca="1" si="53"/>
        <v>3.1875659114543452E-2</v>
      </c>
    </row>
    <row r="1608" spans="2:8" x14ac:dyDescent="0.25">
      <c r="B1608" s="136">
        <v>43683</v>
      </c>
      <c r="C1608" s="261">
        <v>9.3295116424560547</v>
      </c>
      <c r="D1608" s="130">
        <f t="shared" si="52"/>
        <v>9.1745561013129463E-3</v>
      </c>
      <c r="E1608" s="130">
        <v>-1.4336833419059657E-2</v>
      </c>
      <c r="G1608" s="130">
        <v>1606</v>
      </c>
      <c r="H1608" s="130">
        <f t="shared" ca="1" si="53"/>
        <v>1.064218916322267E-2</v>
      </c>
    </row>
    <row r="1609" spans="2:8" x14ac:dyDescent="0.25">
      <c r="B1609" s="136">
        <v>43682</v>
      </c>
      <c r="C1609" s="261">
        <v>9.2446956634521484</v>
      </c>
      <c r="D1609" s="130">
        <f t="shared" si="52"/>
        <v>-1.6245633178023449E-2</v>
      </c>
      <c r="E1609" s="130">
        <v>-9.0911488461981153E-3</v>
      </c>
      <c r="G1609" s="130">
        <v>1607</v>
      </c>
      <c r="H1609" s="130">
        <f t="shared" ca="1" si="53"/>
        <v>1.1352859404288025E-2</v>
      </c>
    </row>
    <row r="1610" spans="2:8" x14ac:dyDescent="0.25">
      <c r="B1610" s="136">
        <v>43679</v>
      </c>
      <c r="C1610" s="261">
        <v>9.3973617553710938</v>
      </c>
      <c r="D1610" s="130">
        <f t="shared" si="52"/>
        <v>-1.5985735068197015E-2</v>
      </c>
      <c r="E1610" s="130">
        <v>1.6513912136934192E-2</v>
      </c>
      <c r="G1610" s="130">
        <v>1608</v>
      </c>
      <c r="H1610" s="130">
        <f t="shared" ca="1" si="53"/>
        <v>-1.1365768990401925E-2</v>
      </c>
    </row>
    <row r="1611" spans="2:8" x14ac:dyDescent="0.25">
      <c r="B1611" s="136">
        <v>43678</v>
      </c>
      <c r="C1611" s="261">
        <v>9.5500259399414063</v>
      </c>
      <c r="D1611" s="130">
        <f t="shared" si="52"/>
        <v>-5.3004339102612433E-3</v>
      </c>
      <c r="E1611" s="130">
        <v>1.6245430211629001E-2</v>
      </c>
      <c r="G1611" s="130">
        <v>1609</v>
      </c>
      <c r="H1611" s="130">
        <f t="shared" ca="1" si="53"/>
        <v>-1.1205212240075955E-2</v>
      </c>
    </row>
    <row r="1612" spans="2:8" x14ac:dyDescent="0.25">
      <c r="B1612" s="136">
        <v>43677</v>
      </c>
      <c r="C1612" s="261">
        <v>9.6009149551391602</v>
      </c>
      <c r="D1612" s="130">
        <f t="shared" si="52"/>
        <v>-8.7566993402272333E-3</v>
      </c>
      <c r="E1612" s="130">
        <v>5.3286782169793909E-3</v>
      </c>
      <c r="G1612" s="130">
        <v>1610</v>
      </c>
      <c r="H1612" s="130">
        <f t="shared" ca="1" si="53"/>
        <v>-8.4803031204132556E-3</v>
      </c>
    </row>
    <row r="1613" spans="2:8" x14ac:dyDescent="0.25">
      <c r="B1613" s="136">
        <v>43676</v>
      </c>
      <c r="C1613" s="261">
        <v>9.68572998046875</v>
      </c>
      <c r="D1613" s="130">
        <f t="shared" si="52"/>
        <v>-7.8190652017308664E-3</v>
      </c>
      <c r="E1613" s="130">
        <v>8.8340565171020711E-3</v>
      </c>
      <c r="G1613" s="130">
        <v>1611</v>
      </c>
      <c r="H1613" s="130">
        <f t="shared" ca="1" si="53"/>
        <v>3.4753029583522699E-3</v>
      </c>
    </row>
    <row r="1614" spans="2:8" x14ac:dyDescent="0.25">
      <c r="B1614" s="136">
        <v>43675</v>
      </c>
      <c r="C1614" s="261">
        <v>9.7620601654052734</v>
      </c>
      <c r="D1614" s="130">
        <f t="shared" si="52"/>
        <v>2.6132313742129698E-3</v>
      </c>
      <c r="E1614" s="130">
        <v>7.8806847899376784E-3</v>
      </c>
      <c r="G1614" s="130">
        <v>1612</v>
      </c>
      <c r="H1614" s="130">
        <f t="shared" ca="1" si="53"/>
        <v>-1.0770336148231479E-2</v>
      </c>
    </row>
    <row r="1615" spans="2:8" x14ac:dyDescent="0.25">
      <c r="B1615" s="136">
        <v>43672</v>
      </c>
      <c r="C1615" s="261">
        <v>9.7366161346435547</v>
      </c>
      <c r="D1615" s="130">
        <f t="shared" si="52"/>
        <v>-3.4723723609115997E-3</v>
      </c>
      <c r="E1615" s="130">
        <v>-2.6064201951845312E-3</v>
      </c>
      <c r="G1615" s="130">
        <v>1613</v>
      </c>
      <c r="H1615" s="130">
        <f t="shared" ca="1" si="53"/>
        <v>3.3233767464771566E-2</v>
      </c>
    </row>
    <row r="1616" spans="2:8" x14ac:dyDescent="0.25">
      <c r="B1616" s="136">
        <v>43671</v>
      </c>
      <c r="C1616" s="261">
        <v>9.770543098449707</v>
      </c>
      <c r="D1616" s="130">
        <f t="shared" si="52"/>
        <v>5.2355830870650186E-3</v>
      </c>
      <c r="E1616" s="130">
        <v>3.4844717442888457E-3</v>
      </c>
      <c r="G1616" s="130">
        <v>1614</v>
      </c>
      <c r="H1616" s="130">
        <f t="shared" ca="1" si="53"/>
        <v>-4.0725457799516994E-2</v>
      </c>
    </row>
    <row r="1617" spans="2:8" x14ac:dyDescent="0.25">
      <c r="B1617" s="136">
        <v>43670</v>
      </c>
      <c r="C1617" s="261">
        <v>9.7196550369262695</v>
      </c>
      <c r="D1617" s="130">
        <f t="shared" si="52"/>
        <v>-2.6108589969776313E-3</v>
      </c>
      <c r="E1617" s="130">
        <v>-5.2083145236329715E-3</v>
      </c>
      <c r="G1617" s="130">
        <v>1615</v>
      </c>
      <c r="H1617" s="130">
        <f t="shared" ca="1" si="53"/>
        <v>-2.3156533248274826E-3</v>
      </c>
    </row>
    <row r="1618" spans="2:8" x14ac:dyDescent="0.25">
      <c r="B1618" s="136">
        <v>43669</v>
      </c>
      <c r="C1618" s="261">
        <v>9.7450981140136719</v>
      </c>
      <c r="D1618" s="130">
        <f t="shared" si="52"/>
        <v>2.6176934254086891E-3</v>
      </c>
      <c r="E1618" s="130">
        <v>2.6176934254086891E-3</v>
      </c>
      <c r="G1618" s="130">
        <v>1616</v>
      </c>
      <c r="H1618" s="130">
        <f t="shared" ca="1" si="53"/>
        <v>-1.6314481911225212E-2</v>
      </c>
    </row>
    <row r="1619" spans="2:8" x14ac:dyDescent="0.25">
      <c r="B1619" s="136">
        <v>43668</v>
      </c>
      <c r="C1619" s="261">
        <v>9.7196550369262695</v>
      </c>
      <c r="D1619" s="130">
        <f t="shared" si="52"/>
        <v>6.1456863211216614E-3</v>
      </c>
      <c r="E1619" s="130">
        <v>-2.6108589969776313E-3</v>
      </c>
      <c r="G1619" s="130">
        <v>1617</v>
      </c>
      <c r="H1619" s="130">
        <f t="shared" ca="1" si="53"/>
        <v>-3.7624814333427382E-2</v>
      </c>
    </row>
    <row r="1620" spans="2:8" x14ac:dyDescent="0.25">
      <c r="B1620" s="136">
        <v>43665</v>
      </c>
      <c r="C1620" s="261">
        <v>9.6602859497070313</v>
      </c>
      <c r="D1620" s="130">
        <f t="shared" si="52"/>
        <v>-1.3852731502651375E-2</v>
      </c>
      <c r="E1620" s="130">
        <v>-6.1081475622012486E-3</v>
      </c>
      <c r="G1620" s="130">
        <v>1618</v>
      </c>
      <c r="H1620" s="130">
        <f t="shared" ca="1" si="53"/>
        <v>3.3703222629382572E-2</v>
      </c>
    </row>
    <row r="1621" spans="2:8" x14ac:dyDescent="0.25">
      <c r="B1621" s="136">
        <v>43664</v>
      </c>
      <c r="C1621" s="261">
        <v>9.7959871292114258</v>
      </c>
      <c r="D1621" s="130">
        <f t="shared" si="52"/>
        <v>5.222011579808966E-3</v>
      </c>
      <c r="E1621" s="130">
        <v>1.4047325328761098E-2</v>
      </c>
      <c r="G1621" s="130">
        <v>1619</v>
      </c>
      <c r="H1621" s="130">
        <f t="shared" ca="1" si="53"/>
        <v>-1.5902050935406364E-2</v>
      </c>
    </row>
    <row r="1622" spans="2:8" x14ac:dyDescent="0.25">
      <c r="B1622" s="136">
        <v>43663</v>
      </c>
      <c r="C1622" s="261">
        <v>9.7450981140136719</v>
      </c>
      <c r="D1622" s="130">
        <f t="shared" si="52"/>
        <v>-3.4692633642316936E-3</v>
      </c>
      <c r="E1622" s="130">
        <v>-5.194883836260252E-3</v>
      </c>
      <c r="G1622" s="130">
        <v>1620</v>
      </c>
      <c r="H1622" s="130">
        <f t="shared" ca="1" si="53"/>
        <v>1.7758453902031131E-2</v>
      </c>
    </row>
    <row r="1623" spans="2:8" x14ac:dyDescent="0.25">
      <c r="B1623" s="136">
        <v>43662</v>
      </c>
      <c r="C1623" s="261">
        <v>9.7790241241455078</v>
      </c>
      <c r="D1623" s="130">
        <f t="shared" si="52"/>
        <v>2.608588267698512E-3</v>
      </c>
      <c r="E1623" s="130">
        <v>3.4813410532059772E-3</v>
      </c>
      <c r="G1623" s="130">
        <v>1621</v>
      </c>
      <c r="H1623" s="130">
        <f t="shared" ca="1" si="53"/>
        <v>1.9393124091121698E-2</v>
      </c>
    </row>
    <row r="1624" spans="2:8" x14ac:dyDescent="0.25">
      <c r="B1624" s="136">
        <v>43661</v>
      </c>
      <c r="C1624" s="261">
        <v>9.7535810470581055</v>
      </c>
      <c r="D1624" s="130">
        <f t="shared" si="52"/>
        <v>8.7720630677157706E-3</v>
      </c>
      <c r="E1624" s="130">
        <v>-2.6018012395102423E-3</v>
      </c>
      <c r="G1624" s="130">
        <v>1622</v>
      </c>
      <c r="H1624" s="130">
        <f t="shared" ca="1" si="53"/>
        <v>-1.5592165567063044E-2</v>
      </c>
    </row>
    <row r="1625" spans="2:8" x14ac:dyDescent="0.25">
      <c r="B1625" s="136">
        <v>43658</v>
      </c>
      <c r="C1625" s="261">
        <v>9.6687660217285156</v>
      </c>
      <c r="D1625" s="130">
        <f t="shared" si="52"/>
        <v>6.3432633474828054E-2</v>
      </c>
      <c r="E1625" s="130">
        <v>-8.6957831098529621E-3</v>
      </c>
      <c r="G1625" s="130">
        <v>1623</v>
      </c>
      <c r="H1625" s="130">
        <f t="shared" ca="1" si="53"/>
        <v>3.9354061939398818E-2</v>
      </c>
    </row>
    <row r="1626" spans="2:8" x14ac:dyDescent="0.25">
      <c r="B1626" s="136">
        <v>43657</v>
      </c>
      <c r="C1626" s="261">
        <v>9.0920343399047852</v>
      </c>
      <c r="D1626" s="130">
        <f t="shared" si="52"/>
        <v>2.2901004973473877E-2</v>
      </c>
      <c r="E1626" s="130">
        <v>-5.9648943880495964E-2</v>
      </c>
      <c r="G1626" s="130">
        <v>1624</v>
      </c>
      <c r="H1626" s="130">
        <f t="shared" ca="1" si="53"/>
        <v>-3.7480024318422928E-2</v>
      </c>
    </row>
    <row r="1627" spans="2:8" x14ac:dyDescent="0.25">
      <c r="B1627" s="136">
        <v>43656</v>
      </c>
      <c r="C1627" s="261">
        <v>8.8884792327880859</v>
      </c>
      <c r="D1627" s="130">
        <f t="shared" si="52"/>
        <v>5.7582456240689297E-3</v>
      </c>
      <c r="E1627" s="130">
        <v>-2.2388290618668177E-2</v>
      </c>
      <c r="G1627" s="130">
        <v>1625</v>
      </c>
      <c r="H1627" s="130">
        <f t="shared" ca="1" si="53"/>
        <v>2.1989444641920118E-2</v>
      </c>
    </row>
    <row r="1628" spans="2:8" x14ac:dyDescent="0.25">
      <c r="B1628" s="136">
        <v>43655</v>
      </c>
      <c r="C1628" s="261">
        <v>8.837590217590332</v>
      </c>
      <c r="D1628" s="130">
        <f t="shared" si="52"/>
        <v>-1.3257776215117797E-2</v>
      </c>
      <c r="E1628" s="130">
        <v>-5.7252780666948062E-3</v>
      </c>
      <c r="G1628" s="130">
        <v>1626</v>
      </c>
      <c r="H1628" s="130">
        <f t="shared" ca="1" si="53"/>
        <v>3.1419770874409274E-2</v>
      </c>
    </row>
    <row r="1629" spans="2:8" x14ac:dyDescent="0.25">
      <c r="B1629" s="136">
        <v>43654</v>
      </c>
      <c r="C1629" s="261">
        <v>8.9563312530517578</v>
      </c>
      <c r="D1629" s="130">
        <f t="shared" si="52"/>
        <v>-1.216061209602814E-2</v>
      </c>
      <c r="E1629" s="130">
        <v>1.3435906456160836E-2</v>
      </c>
      <c r="G1629" s="130">
        <v>1627</v>
      </c>
      <c r="H1629" s="130">
        <f t="shared" ca="1" si="53"/>
        <v>-1.2356001286115864E-2</v>
      </c>
    </row>
    <row r="1630" spans="2:8" x14ac:dyDescent="0.25">
      <c r="B1630" s="136">
        <v>43651</v>
      </c>
      <c r="C1630" s="261">
        <v>9.0665864944458008</v>
      </c>
      <c r="D1630" s="130">
        <f t="shared" si="52"/>
        <v>-4.6557212007277624E-3</v>
      </c>
      <c r="E1630" s="130">
        <v>1.2310313037659799E-2</v>
      </c>
      <c r="G1630" s="130">
        <v>1628</v>
      </c>
      <c r="H1630" s="130">
        <f t="shared" ca="1" si="53"/>
        <v>3.0746636496424302E-2</v>
      </c>
    </row>
    <row r="1631" spans="2:8" x14ac:dyDescent="0.25">
      <c r="B1631" s="136">
        <v>43649</v>
      </c>
      <c r="C1631" s="261">
        <v>9.1089954376220703</v>
      </c>
      <c r="D1631" s="130">
        <f t="shared" si="52"/>
        <v>-1.8587642243220244E-3</v>
      </c>
      <c r="E1631" s="130">
        <v>4.677498328863822E-3</v>
      </c>
      <c r="G1631" s="130">
        <v>1629</v>
      </c>
      <c r="H1631" s="130">
        <f t="shared" ca="1" si="53"/>
        <v>-1.8796356039219992E-2</v>
      </c>
    </row>
    <row r="1632" spans="2:8" x14ac:dyDescent="0.25">
      <c r="B1632" s="136">
        <v>43648</v>
      </c>
      <c r="C1632" s="261">
        <v>9.1259584426879883</v>
      </c>
      <c r="D1632" s="130">
        <f t="shared" si="52"/>
        <v>5.6075620803076954E-3</v>
      </c>
      <c r="E1632" s="130">
        <v>1.8622256627615801E-3</v>
      </c>
      <c r="G1632" s="130">
        <v>1630</v>
      </c>
      <c r="H1632" s="130">
        <f t="shared" ca="1" si="53"/>
        <v>5.3979609848871034E-2</v>
      </c>
    </row>
    <row r="1633" spans="2:8" x14ac:dyDescent="0.25">
      <c r="B1633" s="136">
        <v>43647</v>
      </c>
      <c r="C1633" s="261">
        <v>9.0750694274902344</v>
      </c>
      <c r="D1633" s="130">
        <f t="shared" si="52"/>
        <v>0</v>
      </c>
      <c r="E1633" s="130">
        <v>-5.5762926729660735E-3</v>
      </c>
      <c r="G1633" s="130">
        <v>1631</v>
      </c>
      <c r="H1633" s="130">
        <f t="shared" ca="1" si="53"/>
        <v>-7.1779563308425026E-2</v>
      </c>
    </row>
    <row r="1634" spans="2:8" x14ac:dyDescent="0.25">
      <c r="B1634" s="136">
        <v>43644</v>
      </c>
      <c r="C1634" s="261">
        <v>9.0750694274902344</v>
      </c>
      <c r="D1634" s="130">
        <f t="shared" si="52"/>
        <v>7.5329656582866699E-3</v>
      </c>
      <c r="E1634" s="130">
        <v>0</v>
      </c>
      <c r="G1634" s="130">
        <v>1632</v>
      </c>
      <c r="H1634" s="130">
        <f t="shared" ca="1" si="53"/>
        <v>4.5521991708534597E-2</v>
      </c>
    </row>
    <row r="1635" spans="2:8" x14ac:dyDescent="0.25">
      <c r="B1635" s="136">
        <v>43643</v>
      </c>
      <c r="C1635" s="261">
        <v>9.0072183609008789</v>
      </c>
      <c r="D1635" s="130">
        <f t="shared" si="52"/>
        <v>-3.7525072972158769E-3</v>
      </c>
      <c r="E1635" s="130">
        <v>-7.476644353135279E-3</v>
      </c>
      <c r="G1635" s="130">
        <v>1633</v>
      </c>
      <c r="H1635" s="130">
        <f t="shared" ca="1" si="53"/>
        <v>5.1740945864002443E-2</v>
      </c>
    </row>
    <row r="1636" spans="2:8" x14ac:dyDescent="0.25">
      <c r="B1636" s="136">
        <v>43642</v>
      </c>
      <c r="C1636" s="261">
        <v>9.0411453247070313</v>
      </c>
      <c r="D1636" s="130">
        <f t="shared" si="52"/>
        <v>9.3913983237805729E-4</v>
      </c>
      <c r="E1636" s="130">
        <v>3.7666416474840579E-3</v>
      </c>
      <c r="G1636" s="130">
        <v>1634</v>
      </c>
      <c r="H1636" s="130">
        <f t="shared" ca="1" si="53"/>
        <v>1.3759270165063493E-2</v>
      </c>
    </row>
    <row r="1637" spans="2:8" x14ac:dyDescent="0.25">
      <c r="B1637" s="136">
        <v>43641</v>
      </c>
      <c r="C1637" s="261">
        <v>9.0326623916625977</v>
      </c>
      <c r="D1637" s="130">
        <f t="shared" si="52"/>
        <v>-2.8090839928853243E-3</v>
      </c>
      <c r="E1637" s="130">
        <v>-9.382586762820864E-4</v>
      </c>
      <c r="G1637" s="130">
        <v>1635</v>
      </c>
      <c r="H1637" s="130">
        <f t="shared" ca="1" si="53"/>
        <v>2.5858139545784243E-3</v>
      </c>
    </row>
    <row r="1638" spans="2:8" x14ac:dyDescent="0.25">
      <c r="B1638" s="136">
        <v>43640</v>
      </c>
      <c r="C1638" s="261">
        <v>9.0581073760986328</v>
      </c>
      <c r="D1638" s="130">
        <f t="shared" si="52"/>
        <v>-3.731504142834951E-3</v>
      </c>
      <c r="E1638" s="130">
        <v>2.816997174556374E-3</v>
      </c>
      <c r="G1638" s="130">
        <v>1636</v>
      </c>
      <c r="H1638" s="130">
        <f t="shared" ca="1" si="53"/>
        <v>-1.1281938225246133E-2</v>
      </c>
    </row>
    <row r="1639" spans="2:8" x14ac:dyDescent="0.25">
      <c r="B1639" s="136">
        <v>43637</v>
      </c>
      <c r="C1639" s="261">
        <v>9.0920343399047852</v>
      </c>
      <c r="D1639" s="130">
        <f t="shared" si="52"/>
        <v>-4.6423350470247192E-3</v>
      </c>
      <c r="E1639" s="130">
        <v>3.7454804185336164E-3</v>
      </c>
      <c r="G1639" s="130">
        <v>1637</v>
      </c>
      <c r="H1639" s="130">
        <f t="shared" ca="1" si="53"/>
        <v>-2.498404325602261E-2</v>
      </c>
    </row>
    <row r="1640" spans="2:8" x14ac:dyDescent="0.25">
      <c r="B1640" s="136">
        <v>43636</v>
      </c>
      <c r="C1640" s="261">
        <v>9.1344394683837891</v>
      </c>
      <c r="D1640" s="130">
        <f t="shared" si="52"/>
        <v>1.6037929492684018E-2</v>
      </c>
      <c r="E1640" s="130">
        <v>4.6639868365750134E-3</v>
      </c>
      <c r="G1640" s="130">
        <v>1638</v>
      </c>
      <c r="H1640" s="130">
        <f t="shared" ca="1" si="53"/>
        <v>-2.9696239163578258E-3</v>
      </c>
    </row>
    <row r="1641" spans="2:8" x14ac:dyDescent="0.25">
      <c r="B1641" s="136">
        <v>43635</v>
      </c>
      <c r="C1641" s="261">
        <v>8.9902544021606445</v>
      </c>
      <c r="D1641" s="130">
        <f t="shared" si="52"/>
        <v>-1.3953545293140451E-2</v>
      </c>
      <c r="E1641" s="130">
        <v>-1.5784774393896778E-2</v>
      </c>
      <c r="G1641" s="130">
        <v>1639</v>
      </c>
      <c r="H1641" s="130">
        <f t="shared" ca="1" si="53"/>
        <v>1.980607770703894E-2</v>
      </c>
    </row>
    <row r="1642" spans="2:8" x14ac:dyDescent="0.25">
      <c r="B1642" s="136">
        <v>43634</v>
      </c>
      <c r="C1642" s="261">
        <v>9.1174755096435547</v>
      </c>
      <c r="D1642" s="130">
        <f t="shared" si="52"/>
        <v>1.4151001939648657E-2</v>
      </c>
      <c r="E1642" s="130">
        <v>1.4151001939648657E-2</v>
      </c>
      <c r="G1642" s="130">
        <v>1640</v>
      </c>
      <c r="H1642" s="130">
        <f t="shared" ca="1" si="53"/>
        <v>-1.6820494425995064E-2</v>
      </c>
    </row>
    <row r="1643" spans="2:8" x14ac:dyDescent="0.25">
      <c r="B1643" s="136">
        <v>43633</v>
      </c>
      <c r="C1643" s="261">
        <v>8.9902544021606445</v>
      </c>
      <c r="D1643" s="130">
        <f t="shared" si="52"/>
        <v>0</v>
      </c>
      <c r="E1643" s="130">
        <v>-1.3953545293140451E-2</v>
      </c>
      <c r="G1643" s="130">
        <v>1641</v>
      </c>
      <c r="H1643" s="130">
        <f t="shared" ca="1" si="53"/>
        <v>2.8508358533832007E-2</v>
      </c>
    </row>
    <row r="1644" spans="2:8" x14ac:dyDescent="0.25">
      <c r="B1644" s="136">
        <v>43630</v>
      </c>
      <c r="C1644" s="261">
        <v>8.9902544021606445</v>
      </c>
      <c r="D1644" s="130">
        <f t="shared" si="52"/>
        <v>-1.8833737631889368E-3</v>
      </c>
      <c r="E1644" s="130">
        <v>0</v>
      </c>
      <c r="G1644" s="130">
        <v>1642</v>
      </c>
      <c r="H1644" s="130">
        <f t="shared" ca="1" si="53"/>
        <v>2.8201238189678606E-2</v>
      </c>
    </row>
    <row r="1645" spans="2:8" x14ac:dyDescent="0.25">
      <c r="B1645" s="136">
        <v>43629</v>
      </c>
      <c r="C1645" s="261">
        <v>9.0072183609008789</v>
      </c>
      <c r="D1645" s="130">
        <f t="shared" si="52"/>
        <v>-2.8168915939119246E-3</v>
      </c>
      <c r="E1645" s="130">
        <v>1.8869275530353619E-3</v>
      </c>
      <c r="G1645" s="130">
        <v>1643</v>
      </c>
      <c r="H1645" s="130">
        <f t="shared" ca="1" si="53"/>
        <v>1.4271623980106779E-2</v>
      </c>
    </row>
    <row r="1646" spans="2:8" x14ac:dyDescent="0.25">
      <c r="B1646" s="136">
        <v>43628</v>
      </c>
      <c r="C1646" s="261">
        <v>9.0326623916625977</v>
      </c>
      <c r="D1646" s="130">
        <f t="shared" si="52"/>
        <v>-3.6901017228925053E-3</v>
      </c>
      <c r="E1646" s="130">
        <v>2.8248488869957742E-3</v>
      </c>
      <c r="G1646" s="130">
        <v>1644</v>
      </c>
      <c r="H1646" s="130">
        <f t="shared" ca="1" si="53"/>
        <v>-1.2298792544836849E-2</v>
      </c>
    </row>
    <row r="1647" spans="2:8" x14ac:dyDescent="0.25">
      <c r="B1647" s="136">
        <v>43627</v>
      </c>
      <c r="C1647" s="261">
        <v>9.0661172866821289</v>
      </c>
      <c r="D1647" s="130">
        <f t="shared" si="52"/>
        <v>5.5658546626395434E-3</v>
      </c>
      <c r="E1647" s="130">
        <v>3.7037690072874926E-3</v>
      </c>
      <c r="G1647" s="130">
        <v>1645</v>
      </c>
      <c r="H1647" s="130">
        <f t="shared" ca="1" si="53"/>
        <v>-1.932141660842375E-2</v>
      </c>
    </row>
    <row r="1648" spans="2:8" x14ac:dyDescent="0.25">
      <c r="B1648" s="136">
        <v>43626</v>
      </c>
      <c r="C1648" s="261">
        <v>9.0159358978271484</v>
      </c>
      <c r="D1648" s="130">
        <f t="shared" si="52"/>
        <v>1.4110931506840499E-2</v>
      </c>
      <c r="E1648" s="130">
        <v>-5.5350473932976266E-3</v>
      </c>
      <c r="G1648" s="130">
        <v>1646</v>
      </c>
      <c r="H1648" s="130">
        <f t="shared" ca="1" si="53"/>
        <v>3.9522583542188653E-3</v>
      </c>
    </row>
    <row r="1649" spans="2:8" x14ac:dyDescent="0.25">
      <c r="B1649" s="136">
        <v>43623</v>
      </c>
      <c r="C1649" s="261">
        <v>8.8904829025268555</v>
      </c>
      <c r="D1649" s="130">
        <f t="shared" si="52"/>
        <v>9.4969531046452671E-3</v>
      </c>
      <c r="E1649" s="130">
        <v>-1.3914583768339268E-2</v>
      </c>
      <c r="G1649" s="130">
        <v>1647</v>
      </c>
      <c r="H1649" s="130">
        <f t="shared" ca="1" si="53"/>
        <v>-5.1565877641825124E-2</v>
      </c>
    </row>
    <row r="1650" spans="2:8" x14ac:dyDescent="0.25">
      <c r="B1650" s="136">
        <v>43622</v>
      </c>
      <c r="C1650" s="261">
        <v>8.8068447113037109</v>
      </c>
      <c r="D1650" s="130">
        <f t="shared" si="52"/>
        <v>8.6204034199385739E-3</v>
      </c>
      <c r="E1650" s="130">
        <v>-9.4076094786001846E-3</v>
      </c>
      <c r="G1650" s="130">
        <v>1648</v>
      </c>
      <c r="H1650" s="130">
        <f t="shared" ca="1" si="53"/>
        <v>4.3171424422669058E-3</v>
      </c>
    </row>
    <row r="1651" spans="2:8" x14ac:dyDescent="0.25">
      <c r="B1651" s="136">
        <v>43621</v>
      </c>
      <c r="C1651" s="261">
        <v>8.7315750122070313</v>
      </c>
      <c r="D1651" s="130">
        <f t="shared" si="52"/>
        <v>-1.3232316961714485E-2</v>
      </c>
      <c r="E1651" s="130">
        <v>-8.5467271836949677E-3</v>
      </c>
      <c r="G1651" s="130">
        <v>1649</v>
      </c>
      <c r="H1651" s="130">
        <f t="shared" ca="1" si="53"/>
        <v>-8.9846998618878775E-3</v>
      </c>
    </row>
    <row r="1652" spans="2:8" x14ac:dyDescent="0.25">
      <c r="B1652" s="136">
        <v>43620</v>
      </c>
      <c r="C1652" s="261">
        <v>8.848663330078125</v>
      </c>
      <c r="D1652" s="130">
        <f t="shared" si="52"/>
        <v>1.2440193058248316E-2</v>
      </c>
      <c r="E1652" s="130">
        <v>1.3409759145102734E-2</v>
      </c>
      <c r="G1652" s="130">
        <v>1650</v>
      </c>
      <c r="H1652" s="130">
        <f t="shared" ca="1" si="53"/>
        <v>-8.8471757983649632E-3</v>
      </c>
    </row>
    <row r="1653" spans="2:8" x14ac:dyDescent="0.25">
      <c r="B1653" s="136">
        <v>43619</v>
      </c>
      <c r="C1653" s="261">
        <v>8.7399368286132813</v>
      </c>
      <c r="D1653" s="130">
        <f t="shared" si="52"/>
        <v>-1.9103620779241713E-3</v>
      </c>
      <c r="E1653" s="130">
        <v>-1.2287336223456905E-2</v>
      </c>
      <c r="G1653" s="130">
        <v>1651</v>
      </c>
      <c r="H1653" s="130">
        <f t="shared" ca="1" si="53"/>
        <v>3.032828813788578E-4</v>
      </c>
    </row>
    <row r="1654" spans="2:8" x14ac:dyDescent="0.25">
      <c r="B1654" s="136">
        <v>43616</v>
      </c>
      <c r="C1654" s="261">
        <v>8.7566652297973633</v>
      </c>
      <c r="D1654" s="130">
        <f t="shared" si="52"/>
        <v>-9.460474825304958E-3</v>
      </c>
      <c r="E1654" s="130">
        <v>1.9140185463716031E-3</v>
      </c>
      <c r="G1654" s="130">
        <v>1652</v>
      </c>
      <c r="H1654" s="130">
        <f t="shared" ca="1" si="53"/>
        <v>-1.4599757441068491E-3</v>
      </c>
    </row>
    <row r="1655" spans="2:8" x14ac:dyDescent="0.25">
      <c r="B1655" s="136">
        <v>43615</v>
      </c>
      <c r="C1655" s="261">
        <v>8.8402986526489258</v>
      </c>
      <c r="D1655" s="130">
        <f t="shared" si="52"/>
        <v>2.9211144544502823E-2</v>
      </c>
      <c r="E1655" s="130">
        <v>9.5508302141062724E-3</v>
      </c>
      <c r="G1655" s="130">
        <v>1653</v>
      </c>
      <c r="H1655" s="130">
        <f t="shared" ca="1" si="53"/>
        <v>1.586286810065008E-3</v>
      </c>
    </row>
    <row r="1656" spans="2:8" x14ac:dyDescent="0.25">
      <c r="B1656" s="136">
        <v>43614</v>
      </c>
      <c r="C1656" s="261">
        <v>8.5893926620483398</v>
      </c>
      <c r="D1656" s="130">
        <f t="shared" si="52"/>
        <v>-2.9127830113378343E-3</v>
      </c>
      <c r="E1656" s="130">
        <v>-2.8382071744307409E-2</v>
      </c>
      <c r="G1656" s="130">
        <v>1654</v>
      </c>
      <c r="H1656" s="130">
        <f t="shared" ca="1" si="53"/>
        <v>4.6932996004114755E-2</v>
      </c>
    </row>
    <row r="1657" spans="2:8" x14ac:dyDescent="0.25">
      <c r="B1657" s="136">
        <v>43613</v>
      </c>
      <c r="C1657" s="261">
        <v>8.6144847869873047</v>
      </c>
      <c r="D1657" s="130">
        <f t="shared" si="52"/>
        <v>6.8428524789080503E-3</v>
      </c>
      <c r="E1657" s="130">
        <v>2.9212921013417781E-3</v>
      </c>
      <c r="G1657" s="130">
        <v>1655</v>
      </c>
      <c r="H1657" s="130">
        <f t="shared" ca="1" si="53"/>
        <v>-1.4367083188664257E-2</v>
      </c>
    </row>
    <row r="1658" spans="2:8" x14ac:dyDescent="0.25">
      <c r="B1658" s="136">
        <v>43609</v>
      </c>
      <c r="C1658" s="261">
        <v>8.5559377670288086</v>
      </c>
      <c r="D1658" s="130">
        <f t="shared" si="52"/>
        <v>6.8895477120286455E-3</v>
      </c>
      <c r="E1658" s="130">
        <v>-6.7963460852510735E-3</v>
      </c>
      <c r="G1658" s="130">
        <v>1656</v>
      </c>
      <c r="H1658" s="130">
        <f t="shared" ca="1" si="53"/>
        <v>8.9050425544455521E-3</v>
      </c>
    </row>
    <row r="1659" spans="2:8" x14ac:dyDescent="0.25">
      <c r="B1659" s="136">
        <v>43608</v>
      </c>
      <c r="C1659" s="261">
        <v>8.4973945617675781</v>
      </c>
      <c r="D1659" s="130">
        <f t="shared" si="52"/>
        <v>-5.8708327536212803E-3</v>
      </c>
      <c r="E1659" s="130">
        <v>-6.8424066251197811E-3</v>
      </c>
      <c r="G1659" s="130">
        <v>1657</v>
      </c>
      <c r="H1659" s="130">
        <f t="shared" ca="1" si="53"/>
        <v>-1.1646913554176038E-2</v>
      </c>
    </row>
    <row r="1660" spans="2:8" x14ac:dyDescent="0.25">
      <c r="B1660" s="136">
        <v>43607</v>
      </c>
      <c r="C1660" s="261">
        <v>8.5475759506225586</v>
      </c>
      <c r="D1660" s="130">
        <f t="shared" si="52"/>
        <v>3.9293421835381393E-3</v>
      </c>
      <c r="E1660" s="130">
        <v>5.9055029739071016E-3</v>
      </c>
      <c r="G1660" s="130">
        <v>1658</v>
      </c>
      <c r="H1660" s="130">
        <f t="shared" ca="1" si="53"/>
        <v>6.6081495337158291E-3</v>
      </c>
    </row>
    <row r="1661" spans="2:8" x14ac:dyDescent="0.25">
      <c r="B1661" s="136">
        <v>43606</v>
      </c>
      <c r="C1661" s="261">
        <v>8.5141210556030273</v>
      </c>
      <c r="D1661" s="130">
        <f t="shared" si="52"/>
        <v>-1.9609302999448646E-3</v>
      </c>
      <c r="E1661" s="130">
        <v>-3.9139628840729494E-3</v>
      </c>
      <c r="G1661" s="130">
        <v>1659</v>
      </c>
      <c r="H1661" s="130">
        <f t="shared" ca="1" si="53"/>
        <v>3.5267591362190091E-2</v>
      </c>
    </row>
    <row r="1662" spans="2:8" x14ac:dyDescent="0.25">
      <c r="B1662" s="136">
        <v>43605</v>
      </c>
      <c r="C1662" s="261">
        <v>8.5308494567871094</v>
      </c>
      <c r="D1662" s="130">
        <f t="shared" si="52"/>
        <v>2.9501290064774571E-3</v>
      </c>
      <c r="E1662" s="130">
        <v>1.9647831026636973E-3</v>
      </c>
      <c r="G1662" s="130">
        <v>1660</v>
      </c>
      <c r="H1662" s="130">
        <f t="shared" ca="1" si="53"/>
        <v>-1.7766929861967606E-3</v>
      </c>
    </row>
    <row r="1663" spans="2:8" x14ac:dyDescent="0.25">
      <c r="B1663" s="136">
        <v>43602</v>
      </c>
      <c r="C1663" s="261">
        <v>8.5057563781738281</v>
      </c>
      <c r="D1663" s="130">
        <f t="shared" si="52"/>
        <v>-3.2350277332108941E-2</v>
      </c>
      <c r="E1663" s="130">
        <v>-2.941451345541832E-3</v>
      </c>
      <c r="G1663" s="130">
        <v>1661</v>
      </c>
      <c r="H1663" s="130">
        <f t="shared" ca="1" si="53"/>
        <v>-1.0762361709854854E-2</v>
      </c>
    </row>
    <row r="1664" spans="2:8" x14ac:dyDescent="0.25">
      <c r="B1664" s="136">
        <v>43601</v>
      </c>
      <c r="C1664" s="261">
        <v>8.7901191711425781</v>
      </c>
      <c r="D1664" s="130">
        <f t="shared" si="52"/>
        <v>1.154955020209902E-2</v>
      </c>
      <c r="E1664" s="130">
        <v>3.3431805512139798E-2</v>
      </c>
      <c r="G1664" s="130">
        <v>1662</v>
      </c>
      <c r="H1664" s="130">
        <f t="shared" ca="1" si="53"/>
        <v>1.2688318552300099E-2</v>
      </c>
    </row>
    <row r="1665" spans="2:8" x14ac:dyDescent="0.25">
      <c r="B1665" s="136">
        <v>43600</v>
      </c>
      <c r="C1665" s="261">
        <v>8.6897563934326172</v>
      </c>
      <c r="D1665" s="130">
        <f t="shared" si="52"/>
        <v>1.7629976107914096E-2</v>
      </c>
      <c r="E1665" s="130">
        <v>-1.141768112080275E-2</v>
      </c>
      <c r="G1665" s="130">
        <v>1663</v>
      </c>
      <c r="H1665" s="130">
        <f t="shared" ca="1" si="53"/>
        <v>4.4260296684370615E-3</v>
      </c>
    </row>
    <row r="1666" spans="2:8" x14ac:dyDescent="0.25">
      <c r="B1666" s="136">
        <v>43599</v>
      </c>
      <c r="C1666" s="261">
        <v>8.539210319519043</v>
      </c>
      <c r="D1666" s="130">
        <f t="shared" si="52"/>
        <v>9.891032507984716E-3</v>
      </c>
      <c r="E1666" s="130">
        <v>-1.7324544797061414E-2</v>
      </c>
      <c r="G1666" s="130">
        <v>1664</v>
      </c>
      <c r="H1666" s="130">
        <f t="shared" ca="1" si="53"/>
        <v>-3.9382767852236177E-2</v>
      </c>
    </row>
    <row r="1667" spans="2:8" x14ac:dyDescent="0.25">
      <c r="B1667" s="136">
        <v>43598</v>
      </c>
      <c r="C1667" s="261">
        <v>8.4555759429931641</v>
      </c>
      <c r="D1667" s="130">
        <f t="shared" ref="D1667:D1730" si="54">(C1667-C1668)/C1668</f>
        <v>-1.4619917487065261E-2</v>
      </c>
      <c r="E1667" s="130">
        <v>-9.7941581711257671E-3</v>
      </c>
      <c r="G1667" s="130">
        <v>1665</v>
      </c>
      <c r="H1667" s="130">
        <f t="shared" ref="H1667:H1730" ca="1" si="55">_xlfn.NORM.INV(RAND(),N$5,N$6)</f>
        <v>1.3825149217084854E-3</v>
      </c>
    </row>
    <row r="1668" spans="2:8" x14ac:dyDescent="0.25">
      <c r="B1668" s="136">
        <v>43595</v>
      </c>
      <c r="C1668" s="261">
        <v>8.5810298919677734</v>
      </c>
      <c r="D1668" s="130">
        <f t="shared" si="54"/>
        <v>5.8822319435892414E-3</v>
      </c>
      <c r="E1668" s="130">
        <v>1.4836830728079335E-2</v>
      </c>
      <c r="G1668" s="130">
        <v>1666</v>
      </c>
      <c r="H1668" s="130">
        <f t="shared" ca="1" si="55"/>
        <v>2.8651975821285806E-2</v>
      </c>
    </row>
    <row r="1669" spans="2:8" x14ac:dyDescent="0.25">
      <c r="B1669" s="136">
        <v>43594</v>
      </c>
      <c r="C1669" s="261">
        <v>8.5308494567871094</v>
      </c>
      <c r="D1669" s="130">
        <f t="shared" si="54"/>
        <v>-1.828669636419308E-2</v>
      </c>
      <c r="E1669" s="130">
        <v>-5.8478336298111704E-3</v>
      </c>
      <c r="G1669" s="130">
        <v>1667</v>
      </c>
      <c r="H1669" s="130">
        <f t="shared" ca="1" si="55"/>
        <v>2.9936144784011146E-2</v>
      </c>
    </row>
    <row r="1670" spans="2:8" x14ac:dyDescent="0.25">
      <c r="B1670" s="136">
        <v>43593</v>
      </c>
      <c r="C1670" s="261">
        <v>8.6897563934326172</v>
      </c>
      <c r="D1670" s="130">
        <f t="shared" si="54"/>
        <v>4.8357860741138721E-3</v>
      </c>
      <c r="E1670" s="130">
        <v>1.8627328667613761E-2</v>
      </c>
      <c r="G1670" s="130">
        <v>1668</v>
      </c>
      <c r="H1670" s="130">
        <f t="shared" ca="1" si="55"/>
        <v>-2.3142369811978564E-2</v>
      </c>
    </row>
    <row r="1671" spans="2:8" x14ac:dyDescent="0.25">
      <c r="B1671" s="136">
        <v>43592</v>
      </c>
      <c r="C1671" s="261">
        <v>8.6479368209838867</v>
      </c>
      <c r="D1671" s="130">
        <f t="shared" si="54"/>
        <v>-1.0526392745563091E-2</v>
      </c>
      <c r="E1671" s="130">
        <v>-4.8125137869614032E-3</v>
      </c>
      <c r="G1671" s="130">
        <v>1669</v>
      </c>
      <c r="H1671" s="130">
        <f t="shared" ca="1" si="55"/>
        <v>2.2402552605241547E-2</v>
      </c>
    </row>
    <row r="1672" spans="2:8" x14ac:dyDescent="0.25">
      <c r="B1672" s="136">
        <v>43591</v>
      </c>
      <c r="C1672" s="261">
        <v>8.7399368286132813</v>
      </c>
      <c r="D1672" s="130">
        <f t="shared" si="54"/>
        <v>1.1616634931147722E-2</v>
      </c>
      <c r="E1672" s="130">
        <v>1.063837647450893E-2</v>
      </c>
      <c r="G1672" s="130">
        <v>1670</v>
      </c>
      <c r="H1672" s="130">
        <f t="shared" ca="1" si="55"/>
        <v>4.8782690787802459E-2</v>
      </c>
    </row>
    <row r="1673" spans="2:8" x14ac:dyDescent="0.25">
      <c r="B1673" s="136">
        <v>43588</v>
      </c>
      <c r="C1673" s="261">
        <v>8.6395740509033203</v>
      </c>
      <c r="D1673" s="130">
        <f t="shared" si="54"/>
        <v>-2.2705635819832842E-2</v>
      </c>
      <c r="E1673" s="130">
        <v>-1.1483238343484109E-2</v>
      </c>
      <c r="G1673" s="130">
        <v>1671</v>
      </c>
      <c r="H1673" s="130">
        <f t="shared" ca="1" si="55"/>
        <v>-6.5646856192158751E-2</v>
      </c>
    </row>
    <row r="1674" spans="2:8" x14ac:dyDescent="0.25">
      <c r="B1674" s="136">
        <v>43587</v>
      </c>
      <c r="C1674" s="261">
        <v>8.8402986526489258</v>
      </c>
      <c r="D1674" s="130">
        <f t="shared" si="54"/>
        <v>-1.8570322634197285E-2</v>
      </c>
      <c r="E1674" s="130">
        <v>2.3233159477881724E-2</v>
      </c>
      <c r="G1674" s="130">
        <v>1672</v>
      </c>
      <c r="H1674" s="130">
        <f t="shared" ca="1" si="55"/>
        <v>-3.2133516758968842E-3</v>
      </c>
    </row>
    <row r="1675" spans="2:8" x14ac:dyDescent="0.25">
      <c r="B1675" s="136">
        <v>43586</v>
      </c>
      <c r="C1675" s="261">
        <v>9.0075721740722656</v>
      </c>
      <c r="D1675" s="130">
        <f t="shared" si="54"/>
        <v>9.2927830714295936E-4</v>
      </c>
      <c r="E1675" s="130">
        <v>1.8921704797067875E-2</v>
      </c>
      <c r="G1675" s="130">
        <v>1673</v>
      </c>
      <c r="H1675" s="130">
        <f t="shared" ca="1" si="55"/>
        <v>-1.9262011997938165E-2</v>
      </c>
    </row>
    <row r="1676" spans="2:8" x14ac:dyDescent="0.25">
      <c r="B1676" s="136">
        <v>43585</v>
      </c>
      <c r="C1676" s="261">
        <v>8.9992094039916992</v>
      </c>
      <c r="D1676" s="130">
        <f t="shared" si="54"/>
        <v>9.3046117971064268E-4</v>
      </c>
      <c r="E1676" s="130">
        <v>-9.2841555071166879E-4</v>
      </c>
      <c r="G1676" s="130">
        <v>1674</v>
      </c>
      <c r="H1676" s="130">
        <f t="shared" ca="1" si="55"/>
        <v>1.2027905503445253E-2</v>
      </c>
    </row>
    <row r="1677" spans="2:8" x14ac:dyDescent="0.25">
      <c r="B1677" s="136">
        <v>43584</v>
      </c>
      <c r="C1677" s="261">
        <v>8.9908437728881836</v>
      </c>
      <c r="D1677" s="130">
        <f t="shared" si="54"/>
        <v>9.3896231056378107E-3</v>
      </c>
      <c r="E1677" s="130">
        <v>-9.2959622650907049E-4</v>
      </c>
      <c r="G1677" s="130">
        <v>1675</v>
      </c>
      <c r="H1677" s="130">
        <f t="shared" ca="1" si="55"/>
        <v>1.8713082513235259E-2</v>
      </c>
    </row>
    <row r="1678" spans="2:8" x14ac:dyDescent="0.25">
      <c r="B1678" s="136">
        <v>43581</v>
      </c>
      <c r="C1678" s="261">
        <v>8.9072084426879883</v>
      </c>
      <c r="D1678" s="130">
        <f t="shared" si="54"/>
        <v>1.2357196533793691E-2</v>
      </c>
      <c r="E1678" s="130">
        <v>-9.3022782191363364E-3</v>
      </c>
      <c r="G1678" s="130">
        <v>1676</v>
      </c>
      <c r="H1678" s="130">
        <f t="shared" ca="1" si="55"/>
        <v>-4.2687489654426911E-2</v>
      </c>
    </row>
    <row r="1679" spans="2:8" x14ac:dyDescent="0.25">
      <c r="B1679" s="136">
        <v>43580</v>
      </c>
      <c r="C1679" s="261">
        <v>8.7984838485717773</v>
      </c>
      <c r="D1679" s="130">
        <f t="shared" si="54"/>
        <v>-5.6708544143361161E-3</v>
      </c>
      <c r="E1679" s="130">
        <v>-1.2206360142549935E-2</v>
      </c>
      <c r="G1679" s="130">
        <v>1677</v>
      </c>
      <c r="H1679" s="130">
        <f t="shared" ca="1" si="55"/>
        <v>-6.7409059922214276E-3</v>
      </c>
    </row>
    <row r="1680" spans="2:8" x14ac:dyDescent="0.25">
      <c r="B1680" s="136">
        <v>43579</v>
      </c>
      <c r="C1680" s="261">
        <v>8.848663330078125</v>
      </c>
      <c r="D1680" s="130">
        <f t="shared" si="54"/>
        <v>4.748422408395514E-3</v>
      </c>
      <c r="E1680" s="130">
        <v>5.7031964108785731E-3</v>
      </c>
      <c r="G1680" s="130">
        <v>1678</v>
      </c>
      <c r="H1680" s="130">
        <f t="shared" ca="1" si="55"/>
        <v>8.6538952401557581E-3</v>
      </c>
    </row>
    <row r="1681" spans="2:8" x14ac:dyDescent="0.25">
      <c r="B1681" s="136">
        <v>43578</v>
      </c>
      <c r="C1681" s="261">
        <v>8.8068447113037109</v>
      </c>
      <c r="D1681" s="130">
        <f t="shared" si="54"/>
        <v>7.6554194844272805E-3</v>
      </c>
      <c r="E1681" s="130">
        <v>-4.7259814521663857E-3</v>
      </c>
      <c r="G1681" s="130">
        <v>1679</v>
      </c>
      <c r="H1681" s="130">
        <f t="shared" ca="1" si="55"/>
        <v>-1.7787153245885919E-2</v>
      </c>
    </row>
    <row r="1682" spans="2:8" x14ac:dyDescent="0.25">
      <c r="B1682" s="136">
        <v>43577</v>
      </c>
      <c r="C1682" s="261">
        <v>8.7399368286132813</v>
      </c>
      <c r="D1682" s="130">
        <f t="shared" si="54"/>
        <v>5.7746653540930674E-3</v>
      </c>
      <c r="E1682" s="130">
        <v>-7.5972592777243438E-3</v>
      </c>
      <c r="G1682" s="130">
        <v>1680</v>
      </c>
      <c r="H1682" s="130">
        <f t="shared" ca="1" si="55"/>
        <v>-2.8868826334153417E-2</v>
      </c>
    </row>
    <row r="1683" spans="2:8" x14ac:dyDescent="0.25">
      <c r="B1683" s="136">
        <v>43573</v>
      </c>
      <c r="C1683" s="261">
        <v>8.6897563934326172</v>
      </c>
      <c r="D1683" s="130">
        <f t="shared" si="54"/>
        <v>-1.921153932308214E-3</v>
      </c>
      <c r="E1683" s="130">
        <v>-5.7415100548988659E-3</v>
      </c>
      <c r="G1683" s="130">
        <v>1681</v>
      </c>
      <c r="H1683" s="130">
        <f t="shared" ca="1" si="55"/>
        <v>2.5222485971580035E-2</v>
      </c>
    </row>
    <row r="1684" spans="2:8" x14ac:dyDescent="0.25">
      <c r="B1684" s="136">
        <v>43572</v>
      </c>
      <c r="C1684" s="261">
        <v>8.7064828872680664</v>
      </c>
      <c r="D1684" s="130">
        <f t="shared" si="54"/>
        <v>3.8571281383974259E-3</v>
      </c>
      <c r="E1684" s="130">
        <v>1.9248518690455417E-3</v>
      </c>
      <c r="G1684" s="130">
        <v>1682</v>
      </c>
      <c r="H1684" s="130">
        <f t="shared" ca="1" si="55"/>
        <v>4.5263078040282879E-2</v>
      </c>
    </row>
    <row r="1685" spans="2:8" x14ac:dyDescent="0.25">
      <c r="B1685" s="136">
        <v>43571</v>
      </c>
      <c r="C1685" s="261">
        <v>8.673029899597168</v>
      </c>
      <c r="D1685" s="130">
        <f t="shared" si="54"/>
        <v>-1.8921165406740759E-2</v>
      </c>
      <c r="E1685" s="130">
        <v>-3.842307864616428E-3</v>
      </c>
      <c r="G1685" s="130">
        <v>1683</v>
      </c>
      <c r="H1685" s="130">
        <f t="shared" ca="1" si="55"/>
        <v>1.137924523657863E-2</v>
      </c>
    </row>
    <row r="1686" spans="2:8" x14ac:dyDescent="0.25">
      <c r="B1686" s="136">
        <v>43570</v>
      </c>
      <c r="C1686" s="261">
        <v>8.8402986526489258</v>
      </c>
      <c r="D1686" s="130">
        <f t="shared" si="54"/>
        <v>1.8955518300700148E-3</v>
      </c>
      <c r="E1686" s="130">
        <v>1.9286080526429047E-2</v>
      </c>
      <c r="G1686" s="130">
        <v>1684</v>
      </c>
      <c r="H1686" s="130">
        <f t="shared" ca="1" si="55"/>
        <v>-1.4820639719902697E-2</v>
      </c>
    </row>
    <row r="1687" spans="2:8" x14ac:dyDescent="0.25">
      <c r="B1687" s="136">
        <v>43567</v>
      </c>
      <c r="C1687" s="261">
        <v>8.823573112487793</v>
      </c>
      <c r="D1687" s="130">
        <f t="shared" si="54"/>
        <v>-3.8286084149929955E-2</v>
      </c>
      <c r="E1687" s="130">
        <v>-1.8919655113824843E-3</v>
      </c>
      <c r="G1687" s="130">
        <v>1685</v>
      </c>
      <c r="H1687" s="130">
        <f t="shared" ca="1" si="55"/>
        <v>-3.1864470172525148E-3</v>
      </c>
    </row>
    <row r="1688" spans="2:8" x14ac:dyDescent="0.25">
      <c r="B1688" s="136">
        <v>43566</v>
      </c>
      <c r="C1688" s="261">
        <v>9.1748418807983398</v>
      </c>
      <c r="D1688" s="130">
        <f t="shared" si="54"/>
        <v>-9.9279725437581533E-3</v>
      </c>
      <c r="E1688" s="130">
        <v>3.9810263238302467E-2</v>
      </c>
      <c r="G1688" s="130">
        <v>1686</v>
      </c>
      <c r="H1688" s="130">
        <f t="shared" ca="1" si="55"/>
        <v>2.3407999287210362E-2</v>
      </c>
    </row>
    <row r="1689" spans="2:8" x14ac:dyDescent="0.25">
      <c r="B1689" s="136">
        <v>43565</v>
      </c>
      <c r="C1689" s="261">
        <v>9.2668428421020508</v>
      </c>
      <c r="D1689" s="130">
        <f t="shared" si="54"/>
        <v>-6.2780350688017988E-3</v>
      </c>
      <c r="E1689" s="130">
        <v>1.0027525542021173E-2</v>
      </c>
      <c r="G1689" s="130">
        <v>1687</v>
      </c>
      <c r="H1689" s="130">
        <f t="shared" ca="1" si="55"/>
        <v>2.9203463269037208E-2</v>
      </c>
    </row>
    <row r="1690" spans="2:8" x14ac:dyDescent="0.25">
      <c r="B1690" s="136">
        <v>43564</v>
      </c>
      <c r="C1690" s="261">
        <v>9.3253879547119141</v>
      </c>
      <c r="D1690" s="130">
        <f t="shared" si="54"/>
        <v>-1.4146819299633743E-2</v>
      </c>
      <c r="E1690" s="130">
        <v>6.3176977971262493E-3</v>
      </c>
      <c r="G1690" s="130">
        <v>1688</v>
      </c>
      <c r="H1690" s="130">
        <f t="shared" ca="1" si="55"/>
        <v>-4.3715164398830325E-3</v>
      </c>
    </row>
    <row r="1691" spans="2:8" x14ac:dyDescent="0.25">
      <c r="B1691" s="136">
        <v>43563</v>
      </c>
      <c r="C1691" s="261">
        <v>9.4592056274414063</v>
      </c>
      <c r="D1691" s="130">
        <f t="shared" si="54"/>
        <v>-8.833070678164063E-4</v>
      </c>
      <c r="E1691" s="130">
        <v>1.4349823661961114E-2</v>
      </c>
      <c r="G1691" s="130">
        <v>1689</v>
      </c>
      <c r="H1691" s="130">
        <f t="shared" ca="1" si="55"/>
        <v>-2.8504320763387766E-2</v>
      </c>
    </row>
    <row r="1692" spans="2:8" x14ac:dyDescent="0.25">
      <c r="B1692" s="136">
        <v>43560</v>
      </c>
      <c r="C1692" s="261">
        <v>9.4675683975219727</v>
      </c>
      <c r="D1692" s="130">
        <f t="shared" si="54"/>
        <v>2.2583650264137042E-2</v>
      </c>
      <c r="E1692" s="130">
        <v>8.8408798898564889E-4</v>
      </c>
      <c r="G1692" s="130">
        <v>1690</v>
      </c>
      <c r="H1692" s="130">
        <f t="shared" ca="1" si="55"/>
        <v>2.1624838846959489E-2</v>
      </c>
    </row>
    <row r="1693" spans="2:8" x14ac:dyDescent="0.25">
      <c r="B1693" s="136">
        <v>43559</v>
      </c>
      <c r="C1693" s="261">
        <v>9.2584781646728516</v>
      </c>
      <c r="D1693" s="130">
        <f t="shared" si="54"/>
        <v>-1.1607446741467747E-2</v>
      </c>
      <c r="E1693" s="130">
        <v>-2.2084892769705055E-2</v>
      </c>
      <c r="G1693" s="130">
        <v>1691</v>
      </c>
      <c r="H1693" s="130">
        <f t="shared" ca="1" si="55"/>
        <v>-3.4545544107900512E-2</v>
      </c>
    </row>
    <row r="1694" spans="2:8" x14ac:dyDescent="0.25">
      <c r="B1694" s="136">
        <v>43558</v>
      </c>
      <c r="C1694" s="261">
        <v>9.3672075271606445</v>
      </c>
      <c r="D1694" s="130">
        <f t="shared" si="54"/>
        <v>1.7891443143468017E-3</v>
      </c>
      <c r="E1694" s="130">
        <v>1.1743761831471028E-2</v>
      </c>
      <c r="G1694" s="130">
        <v>1692</v>
      </c>
      <c r="H1694" s="130">
        <f t="shared" ca="1" si="55"/>
        <v>-5.2898086222154285E-3</v>
      </c>
    </row>
    <row r="1695" spans="2:8" x14ac:dyDescent="0.25">
      <c r="B1695" s="136">
        <v>43557</v>
      </c>
      <c r="C1695" s="261">
        <v>9.3504781723022461</v>
      </c>
      <c r="D1695" s="130">
        <f t="shared" si="54"/>
        <v>8.1155636522689187E-3</v>
      </c>
      <c r="E1695" s="130">
        <v>-1.7859489938587259E-3</v>
      </c>
      <c r="G1695" s="130">
        <v>1693</v>
      </c>
      <c r="H1695" s="130">
        <f t="shared" ca="1" si="55"/>
        <v>3.958500107308649E-2</v>
      </c>
    </row>
    <row r="1696" spans="2:8" x14ac:dyDescent="0.25">
      <c r="B1696" s="136">
        <v>43556</v>
      </c>
      <c r="C1696" s="261">
        <v>9.2752046585083008</v>
      </c>
      <c r="D1696" s="130">
        <f t="shared" si="54"/>
        <v>1.4638450124516963E-2</v>
      </c>
      <c r="E1696" s="130">
        <v>-8.0502314862269438E-3</v>
      </c>
      <c r="G1696" s="130">
        <v>1694</v>
      </c>
      <c r="H1696" s="130">
        <f t="shared" ca="1" si="55"/>
        <v>-9.2203405389915778E-4</v>
      </c>
    </row>
    <row r="1697" spans="2:8" x14ac:dyDescent="0.25">
      <c r="B1697" s="136">
        <v>43553</v>
      </c>
      <c r="C1697" s="261">
        <v>9.1413888931274414</v>
      </c>
      <c r="D1697" s="130">
        <f t="shared" si="54"/>
        <v>4.5955643460755813E-3</v>
      </c>
      <c r="E1697" s="130">
        <v>-1.4427257436104974E-2</v>
      </c>
      <c r="G1697" s="130">
        <v>1695</v>
      </c>
      <c r="H1697" s="130">
        <f t="shared" ca="1" si="55"/>
        <v>-3.8649001276018016E-2</v>
      </c>
    </row>
    <row r="1698" spans="2:8" x14ac:dyDescent="0.25">
      <c r="B1698" s="136">
        <v>43552</v>
      </c>
      <c r="C1698" s="261">
        <v>9.0995712280273438</v>
      </c>
      <c r="D1698" s="130">
        <f t="shared" si="54"/>
        <v>1.3979530807719921E-2</v>
      </c>
      <c r="E1698" s="130">
        <v>-4.5745417451320183E-3</v>
      </c>
      <c r="G1698" s="130">
        <v>1696</v>
      </c>
      <c r="H1698" s="130">
        <f t="shared" ca="1" si="55"/>
        <v>7.1965322233761087E-3</v>
      </c>
    </row>
    <row r="1699" spans="2:8" x14ac:dyDescent="0.25">
      <c r="B1699" s="136">
        <v>43551</v>
      </c>
      <c r="C1699" s="261">
        <v>8.9741172790527344</v>
      </c>
      <c r="D1699" s="130">
        <f t="shared" si="54"/>
        <v>-8.3179707645916999E-3</v>
      </c>
      <c r="E1699" s="130">
        <v>-1.3786797842540322E-2</v>
      </c>
      <c r="G1699" s="130">
        <v>1697</v>
      </c>
      <c r="H1699" s="130">
        <f t="shared" ca="1" si="55"/>
        <v>3.3510783231057058E-2</v>
      </c>
    </row>
    <row r="1700" spans="2:8" x14ac:dyDescent="0.25">
      <c r="B1700" s="136">
        <v>43550</v>
      </c>
      <c r="C1700" s="261">
        <v>9.0493898391723633</v>
      </c>
      <c r="D1700" s="130">
        <f t="shared" si="54"/>
        <v>0</v>
      </c>
      <c r="E1700" s="130">
        <v>8.3877397385176949E-3</v>
      </c>
      <c r="G1700" s="130">
        <v>1698</v>
      </c>
      <c r="H1700" s="130">
        <f t="shared" ca="1" si="55"/>
        <v>-2.6691992358599172E-3</v>
      </c>
    </row>
    <row r="1701" spans="2:8" x14ac:dyDescent="0.25">
      <c r="B1701" s="136">
        <v>43549</v>
      </c>
      <c r="C1701" s="261">
        <v>9.0493898391723633</v>
      </c>
      <c r="D1701" s="130">
        <f t="shared" si="54"/>
        <v>-5.5146981761534132E-3</v>
      </c>
      <c r="E1701" s="130">
        <v>0</v>
      </c>
      <c r="G1701" s="130">
        <v>1699</v>
      </c>
      <c r="H1701" s="130">
        <f t="shared" ca="1" si="55"/>
        <v>6.1902072543469104E-3</v>
      </c>
    </row>
    <row r="1702" spans="2:8" x14ac:dyDescent="0.25">
      <c r="B1702" s="136">
        <v>43546</v>
      </c>
      <c r="C1702" s="261">
        <v>9.0995712280273438</v>
      </c>
      <c r="D1702" s="130">
        <f t="shared" si="54"/>
        <v>-1.6275044845321659E-2</v>
      </c>
      <c r="E1702" s="130">
        <v>5.5452787145668977E-3</v>
      </c>
      <c r="G1702" s="130">
        <v>1700</v>
      </c>
      <c r="H1702" s="130">
        <f t="shared" ca="1" si="55"/>
        <v>7.6578433496873686E-3</v>
      </c>
    </row>
    <row r="1703" spans="2:8" x14ac:dyDescent="0.25">
      <c r="B1703" s="136">
        <v>43545</v>
      </c>
      <c r="C1703" s="261">
        <v>9.250117301940918</v>
      </c>
      <c r="D1703" s="130">
        <f t="shared" si="54"/>
        <v>1.0969325350323304E-2</v>
      </c>
      <c r="E1703" s="130">
        <v>1.6544304137087396E-2</v>
      </c>
      <c r="G1703" s="130">
        <v>1701</v>
      </c>
      <c r="H1703" s="130">
        <f t="shared" ca="1" si="55"/>
        <v>-2.6727698237767061E-2</v>
      </c>
    </row>
    <row r="1704" spans="2:8" x14ac:dyDescent="0.25">
      <c r="B1704" s="136">
        <v>43544</v>
      </c>
      <c r="C1704" s="261">
        <v>9.1497507095336914</v>
      </c>
      <c r="D1704" s="130">
        <f t="shared" si="54"/>
        <v>3.6696854211628045E-3</v>
      </c>
      <c r="E1704" s="130">
        <v>-1.0850304826530904E-2</v>
      </c>
      <c r="G1704" s="130">
        <v>1702</v>
      </c>
      <c r="H1704" s="130">
        <f t="shared" ca="1" si="55"/>
        <v>-1.290480013693039E-2</v>
      </c>
    </row>
    <row r="1705" spans="2:8" x14ac:dyDescent="0.25">
      <c r="B1705" s="136">
        <v>43543</v>
      </c>
      <c r="C1705" s="261">
        <v>9.1162967681884766</v>
      </c>
      <c r="D1705" s="130">
        <f t="shared" si="54"/>
        <v>1.6790591320732278E-2</v>
      </c>
      <c r="E1705" s="130">
        <v>-3.6562680675394916E-3</v>
      </c>
      <c r="G1705" s="130">
        <v>1703</v>
      </c>
      <c r="H1705" s="130">
        <f t="shared" ca="1" si="55"/>
        <v>4.1312213194856688E-3</v>
      </c>
    </row>
    <row r="1706" spans="2:8" x14ac:dyDescent="0.25">
      <c r="B1706" s="136">
        <v>43542</v>
      </c>
      <c r="C1706" s="261">
        <v>8.9657564163208008</v>
      </c>
      <c r="D1706" s="130">
        <f t="shared" si="54"/>
        <v>1.8694048798266361E-3</v>
      </c>
      <c r="E1706" s="130">
        <v>-1.6513322865156138E-2</v>
      </c>
      <c r="G1706" s="130">
        <v>1704</v>
      </c>
      <c r="H1706" s="130">
        <f t="shared" ca="1" si="55"/>
        <v>-8.0544210290792769E-4</v>
      </c>
    </row>
    <row r="1707" spans="2:8" x14ac:dyDescent="0.25">
      <c r="B1707" s="136">
        <v>43539</v>
      </c>
      <c r="C1707" s="261">
        <v>8.9490270614624023</v>
      </c>
      <c r="D1707" s="130">
        <f t="shared" si="54"/>
        <v>9.4341297122913156E-3</v>
      </c>
      <c r="E1707" s="130">
        <v>-1.8659167259937135E-3</v>
      </c>
      <c r="G1707" s="130">
        <v>1705</v>
      </c>
      <c r="H1707" s="130">
        <f t="shared" ca="1" si="55"/>
        <v>4.0230112642391763E-2</v>
      </c>
    </row>
    <row r="1708" spans="2:8" x14ac:dyDescent="0.25">
      <c r="B1708" s="136">
        <v>43538</v>
      </c>
      <c r="C1708" s="261">
        <v>8.8653898239135742</v>
      </c>
      <c r="D1708" s="130">
        <f t="shared" si="54"/>
        <v>4.7392038228366981E-3</v>
      </c>
      <c r="E1708" s="130">
        <v>-9.3459587253902632E-3</v>
      </c>
      <c r="G1708" s="130">
        <v>1706</v>
      </c>
      <c r="H1708" s="130">
        <f t="shared" ca="1" si="55"/>
        <v>-1.9524719549385464E-2</v>
      </c>
    </row>
    <row r="1709" spans="2:8" x14ac:dyDescent="0.25">
      <c r="B1709" s="136">
        <v>43537</v>
      </c>
      <c r="C1709" s="261">
        <v>8.823573112487793</v>
      </c>
      <c r="D1709" s="130">
        <f t="shared" si="54"/>
        <v>2.8515440100612636E-3</v>
      </c>
      <c r="E1709" s="130">
        <v>-4.7168497106562096E-3</v>
      </c>
      <c r="G1709" s="130">
        <v>1707</v>
      </c>
      <c r="H1709" s="130">
        <f t="shared" ca="1" si="55"/>
        <v>-1.9964785609736073E-2</v>
      </c>
    </row>
    <row r="1710" spans="2:8" x14ac:dyDescent="0.25">
      <c r="B1710" s="136">
        <v>43536</v>
      </c>
      <c r="C1710" s="261">
        <v>8.7984838485717773</v>
      </c>
      <c r="D1710" s="130">
        <f t="shared" si="54"/>
        <v>-2.8434358276589093E-3</v>
      </c>
      <c r="E1710" s="130">
        <v>-2.8434358276589093E-3</v>
      </c>
      <c r="G1710" s="130">
        <v>1708</v>
      </c>
      <c r="H1710" s="130">
        <f t="shared" ca="1" si="55"/>
        <v>-8.2028340089527821E-3</v>
      </c>
    </row>
    <row r="1711" spans="2:8" x14ac:dyDescent="0.25">
      <c r="B1711" s="136">
        <v>43535</v>
      </c>
      <c r="C1711" s="261">
        <v>8.823573112487793</v>
      </c>
      <c r="D1711" s="130">
        <f t="shared" si="54"/>
        <v>7.6407948613536293E-3</v>
      </c>
      <c r="E1711" s="130">
        <v>2.8515440100612636E-3</v>
      </c>
      <c r="G1711" s="130">
        <v>1709</v>
      </c>
      <c r="H1711" s="130">
        <f t="shared" ca="1" si="55"/>
        <v>-1.3892024299857111E-2</v>
      </c>
    </row>
    <row r="1712" spans="2:8" x14ac:dyDescent="0.25">
      <c r="B1712" s="136">
        <v>43532</v>
      </c>
      <c r="C1712" s="261">
        <v>8.7566652297973633</v>
      </c>
      <c r="D1712" s="130">
        <f t="shared" si="54"/>
        <v>-1.9062855791240586E-3</v>
      </c>
      <c r="E1712" s="130">
        <v>-7.5828558156033812E-3</v>
      </c>
      <c r="G1712" s="130">
        <v>1710</v>
      </c>
      <c r="H1712" s="130">
        <f t="shared" ca="1" si="55"/>
        <v>1.3643289544929839E-5</v>
      </c>
    </row>
    <row r="1713" spans="2:8" x14ac:dyDescent="0.25">
      <c r="B1713" s="136">
        <v>43531</v>
      </c>
      <c r="C1713" s="261">
        <v>8.7733898162841797</v>
      </c>
      <c r="D1713" s="130">
        <f t="shared" si="54"/>
        <v>-2.0541804342930878E-2</v>
      </c>
      <c r="E1713" s="130">
        <v>1.9099264443621338E-3</v>
      </c>
      <c r="G1713" s="130">
        <v>1711</v>
      </c>
      <c r="H1713" s="130">
        <f t="shared" ca="1" si="55"/>
        <v>-2.1753056409340291E-2</v>
      </c>
    </row>
    <row r="1714" spans="2:8" x14ac:dyDescent="0.25">
      <c r="B1714" s="136">
        <v>43530</v>
      </c>
      <c r="C1714" s="261">
        <v>8.9573907852172852</v>
      </c>
      <c r="D1714" s="130">
        <f t="shared" si="54"/>
        <v>-5.5710226779447257E-3</v>
      </c>
      <c r="E1714" s="130">
        <v>2.0972619795325127E-2</v>
      </c>
      <c r="G1714" s="130">
        <v>1712</v>
      </c>
      <c r="H1714" s="130">
        <f t="shared" ca="1" si="55"/>
        <v>-3.5806762079897733E-2</v>
      </c>
    </row>
    <row r="1715" spans="2:8" x14ac:dyDescent="0.25">
      <c r="B1715" s="136">
        <v>43529</v>
      </c>
      <c r="C1715" s="261">
        <v>9.0075721740722656</v>
      </c>
      <c r="D1715" s="130">
        <f t="shared" si="54"/>
        <v>4.6639408667567186E-3</v>
      </c>
      <c r="E1715" s="130">
        <v>5.6022328441667057E-3</v>
      </c>
      <c r="G1715" s="130">
        <v>1713</v>
      </c>
      <c r="H1715" s="130">
        <f t="shared" ca="1" si="55"/>
        <v>-4.0721179033031782E-2</v>
      </c>
    </row>
    <row r="1716" spans="2:8" x14ac:dyDescent="0.25">
      <c r="B1716" s="136">
        <v>43528</v>
      </c>
      <c r="C1716" s="261">
        <v>8.9657564163208008</v>
      </c>
      <c r="D1716" s="130">
        <f t="shared" si="54"/>
        <v>-1.1069884404512989E-2</v>
      </c>
      <c r="E1716" s="130">
        <v>-4.6422895030282293E-3</v>
      </c>
      <c r="G1716" s="130">
        <v>1714</v>
      </c>
      <c r="H1716" s="130">
        <f t="shared" ca="1" si="55"/>
        <v>1.9870150137593551E-2</v>
      </c>
    </row>
    <row r="1717" spans="2:8" x14ac:dyDescent="0.25">
      <c r="B1717" s="136">
        <v>43525</v>
      </c>
      <c r="C1717" s="261">
        <v>9.0661172866821289</v>
      </c>
      <c r="D1717" s="130">
        <f t="shared" si="54"/>
        <v>1.1193798459507151E-2</v>
      </c>
      <c r="E1717" s="130">
        <v>1.1193798459507151E-2</v>
      </c>
      <c r="G1717" s="130">
        <v>1715</v>
      </c>
      <c r="H1717" s="130">
        <f t="shared" ca="1" si="55"/>
        <v>6.8221286143778899E-3</v>
      </c>
    </row>
    <row r="1718" spans="2:8" x14ac:dyDescent="0.25">
      <c r="B1718" s="136">
        <v>43524</v>
      </c>
      <c r="C1718" s="261">
        <v>8.9657564163208008</v>
      </c>
      <c r="D1718" s="130">
        <f t="shared" si="54"/>
        <v>1.8694048798266361E-3</v>
      </c>
      <c r="E1718" s="130">
        <v>-1.1069884404512989E-2</v>
      </c>
      <c r="G1718" s="130">
        <v>1716</v>
      </c>
      <c r="H1718" s="130">
        <f t="shared" ca="1" si="55"/>
        <v>-1.3936808561317453E-2</v>
      </c>
    </row>
    <row r="1719" spans="2:8" x14ac:dyDescent="0.25">
      <c r="B1719" s="136">
        <v>43523</v>
      </c>
      <c r="C1719" s="261">
        <v>8.9490270614624023</v>
      </c>
      <c r="D1719" s="130">
        <f t="shared" si="54"/>
        <v>-2.7958423998867593E-3</v>
      </c>
      <c r="E1719" s="130">
        <v>-1.8659167259937135E-3</v>
      </c>
      <c r="G1719" s="130">
        <v>1717</v>
      </c>
      <c r="H1719" s="130">
        <f t="shared" ca="1" si="55"/>
        <v>-1.5120689812382716E-2</v>
      </c>
    </row>
    <row r="1720" spans="2:8" x14ac:dyDescent="0.25">
      <c r="B1720" s="136">
        <v>43522</v>
      </c>
      <c r="C1720" s="261">
        <v>8.9741172790527344</v>
      </c>
      <c r="D1720" s="130">
        <f t="shared" si="54"/>
        <v>-7.400579924290651E-3</v>
      </c>
      <c r="E1720" s="130">
        <v>2.8036810502427871E-3</v>
      </c>
      <c r="G1720" s="130">
        <v>1718</v>
      </c>
      <c r="H1720" s="130">
        <f t="shared" ca="1" si="55"/>
        <v>-1.3156632002751512E-3</v>
      </c>
    </row>
    <row r="1721" spans="2:8" x14ac:dyDescent="0.25">
      <c r="B1721" s="136">
        <v>43521</v>
      </c>
      <c r="C1721" s="261">
        <v>9.0410261154174805</v>
      </c>
      <c r="D1721" s="130">
        <f t="shared" si="54"/>
        <v>1.6933074900558839E-2</v>
      </c>
      <c r="E1721" s="130">
        <v>7.4557568487458722E-3</v>
      </c>
      <c r="G1721" s="130">
        <v>1719</v>
      </c>
      <c r="H1721" s="130">
        <f t="shared" ca="1" si="55"/>
        <v>-3.1734199075323682E-2</v>
      </c>
    </row>
    <row r="1722" spans="2:8" x14ac:dyDescent="0.25">
      <c r="B1722" s="136">
        <v>43518</v>
      </c>
      <c r="C1722" s="261">
        <v>8.8904829025268555</v>
      </c>
      <c r="D1722" s="130">
        <f t="shared" si="54"/>
        <v>7.5830719807111549E-3</v>
      </c>
      <c r="E1722" s="130">
        <v>-1.6651120234450676E-2</v>
      </c>
      <c r="G1722" s="130">
        <v>1720</v>
      </c>
      <c r="H1722" s="130">
        <f t="shared" ca="1" si="55"/>
        <v>-1.7122294159306863E-2</v>
      </c>
    </row>
    <row r="1723" spans="2:8" x14ac:dyDescent="0.25">
      <c r="B1723" s="136">
        <v>43517</v>
      </c>
      <c r="C1723" s="261">
        <v>8.823573112487793</v>
      </c>
      <c r="D1723" s="130">
        <f t="shared" si="54"/>
        <v>-1.401872495333681E-2</v>
      </c>
      <c r="E1723" s="130">
        <v>-7.5260017675806319E-3</v>
      </c>
      <c r="G1723" s="130">
        <v>1721</v>
      </c>
      <c r="H1723" s="130">
        <f t="shared" ca="1" si="55"/>
        <v>7.6369206804391861E-3</v>
      </c>
    </row>
    <row r="1724" spans="2:8" x14ac:dyDescent="0.25">
      <c r="B1724" s="136">
        <v>43516</v>
      </c>
      <c r="C1724" s="261">
        <v>8.9490270614624023</v>
      </c>
      <c r="D1724" s="130">
        <f t="shared" si="54"/>
        <v>1.4218043798725643E-2</v>
      </c>
      <c r="E1724" s="130">
        <v>1.4218043798725643E-2</v>
      </c>
      <c r="G1724" s="130">
        <v>1722</v>
      </c>
      <c r="H1724" s="130">
        <f t="shared" ca="1" si="55"/>
        <v>-4.4859809828041414E-2</v>
      </c>
    </row>
    <row r="1725" spans="2:8" x14ac:dyDescent="0.25">
      <c r="B1725" s="136">
        <v>43515</v>
      </c>
      <c r="C1725" s="261">
        <v>8.823573112487793</v>
      </c>
      <c r="D1725" s="130">
        <f t="shared" si="54"/>
        <v>-1.9516857939320849E-2</v>
      </c>
      <c r="E1725" s="130">
        <v>-1.401872495333681E-2</v>
      </c>
      <c r="G1725" s="130">
        <v>1723</v>
      </c>
      <c r="H1725" s="130">
        <f t="shared" ca="1" si="55"/>
        <v>-3.5823241676934603E-4</v>
      </c>
    </row>
    <row r="1726" spans="2:8" x14ac:dyDescent="0.25">
      <c r="B1726" s="136">
        <v>43511</v>
      </c>
      <c r="C1726" s="261">
        <v>8.9992094039916992</v>
      </c>
      <c r="D1726" s="130">
        <f t="shared" si="54"/>
        <v>0</v>
      </c>
      <c r="E1726" s="130">
        <v>1.9905347784259009E-2</v>
      </c>
      <c r="G1726" s="130">
        <v>1724</v>
      </c>
      <c r="H1726" s="130">
        <f t="shared" ca="1" si="55"/>
        <v>-3.7388990349837177E-2</v>
      </c>
    </row>
    <row r="1727" spans="2:8" x14ac:dyDescent="0.25">
      <c r="B1727" s="136">
        <v>43510</v>
      </c>
      <c r="C1727" s="261">
        <v>8.9992094039916992</v>
      </c>
      <c r="D1727" s="130">
        <f t="shared" si="54"/>
        <v>-3.7035578459985938E-3</v>
      </c>
      <c r="E1727" s="130">
        <v>0</v>
      </c>
      <c r="G1727" s="130">
        <v>1725</v>
      </c>
      <c r="H1727" s="130">
        <f t="shared" ca="1" si="55"/>
        <v>3.0881104967297641E-2</v>
      </c>
    </row>
    <row r="1728" spans="2:8" x14ac:dyDescent="0.25">
      <c r="B1728" s="136">
        <v>43509</v>
      </c>
      <c r="C1728" s="261">
        <v>9.0326623916625977</v>
      </c>
      <c r="D1728" s="130">
        <f t="shared" si="54"/>
        <v>2.7854584016048915E-3</v>
      </c>
      <c r="E1728" s="130">
        <v>3.7173251748159114E-3</v>
      </c>
      <c r="G1728" s="130">
        <v>1726</v>
      </c>
      <c r="H1728" s="130">
        <f t="shared" ca="1" si="55"/>
        <v>-2.9350672268080849E-3</v>
      </c>
    </row>
    <row r="1729" spans="2:8" x14ac:dyDescent="0.25">
      <c r="B1729" s="136">
        <v>43508</v>
      </c>
      <c r="C1729" s="261">
        <v>9.0075721740722656</v>
      </c>
      <c r="D1729" s="130">
        <f t="shared" si="54"/>
        <v>-4.6210480312252966E-3</v>
      </c>
      <c r="E1729" s="130">
        <v>-2.77772117482117E-3</v>
      </c>
      <c r="G1729" s="130">
        <v>1727</v>
      </c>
      <c r="H1729" s="130">
        <f t="shared" ca="1" si="55"/>
        <v>7.769961365222405E-3</v>
      </c>
    </row>
    <row r="1730" spans="2:8" x14ac:dyDescent="0.25">
      <c r="B1730" s="136">
        <v>43507</v>
      </c>
      <c r="C1730" s="261">
        <v>9.0493898391723633</v>
      </c>
      <c r="D1730" s="130">
        <f t="shared" si="54"/>
        <v>-3.6830966150853245E-3</v>
      </c>
      <c r="E1730" s="130">
        <v>4.6425012524981147E-3</v>
      </c>
      <c r="G1730" s="130">
        <v>1728</v>
      </c>
      <c r="H1730" s="130">
        <f t="shared" ca="1" si="55"/>
        <v>2.4153197707395775E-2</v>
      </c>
    </row>
    <row r="1731" spans="2:8" x14ac:dyDescent="0.25">
      <c r="B1731" s="136">
        <v>43504</v>
      </c>
      <c r="C1731" s="261">
        <v>9.0828428268432617</v>
      </c>
      <c r="D1731" s="130">
        <f t="shared" ref="D1731:D1794" si="56">(C1731-C1732)/C1732</f>
        <v>9.2146497376904086E-4</v>
      </c>
      <c r="E1731" s="130">
        <v>3.6967119624009889E-3</v>
      </c>
      <c r="G1731" s="130">
        <v>1729</v>
      </c>
      <c r="H1731" s="130">
        <f t="shared" ref="H1731:H1794" ca="1" si="57">_xlfn.NORM.INV(RAND(),N$5,N$6)</f>
        <v>3.5365636449303718E-2</v>
      </c>
    </row>
    <row r="1732" spans="2:8" x14ac:dyDescent="0.25">
      <c r="B1732" s="136">
        <v>43503</v>
      </c>
      <c r="C1732" s="261">
        <v>9.0744810104370117</v>
      </c>
      <c r="D1732" s="130">
        <f t="shared" si="56"/>
        <v>-4.5869237053999682E-3</v>
      </c>
      <c r="E1732" s="130">
        <v>-9.2061665776464242E-4</v>
      </c>
      <c r="G1732" s="130">
        <v>1730</v>
      </c>
      <c r="H1732" s="130">
        <f t="shared" ca="1" si="57"/>
        <v>1.251439854736301E-2</v>
      </c>
    </row>
    <row r="1733" spans="2:8" x14ac:dyDescent="0.25">
      <c r="B1733" s="136">
        <v>43502</v>
      </c>
      <c r="C1733" s="261">
        <v>9.1162967681884766</v>
      </c>
      <c r="D1733" s="130">
        <f t="shared" si="56"/>
        <v>5.5348370112153636E-3</v>
      </c>
      <c r="E1733" s="130">
        <v>4.6080605274693353E-3</v>
      </c>
      <c r="G1733" s="130">
        <v>1731</v>
      </c>
      <c r="H1733" s="130">
        <f t="shared" ca="1" si="57"/>
        <v>2.3472610997474171E-2</v>
      </c>
    </row>
    <row r="1734" spans="2:8" x14ac:dyDescent="0.25">
      <c r="B1734" s="136">
        <v>43501</v>
      </c>
      <c r="C1734" s="261">
        <v>9.0661172866821289</v>
      </c>
      <c r="D1734" s="130">
        <f t="shared" si="56"/>
        <v>-2.759833342110028E-3</v>
      </c>
      <c r="E1734" s="130">
        <v>-5.5043712136983178E-3</v>
      </c>
      <c r="G1734" s="130">
        <v>1732</v>
      </c>
      <c r="H1734" s="130">
        <f t="shared" ca="1" si="57"/>
        <v>-3.743388133375989E-2</v>
      </c>
    </row>
    <row r="1735" spans="2:8" x14ac:dyDescent="0.25">
      <c r="B1735" s="136">
        <v>43500</v>
      </c>
      <c r="C1735" s="261">
        <v>9.0912075042724609</v>
      </c>
      <c r="D1735" s="130">
        <f t="shared" si="56"/>
        <v>-2.7521333008338625E-3</v>
      </c>
      <c r="E1735" s="130">
        <v>2.7674711011282473E-3</v>
      </c>
      <c r="G1735" s="130">
        <v>1733</v>
      </c>
      <c r="H1735" s="130">
        <f t="shared" ca="1" si="57"/>
        <v>-4.2842734135890077E-2</v>
      </c>
    </row>
    <row r="1736" spans="2:8" x14ac:dyDescent="0.25">
      <c r="B1736" s="136">
        <v>43497</v>
      </c>
      <c r="C1736" s="261">
        <v>9.1162967681884766</v>
      </c>
      <c r="D1736" s="130">
        <f t="shared" si="56"/>
        <v>9.2591057762853833E-3</v>
      </c>
      <c r="E1736" s="130">
        <v>2.7597284413786389E-3</v>
      </c>
      <c r="G1736" s="130">
        <v>1734</v>
      </c>
      <c r="H1736" s="130">
        <f t="shared" ca="1" si="57"/>
        <v>-1.0959111490051372E-2</v>
      </c>
    </row>
    <row r="1737" spans="2:8" x14ac:dyDescent="0.25">
      <c r="B1737" s="136">
        <v>43496</v>
      </c>
      <c r="C1737" s="261">
        <v>9.0326623916625977</v>
      </c>
      <c r="D1737" s="130">
        <f t="shared" si="56"/>
        <v>1.9830165285474249E-2</v>
      </c>
      <c r="E1737" s="130">
        <v>-9.1741612468917155E-3</v>
      </c>
      <c r="G1737" s="130">
        <v>1735</v>
      </c>
      <c r="H1737" s="130">
        <f t="shared" ca="1" si="57"/>
        <v>-7.2507721726087658E-3</v>
      </c>
    </row>
    <row r="1738" spans="2:8" x14ac:dyDescent="0.25">
      <c r="B1738" s="136">
        <v>43495</v>
      </c>
      <c r="C1738" s="261">
        <v>8.8570261001586914</v>
      </c>
      <c r="D1738" s="130">
        <f t="shared" si="56"/>
        <v>1.0496041801810898E-2</v>
      </c>
      <c r="E1738" s="130">
        <v>-1.9444576126970439E-2</v>
      </c>
      <c r="G1738" s="130">
        <v>1736</v>
      </c>
      <c r="H1738" s="130">
        <f t="shared" ca="1" si="57"/>
        <v>-8.1293178522577148E-4</v>
      </c>
    </row>
    <row r="1739" spans="2:8" x14ac:dyDescent="0.25">
      <c r="B1739" s="136">
        <v>43494</v>
      </c>
      <c r="C1739" s="261">
        <v>8.7650279998779297</v>
      </c>
      <c r="D1739" s="130">
        <f t="shared" si="56"/>
        <v>-3.8024561128538539E-3</v>
      </c>
      <c r="E1739" s="130">
        <v>-1.0387019213945118E-2</v>
      </c>
      <c r="G1739" s="130">
        <v>1737</v>
      </c>
      <c r="H1739" s="130">
        <f t="shared" ca="1" si="57"/>
        <v>-3.2623100719989161E-2</v>
      </c>
    </row>
    <row r="1740" spans="2:8" x14ac:dyDescent="0.25">
      <c r="B1740" s="136">
        <v>43493</v>
      </c>
      <c r="C1740" s="261">
        <v>8.7984838485717773</v>
      </c>
      <c r="D1740" s="130">
        <f t="shared" si="56"/>
        <v>-2.8434358276589093E-3</v>
      </c>
      <c r="E1740" s="130">
        <v>3.8169699736627875E-3</v>
      </c>
      <c r="G1740" s="130">
        <v>1738</v>
      </c>
      <c r="H1740" s="130">
        <f t="shared" ca="1" si="57"/>
        <v>5.5500268054096144E-3</v>
      </c>
    </row>
    <row r="1741" spans="2:8" x14ac:dyDescent="0.25">
      <c r="B1741" s="136">
        <v>43490</v>
      </c>
      <c r="C1741" s="261">
        <v>8.823573112487793</v>
      </c>
      <c r="D1741" s="130">
        <f t="shared" si="56"/>
        <v>1.1505367692043291E-2</v>
      </c>
      <c r="E1741" s="130">
        <v>2.8515440100612636E-3</v>
      </c>
      <c r="G1741" s="130">
        <v>1739</v>
      </c>
      <c r="H1741" s="130">
        <f t="shared" ca="1" si="57"/>
        <v>2.823603884527412E-2</v>
      </c>
    </row>
    <row r="1742" spans="2:8" x14ac:dyDescent="0.25">
      <c r="B1742" s="136">
        <v>43489</v>
      </c>
      <c r="C1742" s="261">
        <v>8.7232093811035156</v>
      </c>
      <c r="D1742" s="130">
        <f t="shared" si="56"/>
        <v>-4.1056514140920012E-3</v>
      </c>
      <c r="E1742" s="130">
        <v>-1.1374499888512846E-2</v>
      </c>
      <c r="G1742" s="130">
        <v>1740</v>
      </c>
      <c r="H1742" s="130">
        <f t="shared" ca="1" si="57"/>
        <v>-3.3675019298056101E-2</v>
      </c>
    </row>
    <row r="1743" spans="2:8" x14ac:dyDescent="0.25">
      <c r="B1743" s="136">
        <v>43488</v>
      </c>
      <c r="C1743" s="261">
        <v>8.7591714859008789</v>
      </c>
      <c r="D1743" s="130">
        <f t="shared" si="56"/>
        <v>0</v>
      </c>
      <c r="E1743" s="130">
        <v>4.1225772793285808E-3</v>
      </c>
      <c r="G1743" s="130">
        <v>1741</v>
      </c>
      <c r="H1743" s="130">
        <f t="shared" ca="1" si="57"/>
        <v>4.38445689071247E-3</v>
      </c>
    </row>
    <row r="1744" spans="2:8" x14ac:dyDescent="0.25">
      <c r="B1744" s="136">
        <v>43487</v>
      </c>
      <c r="C1744" s="261">
        <v>8.7591714859008789</v>
      </c>
      <c r="D1744" s="130">
        <f t="shared" si="56"/>
        <v>-1.3121196788618353E-2</v>
      </c>
      <c r="E1744" s="130">
        <v>0</v>
      </c>
      <c r="G1744" s="130">
        <v>1742</v>
      </c>
      <c r="H1744" s="130">
        <f t="shared" ca="1" si="57"/>
        <v>1.2515478905198406E-2</v>
      </c>
    </row>
    <row r="1745" spans="2:8" x14ac:dyDescent="0.25">
      <c r="B1745" s="136">
        <v>43483</v>
      </c>
      <c r="C1745" s="261">
        <v>8.8756303787231445</v>
      </c>
      <c r="D1745" s="130">
        <f t="shared" si="56"/>
        <v>8.5067948813807998E-3</v>
      </c>
      <c r="E1745" s="130">
        <v>1.3295651650355587E-2</v>
      </c>
      <c r="G1745" s="130">
        <v>1743</v>
      </c>
      <c r="H1745" s="130">
        <f t="shared" ca="1" si="57"/>
        <v>-1.8663476126268116E-2</v>
      </c>
    </row>
    <row r="1746" spans="2:8" x14ac:dyDescent="0.25">
      <c r="B1746" s="136">
        <v>43482</v>
      </c>
      <c r="C1746" s="261">
        <v>8.8007640838623047</v>
      </c>
      <c r="D1746" s="130">
        <f t="shared" si="56"/>
        <v>-2.8274008270196046E-3</v>
      </c>
      <c r="E1746" s="130">
        <v>-8.4350397285933593E-3</v>
      </c>
      <c r="G1746" s="130">
        <v>1744</v>
      </c>
      <c r="H1746" s="130">
        <f t="shared" ca="1" si="57"/>
        <v>3.1590939721414503E-2</v>
      </c>
    </row>
    <row r="1747" spans="2:8" x14ac:dyDescent="0.25">
      <c r="B1747" s="136">
        <v>43481</v>
      </c>
      <c r="C1747" s="261">
        <v>8.8257179260253906</v>
      </c>
      <c r="D1747" s="130">
        <f t="shared" si="56"/>
        <v>1.1439305189016247E-2</v>
      </c>
      <c r="E1747" s="130">
        <v>2.8354176893393888E-3</v>
      </c>
      <c r="G1747" s="130">
        <v>1745</v>
      </c>
      <c r="H1747" s="130">
        <f t="shared" ca="1" si="57"/>
        <v>-1.1103155766783274E-4</v>
      </c>
    </row>
    <row r="1748" spans="2:8" x14ac:dyDescent="0.25">
      <c r="B1748" s="136">
        <v>43480</v>
      </c>
      <c r="C1748" s="261">
        <v>8.7258996963500977</v>
      </c>
      <c r="D1748" s="130">
        <f t="shared" si="56"/>
        <v>1.1571565298924733E-2</v>
      </c>
      <c r="E1748" s="130">
        <v>-1.1309927476941869E-2</v>
      </c>
      <c r="G1748" s="130">
        <v>1746</v>
      </c>
      <c r="H1748" s="130">
        <f t="shared" ca="1" si="57"/>
        <v>-2.8782106598996219E-2</v>
      </c>
    </row>
    <row r="1749" spans="2:8" x14ac:dyDescent="0.25">
      <c r="B1749" s="136">
        <v>43479</v>
      </c>
      <c r="C1749" s="261">
        <v>8.6260824203491211</v>
      </c>
      <c r="D1749" s="130">
        <f t="shared" si="56"/>
        <v>-3.8424042664354772E-3</v>
      </c>
      <c r="E1749" s="130">
        <v>-1.1439195896639576E-2</v>
      </c>
      <c r="G1749" s="130">
        <v>1747</v>
      </c>
      <c r="H1749" s="130">
        <f t="shared" ca="1" si="57"/>
        <v>5.6526894267058805E-3</v>
      </c>
    </row>
    <row r="1750" spans="2:8" x14ac:dyDescent="0.25">
      <c r="B1750" s="136">
        <v>43476</v>
      </c>
      <c r="C1750" s="261">
        <v>8.6593551635742188</v>
      </c>
      <c r="D1750" s="130">
        <f t="shared" si="56"/>
        <v>5.3643742313789773E-2</v>
      </c>
      <c r="E1750" s="130">
        <v>3.857225285328426E-3</v>
      </c>
      <c r="G1750" s="130">
        <v>1748</v>
      </c>
      <c r="H1750" s="130">
        <f t="shared" ca="1" si="57"/>
        <v>-1.6484295253330696E-2</v>
      </c>
    </row>
    <row r="1751" spans="2:8" x14ac:dyDescent="0.25">
      <c r="B1751" s="136">
        <v>43475</v>
      </c>
      <c r="C1751" s="261">
        <v>8.2184848785400391</v>
      </c>
      <c r="D1751" s="130">
        <f t="shared" si="56"/>
        <v>1.0132439569226703E-3</v>
      </c>
      <c r="E1751" s="130">
        <v>-5.091259992299553E-2</v>
      </c>
      <c r="G1751" s="130">
        <v>1749</v>
      </c>
      <c r="H1751" s="130">
        <f t="shared" ca="1" si="57"/>
        <v>-5.9673041282422576E-3</v>
      </c>
    </row>
    <row r="1752" spans="2:8" x14ac:dyDescent="0.25">
      <c r="B1752" s="136">
        <v>43474</v>
      </c>
      <c r="C1752" s="261">
        <v>8.2101659774780273</v>
      </c>
      <c r="D1752" s="130">
        <f t="shared" si="56"/>
        <v>1.2307753453129788E-2</v>
      </c>
      <c r="E1752" s="130">
        <v>-1.0122183328138603E-3</v>
      </c>
      <c r="G1752" s="130">
        <v>1750</v>
      </c>
      <c r="H1752" s="130">
        <f t="shared" ca="1" si="57"/>
        <v>-2.6206608193298955E-3</v>
      </c>
    </row>
    <row r="1753" spans="2:8" x14ac:dyDescent="0.25">
      <c r="B1753" s="136">
        <v>43473</v>
      </c>
      <c r="C1753" s="261">
        <v>8.1103458404541016</v>
      </c>
      <c r="D1753" s="130">
        <f t="shared" si="56"/>
        <v>4.1195245390949842E-3</v>
      </c>
      <c r="E1753" s="130">
        <v>-1.2158114378899342E-2</v>
      </c>
      <c r="G1753" s="130">
        <v>1751</v>
      </c>
      <c r="H1753" s="130">
        <f t="shared" ca="1" si="57"/>
        <v>2.4260875479205694E-2</v>
      </c>
    </row>
    <row r="1754" spans="2:8" x14ac:dyDescent="0.25">
      <c r="B1754" s="136">
        <v>43472</v>
      </c>
      <c r="C1754" s="261">
        <v>8.0770721435546875</v>
      </c>
      <c r="D1754" s="130">
        <f t="shared" si="56"/>
        <v>8.3073748950104435E-3</v>
      </c>
      <c r="E1754" s="130">
        <v>-4.1026236801698524E-3</v>
      </c>
      <c r="G1754" s="130">
        <v>1752</v>
      </c>
      <c r="H1754" s="130">
        <f t="shared" ca="1" si="57"/>
        <v>-4.7420295584021117E-2</v>
      </c>
    </row>
    <row r="1755" spans="2:8" x14ac:dyDescent="0.25">
      <c r="B1755" s="136">
        <v>43469</v>
      </c>
      <c r="C1755" s="261">
        <v>8.0105257034301758</v>
      </c>
      <c r="D1755" s="130">
        <f t="shared" si="56"/>
        <v>1.6895340582327938E-2</v>
      </c>
      <c r="E1755" s="130">
        <v>-8.2389310064061028E-3</v>
      </c>
      <c r="G1755" s="130">
        <v>1753</v>
      </c>
      <c r="H1755" s="130">
        <f t="shared" ca="1" si="57"/>
        <v>3.6685863838259365E-3</v>
      </c>
    </row>
    <row r="1756" spans="2:8" x14ac:dyDescent="0.25">
      <c r="B1756" s="136">
        <v>43468</v>
      </c>
      <c r="C1756" s="261">
        <v>7.8774337768554688</v>
      </c>
      <c r="D1756" s="130">
        <f t="shared" si="56"/>
        <v>-1.4567895608300399E-2</v>
      </c>
      <c r="E1756" s="130">
        <v>-1.6614630737370448E-2</v>
      </c>
      <c r="G1756" s="130">
        <v>1754</v>
      </c>
      <c r="H1756" s="130">
        <f t="shared" ca="1" si="57"/>
        <v>-4.0952813618354636E-2</v>
      </c>
    </row>
    <row r="1757" spans="2:8" x14ac:dyDescent="0.25">
      <c r="B1757" s="136">
        <v>43467</v>
      </c>
      <c r="C1757" s="261">
        <v>7.9938879013061523</v>
      </c>
      <c r="D1757" s="130">
        <f t="shared" si="56"/>
        <v>9.4535574173896832E-3</v>
      </c>
      <c r="E1757" s="130">
        <v>1.4783256546419361E-2</v>
      </c>
      <c r="G1757" s="130">
        <v>1755</v>
      </c>
      <c r="H1757" s="130">
        <f t="shared" ca="1" si="57"/>
        <v>2.7679674881600544E-2</v>
      </c>
    </row>
    <row r="1758" spans="2:8" x14ac:dyDescent="0.25">
      <c r="B1758" s="136">
        <v>43465</v>
      </c>
      <c r="C1758" s="261">
        <v>7.9190249443054199</v>
      </c>
      <c r="D1758" s="130">
        <f t="shared" si="56"/>
        <v>9.5441483042898543E-3</v>
      </c>
      <c r="E1758" s="130">
        <v>-9.36502461943459E-3</v>
      </c>
      <c r="G1758" s="130">
        <v>1756</v>
      </c>
      <c r="H1758" s="130">
        <f t="shared" ca="1" si="57"/>
        <v>-5.6530148403385064E-2</v>
      </c>
    </row>
    <row r="1759" spans="2:8" x14ac:dyDescent="0.25">
      <c r="B1759" s="136">
        <v>43462</v>
      </c>
      <c r="C1759" s="261">
        <v>7.8441591262817383</v>
      </c>
      <c r="D1759" s="130">
        <f t="shared" si="56"/>
        <v>-2.116433056294329E-3</v>
      </c>
      <c r="E1759" s="130">
        <v>-9.4539187021399317E-3</v>
      </c>
      <c r="G1759" s="130">
        <v>1757</v>
      </c>
      <c r="H1759" s="130">
        <f t="shared" ca="1" si="57"/>
        <v>-1.6360513763047466E-2</v>
      </c>
    </row>
    <row r="1760" spans="2:8" x14ac:dyDescent="0.25">
      <c r="B1760" s="136">
        <v>43461</v>
      </c>
      <c r="C1760" s="261">
        <v>7.8607959747314453</v>
      </c>
      <c r="D1760" s="130">
        <f t="shared" si="56"/>
        <v>7.4625502034353685E-3</v>
      </c>
      <c r="E1760" s="130">
        <v>2.1209218453977453E-3</v>
      </c>
      <c r="G1760" s="130">
        <v>1758</v>
      </c>
      <c r="H1760" s="130">
        <f t="shared" ca="1" si="57"/>
        <v>1.0376201451547577E-2</v>
      </c>
    </row>
    <row r="1761" spans="2:8" x14ac:dyDescent="0.25">
      <c r="B1761" s="136">
        <v>43460</v>
      </c>
      <c r="C1761" s="261">
        <v>7.8025689125061044</v>
      </c>
      <c r="D1761" s="130">
        <f t="shared" si="56"/>
        <v>3.3039620182816462E-2</v>
      </c>
      <c r="E1761" s="130">
        <v>-7.4072730563815668E-3</v>
      </c>
      <c r="G1761" s="130">
        <v>1759</v>
      </c>
      <c r="H1761" s="130">
        <f t="shared" ca="1" si="57"/>
        <v>9.6284251565482218E-3</v>
      </c>
    </row>
    <row r="1762" spans="2:8" x14ac:dyDescent="0.25">
      <c r="B1762" s="136">
        <v>43458</v>
      </c>
      <c r="C1762" s="261">
        <v>7.5530200004577637</v>
      </c>
      <c r="D1762" s="130">
        <f t="shared" si="56"/>
        <v>-2.197896756869191E-3</v>
      </c>
      <c r="E1762" s="130">
        <v>-3.198291676070416E-2</v>
      </c>
      <c r="G1762" s="130">
        <v>1760</v>
      </c>
      <c r="H1762" s="130">
        <f t="shared" ca="1" si="57"/>
        <v>2.0208141908459813E-2</v>
      </c>
    </row>
    <row r="1763" spans="2:8" x14ac:dyDescent="0.25">
      <c r="B1763" s="136">
        <v>43455</v>
      </c>
      <c r="C1763" s="261">
        <v>7.5696573257446289</v>
      </c>
      <c r="D1763" s="130">
        <f t="shared" si="56"/>
        <v>-1.9396158597087442E-2</v>
      </c>
      <c r="E1763" s="130">
        <v>2.202738147900694E-3</v>
      </c>
      <c r="G1763" s="130">
        <v>1761</v>
      </c>
      <c r="H1763" s="130">
        <f t="shared" ca="1" si="57"/>
        <v>-1.6771586996518296E-2</v>
      </c>
    </row>
    <row r="1764" spans="2:8" x14ac:dyDescent="0.25">
      <c r="B1764" s="136">
        <v>43454</v>
      </c>
      <c r="C1764" s="261">
        <v>7.719383716583252</v>
      </c>
      <c r="D1764" s="130">
        <f t="shared" si="56"/>
        <v>-1.590679226284793E-2</v>
      </c>
      <c r="E1764" s="130">
        <v>1.9779810947240524E-2</v>
      </c>
      <c r="G1764" s="130">
        <v>1762</v>
      </c>
      <c r="H1764" s="130">
        <f t="shared" ca="1" si="57"/>
        <v>7.0829995196557321E-3</v>
      </c>
    </row>
    <row r="1765" spans="2:8" x14ac:dyDescent="0.25">
      <c r="B1765" s="136">
        <v>43453</v>
      </c>
      <c r="C1765" s="261">
        <v>7.8441591262817383</v>
      </c>
      <c r="D1765" s="130">
        <f t="shared" si="56"/>
        <v>-1.1530327716416346E-2</v>
      </c>
      <c r="E1765" s="130">
        <v>1.6163908192623741E-2</v>
      </c>
      <c r="G1765" s="130">
        <v>1763</v>
      </c>
      <c r="H1765" s="130">
        <f t="shared" ca="1" si="57"/>
        <v>-2.442033404457231E-2</v>
      </c>
    </row>
    <row r="1766" spans="2:8" x14ac:dyDescent="0.25">
      <c r="B1766" s="136">
        <v>43452</v>
      </c>
      <c r="C1766" s="261">
        <v>7.9356598854064941</v>
      </c>
      <c r="D1766" s="130">
        <f t="shared" si="56"/>
        <v>-6.2504474692452053E-3</v>
      </c>
      <c r="E1766" s="130">
        <v>1.1664826994417277E-2</v>
      </c>
      <c r="G1766" s="130">
        <v>1764</v>
      </c>
      <c r="H1766" s="130">
        <f t="shared" ca="1" si="57"/>
        <v>2.2691678283203037E-2</v>
      </c>
    </row>
    <row r="1767" spans="2:8" x14ac:dyDescent="0.25">
      <c r="B1767" s="136">
        <v>43451</v>
      </c>
      <c r="C1767" s="261">
        <v>7.9855732917785636</v>
      </c>
      <c r="D1767" s="130">
        <f t="shared" si="56"/>
        <v>-2.9322054037448992E-2</v>
      </c>
      <c r="E1767" s="130">
        <v>6.2897612917936531E-3</v>
      </c>
      <c r="G1767" s="130">
        <v>1765</v>
      </c>
      <c r="H1767" s="130">
        <f t="shared" ca="1" si="57"/>
        <v>-1.6741726667330044E-2</v>
      </c>
    </row>
    <row r="1768" spans="2:8" x14ac:dyDescent="0.25">
      <c r="B1768" s="136">
        <v>43448</v>
      </c>
      <c r="C1768" s="261">
        <v>8.2267999649047852</v>
      </c>
      <c r="D1768" s="130">
        <f t="shared" si="56"/>
        <v>2.0260232828895122E-3</v>
      </c>
      <c r="E1768" s="130">
        <v>3.0207809046668341E-2</v>
      </c>
      <c r="G1768" s="130">
        <v>1766</v>
      </c>
      <c r="H1768" s="130">
        <f t="shared" ca="1" si="57"/>
        <v>-9.4651363636083664E-3</v>
      </c>
    </row>
    <row r="1769" spans="2:8" x14ac:dyDescent="0.25">
      <c r="B1769" s="136">
        <v>43447</v>
      </c>
      <c r="C1769" s="261">
        <v>8.2101659774780273</v>
      </c>
      <c r="D1769" s="130">
        <f t="shared" si="56"/>
        <v>2.17392697582144E-2</v>
      </c>
      <c r="E1769" s="130">
        <v>-2.0219268120919153E-3</v>
      </c>
      <c r="G1769" s="130">
        <v>1767</v>
      </c>
      <c r="H1769" s="130">
        <f t="shared" ca="1" si="57"/>
        <v>2.1255694960981009E-2</v>
      </c>
    </row>
    <row r="1770" spans="2:8" x14ac:dyDescent="0.25">
      <c r="B1770" s="136">
        <v>43446</v>
      </c>
      <c r="C1770" s="261">
        <v>8.0354804992675781</v>
      </c>
      <c r="D1770" s="130">
        <f t="shared" si="56"/>
        <v>-3.0958433635298152E-3</v>
      </c>
      <c r="E1770" s="130">
        <v>-2.1276729202508587E-2</v>
      </c>
      <c r="G1770" s="130">
        <v>1768</v>
      </c>
      <c r="H1770" s="130">
        <f t="shared" ca="1" si="57"/>
        <v>3.2555832478653084E-3</v>
      </c>
    </row>
    <row r="1771" spans="2:8" x14ac:dyDescent="0.25">
      <c r="B1771" s="136">
        <v>43445</v>
      </c>
      <c r="C1771" s="261">
        <v>8.0604343414306641</v>
      </c>
      <c r="D1771" s="130">
        <f t="shared" si="56"/>
        <v>1.253925067348052E-2</v>
      </c>
      <c r="E1771" s="130">
        <v>3.1054573731291416E-3</v>
      </c>
      <c r="G1771" s="130">
        <v>1769</v>
      </c>
      <c r="H1771" s="130">
        <f t="shared" ca="1" si="57"/>
        <v>-1.3819530935896525E-2</v>
      </c>
    </row>
    <row r="1772" spans="2:8" x14ac:dyDescent="0.25">
      <c r="B1772" s="136">
        <v>43444</v>
      </c>
      <c r="C1772" s="261">
        <v>7.9606142044067383</v>
      </c>
      <c r="D1772" s="130">
        <f t="shared" si="56"/>
        <v>-1.238396503161745E-2</v>
      </c>
      <c r="E1772" s="130">
        <v>-1.238396503161745E-2</v>
      </c>
      <c r="G1772" s="130">
        <v>1770</v>
      </c>
      <c r="H1772" s="130">
        <f t="shared" ca="1" si="57"/>
        <v>1.7909237952418646E-3</v>
      </c>
    </row>
    <row r="1773" spans="2:8" x14ac:dyDescent="0.25">
      <c r="B1773" s="136">
        <v>43441</v>
      </c>
      <c r="C1773" s="261">
        <v>8.0604343414306641</v>
      </c>
      <c r="D1773" s="130">
        <f t="shared" si="56"/>
        <v>-1.4242207804628175E-2</v>
      </c>
      <c r="E1773" s="130">
        <v>1.253925067348052E-2</v>
      </c>
      <c r="G1773" s="130">
        <v>1771</v>
      </c>
      <c r="H1773" s="130">
        <f t="shared" ca="1" si="57"/>
        <v>-5.2088951304774415E-2</v>
      </c>
    </row>
    <row r="1774" spans="2:8" x14ac:dyDescent="0.25">
      <c r="B1774" s="136">
        <v>43440</v>
      </c>
      <c r="C1774" s="261">
        <v>8.1768913269042969</v>
      </c>
      <c r="D1774" s="130">
        <f t="shared" si="56"/>
        <v>-2.0303703551960905E-3</v>
      </c>
      <c r="E1774" s="130">
        <v>1.4447978922803632E-2</v>
      </c>
      <c r="G1774" s="130">
        <v>1772</v>
      </c>
      <c r="H1774" s="130">
        <f t="shared" ca="1" si="57"/>
        <v>-1.7036026068818315E-3</v>
      </c>
    </row>
    <row r="1775" spans="2:8" x14ac:dyDescent="0.25">
      <c r="B1775" s="136">
        <v>43438</v>
      </c>
      <c r="C1775" s="261">
        <v>8.1935272216796875</v>
      </c>
      <c r="D1775" s="130">
        <f t="shared" si="56"/>
        <v>-5.0507518688152489E-3</v>
      </c>
      <c r="E1775" s="130">
        <v>2.0345011460105628E-3</v>
      </c>
      <c r="G1775" s="130">
        <v>1773</v>
      </c>
      <c r="H1775" s="130">
        <f t="shared" ca="1" si="57"/>
        <v>-1.4488839492486763E-2</v>
      </c>
    </row>
    <row r="1776" spans="2:8" x14ac:dyDescent="0.25">
      <c r="B1776" s="136">
        <v>43437</v>
      </c>
      <c r="C1776" s="261">
        <v>8.2351207733154297</v>
      </c>
      <c r="D1776" s="130">
        <f t="shared" si="56"/>
        <v>4.0567373478549084E-3</v>
      </c>
      <c r="E1776" s="130">
        <v>5.0763914624812143E-3</v>
      </c>
      <c r="G1776" s="130">
        <v>1774</v>
      </c>
      <c r="H1776" s="130">
        <f t="shared" ca="1" si="57"/>
        <v>-5.2089167806275004E-2</v>
      </c>
    </row>
    <row r="1777" spans="2:8" x14ac:dyDescent="0.25">
      <c r="B1777" s="136">
        <v>43434</v>
      </c>
      <c r="C1777" s="261">
        <v>8.201848030090332</v>
      </c>
      <c r="D1777" s="130">
        <f t="shared" si="56"/>
        <v>1.8595073134091131E-2</v>
      </c>
      <c r="E1777" s="130">
        <v>-4.0403467224078334E-3</v>
      </c>
      <c r="G1777" s="130">
        <v>1775</v>
      </c>
      <c r="H1777" s="130">
        <f t="shared" ca="1" si="57"/>
        <v>-1.4632473979013889E-2</v>
      </c>
    </row>
    <row r="1778" spans="2:8" x14ac:dyDescent="0.25">
      <c r="B1778" s="136">
        <v>43433</v>
      </c>
      <c r="C1778" s="261">
        <v>8.0521183013916016</v>
      </c>
      <c r="D1778" s="130">
        <f t="shared" si="56"/>
        <v>-1.8255608754199435E-2</v>
      </c>
      <c r="E1778" s="130">
        <v>-1.8255608754199435E-2</v>
      </c>
      <c r="G1778" s="130">
        <v>1776</v>
      </c>
      <c r="H1778" s="130">
        <f t="shared" ca="1" si="57"/>
        <v>5.8477228215500282E-3</v>
      </c>
    </row>
    <row r="1779" spans="2:8" x14ac:dyDescent="0.25">
      <c r="B1779" s="136">
        <v>43432</v>
      </c>
      <c r="C1779" s="261">
        <v>8.201848030090332</v>
      </c>
      <c r="D1779" s="130">
        <f t="shared" si="56"/>
        <v>6.3646291450027453E-2</v>
      </c>
      <c r="E1779" s="130">
        <v>1.8595073134091131E-2</v>
      </c>
      <c r="G1779" s="130">
        <v>1777</v>
      </c>
      <c r="H1779" s="130">
        <f t="shared" ca="1" si="57"/>
        <v>1.9365275026947577E-2</v>
      </c>
    </row>
    <row r="1780" spans="2:8" x14ac:dyDescent="0.25">
      <c r="B1780" s="136">
        <v>43431</v>
      </c>
      <c r="C1780" s="261">
        <v>7.7110671997070313</v>
      </c>
      <c r="D1780" s="130">
        <f t="shared" si="56"/>
        <v>9.8040654353693819E-3</v>
      </c>
      <c r="E1780" s="130">
        <v>-5.9837835154072649E-2</v>
      </c>
      <c r="G1780" s="130">
        <v>1778</v>
      </c>
      <c r="H1780" s="130">
        <f t="shared" ca="1" si="57"/>
        <v>4.2733971043469557E-2</v>
      </c>
    </row>
    <row r="1781" spans="2:8" x14ac:dyDescent="0.25">
      <c r="B1781" s="136">
        <v>43430</v>
      </c>
      <c r="C1781" s="261">
        <v>7.6362013816833496</v>
      </c>
      <c r="D1781" s="130">
        <f t="shared" si="56"/>
        <v>9.9008820809932396E-3</v>
      </c>
      <c r="E1781" s="130">
        <v>-9.7088789508313501E-3</v>
      </c>
      <c r="G1781" s="130">
        <v>1779</v>
      </c>
      <c r="H1781" s="130">
        <f t="shared" ca="1" si="57"/>
        <v>-5.1566142876060591E-3</v>
      </c>
    </row>
    <row r="1782" spans="2:8" x14ac:dyDescent="0.25">
      <c r="B1782" s="136">
        <v>43427</v>
      </c>
      <c r="C1782" s="261">
        <v>7.5613374710083008</v>
      </c>
      <c r="D1782" s="130">
        <f t="shared" si="56"/>
        <v>2.2052305398769919E-3</v>
      </c>
      <c r="E1782" s="130">
        <v>-9.8038156582174341E-3</v>
      </c>
      <c r="G1782" s="130">
        <v>1780</v>
      </c>
      <c r="H1782" s="130">
        <f t="shared" ca="1" si="57"/>
        <v>-1.4224183293394966E-2</v>
      </c>
    </row>
    <row r="1783" spans="2:8" x14ac:dyDescent="0.25">
      <c r="B1783" s="136">
        <v>43425</v>
      </c>
      <c r="C1783" s="261">
        <v>7.5446996688842773</v>
      </c>
      <c r="D1783" s="130">
        <f t="shared" si="56"/>
        <v>-2.2003781986739968E-3</v>
      </c>
      <c r="E1783" s="130">
        <v>-2.2003781986739968E-3</v>
      </c>
      <c r="G1783" s="130">
        <v>1781</v>
      </c>
      <c r="H1783" s="130">
        <f t="shared" ca="1" si="57"/>
        <v>-7.5917652260485656E-3</v>
      </c>
    </row>
    <row r="1784" spans="2:8" x14ac:dyDescent="0.25">
      <c r="B1784" s="136">
        <v>43424</v>
      </c>
      <c r="C1784" s="261">
        <v>7.5613374710083008</v>
      </c>
      <c r="D1784" s="130">
        <f t="shared" si="56"/>
        <v>-2.152840952459641E-2</v>
      </c>
      <c r="E1784" s="130">
        <v>2.2052305398769919E-3</v>
      </c>
      <c r="G1784" s="130">
        <v>1782</v>
      </c>
      <c r="H1784" s="130">
        <f t="shared" ca="1" si="57"/>
        <v>-1.1072575523649233E-3</v>
      </c>
    </row>
    <row r="1785" spans="2:8" x14ac:dyDescent="0.25">
      <c r="B1785" s="136">
        <v>43423</v>
      </c>
      <c r="C1785" s="261">
        <v>7.7277026176452637</v>
      </c>
      <c r="D1785" s="130">
        <f t="shared" si="56"/>
        <v>-4.2873081363560593E-3</v>
      </c>
      <c r="E1785" s="130">
        <v>2.2002079298118957E-2</v>
      </c>
      <c r="G1785" s="130">
        <v>1783</v>
      </c>
      <c r="H1785" s="130">
        <f t="shared" ca="1" si="57"/>
        <v>2.3038840458486448E-2</v>
      </c>
    </row>
    <row r="1786" spans="2:8" x14ac:dyDescent="0.25">
      <c r="B1786" s="136">
        <v>43420</v>
      </c>
      <c r="C1786" s="261">
        <v>7.7609763145446777</v>
      </c>
      <c r="D1786" s="130">
        <f t="shared" si="56"/>
        <v>0</v>
      </c>
      <c r="E1786" s="130">
        <v>4.3057682917867005E-3</v>
      </c>
      <c r="G1786" s="130">
        <v>1784</v>
      </c>
      <c r="H1786" s="130">
        <f t="shared" ca="1" si="57"/>
        <v>4.6925085601838258E-2</v>
      </c>
    </row>
    <row r="1787" spans="2:8" x14ac:dyDescent="0.25">
      <c r="B1787" s="136">
        <v>43419</v>
      </c>
      <c r="C1787" s="261">
        <v>7.7609763145446777</v>
      </c>
      <c r="D1787" s="130">
        <f t="shared" si="56"/>
        <v>8.6486511945144603E-3</v>
      </c>
      <c r="E1787" s="130">
        <v>0</v>
      </c>
      <c r="G1787" s="130">
        <v>1785</v>
      </c>
      <c r="H1787" s="130">
        <f t="shared" ca="1" si="57"/>
        <v>-1.1263588215656749E-2</v>
      </c>
    </row>
    <row r="1788" spans="2:8" x14ac:dyDescent="0.25">
      <c r="B1788" s="136">
        <v>43418</v>
      </c>
      <c r="C1788" s="261">
        <v>7.694429874420166</v>
      </c>
      <c r="D1788" s="130">
        <f t="shared" si="56"/>
        <v>-1.5957376418757854E-2</v>
      </c>
      <c r="E1788" s="130">
        <v>-8.5744933919974058E-3</v>
      </c>
      <c r="G1788" s="130">
        <v>1786</v>
      </c>
      <c r="H1788" s="130">
        <f t="shared" ca="1" si="57"/>
        <v>5.9680667368758921E-3</v>
      </c>
    </row>
    <row r="1789" spans="2:8" x14ac:dyDescent="0.25">
      <c r="B1789" s="136">
        <v>43417</v>
      </c>
      <c r="C1789" s="261">
        <v>7.8192038536071777</v>
      </c>
      <c r="D1789" s="130">
        <f t="shared" si="56"/>
        <v>6.4239543505707312E-3</v>
      </c>
      <c r="E1789" s="130">
        <v>1.6216143525047643E-2</v>
      </c>
      <c r="G1789" s="130">
        <v>1787</v>
      </c>
      <c r="H1789" s="130">
        <f t="shared" ca="1" si="57"/>
        <v>-3.9470004676807557E-2</v>
      </c>
    </row>
    <row r="1790" spans="2:8" x14ac:dyDescent="0.25">
      <c r="B1790" s="136">
        <v>43416</v>
      </c>
      <c r="C1790" s="261">
        <v>7.769294261932373</v>
      </c>
      <c r="D1790" s="130">
        <f t="shared" si="56"/>
        <v>-1.580622098470897E-2</v>
      </c>
      <c r="E1790" s="130">
        <v>-6.3829505675031418E-3</v>
      </c>
      <c r="G1790" s="130">
        <v>1788</v>
      </c>
      <c r="H1790" s="130">
        <f t="shared" ca="1" si="57"/>
        <v>-1.5781863695794759E-2</v>
      </c>
    </row>
    <row r="1791" spans="2:8" x14ac:dyDescent="0.25">
      <c r="B1791" s="136">
        <v>43413</v>
      </c>
      <c r="C1791" s="261">
        <v>7.8940696716308594</v>
      </c>
      <c r="D1791" s="130">
        <f t="shared" si="56"/>
        <v>-2.1031401230443363E-3</v>
      </c>
      <c r="E1791" s="130">
        <v>1.6060070000161415E-2</v>
      </c>
      <c r="G1791" s="130">
        <v>1789</v>
      </c>
      <c r="H1791" s="130">
        <f t="shared" ca="1" si="57"/>
        <v>-1.247537423397454E-2</v>
      </c>
    </row>
    <row r="1792" spans="2:8" x14ac:dyDescent="0.25">
      <c r="B1792" s="136">
        <v>43412</v>
      </c>
      <c r="C1792" s="261">
        <v>7.9107069969177246</v>
      </c>
      <c r="D1792" s="130">
        <f t="shared" si="56"/>
        <v>-1.0405563027076785E-2</v>
      </c>
      <c r="E1792" s="130">
        <v>2.1075726436333921E-3</v>
      </c>
      <c r="G1792" s="130">
        <v>1790</v>
      </c>
      <c r="H1792" s="130">
        <f t="shared" ca="1" si="57"/>
        <v>-1.0021288879637104E-2</v>
      </c>
    </row>
    <row r="1793" spans="2:8" x14ac:dyDescent="0.25">
      <c r="B1793" s="136">
        <v>43411</v>
      </c>
      <c r="C1793" s="261">
        <v>7.9938879013061523</v>
      </c>
      <c r="D1793" s="130">
        <f t="shared" si="56"/>
        <v>1.3713039792855397E-2</v>
      </c>
      <c r="E1793" s="130">
        <v>1.0514977285954061E-2</v>
      </c>
      <c r="G1793" s="130">
        <v>1791</v>
      </c>
      <c r="H1793" s="130">
        <f t="shared" ca="1" si="57"/>
        <v>1.1655910897113304E-2</v>
      </c>
    </row>
    <row r="1794" spans="2:8" x14ac:dyDescent="0.25">
      <c r="B1794" s="136">
        <v>43410</v>
      </c>
      <c r="C1794" s="261">
        <v>7.8857502937316886</v>
      </c>
      <c r="D1794" s="130">
        <f t="shared" si="56"/>
        <v>8.5106414118889407E-3</v>
      </c>
      <c r="E1794" s="130">
        <v>-1.3527536151313149E-2</v>
      </c>
      <c r="G1794" s="130">
        <v>1792</v>
      </c>
      <c r="H1794" s="130">
        <f t="shared" ca="1" si="57"/>
        <v>-3.7247042167684964E-2</v>
      </c>
    </row>
    <row r="1795" spans="2:8" x14ac:dyDescent="0.25">
      <c r="B1795" s="136">
        <v>43409</v>
      </c>
      <c r="C1795" s="261">
        <v>7.8192038536071777</v>
      </c>
      <c r="D1795" s="130">
        <f t="shared" ref="D1795:D1858" si="58">(C1795-C1796)/C1796</f>
        <v>1.6216143525047643E-2</v>
      </c>
      <c r="E1795" s="130">
        <v>-8.4388216270819515E-3</v>
      </c>
      <c r="G1795" s="130">
        <v>1793</v>
      </c>
      <c r="H1795" s="130">
        <f t="shared" ref="H1795:H1858" ca="1" si="59">_xlfn.NORM.INV(RAND(),N$5,N$6)</f>
        <v>6.9716921529648307E-3</v>
      </c>
    </row>
    <row r="1796" spans="2:8" x14ac:dyDescent="0.25">
      <c r="B1796" s="136">
        <v>43406</v>
      </c>
      <c r="C1796" s="261">
        <v>7.694429874420166</v>
      </c>
      <c r="D1796" s="130">
        <f t="shared" si="58"/>
        <v>-5.3765449083607499E-3</v>
      </c>
      <c r="E1796" s="130">
        <v>-1.5957376418757854E-2</v>
      </c>
      <c r="G1796" s="130">
        <v>1794</v>
      </c>
      <c r="H1796" s="130">
        <f t="shared" ca="1" si="59"/>
        <v>2.3899317986315954E-3</v>
      </c>
    </row>
    <row r="1797" spans="2:8" x14ac:dyDescent="0.25">
      <c r="B1797" s="136">
        <v>43405</v>
      </c>
      <c r="C1797" s="261">
        <v>7.73602294921875</v>
      </c>
      <c r="D1797" s="130">
        <f t="shared" si="58"/>
        <v>-1.7951382600282225E-2</v>
      </c>
      <c r="E1797" s="130">
        <v>5.4056084047056623E-3</v>
      </c>
      <c r="G1797" s="130">
        <v>1795</v>
      </c>
      <c r="H1797" s="130">
        <f t="shared" ca="1" si="59"/>
        <v>-5.0502418759451927E-3</v>
      </c>
    </row>
    <row r="1798" spans="2:8" x14ac:dyDescent="0.25">
      <c r="B1798" s="136">
        <v>43404</v>
      </c>
      <c r="C1798" s="261">
        <v>7.8774337768554688</v>
      </c>
      <c r="D1798" s="130">
        <f t="shared" si="58"/>
        <v>3.0467968444063468E-2</v>
      </c>
      <c r="E1798" s="130">
        <v>1.8279525353657285E-2</v>
      </c>
      <c r="G1798" s="130">
        <v>1796</v>
      </c>
      <c r="H1798" s="130">
        <f t="shared" ca="1" si="59"/>
        <v>-1.4944237195671809E-2</v>
      </c>
    </row>
    <row r="1799" spans="2:8" x14ac:dyDescent="0.25">
      <c r="B1799" s="136">
        <v>43403</v>
      </c>
      <c r="C1799" s="261">
        <v>7.6445207595825204</v>
      </c>
      <c r="D1799" s="130">
        <f t="shared" si="58"/>
        <v>2.4526105322880021E-2</v>
      </c>
      <c r="E1799" s="130">
        <v>-2.9567118413266185E-2</v>
      </c>
      <c r="G1799" s="130">
        <v>1797</v>
      </c>
      <c r="H1799" s="130">
        <f t="shared" ca="1" si="59"/>
        <v>1.5405650640534407E-2</v>
      </c>
    </row>
    <row r="1800" spans="2:8" x14ac:dyDescent="0.25">
      <c r="B1800" s="136">
        <v>43402</v>
      </c>
      <c r="C1800" s="261">
        <v>7.4615187644958496</v>
      </c>
      <c r="D1800" s="130">
        <f t="shared" si="58"/>
        <v>-5.5433800662401701E-3</v>
      </c>
      <c r="E1800" s="130">
        <v>-2.3938975488721786E-2</v>
      </c>
      <c r="G1800" s="130">
        <v>1798</v>
      </c>
      <c r="H1800" s="130">
        <f t="shared" ca="1" si="59"/>
        <v>-2.7886371269814077E-2</v>
      </c>
    </row>
    <row r="1801" spans="2:8" x14ac:dyDescent="0.25">
      <c r="B1801" s="136">
        <v>43399</v>
      </c>
      <c r="C1801" s="261">
        <v>7.5031113624572754</v>
      </c>
      <c r="D1801" s="130">
        <f t="shared" si="58"/>
        <v>-9.8793311347242785E-3</v>
      </c>
      <c r="E1801" s="130">
        <v>5.5742804212107425E-3</v>
      </c>
      <c r="G1801" s="130">
        <v>1799</v>
      </c>
      <c r="H1801" s="130">
        <f t="shared" ca="1" si="59"/>
        <v>-4.8852349405753654E-3</v>
      </c>
    </row>
    <row r="1802" spans="2:8" x14ac:dyDescent="0.25">
      <c r="B1802" s="136">
        <v>43398</v>
      </c>
      <c r="C1802" s="261">
        <v>7.5779767036437988</v>
      </c>
      <c r="D1802" s="130">
        <f t="shared" si="58"/>
        <v>1.6174081327206942E-2</v>
      </c>
      <c r="E1802" s="130">
        <v>9.9779061738469212E-3</v>
      </c>
      <c r="G1802" s="130">
        <v>1800</v>
      </c>
      <c r="H1802" s="130">
        <f t="shared" ca="1" si="59"/>
        <v>-7.1741255476861429E-3</v>
      </c>
    </row>
    <row r="1803" spans="2:8" x14ac:dyDescent="0.25">
      <c r="B1803" s="136">
        <v>43397</v>
      </c>
      <c r="C1803" s="261">
        <v>7.4573607444763184</v>
      </c>
      <c r="D1803" s="130">
        <f t="shared" si="58"/>
        <v>-3.616984102479244E-2</v>
      </c>
      <c r="E1803" s="130">
        <v>-1.5916644228991021E-2</v>
      </c>
      <c r="G1803" s="130">
        <v>1801</v>
      </c>
      <c r="H1803" s="130">
        <f t="shared" ca="1" si="59"/>
        <v>-3.465284569145765E-2</v>
      </c>
    </row>
    <row r="1804" spans="2:8" x14ac:dyDescent="0.25">
      <c r="B1804" s="136">
        <v>43396</v>
      </c>
      <c r="C1804" s="261">
        <v>7.7372145652770996</v>
      </c>
      <c r="D1804" s="130">
        <f t="shared" si="58"/>
        <v>-8.4387824672735486E-3</v>
      </c>
      <c r="E1804" s="130">
        <v>3.7527193653340361E-2</v>
      </c>
      <c r="G1804" s="130">
        <v>1802</v>
      </c>
      <c r="H1804" s="130">
        <f t="shared" ca="1" si="59"/>
        <v>-7.1945633148990306E-3</v>
      </c>
    </row>
    <row r="1805" spans="2:8" x14ac:dyDescent="0.25">
      <c r="B1805" s="136">
        <v>43395</v>
      </c>
      <c r="C1805" s="261">
        <v>7.803062915802002</v>
      </c>
      <c r="D1805" s="130">
        <f t="shared" si="58"/>
        <v>-1.0438458935413732E-2</v>
      </c>
      <c r="E1805" s="130">
        <v>8.5106015826955494E-3</v>
      </c>
      <c r="G1805" s="130">
        <v>1803</v>
      </c>
      <c r="H1805" s="130">
        <f t="shared" ca="1" si="59"/>
        <v>6.248421410058198E-3</v>
      </c>
    </row>
    <row r="1806" spans="2:8" x14ac:dyDescent="0.25">
      <c r="B1806" s="136">
        <v>43392</v>
      </c>
      <c r="C1806" s="261">
        <v>7.8853740692138672</v>
      </c>
      <c r="D1806" s="130">
        <f t="shared" si="58"/>
        <v>4.192914891989084E-3</v>
      </c>
      <c r="E1806" s="130">
        <v>1.054856974755089E-2</v>
      </c>
      <c r="G1806" s="130">
        <v>1804</v>
      </c>
      <c r="H1806" s="130">
        <f t="shared" ca="1" si="59"/>
        <v>-1.4709687317337539E-2</v>
      </c>
    </row>
    <row r="1807" spans="2:8" x14ac:dyDescent="0.25">
      <c r="B1807" s="136">
        <v>43391</v>
      </c>
      <c r="C1807" s="261">
        <v>7.8524494171142578</v>
      </c>
      <c r="D1807" s="130">
        <f t="shared" si="58"/>
        <v>-2.6530760632018629E-2</v>
      </c>
      <c r="E1807" s="130">
        <v>-4.1754077626011471E-3</v>
      </c>
      <c r="G1807" s="130">
        <v>1805</v>
      </c>
      <c r="H1807" s="130">
        <f t="shared" ca="1" si="59"/>
        <v>-1.1090294320502399E-3</v>
      </c>
    </row>
    <row r="1808" spans="2:8" x14ac:dyDescent="0.25">
      <c r="B1808" s="136">
        <v>43390</v>
      </c>
      <c r="C1808" s="261">
        <v>8.0664587020874023</v>
      </c>
      <c r="D1808" s="130">
        <f t="shared" si="58"/>
        <v>-4.1095960295637786E-2</v>
      </c>
      <c r="E1808" s="130">
        <v>2.7253825348650517E-2</v>
      </c>
      <c r="G1808" s="130">
        <v>1806</v>
      </c>
      <c r="H1808" s="130">
        <f t="shared" ca="1" si="59"/>
        <v>-4.9690291858640316E-2</v>
      </c>
    </row>
    <row r="1809" spans="2:8" x14ac:dyDescent="0.25">
      <c r="B1809" s="136">
        <v>43389</v>
      </c>
      <c r="C1809" s="261">
        <v>8.4121646881103516</v>
      </c>
      <c r="D1809" s="130">
        <f t="shared" si="58"/>
        <v>3.1281493928146026E-2</v>
      </c>
      <c r="E1809" s="130">
        <v>4.2857218860302221E-2</v>
      </c>
      <c r="G1809" s="130">
        <v>1807</v>
      </c>
      <c r="H1809" s="130">
        <f t="shared" ca="1" si="59"/>
        <v>3.1985336032403028E-2</v>
      </c>
    </row>
    <row r="1810" spans="2:8" x14ac:dyDescent="0.25">
      <c r="B1810" s="136">
        <v>43388</v>
      </c>
      <c r="C1810" s="261">
        <v>8.1570014953613281</v>
      </c>
      <c r="D1810" s="130">
        <f t="shared" si="58"/>
        <v>1.7453975247037741E-2</v>
      </c>
      <c r="E1810" s="130">
        <v>-3.0332643523927665E-2</v>
      </c>
      <c r="G1810" s="130">
        <v>1808</v>
      </c>
      <c r="H1810" s="130">
        <f t="shared" ca="1" si="59"/>
        <v>7.7578114718501387E-3</v>
      </c>
    </row>
    <row r="1811" spans="2:8" x14ac:dyDescent="0.25">
      <c r="B1811" s="136">
        <v>43385</v>
      </c>
      <c r="C1811" s="261">
        <v>8.0170717239379883</v>
      </c>
      <c r="D1811" s="130">
        <f t="shared" si="58"/>
        <v>2.3109109209006613E-2</v>
      </c>
      <c r="E1811" s="130">
        <v>-1.7154559981742583E-2</v>
      </c>
      <c r="G1811" s="130">
        <v>1809</v>
      </c>
      <c r="H1811" s="130">
        <f t="shared" ca="1" si="59"/>
        <v>1.548491686559904E-2</v>
      </c>
    </row>
    <row r="1812" spans="2:8" x14ac:dyDescent="0.25">
      <c r="B1812" s="136">
        <v>43384</v>
      </c>
      <c r="C1812" s="261">
        <v>7.8359889984130859</v>
      </c>
      <c r="D1812" s="130">
        <f t="shared" si="58"/>
        <v>-2.2587140512191208E-2</v>
      </c>
      <c r="E1812" s="130">
        <v>-2.2587140512191208E-2</v>
      </c>
      <c r="G1812" s="130">
        <v>1810</v>
      </c>
      <c r="H1812" s="130">
        <f t="shared" ca="1" si="59"/>
        <v>2.7490541557967887E-2</v>
      </c>
    </row>
    <row r="1813" spans="2:8" x14ac:dyDescent="0.25">
      <c r="B1813" s="136">
        <v>43383</v>
      </c>
      <c r="C1813" s="261">
        <v>8.0170717239379883</v>
      </c>
      <c r="D1813" s="130">
        <f t="shared" si="58"/>
        <v>-2.794416162947674E-2</v>
      </c>
      <c r="E1813" s="130">
        <v>2.3109109209006613E-2</v>
      </c>
      <c r="G1813" s="130">
        <v>1811</v>
      </c>
      <c r="H1813" s="130">
        <f t="shared" ca="1" si="59"/>
        <v>-1.9250767802372459E-2</v>
      </c>
    </row>
    <row r="1814" spans="2:8" x14ac:dyDescent="0.25">
      <c r="B1814" s="136">
        <v>43382</v>
      </c>
      <c r="C1814" s="261">
        <v>8.2475423812866211</v>
      </c>
      <c r="D1814" s="130">
        <f t="shared" si="58"/>
        <v>-9.9701899291724919E-4</v>
      </c>
      <c r="E1814" s="130">
        <v>2.8747486025411974E-2</v>
      </c>
      <c r="G1814" s="130">
        <v>1812</v>
      </c>
      <c r="H1814" s="130">
        <f t="shared" ca="1" si="59"/>
        <v>2.4670962792132746E-2</v>
      </c>
    </row>
    <row r="1815" spans="2:8" x14ac:dyDescent="0.25">
      <c r="B1815" s="136">
        <v>43381</v>
      </c>
      <c r="C1815" s="261">
        <v>8.2557735443115234</v>
      </c>
      <c r="D1815" s="130">
        <f t="shared" si="58"/>
        <v>-1.3766114809903345E-2</v>
      </c>
      <c r="E1815" s="130">
        <v>9.980140318622138E-4</v>
      </c>
      <c r="G1815" s="130">
        <v>1813</v>
      </c>
      <c r="H1815" s="130">
        <f t="shared" ca="1" si="59"/>
        <v>-1.0140678851850563E-2</v>
      </c>
    </row>
    <row r="1816" spans="2:8" x14ac:dyDescent="0.25">
      <c r="B1816" s="136">
        <v>43378</v>
      </c>
      <c r="C1816" s="261">
        <v>8.3710098266601563</v>
      </c>
      <c r="D1816" s="130">
        <f t="shared" si="58"/>
        <v>1.7000053528513897E-2</v>
      </c>
      <c r="E1816" s="130">
        <v>1.3958265900841487E-2</v>
      </c>
      <c r="G1816" s="130">
        <v>1814</v>
      </c>
      <c r="H1816" s="130">
        <f t="shared" ca="1" si="59"/>
        <v>4.5512452452761074E-2</v>
      </c>
    </row>
    <row r="1817" spans="2:8" x14ac:dyDescent="0.25">
      <c r="B1817" s="136">
        <v>43377</v>
      </c>
      <c r="C1817" s="261">
        <v>8.2310810089111328</v>
      </c>
      <c r="D1817" s="130">
        <f t="shared" si="58"/>
        <v>-3.9839883435769021E-3</v>
      </c>
      <c r="E1817" s="130">
        <v>-1.6715882629043798E-2</v>
      </c>
      <c r="G1817" s="130">
        <v>1815</v>
      </c>
      <c r="H1817" s="130">
        <f t="shared" ca="1" si="59"/>
        <v>3.2819540434756668E-3</v>
      </c>
    </row>
    <row r="1818" spans="2:8" x14ac:dyDescent="0.25">
      <c r="B1818" s="136">
        <v>43376</v>
      </c>
      <c r="C1818" s="261">
        <v>8.2640047073364258</v>
      </c>
      <c r="D1818" s="130">
        <f t="shared" si="58"/>
        <v>-2.2395325423840484E-2</v>
      </c>
      <c r="E1818" s="130">
        <v>3.9999239941447681E-3</v>
      </c>
      <c r="G1818" s="130">
        <v>1816</v>
      </c>
      <c r="H1818" s="130">
        <f t="shared" ca="1" si="59"/>
        <v>2.1107202612682622E-2</v>
      </c>
    </row>
    <row r="1819" spans="2:8" x14ac:dyDescent="0.25">
      <c r="B1819" s="136">
        <v>43375</v>
      </c>
      <c r="C1819" s="261">
        <v>8.4533195495605469</v>
      </c>
      <c r="D1819" s="130">
        <f t="shared" si="58"/>
        <v>-9.6434080846152046E-3</v>
      </c>
      <c r="E1819" s="130">
        <v>2.2908365729275973E-2</v>
      </c>
      <c r="G1819" s="130">
        <v>1817</v>
      </c>
      <c r="H1819" s="130">
        <f t="shared" ca="1" si="59"/>
        <v>4.5940107690866138E-3</v>
      </c>
    </row>
    <row r="1820" spans="2:8" x14ac:dyDescent="0.25">
      <c r="B1820" s="136">
        <v>43374</v>
      </c>
      <c r="C1820" s="261">
        <v>8.5356321334838867</v>
      </c>
      <c r="D1820" s="130">
        <f t="shared" si="58"/>
        <v>1.9665764374023086E-2</v>
      </c>
      <c r="E1820" s="130">
        <v>9.7373089282563486E-3</v>
      </c>
      <c r="G1820" s="130">
        <v>1818</v>
      </c>
      <c r="H1820" s="130">
        <f t="shared" ca="1" si="59"/>
        <v>2.8617041646990294E-2</v>
      </c>
    </row>
    <row r="1821" spans="2:8" x14ac:dyDescent="0.25">
      <c r="B1821" s="136">
        <v>43371</v>
      </c>
      <c r="C1821" s="261">
        <v>8.3710098266601563</v>
      </c>
      <c r="D1821" s="130">
        <f t="shared" si="58"/>
        <v>6.9307622393048798E-3</v>
      </c>
      <c r="E1821" s="130">
        <v>-1.9286480983399475E-2</v>
      </c>
      <c r="G1821" s="130">
        <v>1819</v>
      </c>
      <c r="H1821" s="130">
        <f t="shared" ca="1" si="59"/>
        <v>1.9196174760206616E-2</v>
      </c>
    </row>
    <row r="1822" spans="2:8" x14ac:dyDescent="0.25">
      <c r="B1822" s="136">
        <v>43370</v>
      </c>
      <c r="C1822" s="261">
        <v>8.3133916854858398</v>
      </c>
      <c r="D1822" s="130">
        <f t="shared" si="58"/>
        <v>3.9762986113302569E-3</v>
      </c>
      <c r="E1822" s="130">
        <v>-6.8830574049516726E-3</v>
      </c>
      <c r="G1822" s="130">
        <v>1820</v>
      </c>
      <c r="H1822" s="130">
        <f t="shared" ca="1" si="59"/>
        <v>-1.1285154803976245E-2</v>
      </c>
    </row>
    <row r="1823" spans="2:8" x14ac:dyDescent="0.25">
      <c r="B1823" s="136">
        <v>43369</v>
      </c>
      <c r="C1823" s="261">
        <v>8.2804660797119141</v>
      </c>
      <c r="D1823" s="130">
        <f t="shared" si="58"/>
        <v>-8.8669710067239126E-3</v>
      </c>
      <c r="E1823" s="130">
        <v>-3.9605502807488115E-3</v>
      </c>
      <c r="G1823" s="130">
        <v>1821</v>
      </c>
      <c r="H1823" s="130">
        <f t="shared" ca="1" si="59"/>
        <v>-4.0603468925469823E-2</v>
      </c>
    </row>
    <row r="1824" spans="2:8" x14ac:dyDescent="0.25">
      <c r="B1824" s="136">
        <v>43368</v>
      </c>
      <c r="C1824" s="261">
        <v>8.3545455932617188</v>
      </c>
      <c r="D1824" s="130">
        <f t="shared" si="58"/>
        <v>2.0100235684276227E-2</v>
      </c>
      <c r="E1824" s="130">
        <v>8.9462975678757922E-3</v>
      </c>
      <c r="G1824" s="130">
        <v>1822</v>
      </c>
      <c r="H1824" s="130">
        <f t="shared" ca="1" si="59"/>
        <v>-1.8225607336643374E-2</v>
      </c>
    </row>
    <row r="1825" spans="2:8" x14ac:dyDescent="0.25">
      <c r="B1825" s="136">
        <v>43367</v>
      </c>
      <c r="C1825" s="261">
        <v>8.1899261474609375</v>
      </c>
      <c r="D1825" s="130">
        <f t="shared" si="58"/>
        <v>2.0143524948847769E-3</v>
      </c>
      <c r="E1825" s="130">
        <v>-1.9704177080983737E-2</v>
      </c>
      <c r="G1825" s="130">
        <v>1823</v>
      </c>
      <c r="H1825" s="130">
        <f t="shared" ca="1" si="59"/>
        <v>1.1894767517260455E-2</v>
      </c>
    </row>
    <row r="1826" spans="2:8" x14ac:dyDescent="0.25">
      <c r="B1826" s="136">
        <v>43364</v>
      </c>
      <c r="C1826" s="261">
        <v>8.1734619140625</v>
      </c>
      <c r="D1826" s="130">
        <f t="shared" si="58"/>
        <v>-1.3902933854434954E-2</v>
      </c>
      <c r="E1826" s="130">
        <v>-2.0103030359488387E-3</v>
      </c>
      <c r="G1826" s="130">
        <v>1824</v>
      </c>
      <c r="H1826" s="130">
        <f t="shared" ca="1" si="59"/>
        <v>2.0432104562312526E-3</v>
      </c>
    </row>
    <row r="1827" spans="2:8" x14ac:dyDescent="0.25">
      <c r="B1827" s="136">
        <v>43363</v>
      </c>
      <c r="C1827" s="261">
        <v>8.2886991500854492</v>
      </c>
      <c r="D1827" s="130">
        <f t="shared" si="58"/>
        <v>5.9941821003515923E-3</v>
      </c>
      <c r="E1827" s="130">
        <v>1.4098950632495482E-2</v>
      </c>
      <c r="G1827" s="130">
        <v>1825</v>
      </c>
      <c r="H1827" s="130">
        <f t="shared" ca="1" si="59"/>
        <v>-2.5375085427612826E-2</v>
      </c>
    </row>
    <row r="1828" spans="2:8" x14ac:dyDescent="0.25">
      <c r="B1828" s="136">
        <v>43362</v>
      </c>
      <c r="C1828" s="261">
        <v>8.2393112182617188</v>
      </c>
      <c r="D1828" s="130">
        <f t="shared" si="58"/>
        <v>-1.2820640267594573E-2</v>
      </c>
      <c r="E1828" s="130">
        <v>-5.9584659702869441E-3</v>
      </c>
      <c r="G1828" s="130">
        <v>1826</v>
      </c>
      <c r="H1828" s="130">
        <f t="shared" ca="1" si="59"/>
        <v>8.0453235512536834E-3</v>
      </c>
    </row>
    <row r="1829" spans="2:8" x14ac:dyDescent="0.25">
      <c r="B1829" s="136">
        <v>43361</v>
      </c>
      <c r="C1829" s="261">
        <v>8.3463163375854492</v>
      </c>
      <c r="D1829" s="130">
        <f t="shared" si="58"/>
        <v>-1.0731701031131767E-2</v>
      </c>
      <c r="E1829" s="130">
        <v>1.2987143765920979E-2</v>
      </c>
      <c r="G1829" s="130">
        <v>1827</v>
      </c>
      <c r="H1829" s="130">
        <f t="shared" ca="1" si="59"/>
        <v>-3.9422136430509409E-2</v>
      </c>
    </row>
    <row r="1830" spans="2:8" x14ac:dyDescent="0.25">
      <c r="B1830" s="136">
        <v>43360</v>
      </c>
      <c r="C1830" s="261">
        <v>8.4368581771850586</v>
      </c>
      <c r="D1830" s="130">
        <f t="shared" si="58"/>
        <v>-6.7827897334059948E-3</v>
      </c>
      <c r="E1830" s="130">
        <v>1.0848119809679141E-2</v>
      </c>
      <c r="G1830" s="130">
        <v>1828</v>
      </c>
      <c r="H1830" s="130">
        <f t="shared" ca="1" si="59"/>
        <v>4.4608489622176362E-3</v>
      </c>
    </row>
    <row r="1831" spans="2:8" x14ac:dyDescent="0.25">
      <c r="B1831" s="136">
        <v>43357</v>
      </c>
      <c r="C1831" s="261">
        <v>8.4944744110107422</v>
      </c>
      <c r="D1831" s="130">
        <f t="shared" si="58"/>
        <v>-2.7332548758124169E-2</v>
      </c>
      <c r="E1831" s="130">
        <v>6.8291101516307741E-3</v>
      </c>
      <c r="G1831" s="130">
        <v>1829</v>
      </c>
      <c r="H1831" s="130">
        <f t="shared" ca="1" si="59"/>
        <v>2.5432085476812191E-2</v>
      </c>
    </row>
    <row r="1832" spans="2:8" x14ac:dyDescent="0.25">
      <c r="B1832" s="136">
        <v>43356</v>
      </c>
      <c r="C1832" s="261">
        <v>8.7331743240356445</v>
      </c>
      <c r="D1832" s="130">
        <f t="shared" si="58"/>
        <v>5.6868207144712352E-3</v>
      </c>
      <c r="E1832" s="130">
        <v>2.8100610052517641E-2</v>
      </c>
      <c r="G1832" s="130">
        <v>1830</v>
      </c>
      <c r="H1832" s="130">
        <f t="shared" ca="1" si="59"/>
        <v>2.173938667553835E-2</v>
      </c>
    </row>
    <row r="1833" spans="2:8" x14ac:dyDescent="0.25">
      <c r="B1833" s="136">
        <v>43355</v>
      </c>
      <c r="C1833" s="261">
        <v>8.6837911605834961</v>
      </c>
      <c r="D1833" s="130">
        <f t="shared" si="58"/>
        <v>6.1994496278418515E-3</v>
      </c>
      <c r="E1833" s="130">
        <v>-5.6546636560585936E-3</v>
      </c>
      <c r="G1833" s="130">
        <v>1831</v>
      </c>
      <c r="H1833" s="130">
        <f t="shared" ca="1" si="59"/>
        <v>-1.8306653518494569E-2</v>
      </c>
    </row>
    <row r="1834" spans="2:8" x14ac:dyDescent="0.25">
      <c r="B1834" s="136">
        <v>43354</v>
      </c>
      <c r="C1834" s="261">
        <v>8.6302881240844727</v>
      </c>
      <c r="D1834" s="130">
        <f t="shared" si="58"/>
        <v>1.3043440297073904E-2</v>
      </c>
      <c r="E1834" s="130">
        <v>-6.1612532486822694E-3</v>
      </c>
      <c r="G1834" s="130">
        <v>1832</v>
      </c>
      <c r="H1834" s="130">
        <f t="shared" ca="1" si="59"/>
        <v>-5.1907291002901777E-2</v>
      </c>
    </row>
    <row r="1835" spans="2:8" x14ac:dyDescent="0.25">
      <c r="B1835" s="136">
        <v>43353</v>
      </c>
      <c r="C1835" s="261">
        <v>8.5191688537597656</v>
      </c>
      <c r="D1835" s="130">
        <f t="shared" si="58"/>
        <v>-7.193929576642985E-3</v>
      </c>
      <c r="E1835" s="130">
        <v>-1.2875499488204503E-2</v>
      </c>
      <c r="G1835" s="130">
        <v>1833</v>
      </c>
      <c r="H1835" s="130">
        <f t="shared" ca="1" si="59"/>
        <v>1.6946139815537116E-2</v>
      </c>
    </row>
    <row r="1836" spans="2:8" x14ac:dyDescent="0.25">
      <c r="B1836" s="136">
        <v>43350</v>
      </c>
      <c r="C1836" s="261">
        <v>8.5808992385864258</v>
      </c>
      <c r="D1836" s="130">
        <f t="shared" si="58"/>
        <v>2.4035917403341074E-3</v>
      </c>
      <c r="E1836" s="130">
        <v>7.2460572018615034E-3</v>
      </c>
      <c r="G1836" s="130">
        <v>1834</v>
      </c>
      <c r="H1836" s="130">
        <f t="shared" ca="1" si="59"/>
        <v>-2.087834681384999E-6</v>
      </c>
    </row>
    <row r="1837" spans="2:8" x14ac:dyDescent="0.25">
      <c r="B1837" s="136">
        <v>43349</v>
      </c>
      <c r="C1837" s="261">
        <v>8.5603237152099609</v>
      </c>
      <c r="D1837" s="130">
        <f t="shared" si="58"/>
        <v>4.3457142758039861E-3</v>
      </c>
      <c r="E1837" s="130">
        <v>-2.3978283399414854E-3</v>
      </c>
      <c r="G1837" s="130">
        <v>1835</v>
      </c>
      <c r="H1837" s="130">
        <f t="shared" ca="1" si="59"/>
        <v>-4.1455509496865486E-3</v>
      </c>
    </row>
    <row r="1838" spans="2:8" x14ac:dyDescent="0.25">
      <c r="B1838" s="136">
        <v>43348</v>
      </c>
      <c r="C1838" s="261">
        <v>8.5232839584350586</v>
      </c>
      <c r="D1838" s="130">
        <f t="shared" si="58"/>
        <v>-2.4082235224334812E-3</v>
      </c>
      <c r="E1838" s="130">
        <v>-4.3269107579530196E-3</v>
      </c>
      <c r="G1838" s="130">
        <v>1836</v>
      </c>
      <c r="H1838" s="130">
        <f t="shared" ca="1" si="59"/>
        <v>-3.1472938114513044E-2</v>
      </c>
    </row>
    <row r="1839" spans="2:8" x14ac:dyDescent="0.25">
      <c r="B1839" s="136">
        <v>43347</v>
      </c>
      <c r="C1839" s="261">
        <v>8.5438594818115234</v>
      </c>
      <c r="D1839" s="130">
        <f t="shared" si="58"/>
        <v>-4.8185888864530041E-4</v>
      </c>
      <c r="E1839" s="130">
        <v>2.414037063273282E-3</v>
      </c>
      <c r="G1839" s="130">
        <v>1837</v>
      </c>
      <c r="H1839" s="130">
        <f t="shared" ca="1" si="59"/>
        <v>6.9139447356743019E-3</v>
      </c>
    </row>
    <row r="1840" spans="2:8" x14ac:dyDescent="0.25">
      <c r="B1840" s="136">
        <v>43343</v>
      </c>
      <c r="C1840" s="261">
        <v>8.547978401184082</v>
      </c>
      <c r="D1840" s="130">
        <f t="shared" si="58"/>
        <v>1.5151609532897103E-2</v>
      </c>
      <c r="E1840" s="130">
        <v>4.8209118856965027E-4</v>
      </c>
      <c r="G1840" s="130">
        <v>1838</v>
      </c>
      <c r="H1840" s="130">
        <f t="shared" ca="1" si="59"/>
        <v>3.7502420507102036E-2</v>
      </c>
    </row>
    <row r="1841" spans="2:8" x14ac:dyDescent="0.25">
      <c r="B1841" s="136">
        <v>43342</v>
      </c>
      <c r="C1841" s="261">
        <v>8.4203958511352539</v>
      </c>
      <c r="D1841" s="130">
        <f t="shared" si="58"/>
        <v>5.4052878424806503E-3</v>
      </c>
      <c r="E1841" s="130">
        <v>-1.4925464719372145E-2</v>
      </c>
      <c r="G1841" s="130">
        <v>1839</v>
      </c>
      <c r="H1841" s="130">
        <f t="shared" ca="1" si="59"/>
        <v>-5.8478457249048555E-4</v>
      </c>
    </row>
    <row r="1842" spans="2:8" x14ac:dyDescent="0.25">
      <c r="B1842" s="136">
        <v>43341</v>
      </c>
      <c r="C1842" s="261">
        <v>8.3751258850097656</v>
      </c>
      <c r="D1842" s="130">
        <f t="shared" si="58"/>
        <v>-1.4527654296992914E-2</v>
      </c>
      <c r="E1842" s="130">
        <v>-5.376227783802456E-3</v>
      </c>
      <c r="G1842" s="130">
        <v>1840</v>
      </c>
      <c r="H1842" s="130">
        <f t="shared" ca="1" si="59"/>
        <v>-2.7301741228836804E-3</v>
      </c>
    </row>
    <row r="1843" spans="2:8" x14ac:dyDescent="0.25">
      <c r="B1843" s="136">
        <v>43340</v>
      </c>
      <c r="C1843" s="261">
        <v>8.4985904693603516</v>
      </c>
      <c r="D1843" s="130">
        <f t="shared" si="58"/>
        <v>5.35540145316737E-3</v>
      </c>
      <c r="E1843" s="130">
        <v>1.4741818337509319E-2</v>
      </c>
      <c r="G1843" s="130">
        <v>1841</v>
      </c>
      <c r="H1843" s="130">
        <f t="shared" ca="1" si="59"/>
        <v>-4.8178519067930171E-3</v>
      </c>
    </row>
    <row r="1844" spans="2:8" x14ac:dyDescent="0.25">
      <c r="B1844" s="136">
        <v>43339</v>
      </c>
      <c r="C1844" s="261">
        <v>8.4533195495605469</v>
      </c>
      <c r="D1844" s="130">
        <f t="shared" si="58"/>
        <v>1.1822780209433933E-2</v>
      </c>
      <c r="E1844" s="130">
        <v>-5.3268739049161422E-3</v>
      </c>
      <c r="G1844" s="130">
        <v>1842</v>
      </c>
      <c r="H1844" s="130">
        <f t="shared" ca="1" si="59"/>
        <v>3.3797123141458177E-2</v>
      </c>
    </row>
    <row r="1845" spans="2:8" x14ac:dyDescent="0.25">
      <c r="B1845" s="136">
        <v>43336</v>
      </c>
      <c r="C1845" s="261">
        <v>8.3545455932617188</v>
      </c>
      <c r="D1845" s="130">
        <f t="shared" si="58"/>
        <v>-3.9254567988265925E-3</v>
      </c>
      <c r="E1845" s="130">
        <v>-1.168463533405205E-2</v>
      </c>
      <c r="G1845" s="130">
        <v>1843</v>
      </c>
      <c r="H1845" s="130">
        <f t="shared" ca="1" si="59"/>
        <v>-3.4555490449620564E-2</v>
      </c>
    </row>
    <row r="1846" spans="2:8" x14ac:dyDescent="0.25">
      <c r="B1846" s="136">
        <v>43335</v>
      </c>
      <c r="C1846" s="261">
        <v>8.3874702453613281</v>
      </c>
      <c r="D1846" s="130">
        <f t="shared" si="58"/>
        <v>-5.8538298009186938E-3</v>
      </c>
      <c r="E1846" s="130">
        <v>3.9409267364779775E-3</v>
      </c>
      <c r="G1846" s="130">
        <v>1844</v>
      </c>
      <c r="H1846" s="130">
        <f t="shared" ca="1" si="59"/>
        <v>-1.9141988061109179E-2</v>
      </c>
    </row>
    <row r="1847" spans="2:8" x14ac:dyDescent="0.25">
      <c r="B1847" s="136">
        <v>43334</v>
      </c>
      <c r="C1847" s="261">
        <v>8.4368581771850586</v>
      </c>
      <c r="D1847" s="130">
        <f t="shared" si="58"/>
        <v>4.881043783392486E-4</v>
      </c>
      <c r="E1847" s="130">
        <v>5.8882989004991528E-3</v>
      </c>
      <c r="G1847" s="130">
        <v>1845</v>
      </c>
      <c r="H1847" s="130">
        <f t="shared" ca="1" si="59"/>
        <v>-1.0300084855097985E-2</v>
      </c>
    </row>
    <row r="1848" spans="2:8" x14ac:dyDescent="0.25">
      <c r="B1848" s="136">
        <v>43333</v>
      </c>
      <c r="C1848" s="261">
        <v>8.4327421188354492</v>
      </c>
      <c r="D1848" s="130">
        <f t="shared" si="58"/>
        <v>-4.8786624868722044E-4</v>
      </c>
      <c r="E1848" s="130">
        <v>-4.8786624868722044E-4</v>
      </c>
      <c r="G1848" s="130">
        <v>1846</v>
      </c>
      <c r="H1848" s="130">
        <f t="shared" ca="1" si="59"/>
        <v>3.6079875448132301E-3</v>
      </c>
    </row>
    <row r="1849" spans="2:8" x14ac:dyDescent="0.25">
      <c r="B1849" s="136">
        <v>43332</v>
      </c>
      <c r="C1849" s="261">
        <v>8.4368581771850586</v>
      </c>
      <c r="D1849" s="130">
        <f t="shared" si="58"/>
        <v>-2.7514176952952423E-2</v>
      </c>
      <c r="E1849" s="130">
        <v>4.881043783392486E-4</v>
      </c>
      <c r="G1849" s="130">
        <v>1847</v>
      </c>
      <c r="H1849" s="130">
        <f t="shared" ca="1" si="59"/>
        <v>7.4194710040010482E-3</v>
      </c>
    </row>
    <row r="1850" spans="2:8" x14ac:dyDescent="0.25">
      <c r="B1850" s="136">
        <v>43329</v>
      </c>
      <c r="C1850" s="261">
        <v>8.6755590438842773</v>
      </c>
      <c r="D1850" s="130">
        <f t="shared" si="58"/>
        <v>4.2879654569336623E-3</v>
      </c>
      <c r="E1850" s="130">
        <v>2.8292625250559898E-2</v>
      </c>
      <c r="G1850" s="130">
        <v>1848</v>
      </c>
      <c r="H1850" s="130">
        <f t="shared" ca="1" si="59"/>
        <v>2.9676369233828906E-3</v>
      </c>
    </row>
    <row r="1851" spans="2:8" x14ac:dyDescent="0.25">
      <c r="B1851" s="136">
        <v>43328</v>
      </c>
      <c r="C1851" s="261">
        <v>8.6385173797607422</v>
      </c>
      <c r="D1851" s="130">
        <f t="shared" si="58"/>
        <v>5.7494925807984581E-3</v>
      </c>
      <c r="E1851" s="130">
        <v>-4.2696573138588916E-3</v>
      </c>
      <c r="G1851" s="130">
        <v>1849</v>
      </c>
      <c r="H1851" s="130">
        <f t="shared" ca="1" si="59"/>
        <v>-3.7541984472720981E-2</v>
      </c>
    </row>
    <row r="1852" spans="2:8" x14ac:dyDescent="0.25">
      <c r="B1852" s="136">
        <v>43327</v>
      </c>
      <c r="C1852" s="261">
        <v>8.5891342163085938</v>
      </c>
      <c r="D1852" s="130">
        <f t="shared" si="58"/>
        <v>-1.4352547119761444E-3</v>
      </c>
      <c r="E1852" s="130">
        <v>-5.7166248884153066E-3</v>
      </c>
      <c r="G1852" s="130">
        <v>1850</v>
      </c>
      <c r="H1852" s="130">
        <f t="shared" ca="1" si="59"/>
        <v>9.3607147862814159E-3</v>
      </c>
    </row>
    <row r="1853" spans="2:8" x14ac:dyDescent="0.25">
      <c r="B1853" s="136">
        <v>43326</v>
      </c>
      <c r="C1853" s="261">
        <v>8.6014795303344727</v>
      </c>
      <c r="D1853" s="130">
        <f t="shared" si="58"/>
        <v>3.8423859365758679E-3</v>
      </c>
      <c r="E1853" s="130">
        <v>1.4373176288755946E-3</v>
      </c>
      <c r="G1853" s="130">
        <v>1851</v>
      </c>
      <c r="H1853" s="130">
        <f t="shared" ca="1" si="59"/>
        <v>-8.4603974257854708E-3</v>
      </c>
    </row>
    <row r="1854" spans="2:8" x14ac:dyDescent="0.25">
      <c r="B1854" s="136">
        <v>43325</v>
      </c>
      <c r="C1854" s="261">
        <v>8.5685558319091797</v>
      </c>
      <c r="D1854" s="130">
        <f t="shared" si="58"/>
        <v>9.6165950880945617E-4</v>
      </c>
      <c r="E1854" s="130">
        <v>-3.8276785184667775E-3</v>
      </c>
      <c r="G1854" s="130">
        <v>1852</v>
      </c>
      <c r="H1854" s="130">
        <f t="shared" ca="1" si="59"/>
        <v>-1.5343665013823527E-2</v>
      </c>
    </row>
    <row r="1855" spans="2:8" x14ac:dyDescent="0.25">
      <c r="B1855" s="136">
        <v>43322</v>
      </c>
      <c r="C1855" s="261">
        <v>8.5603237152099609</v>
      </c>
      <c r="D1855" s="130">
        <f t="shared" si="58"/>
        <v>-4.7847367396933582E-3</v>
      </c>
      <c r="E1855" s="130">
        <v>-9.6073560827630541E-4</v>
      </c>
      <c r="G1855" s="130">
        <v>1853</v>
      </c>
      <c r="H1855" s="130">
        <f t="shared" ca="1" si="59"/>
        <v>-1.8627828682772435E-2</v>
      </c>
    </row>
    <row r="1856" spans="2:8" x14ac:dyDescent="0.25">
      <c r="B1856" s="136">
        <v>43321</v>
      </c>
      <c r="C1856" s="261">
        <v>8.6014795303344727</v>
      </c>
      <c r="D1856" s="130">
        <f t="shared" si="58"/>
        <v>7.2291570416941247E-3</v>
      </c>
      <c r="E1856" s="130">
        <v>4.8077405123577478E-3</v>
      </c>
      <c r="G1856" s="130">
        <v>1854</v>
      </c>
      <c r="H1856" s="130">
        <f t="shared" ca="1" si="59"/>
        <v>-2.2757974799553344E-2</v>
      </c>
    </row>
    <row r="1857" spans="2:8" x14ac:dyDescent="0.25">
      <c r="B1857" s="136">
        <v>43320</v>
      </c>
      <c r="C1857" s="261">
        <v>8.5397443771362305</v>
      </c>
      <c r="D1857" s="130">
        <f t="shared" si="58"/>
        <v>7.2813450769254476E-3</v>
      </c>
      <c r="E1857" s="130">
        <v>-7.1772714194718997E-3</v>
      </c>
      <c r="G1857" s="130">
        <v>1855</v>
      </c>
      <c r="H1857" s="130">
        <f t="shared" ca="1" si="59"/>
        <v>-3.3307167317221609E-2</v>
      </c>
    </row>
    <row r="1858" spans="2:8" x14ac:dyDescent="0.25">
      <c r="B1858" s="136">
        <v>43319</v>
      </c>
      <c r="C1858" s="261">
        <v>8.4780130386352539</v>
      </c>
      <c r="D1858" s="130">
        <f t="shared" si="58"/>
        <v>4.8562122264905869E-4</v>
      </c>
      <c r="E1858" s="130">
        <v>-7.2287103424608506E-3</v>
      </c>
      <c r="G1858" s="130">
        <v>1856</v>
      </c>
      <c r="H1858" s="130">
        <f t="shared" ca="1" si="59"/>
        <v>6.9986449214249858E-3</v>
      </c>
    </row>
    <row r="1859" spans="2:8" x14ac:dyDescent="0.25">
      <c r="B1859" s="136">
        <v>43318</v>
      </c>
      <c r="C1859" s="261">
        <v>8.4738979339599609</v>
      </c>
      <c r="D1859" s="130">
        <f t="shared" ref="D1859:D1922" si="60">(C1859-C1860)/C1860</f>
        <v>2.4343554362006637E-3</v>
      </c>
      <c r="E1859" s="130">
        <v>-4.8538550914465175E-4</v>
      </c>
      <c r="G1859" s="130">
        <v>1857</v>
      </c>
      <c r="H1859" s="130">
        <f t="shared" ref="H1859:H1922" ca="1" si="61">_xlfn.NORM.INV(RAND(),N$5,N$6)</f>
        <v>2.0836171888875075E-4</v>
      </c>
    </row>
    <row r="1860" spans="2:8" x14ac:dyDescent="0.25">
      <c r="B1860" s="136">
        <v>43315</v>
      </c>
      <c r="C1860" s="261">
        <v>8.4533195495605469</v>
      </c>
      <c r="D1860" s="130">
        <f t="shared" si="60"/>
        <v>7.8509135976531849E-3</v>
      </c>
      <c r="E1860" s="130">
        <v>-2.4284437409783058E-3</v>
      </c>
      <c r="G1860" s="130">
        <v>1858</v>
      </c>
      <c r="H1860" s="130">
        <f t="shared" ca="1" si="61"/>
        <v>-2.2673497264178544E-2</v>
      </c>
    </row>
    <row r="1861" spans="2:8" x14ac:dyDescent="0.25">
      <c r="B1861" s="136">
        <v>43314</v>
      </c>
      <c r="C1861" s="261">
        <v>8.3874702453613281</v>
      </c>
      <c r="D1861" s="130">
        <f t="shared" si="60"/>
        <v>1.4739313200840451E-3</v>
      </c>
      <c r="E1861" s="130">
        <v>-7.7897568893680333E-3</v>
      </c>
      <c r="G1861" s="130">
        <v>1859</v>
      </c>
      <c r="H1861" s="130">
        <f t="shared" ca="1" si="61"/>
        <v>-2.6303124722845315E-2</v>
      </c>
    </row>
    <row r="1862" spans="2:8" x14ac:dyDescent="0.25">
      <c r="B1862" s="136">
        <v>43313</v>
      </c>
      <c r="C1862" s="261">
        <v>8.3751258850097656</v>
      </c>
      <c r="D1862" s="130">
        <f t="shared" si="60"/>
        <v>8.4244397285393232E-3</v>
      </c>
      <c r="E1862" s="130">
        <v>-1.4717620439118125E-3</v>
      </c>
      <c r="G1862" s="130">
        <v>1860</v>
      </c>
      <c r="H1862" s="130">
        <f t="shared" ca="1" si="61"/>
        <v>1.1933114062175914E-2</v>
      </c>
    </row>
    <row r="1863" spans="2:8" x14ac:dyDescent="0.25">
      <c r="B1863" s="136">
        <v>43312</v>
      </c>
      <c r="C1863" s="261">
        <v>8.3051595687866211</v>
      </c>
      <c r="D1863" s="130">
        <f t="shared" si="60"/>
        <v>1.2036231413318204E-2</v>
      </c>
      <c r="E1863" s="130">
        <v>-8.3540614414374208E-3</v>
      </c>
      <c r="G1863" s="130">
        <v>1861</v>
      </c>
      <c r="H1863" s="130">
        <f t="shared" ca="1" si="61"/>
        <v>-1.9531338823011401E-2</v>
      </c>
    </row>
    <row r="1864" spans="2:8" x14ac:dyDescent="0.25">
      <c r="B1864" s="136">
        <v>43311</v>
      </c>
      <c r="C1864" s="261">
        <v>8.206385612487793</v>
      </c>
      <c r="D1864" s="130">
        <f t="shared" si="60"/>
        <v>-1.9665992225700757E-2</v>
      </c>
      <c r="E1864" s="130">
        <v>-1.1893083507998021E-2</v>
      </c>
      <c r="G1864" s="130">
        <v>1862</v>
      </c>
      <c r="H1864" s="130">
        <f t="shared" ca="1" si="61"/>
        <v>-1.0599667690743019E-3</v>
      </c>
    </row>
    <row r="1865" spans="2:8" x14ac:dyDescent="0.25">
      <c r="B1865" s="136">
        <v>43308</v>
      </c>
      <c r="C1865" s="261">
        <v>8.3710098266601563</v>
      </c>
      <c r="D1865" s="130">
        <f t="shared" si="60"/>
        <v>-9.736970478617428E-3</v>
      </c>
      <c r="E1865" s="130">
        <v>2.0060501900112018E-2</v>
      </c>
      <c r="G1865" s="130">
        <v>1863</v>
      </c>
      <c r="H1865" s="130">
        <f t="shared" ca="1" si="61"/>
        <v>-1.2846306501156383E-3</v>
      </c>
    </row>
    <row r="1866" spans="2:8" x14ac:dyDescent="0.25">
      <c r="B1866" s="136">
        <v>43307</v>
      </c>
      <c r="C1866" s="261">
        <v>8.4533195495605469</v>
      </c>
      <c r="D1866" s="130">
        <f t="shared" si="60"/>
        <v>-1.9434293172730557E-3</v>
      </c>
      <c r="E1866" s="130">
        <v>9.8327112982532893E-3</v>
      </c>
      <c r="G1866" s="130">
        <v>1864</v>
      </c>
      <c r="H1866" s="130">
        <f t="shared" ca="1" si="61"/>
        <v>7.2674747098893273E-3</v>
      </c>
    </row>
    <row r="1867" spans="2:8" x14ac:dyDescent="0.25">
      <c r="B1867" s="136">
        <v>43306</v>
      </c>
      <c r="C1867" s="261">
        <v>8.4697799682617188</v>
      </c>
      <c r="D1867" s="130">
        <f t="shared" si="60"/>
        <v>9.3182175910010157E-3</v>
      </c>
      <c r="E1867" s="130">
        <v>1.9472135892493953E-3</v>
      </c>
      <c r="G1867" s="130">
        <v>1865</v>
      </c>
      <c r="H1867" s="130">
        <f t="shared" ca="1" si="61"/>
        <v>1.0598552856841033E-2</v>
      </c>
    </row>
    <row r="1868" spans="2:8" x14ac:dyDescent="0.25">
      <c r="B1868" s="136">
        <v>43305</v>
      </c>
      <c r="C1868" s="261">
        <v>8.3915853500366211</v>
      </c>
      <c r="D1868" s="130">
        <f t="shared" si="60"/>
        <v>1.1910792565886157E-2</v>
      </c>
      <c r="E1868" s="130">
        <v>-9.2321900354095966E-3</v>
      </c>
      <c r="G1868" s="130">
        <v>1866</v>
      </c>
      <c r="H1868" s="130">
        <f t="shared" ca="1" si="61"/>
        <v>-1.4900156150691093E-2</v>
      </c>
    </row>
    <row r="1869" spans="2:8" x14ac:dyDescent="0.25">
      <c r="B1869" s="136">
        <v>43304</v>
      </c>
      <c r="C1869" s="261">
        <v>8.292811393737793</v>
      </c>
      <c r="D1869" s="130">
        <f t="shared" si="60"/>
        <v>6.9961078048876519E-3</v>
      </c>
      <c r="E1869" s="130">
        <v>-1.1770595445161869E-2</v>
      </c>
      <c r="G1869" s="130">
        <v>1867</v>
      </c>
      <c r="H1869" s="130">
        <f t="shared" ca="1" si="61"/>
        <v>8.0115453821892838E-3</v>
      </c>
    </row>
    <row r="1870" spans="2:8" x14ac:dyDescent="0.25">
      <c r="B1870" s="136">
        <v>43301</v>
      </c>
      <c r="C1870" s="261">
        <v>8.2351970672607422</v>
      </c>
      <c r="D1870" s="130">
        <f t="shared" si="60"/>
        <v>1.5220972507584269E-2</v>
      </c>
      <c r="E1870" s="130">
        <v>-6.9475023296149581E-3</v>
      </c>
      <c r="G1870" s="130">
        <v>1868</v>
      </c>
      <c r="H1870" s="130">
        <f t="shared" ca="1" si="61"/>
        <v>-2.6640387344499264E-2</v>
      </c>
    </row>
    <row r="1871" spans="2:8" x14ac:dyDescent="0.25">
      <c r="B1871" s="136">
        <v>43300</v>
      </c>
      <c r="C1871" s="261">
        <v>8.1117286682128906</v>
      </c>
      <c r="D1871" s="130">
        <f t="shared" si="60"/>
        <v>1.5242288808933759E-3</v>
      </c>
      <c r="E1871" s="130">
        <v>-1.499276799807301E-2</v>
      </c>
      <c r="G1871" s="130">
        <v>1869</v>
      </c>
      <c r="H1871" s="130">
        <f t="shared" ca="1" si="61"/>
        <v>-1.617575006460715E-3</v>
      </c>
    </row>
    <row r="1872" spans="2:8" x14ac:dyDescent="0.25">
      <c r="B1872" s="136">
        <v>43299</v>
      </c>
      <c r="C1872" s="261">
        <v>8.0993833541870117</v>
      </c>
      <c r="D1872" s="130">
        <f t="shared" si="60"/>
        <v>-1.1055385804913038E-2</v>
      </c>
      <c r="E1872" s="130">
        <v>-1.5219091430234838E-3</v>
      </c>
      <c r="G1872" s="130">
        <v>1870</v>
      </c>
      <c r="H1872" s="130">
        <f t="shared" ca="1" si="61"/>
        <v>-9.2658509232868523E-3</v>
      </c>
    </row>
    <row r="1873" spans="2:8" x14ac:dyDescent="0.25">
      <c r="B1873" s="136">
        <v>43298</v>
      </c>
      <c r="C1873" s="261">
        <v>8.1899261474609375</v>
      </c>
      <c r="D1873" s="130">
        <f t="shared" si="60"/>
        <v>1.5306276264897358E-2</v>
      </c>
      <c r="E1873" s="130">
        <v>1.1178973671757282E-2</v>
      </c>
      <c r="G1873" s="130">
        <v>1871</v>
      </c>
      <c r="H1873" s="130">
        <f t="shared" ca="1" si="61"/>
        <v>3.7235356428469766E-3</v>
      </c>
    </row>
    <row r="1874" spans="2:8" x14ac:dyDescent="0.25">
      <c r="B1874" s="136">
        <v>43297</v>
      </c>
      <c r="C1874" s="261">
        <v>8.0664587020874023</v>
      </c>
      <c r="D1874" s="130">
        <f t="shared" si="60"/>
        <v>9.2687686360085429E-3</v>
      </c>
      <c r="E1874" s="130">
        <v>-1.5075526097608689E-2</v>
      </c>
      <c r="G1874" s="130">
        <v>1872</v>
      </c>
      <c r="H1874" s="130">
        <f t="shared" ca="1" si="61"/>
        <v>1.5536872516214382E-2</v>
      </c>
    </row>
    <row r="1875" spans="2:8" x14ac:dyDescent="0.25">
      <c r="B1875" s="136">
        <v>43294</v>
      </c>
      <c r="C1875" s="261">
        <v>7.9923791885375977</v>
      </c>
      <c r="D1875" s="130">
        <f t="shared" si="60"/>
        <v>-2.9485375606671738E-2</v>
      </c>
      <c r="E1875" s="130">
        <v>-9.1836475318016215E-3</v>
      </c>
      <c r="G1875" s="130">
        <v>1873</v>
      </c>
      <c r="H1875" s="130">
        <f t="shared" ca="1" si="61"/>
        <v>-1.3575205953849593E-2</v>
      </c>
    </row>
    <row r="1876" spans="2:8" x14ac:dyDescent="0.25">
      <c r="B1876" s="136">
        <v>43293</v>
      </c>
      <c r="C1876" s="261">
        <v>8.2351970672607422</v>
      </c>
      <c r="D1876" s="130">
        <f t="shared" si="60"/>
        <v>1.2651770586480387E-2</v>
      </c>
      <c r="E1876" s="130">
        <v>3.0381175992173368E-2</v>
      </c>
      <c r="G1876" s="130">
        <v>1874</v>
      </c>
      <c r="H1876" s="130">
        <f t="shared" ca="1" si="61"/>
        <v>-7.7537100750229302E-4</v>
      </c>
    </row>
    <row r="1877" spans="2:8" x14ac:dyDescent="0.25">
      <c r="B1877" s="136">
        <v>43292</v>
      </c>
      <c r="C1877" s="261">
        <v>8.1323089599609375</v>
      </c>
      <c r="D1877" s="130">
        <f t="shared" si="60"/>
        <v>-1.0106641646275508E-3</v>
      </c>
      <c r="E1877" s="130">
        <v>-1.2493703120820175E-2</v>
      </c>
      <c r="G1877" s="130">
        <v>1875</v>
      </c>
      <c r="H1877" s="130">
        <f t="shared" ca="1" si="61"/>
        <v>-1.1300515861992579E-2</v>
      </c>
    </row>
    <row r="1878" spans="2:8" x14ac:dyDescent="0.25">
      <c r="B1878" s="136">
        <v>43291</v>
      </c>
      <c r="C1878" s="261">
        <v>8.1405363082885742</v>
      </c>
      <c r="D1878" s="130">
        <f t="shared" si="60"/>
        <v>1.9587408506620083E-2</v>
      </c>
      <c r="E1878" s="130">
        <v>1.0116866400604924E-3</v>
      </c>
      <c r="G1878" s="130">
        <v>1876</v>
      </c>
      <c r="H1878" s="130">
        <f t="shared" ca="1" si="61"/>
        <v>-1.5787303155958454E-2</v>
      </c>
    </row>
    <row r="1879" spans="2:8" x14ac:dyDescent="0.25">
      <c r="B1879" s="136">
        <v>43290</v>
      </c>
      <c r="C1879" s="261">
        <v>7.9841475486755371</v>
      </c>
      <c r="D1879" s="130">
        <f t="shared" si="60"/>
        <v>1.3054596017159035E-2</v>
      </c>
      <c r="E1879" s="130">
        <v>-1.921111259632911E-2</v>
      </c>
      <c r="G1879" s="130">
        <v>1877</v>
      </c>
      <c r="H1879" s="130">
        <f t="shared" ca="1" si="61"/>
        <v>4.3484883301792891E-2</v>
      </c>
    </row>
    <row r="1880" spans="2:8" x14ac:dyDescent="0.25">
      <c r="B1880" s="136">
        <v>43287</v>
      </c>
      <c r="C1880" s="261">
        <v>7.881260871887207</v>
      </c>
      <c r="D1880" s="130">
        <f t="shared" si="60"/>
        <v>-9.8241758465591293E-3</v>
      </c>
      <c r="E1880" s="130">
        <v>-1.288636966702821E-2</v>
      </c>
      <c r="G1880" s="130">
        <v>1878</v>
      </c>
      <c r="H1880" s="130">
        <f t="shared" ca="1" si="61"/>
        <v>2.2574161397790983E-2</v>
      </c>
    </row>
    <row r="1881" spans="2:8" x14ac:dyDescent="0.25">
      <c r="B1881" s="136">
        <v>43286</v>
      </c>
      <c r="C1881" s="261">
        <v>7.9594559669494629</v>
      </c>
      <c r="D1881" s="130">
        <f t="shared" si="60"/>
        <v>-1.7775346369728898E-2</v>
      </c>
      <c r="E1881" s="130">
        <v>9.9216478598216553E-3</v>
      </c>
      <c r="G1881" s="130">
        <v>1879</v>
      </c>
      <c r="H1881" s="130">
        <f t="shared" ca="1" si="61"/>
        <v>-1.3824290011526618E-2</v>
      </c>
    </row>
    <row r="1882" spans="2:8" x14ac:dyDescent="0.25">
      <c r="B1882" s="136">
        <v>43284</v>
      </c>
      <c r="C1882" s="261">
        <v>8.1034984588623047</v>
      </c>
      <c r="D1882" s="130">
        <f t="shared" si="60"/>
        <v>4.0793551683570035E-3</v>
      </c>
      <c r="E1882" s="130">
        <v>1.8097027298217147E-2</v>
      </c>
      <c r="G1882" s="130">
        <v>1880</v>
      </c>
      <c r="H1882" s="130">
        <f t="shared" ca="1" si="61"/>
        <v>-3.4998577473690604E-2</v>
      </c>
    </row>
    <row r="1883" spans="2:8" x14ac:dyDescent="0.25">
      <c r="B1883" s="136">
        <v>43283</v>
      </c>
      <c r="C1883" s="261">
        <v>8.0705757141113281</v>
      </c>
      <c r="D1883" s="130">
        <f t="shared" si="60"/>
        <v>9.2640567751670309E-3</v>
      </c>
      <c r="E1883" s="130">
        <v>-4.0627816390797176E-3</v>
      </c>
      <c r="G1883" s="130">
        <v>1881</v>
      </c>
      <c r="H1883" s="130">
        <f t="shared" ca="1" si="61"/>
        <v>-5.3124426932761273E-2</v>
      </c>
    </row>
    <row r="1884" spans="2:8" x14ac:dyDescent="0.25">
      <c r="B1884" s="136">
        <v>43280</v>
      </c>
      <c r="C1884" s="261">
        <v>7.9964957237243652</v>
      </c>
      <c r="D1884" s="130">
        <f t="shared" si="60"/>
        <v>2.2631745680383272E-2</v>
      </c>
      <c r="E1884" s="130">
        <v>-9.179021796107396E-3</v>
      </c>
      <c r="G1884" s="130">
        <v>1882</v>
      </c>
      <c r="H1884" s="130">
        <f t="shared" ca="1" si="61"/>
        <v>-6.1132524897000336E-3</v>
      </c>
    </row>
    <row r="1885" spans="2:8" x14ac:dyDescent="0.25">
      <c r="B1885" s="136">
        <v>43279</v>
      </c>
      <c r="C1885" s="261">
        <v>7.819526195526123</v>
      </c>
      <c r="D1885" s="130">
        <f t="shared" si="60"/>
        <v>1.822085336842575E-2</v>
      </c>
      <c r="E1885" s="130">
        <v>-2.2130885116739447E-2</v>
      </c>
      <c r="G1885" s="130">
        <v>1883</v>
      </c>
      <c r="H1885" s="130">
        <f t="shared" ca="1" si="61"/>
        <v>3.8558423795147734E-2</v>
      </c>
    </row>
    <row r="1886" spans="2:8" x14ac:dyDescent="0.25">
      <c r="B1886" s="136">
        <v>43278</v>
      </c>
      <c r="C1886" s="261">
        <v>7.6795973777770996</v>
      </c>
      <c r="D1886" s="130">
        <f t="shared" si="60"/>
        <v>-3.2051605399469421E-3</v>
      </c>
      <c r="E1886" s="130">
        <v>-1.7894794933877523E-2</v>
      </c>
      <c r="G1886" s="130">
        <v>1884</v>
      </c>
      <c r="H1886" s="130">
        <f t="shared" ca="1" si="61"/>
        <v>2.1018785865696634E-2</v>
      </c>
    </row>
    <row r="1887" spans="2:8" x14ac:dyDescent="0.25">
      <c r="B1887" s="136">
        <v>43277</v>
      </c>
      <c r="C1887" s="261">
        <v>7.7042908668518066</v>
      </c>
      <c r="D1887" s="130">
        <f t="shared" si="60"/>
        <v>4.2918265526987638E-3</v>
      </c>
      <c r="E1887" s="130">
        <v>3.2154666266963456E-3</v>
      </c>
      <c r="G1887" s="130">
        <v>1885</v>
      </c>
      <c r="H1887" s="130">
        <f t="shared" ca="1" si="61"/>
        <v>-2.7880998104402151E-2</v>
      </c>
    </row>
    <row r="1888" spans="2:8" x14ac:dyDescent="0.25">
      <c r="B1888" s="136">
        <v>43276</v>
      </c>
      <c r="C1888" s="261">
        <v>7.6713666915893546</v>
      </c>
      <c r="D1888" s="130">
        <f t="shared" si="60"/>
        <v>-4.273485494182259E-3</v>
      </c>
      <c r="E1888" s="130">
        <v>-4.273485494182259E-3</v>
      </c>
      <c r="G1888" s="130">
        <v>1886</v>
      </c>
      <c r="H1888" s="130">
        <f t="shared" ca="1" si="61"/>
        <v>2.0708617399957069E-3</v>
      </c>
    </row>
    <row r="1889" spans="2:8" x14ac:dyDescent="0.25">
      <c r="B1889" s="136">
        <v>43273</v>
      </c>
      <c r="C1889" s="261">
        <v>7.7042908668518066</v>
      </c>
      <c r="D1889" s="130">
        <f t="shared" si="60"/>
        <v>2.6878592860106836E-2</v>
      </c>
      <c r="E1889" s="130">
        <v>4.2918265526987638E-3</v>
      </c>
      <c r="G1889" s="130">
        <v>1887</v>
      </c>
      <c r="H1889" s="130">
        <f t="shared" ca="1" si="61"/>
        <v>1.691701544656166E-2</v>
      </c>
    </row>
    <row r="1890" spans="2:8" x14ac:dyDescent="0.25">
      <c r="B1890" s="136">
        <v>43272</v>
      </c>
      <c r="C1890" s="261">
        <v>7.5026307106018066</v>
      </c>
      <c r="D1890" s="130">
        <f t="shared" si="60"/>
        <v>3.8546639155683329E-3</v>
      </c>
      <c r="E1890" s="130">
        <v>-2.6175044496003576E-2</v>
      </c>
      <c r="G1890" s="130">
        <v>1888</v>
      </c>
      <c r="H1890" s="130">
        <f t="shared" ca="1" si="61"/>
        <v>7.4773420722062285E-3</v>
      </c>
    </row>
    <row r="1891" spans="2:8" x14ac:dyDescent="0.25">
      <c r="B1891" s="136">
        <v>43271</v>
      </c>
      <c r="C1891" s="261">
        <v>7.4738216400146484</v>
      </c>
      <c r="D1891" s="130">
        <f t="shared" si="60"/>
        <v>-2.1979510660184807E-3</v>
      </c>
      <c r="E1891" s="130">
        <v>-3.8398625360100322E-3</v>
      </c>
      <c r="G1891" s="130">
        <v>1889</v>
      </c>
      <c r="H1891" s="130">
        <f t="shared" ca="1" si="61"/>
        <v>1.5836682341805554E-2</v>
      </c>
    </row>
    <row r="1892" spans="2:8" x14ac:dyDescent="0.25">
      <c r="B1892" s="136">
        <v>43270</v>
      </c>
      <c r="C1892" s="261">
        <v>7.4902849197387704</v>
      </c>
      <c r="D1892" s="130">
        <f t="shared" si="60"/>
        <v>-1.3014938232167914E-2</v>
      </c>
      <c r="E1892" s="130">
        <v>2.2027926965741337E-3</v>
      </c>
      <c r="G1892" s="130">
        <v>1890</v>
      </c>
      <c r="H1892" s="130">
        <f t="shared" ca="1" si="61"/>
        <v>2.1872228053041197E-2</v>
      </c>
    </row>
    <row r="1893" spans="2:8" x14ac:dyDescent="0.25">
      <c r="B1893" s="136">
        <v>43269</v>
      </c>
      <c r="C1893" s="261">
        <v>7.5890560150146484</v>
      </c>
      <c r="D1893" s="130">
        <f t="shared" si="60"/>
        <v>-1.5483091699282537E-2</v>
      </c>
      <c r="E1893" s="130">
        <v>1.318656050260405E-2</v>
      </c>
      <c r="G1893" s="130">
        <v>1891</v>
      </c>
      <c r="H1893" s="130">
        <f t="shared" ca="1" si="61"/>
        <v>-4.1819578559784215E-2</v>
      </c>
    </row>
    <row r="1894" spans="2:8" x14ac:dyDescent="0.25">
      <c r="B1894" s="136">
        <v>43266</v>
      </c>
      <c r="C1894" s="261">
        <v>7.7084059715270996</v>
      </c>
      <c r="D1894" s="130">
        <f t="shared" si="60"/>
        <v>3.1387467190345124E-2</v>
      </c>
      <c r="E1894" s="130">
        <v>1.5726587901884238E-2</v>
      </c>
      <c r="G1894" s="130">
        <v>1892</v>
      </c>
      <c r="H1894" s="130">
        <f t="shared" ca="1" si="61"/>
        <v>2.6735972885541651E-2</v>
      </c>
    </row>
    <row r="1895" spans="2:8" x14ac:dyDescent="0.25">
      <c r="B1895" s="136">
        <v>43265</v>
      </c>
      <c r="C1895" s="261">
        <v>7.4738216400146484</v>
      </c>
      <c r="D1895" s="130">
        <f t="shared" si="60"/>
        <v>-1.0515826895855725E-2</v>
      </c>
      <c r="E1895" s="130">
        <v>-3.0432275152469435E-2</v>
      </c>
      <c r="G1895" s="130">
        <v>1893</v>
      </c>
      <c r="H1895" s="130">
        <f t="shared" ca="1" si="61"/>
        <v>-5.3091909535252736E-3</v>
      </c>
    </row>
    <row r="1896" spans="2:8" x14ac:dyDescent="0.25">
      <c r="B1896" s="136">
        <v>43264</v>
      </c>
      <c r="C1896" s="261">
        <v>7.5532503128051758</v>
      </c>
      <c r="D1896" s="130">
        <f t="shared" si="60"/>
        <v>-9.4736588686149762E-3</v>
      </c>
      <c r="E1896" s="130">
        <v>1.0627584737273937E-2</v>
      </c>
      <c r="G1896" s="130">
        <v>1894</v>
      </c>
      <c r="H1896" s="130">
        <f t="shared" ca="1" si="61"/>
        <v>-1.3143425089908659E-2</v>
      </c>
    </row>
    <row r="1897" spans="2:8" x14ac:dyDescent="0.25">
      <c r="B1897" s="136">
        <v>43263</v>
      </c>
      <c r="C1897" s="261">
        <v>7.6254916191101074</v>
      </c>
      <c r="D1897" s="130">
        <f t="shared" si="60"/>
        <v>1.3333165202907549E-2</v>
      </c>
      <c r="E1897" s="130">
        <v>9.5642674760108917E-3</v>
      </c>
      <c r="G1897" s="130">
        <v>1895</v>
      </c>
      <c r="H1897" s="130">
        <f t="shared" ca="1" si="61"/>
        <v>6.2612253345712748E-3</v>
      </c>
    </row>
    <row r="1898" spans="2:8" x14ac:dyDescent="0.25">
      <c r="B1898" s="136">
        <v>43262</v>
      </c>
      <c r="C1898" s="261">
        <v>7.5251574516296387</v>
      </c>
      <c r="D1898" s="130">
        <f t="shared" si="60"/>
        <v>1.0679649033087692E-3</v>
      </c>
      <c r="E1898" s="130">
        <v>-1.315773100176559E-2</v>
      </c>
      <c r="G1898" s="130">
        <v>1896</v>
      </c>
      <c r="H1898" s="130">
        <f t="shared" ca="1" si="61"/>
        <v>4.9155054805916597E-4</v>
      </c>
    </row>
    <row r="1899" spans="2:8" x14ac:dyDescent="0.25">
      <c r="B1899" s="136">
        <v>43259</v>
      </c>
      <c r="C1899" s="261">
        <v>7.5171294212341309</v>
      </c>
      <c r="D1899" s="130">
        <f t="shared" si="60"/>
        <v>8.6159237005848464E-3</v>
      </c>
      <c r="E1899" s="130">
        <v>-1.0668255710409452E-3</v>
      </c>
      <c r="G1899" s="130">
        <v>1897</v>
      </c>
      <c r="H1899" s="130">
        <f t="shared" ca="1" si="61"/>
        <v>-3.2837741057134627E-2</v>
      </c>
    </row>
    <row r="1900" spans="2:8" x14ac:dyDescent="0.25">
      <c r="B1900" s="136">
        <v>43258</v>
      </c>
      <c r="C1900" s="261">
        <v>7.4529156684875488</v>
      </c>
      <c r="D1900" s="130">
        <f t="shared" si="60"/>
        <v>-9.0713993170599347E-3</v>
      </c>
      <c r="E1900" s="130">
        <v>-8.542323691433755E-3</v>
      </c>
      <c r="G1900" s="130">
        <v>1898</v>
      </c>
      <c r="H1900" s="130">
        <f t="shared" ca="1" si="61"/>
        <v>-3.813534571830967E-2</v>
      </c>
    </row>
    <row r="1901" spans="2:8" x14ac:dyDescent="0.25">
      <c r="B1901" s="136">
        <v>43257</v>
      </c>
      <c r="C1901" s="261">
        <v>7.5211429595947266</v>
      </c>
      <c r="D1901" s="130">
        <f t="shared" si="60"/>
        <v>2.0697147454265617E-2</v>
      </c>
      <c r="E1901" s="130">
        <v>9.1544429243519652E-3</v>
      </c>
      <c r="G1901" s="130">
        <v>1899</v>
      </c>
      <c r="H1901" s="130">
        <f t="shared" ca="1" si="61"/>
        <v>-4.8825732678228935E-3</v>
      </c>
    </row>
    <row r="1902" spans="2:8" x14ac:dyDescent="0.25">
      <c r="B1902" s="136">
        <v>43256</v>
      </c>
      <c r="C1902" s="261">
        <v>7.3686332702636719</v>
      </c>
      <c r="D1902" s="130">
        <f t="shared" si="60"/>
        <v>-4.3385256126100384E-3</v>
      </c>
      <c r="E1902" s="130">
        <v>-2.027746183663455E-2</v>
      </c>
      <c r="G1902" s="130">
        <v>1900</v>
      </c>
      <c r="H1902" s="130">
        <f t="shared" ca="1" si="61"/>
        <v>1.8035474782417075E-2</v>
      </c>
    </row>
    <row r="1903" spans="2:8" x14ac:dyDescent="0.25">
      <c r="B1903" s="136">
        <v>43255</v>
      </c>
      <c r="C1903" s="261">
        <v>7.4007415771484384</v>
      </c>
      <c r="D1903" s="130">
        <f t="shared" si="60"/>
        <v>8.2011247071144093E-3</v>
      </c>
      <c r="E1903" s="130">
        <v>4.3574304361624966E-3</v>
      </c>
      <c r="G1903" s="130">
        <v>1901</v>
      </c>
      <c r="H1903" s="130">
        <f t="shared" ca="1" si="61"/>
        <v>-1.7686667754487979E-2</v>
      </c>
    </row>
    <row r="1904" spans="2:8" x14ac:dyDescent="0.25">
      <c r="B1904" s="136">
        <v>43252</v>
      </c>
      <c r="C1904" s="261">
        <v>7.340540885925293</v>
      </c>
      <c r="D1904" s="130">
        <f t="shared" si="60"/>
        <v>5.4974953401562181E-3</v>
      </c>
      <c r="E1904" s="130">
        <v>-8.1344133686588205E-3</v>
      </c>
      <c r="G1904" s="130">
        <v>1902</v>
      </c>
      <c r="H1904" s="130">
        <f t="shared" ca="1" si="61"/>
        <v>1.2720217015512854E-2</v>
      </c>
    </row>
    <row r="1905" spans="2:8" x14ac:dyDescent="0.25">
      <c r="B1905" s="136">
        <v>43251</v>
      </c>
      <c r="C1905" s="261">
        <v>7.3004069328308114</v>
      </c>
      <c r="D1905" s="130">
        <f t="shared" si="60"/>
        <v>2.7566853336272292E-3</v>
      </c>
      <c r="E1905" s="130">
        <v>-5.4674381245439453E-3</v>
      </c>
      <c r="G1905" s="130">
        <v>1903</v>
      </c>
      <c r="H1905" s="130">
        <f t="shared" ca="1" si="61"/>
        <v>7.0618147314186952E-3</v>
      </c>
    </row>
    <row r="1906" spans="2:8" x14ac:dyDescent="0.25">
      <c r="B1906" s="136">
        <v>43250</v>
      </c>
      <c r="C1906" s="261">
        <v>7.2803373336791992</v>
      </c>
      <c r="D1906" s="130">
        <f t="shared" si="60"/>
        <v>7.7775503505148431E-3</v>
      </c>
      <c r="E1906" s="130">
        <v>-2.7491069109253081E-3</v>
      </c>
      <c r="G1906" s="130">
        <v>1904</v>
      </c>
      <c r="H1906" s="130">
        <f t="shared" ca="1" si="61"/>
        <v>1.8450281369853484E-2</v>
      </c>
    </row>
    <row r="1907" spans="2:8" x14ac:dyDescent="0.25">
      <c r="B1907" s="136">
        <v>43249</v>
      </c>
      <c r="C1907" s="261">
        <v>7.2241511344909668</v>
      </c>
      <c r="D1907" s="130">
        <f t="shared" si="60"/>
        <v>-1.7467065677199408E-2</v>
      </c>
      <c r="E1907" s="130">
        <v>-7.7175268964958937E-3</v>
      </c>
      <c r="G1907" s="130">
        <v>1905</v>
      </c>
      <c r="H1907" s="130">
        <f t="shared" ca="1" si="61"/>
        <v>-1.507921681837433E-2</v>
      </c>
    </row>
    <row r="1908" spans="2:8" x14ac:dyDescent="0.25">
      <c r="B1908" s="136">
        <v>43245</v>
      </c>
      <c r="C1908" s="261">
        <v>7.3525791168212891</v>
      </c>
      <c r="D1908" s="130">
        <f t="shared" si="60"/>
        <v>4.3858369228428288E-3</v>
      </c>
      <c r="E1908" s="130">
        <v>1.7777587973922093E-2</v>
      </c>
      <c r="G1908" s="130">
        <v>1906</v>
      </c>
      <c r="H1908" s="130">
        <f t="shared" ca="1" si="61"/>
        <v>-1.364020279201179E-2</v>
      </c>
    </row>
    <row r="1909" spans="2:8" x14ac:dyDescent="0.25">
      <c r="B1909" s="136">
        <v>43244</v>
      </c>
      <c r="C1909" s="261">
        <v>7.3204727172851563</v>
      </c>
      <c r="D1909" s="130">
        <f t="shared" si="60"/>
        <v>2.4143803597851746E-2</v>
      </c>
      <c r="E1909" s="130">
        <v>-4.3666853529912434E-3</v>
      </c>
      <c r="G1909" s="130">
        <v>1907</v>
      </c>
      <c r="H1909" s="130">
        <f t="shared" ca="1" si="61"/>
        <v>1.7096131613018085E-2</v>
      </c>
    </row>
    <row r="1910" spans="2:8" x14ac:dyDescent="0.25">
      <c r="B1910" s="136">
        <v>43243</v>
      </c>
      <c r="C1910" s="261">
        <v>7.147895336151123</v>
      </c>
      <c r="D1910" s="130">
        <f t="shared" si="60"/>
        <v>1.6552193787364857E-2</v>
      </c>
      <c r="E1910" s="130">
        <v>-2.3574622541320613E-2</v>
      </c>
      <c r="G1910" s="130">
        <v>1908</v>
      </c>
      <c r="H1910" s="130">
        <f t="shared" ca="1" si="61"/>
        <v>-5.4580319583823114E-3</v>
      </c>
    </row>
    <row r="1911" spans="2:8" x14ac:dyDescent="0.25">
      <c r="B1911" s="136">
        <v>43242</v>
      </c>
      <c r="C1911" s="261">
        <v>7.0315084457397461</v>
      </c>
      <c r="D1911" s="130">
        <f t="shared" si="60"/>
        <v>7.4757864141838876E-3</v>
      </c>
      <c r="E1911" s="130">
        <v>-1.6282679717306407E-2</v>
      </c>
      <c r="G1911" s="130">
        <v>1909</v>
      </c>
      <c r="H1911" s="130">
        <f t="shared" ca="1" si="61"/>
        <v>-5.9231032569816659E-3</v>
      </c>
    </row>
    <row r="1912" spans="2:8" x14ac:dyDescent="0.25">
      <c r="B1912" s="136">
        <v>43241</v>
      </c>
      <c r="C1912" s="261">
        <v>6.979332447052002</v>
      </c>
      <c r="D1912" s="130">
        <f t="shared" si="60"/>
        <v>1.7280257594854236E-3</v>
      </c>
      <c r="E1912" s="130">
        <v>-7.4203137335853674E-3</v>
      </c>
      <c r="G1912" s="130">
        <v>1910</v>
      </c>
      <c r="H1912" s="130">
        <f t="shared" ca="1" si="61"/>
        <v>3.4848307546926642E-3</v>
      </c>
    </row>
    <row r="1913" spans="2:8" x14ac:dyDescent="0.25">
      <c r="B1913" s="136">
        <v>43238</v>
      </c>
      <c r="C1913" s="261">
        <v>6.9672927856445313</v>
      </c>
      <c r="D1913" s="130">
        <f t="shared" si="60"/>
        <v>0</v>
      </c>
      <c r="E1913" s="130">
        <v>-1.7250448375698355E-3</v>
      </c>
      <c r="G1913" s="130">
        <v>1911</v>
      </c>
      <c r="H1913" s="130">
        <f t="shared" ca="1" si="61"/>
        <v>-1.7341768030302913E-2</v>
      </c>
    </row>
    <row r="1914" spans="2:8" x14ac:dyDescent="0.25">
      <c r="B1914" s="136">
        <v>43237</v>
      </c>
      <c r="C1914" s="261">
        <v>6.9672927856445313</v>
      </c>
      <c r="D1914" s="130">
        <f t="shared" si="60"/>
        <v>-1.0825863654626833E-2</v>
      </c>
      <c r="E1914" s="130">
        <v>0</v>
      </c>
      <c r="G1914" s="130">
        <v>1912</v>
      </c>
      <c r="H1914" s="130">
        <f t="shared" ca="1" si="61"/>
        <v>1.6367202086154987E-2</v>
      </c>
    </row>
    <row r="1915" spans="2:8" x14ac:dyDescent="0.25">
      <c r="B1915" s="136">
        <v>43236</v>
      </c>
      <c r="C1915" s="261">
        <v>7.0435452461242676</v>
      </c>
      <c r="D1915" s="130">
        <f t="shared" si="60"/>
        <v>1.7118375775846998E-3</v>
      </c>
      <c r="E1915" s="130">
        <v>1.0944345648405582E-2</v>
      </c>
      <c r="G1915" s="130">
        <v>1913</v>
      </c>
      <c r="H1915" s="130">
        <f t="shared" ca="1" si="61"/>
        <v>-3.2398046421389186E-3</v>
      </c>
    </row>
    <row r="1916" spans="2:8" x14ac:dyDescent="0.25">
      <c r="B1916" s="136">
        <v>43235</v>
      </c>
      <c r="C1916" s="261">
        <v>7.0315084457397461</v>
      </c>
      <c r="D1916" s="130">
        <f t="shared" si="60"/>
        <v>-7.3649900478292528E-3</v>
      </c>
      <c r="E1916" s="130">
        <v>-1.7089121974682808E-3</v>
      </c>
      <c r="G1916" s="130">
        <v>1914</v>
      </c>
      <c r="H1916" s="130">
        <f t="shared" ca="1" si="61"/>
        <v>-3.0920821269458422E-2</v>
      </c>
    </row>
    <row r="1917" spans="2:8" x14ac:dyDescent="0.25">
      <c r="B1917" s="136">
        <v>43234</v>
      </c>
      <c r="C1917" s="261">
        <v>7.0836796760559082</v>
      </c>
      <c r="D1917" s="130">
        <f t="shared" si="60"/>
        <v>5.1250334408990215E-3</v>
      </c>
      <c r="E1917" s="130">
        <v>7.4196355901089243E-3</v>
      </c>
      <c r="G1917" s="130">
        <v>1915</v>
      </c>
      <c r="H1917" s="130">
        <f t="shared" ca="1" si="61"/>
        <v>1.9099114515382182E-2</v>
      </c>
    </row>
    <row r="1918" spans="2:8" x14ac:dyDescent="0.25">
      <c r="B1918" s="136">
        <v>43231</v>
      </c>
      <c r="C1918" s="261">
        <v>7.0475606918334961</v>
      </c>
      <c r="D1918" s="130">
        <f t="shared" si="60"/>
        <v>6.303710803853853E-3</v>
      </c>
      <c r="E1918" s="130">
        <v>-5.098901400708543E-3</v>
      </c>
      <c r="G1918" s="130">
        <v>1916</v>
      </c>
      <c r="H1918" s="130">
        <f t="shared" ca="1" si="61"/>
        <v>3.4428519920844942E-3</v>
      </c>
    </row>
    <row r="1919" spans="2:8" x14ac:dyDescent="0.25">
      <c r="B1919" s="136">
        <v>43230</v>
      </c>
      <c r="C1919" s="261">
        <v>7.003413200378418</v>
      </c>
      <c r="D1919" s="130">
        <f t="shared" si="60"/>
        <v>-1.1448541817305376E-3</v>
      </c>
      <c r="E1919" s="130">
        <v>-6.2642229539413442E-3</v>
      </c>
      <c r="G1919" s="130">
        <v>1917</v>
      </c>
      <c r="H1919" s="130">
        <f t="shared" ca="1" si="61"/>
        <v>5.4184016535105796E-3</v>
      </c>
    </row>
    <row r="1920" spans="2:8" x14ac:dyDescent="0.25">
      <c r="B1920" s="136">
        <v>43229</v>
      </c>
      <c r="C1920" s="261">
        <v>7.0114402770996094</v>
      </c>
      <c r="D1920" s="130">
        <f t="shared" si="60"/>
        <v>8.6605636898397041E-3</v>
      </c>
      <c r="E1920" s="130">
        <v>1.1461663750980274E-3</v>
      </c>
      <c r="G1920" s="130">
        <v>1918</v>
      </c>
      <c r="H1920" s="130">
        <f t="shared" ca="1" si="61"/>
        <v>4.9293814580824824E-4</v>
      </c>
    </row>
    <row r="1921" spans="2:8" x14ac:dyDescent="0.25">
      <c r="B1921" s="136">
        <v>43228</v>
      </c>
      <c r="C1921" s="261">
        <v>6.9512386322021484</v>
      </c>
      <c r="D1921" s="130">
        <f t="shared" si="60"/>
        <v>-6.8808048829038376E-3</v>
      </c>
      <c r="E1921" s="130">
        <v>-8.5862023376407168E-3</v>
      </c>
      <c r="G1921" s="130">
        <v>1919</v>
      </c>
      <c r="H1921" s="130">
        <f t="shared" ca="1" si="61"/>
        <v>-1.3164476256793463E-2</v>
      </c>
    </row>
    <row r="1922" spans="2:8" x14ac:dyDescent="0.25">
      <c r="B1922" s="136">
        <v>43227</v>
      </c>
      <c r="C1922" s="261">
        <v>6.9994001388549796</v>
      </c>
      <c r="D1922" s="130">
        <f t="shared" si="60"/>
        <v>-1.2457569391767806E-2</v>
      </c>
      <c r="E1922" s="130">
        <v>6.9284783908466693E-3</v>
      </c>
      <c r="G1922" s="130">
        <v>1920</v>
      </c>
      <c r="H1922" s="130">
        <f t="shared" ca="1" si="61"/>
        <v>1.6925623052626154E-2</v>
      </c>
    </row>
    <row r="1923" spans="2:8" x14ac:dyDescent="0.25">
      <c r="B1923" s="136">
        <v>43224</v>
      </c>
      <c r="C1923" s="261">
        <v>7.0876955986022949</v>
      </c>
      <c r="D1923" s="130">
        <f t="shared" ref="D1923:D1986" si="62">(C1923-C1924)/C1924</f>
        <v>-1.1311885752440325E-3</v>
      </c>
      <c r="E1923" s="130">
        <v>1.2614718118081394E-2</v>
      </c>
      <c r="G1923" s="130">
        <v>1921</v>
      </c>
      <c r="H1923" s="130">
        <f t="shared" ref="H1923:H1986" ca="1" si="63">_xlfn.NORM.INV(RAND(),N$5,N$6)</f>
        <v>-8.8289136626693802E-3</v>
      </c>
    </row>
    <row r="1924" spans="2:8" x14ac:dyDescent="0.25">
      <c r="B1924" s="136">
        <v>43223</v>
      </c>
      <c r="C1924" s="261">
        <v>7.0957221984863281</v>
      </c>
      <c r="D1924" s="130">
        <f t="shared" si="62"/>
        <v>-5.0648009970207051E-3</v>
      </c>
      <c r="E1924" s="130">
        <v>1.1324696119308596E-3</v>
      </c>
      <c r="G1924" s="130">
        <v>1922</v>
      </c>
      <c r="H1924" s="130">
        <f t="shared" ca="1" si="63"/>
        <v>2.2225227605151571E-2</v>
      </c>
    </row>
    <row r="1925" spans="2:8" x14ac:dyDescent="0.25">
      <c r="B1925" s="136">
        <v>43222</v>
      </c>
      <c r="C1925" s="261">
        <v>7.1318435668945313</v>
      </c>
      <c r="D1925" s="130">
        <f t="shared" si="62"/>
        <v>7.3699052302201272E-3</v>
      </c>
      <c r="E1925" s="130">
        <v>5.0905837908801722E-3</v>
      </c>
      <c r="G1925" s="130">
        <v>1923</v>
      </c>
      <c r="H1925" s="130">
        <f t="shared" ca="1" si="63"/>
        <v>-2.9983596544314265E-2</v>
      </c>
    </row>
    <row r="1926" spans="2:8" x14ac:dyDescent="0.25">
      <c r="B1926" s="136">
        <v>43221</v>
      </c>
      <c r="C1926" s="261">
        <v>7.0796670913696289</v>
      </c>
      <c r="D1926" s="130">
        <f t="shared" si="62"/>
        <v>-1.6979784891346657E-3</v>
      </c>
      <c r="E1926" s="130">
        <v>-7.3159870986376548E-3</v>
      </c>
      <c r="G1926" s="130">
        <v>1924</v>
      </c>
      <c r="H1926" s="130">
        <f t="shared" ca="1" si="63"/>
        <v>-3.3271305124556512E-2</v>
      </c>
    </row>
    <row r="1927" spans="2:8" x14ac:dyDescent="0.25">
      <c r="B1927" s="136">
        <v>43220</v>
      </c>
      <c r="C1927" s="261">
        <v>7.0917086601257324</v>
      </c>
      <c r="D1927" s="130">
        <f t="shared" si="62"/>
        <v>2.8378377922773671E-3</v>
      </c>
      <c r="E1927" s="130">
        <v>1.7008665239051459E-3</v>
      </c>
      <c r="G1927" s="130">
        <v>1925</v>
      </c>
      <c r="H1927" s="130">
        <f t="shared" ca="1" si="63"/>
        <v>-2.7716140308272661E-2</v>
      </c>
    </row>
    <row r="1928" spans="2:8" x14ac:dyDescent="0.25">
      <c r="B1928" s="136">
        <v>43217</v>
      </c>
      <c r="C1928" s="261">
        <v>7.0716404914855957</v>
      </c>
      <c r="D1928" s="130">
        <f t="shared" si="62"/>
        <v>9.1638769495923818E-3</v>
      </c>
      <c r="E1928" s="130">
        <v>-2.8298072582949169E-3</v>
      </c>
      <c r="G1928" s="130">
        <v>1926</v>
      </c>
      <c r="H1928" s="130">
        <f t="shared" ca="1" si="63"/>
        <v>7.9558758449640738E-3</v>
      </c>
    </row>
    <row r="1929" spans="2:8" x14ac:dyDescent="0.25">
      <c r="B1929" s="136">
        <v>43216</v>
      </c>
      <c r="C1929" s="261">
        <v>7.0074253082275391</v>
      </c>
      <c r="D1929" s="130">
        <f t="shared" si="62"/>
        <v>1.452611496047489E-2</v>
      </c>
      <c r="E1929" s="130">
        <v>-9.0806628724088949E-3</v>
      </c>
      <c r="G1929" s="130">
        <v>1927</v>
      </c>
      <c r="H1929" s="130">
        <f t="shared" ca="1" si="63"/>
        <v>5.4373776249073665E-3</v>
      </c>
    </row>
    <row r="1930" spans="2:8" x14ac:dyDescent="0.25">
      <c r="B1930" s="136">
        <v>43215</v>
      </c>
      <c r="C1930" s="261">
        <v>6.9070920944213867</v>
      </c>
      <c r="D1930" s="130">
        <f t="shared" si="62"/>
        <v>7.0217224152578309E-3</v>
      </c>
      <c r="E1930" s="130">
        <v>-1.4318128184448772E-2</v>
      </c>
      <c r="G1930" s="130">
        <v>1928</v>
      </c>
      <c r="H1930" s="130">
        <f t="shared" ca="1" si="63"/>
        <v>-5.5439206889588005E-2</v>
      </c>
    </row>
    <row r="1931" spans="2:8" x14ac:dyDescent="0.25">
      <c r="B1931" s="136">
        <v>43214</v>
      </c>
      <c r="C1931" s="261">
        <v>6.8589305877685547</v>
      </c>
      <c r="D1931" s="130">
        <f t="shared" si="62"/>
        <v>-1.8943833893035014E-2</v>
      </c>
      <c r="E1931" s="130">
        <v>-6.9727616187035312E-3</v>
      </c>
      <c r="G1931" s="130">
        <v>1929</v>
      </c>
      <c r="H1931" s="130">
        <f t="shared" ca="1" si="63"/>
        <v>5.0343799579018857E-3</v>
      </c>
    </row>
    <row r="1932" spans="2:8" x14ac:dyDescent="0.25">
      <c r="B1932" s="136">
        <v>43213</v>
      </c>
      <c r="C1932" s="261">
        <v>6.9913740158081046</v>
      </c>
      <c r="D1932" s="130">
        <f t="shared" si="62"/>
        <v>2.8787500204342392E-3</v>
      </c>
      <c r="E1932" s="130">
        <v>1.9309632361017709E-2</v>
      </c>
      <c r="G1932" s="130">
        <v>1930</v>
      </c>
      <c r="H1932" s="130">
        <f t="shared" ca="1" si="63"/>
        <v>-8.2355319200856526E-3</v>
      </c>
    </row>
    <row r="1933" spans="2:8" x14ac:dyDescent="0.25">
      <c r="B1933" s="136">
        <v>43210</v>
      </c>
      <c r="C1933" s="261">
        <v>6.9713053703308114</v>
      </c>
      <c r="D1933" s="130">
        <f t="shared" si="62"/>
        <v>1.164822989254026E-2</v>
      </c>
      <c r="E1933" s="130">
        <v>-2.870486607055522E-3</v>
      </c>
      <c r="G1933" s="130">
        <v>1931</v>
      </c>
      <c r="H1933" s="130">
        <f t="shared" ca="1" si="63"/>
        <v>-1.8203167195558284E-2</v>
      </c>
    </row>
    <row r="1934" spans="2:8" x14ac:dyDescent="0.25">
      <c r="B1934" s="136">
        <v>43209</v>
      </c>
      <c r="C1934" s="261">
        <v>6.8910369873046884</v>
      </c>
      <c r="D1934" s="130">
        <f t="shared" si="62"/>
        <v>1.4176026611366806E-2</v>
      </c>
      <c r="E1934" s="130">
        <v>-1.1514110881978772E-2</v>
      </c>
      <c r="G1934" s="130">
        <v>1932</v>
      </c>
      <c r="H1934" s="130">
        <f t="shared" ca="1" si="63"/>
        <v>-1.8730767148917804E-2</v>
      </c>
    </row>
    <row r="1935" spans="2:8" x14ac:dyDescent="0.25">
      <c r="B1935" s="136">
        <v>43208</v>
      </c>
      <c r="C1935" s="261">
        <v>6.7947149276733398</v>
      </c>
      <c r="D1935" s="130">
        <f t="shared" si="62"/>
        <v>5.941809405492912E-3</v>
      </c>
      <c r="E1935" s="130">
        <v>-1.3977875871048441E-2</v>
      </c>
      <c r="G1935" s="130">
        <v>1933</v>
      </c>
      <c r="H1935" s="130">
        <f t="shared" ca="1" si="63"/>
        <v>3.0187577801688313E-2</v>
      </c>
    </row>
    <row r="1936" spans="2:8" x14ac:dyDescent="0.25">
      <c r="B1936" s="136">
        <v>43207</v>
      </c>
      <c r="C1936" s="261">
        <v>6.7545804977416992</v>
      </c>
      <c r="D1936" s="130">
        <f t="shared" si="62"/>
        <v>-9.4174482722160727E-3</v>
      </c>
      <c r="E1936" s="130">
        <v>-5.9067128435634809E-3</v>
      </c>
      <c r="G1936" s="130">
        <v>1934</v>
      </c>
      <c r="H1936" s="130">
        <f t="shared" ca="1" si="63"/>
        <v>4.2070544069841055E-4</v>
      </c>
    </row>
    <row r="1937" spans="2:8" x14ac:dyDescent="0.25">
      <c r="B1937" s="136">
        <v>43206</v>
      </c>
      <c r="C1937" s="261">
        <v>6.8187961578369141</v>
      </c>
      <c r="D1937" s="130">
        <f t="shared" si="62"/>
        <v>2.226236275284102E-2</v>
      </c>
      <c r="E1937" s="130">
        <v>9.5069797623530371E-3</v>
      </c>
      <c r="G1937" s="130">
        <v>1935</v>
      </c>
      <c r="H1937" s="130">
        <f t="shared" ca="1" si="63"/>
        <v>1.1310009261169459E-2</v>
      </c>
    </row>
    <row r="1938" spans="2:8" x14ac:dyDescent="0.25">
      <c r="B1938" s="136">
        <v>43203</v>
      </c>
      <c r="C1938" s="261">
        <v>6.6702995300292969</v>
      </c>
      <c r="D1938" s="130">
        <f t="shared" si="62"/>
        <v>-7.7179727950519861E-2</v>
      </c>
      <c r="E1938" s="130">
        <v>-2.1777543186556246E-2</v>
      </c>
      <c r="G1938" s="130">
        <v>1936</v>
      </c>
      <c r="H1938" s="130">
        <f t="shared" ca="1" si="63"/>
        <v>-2.2220297682673688E-2</v>
      </c>
    </row>
    <row r="1939" spans="2:8" x14ac:dyDescent="0.25">
      <c r="B1939" s="136">
        <v>43202</v>
      </c>
      <c r="C1939" s="261">
        <v>7.2281675338745117</v>
      </c>
      <c r="D1939" s="130">
        <f t="shared" si="62"/>
        <v>3.8040738735832885E-2</v>
      </c>
      <c r="E1939" s="130">
        <v>8.3634625601702872E-2</v>
      </c>
      <c r="G1939" s="130">
        <v>1937</v>
      </c>
      <c r="H1939" s="130">
        <f t="shared" ca="1" si="63"/>
        <v>1.4254020068856347E-2</v>
      </c>
    </row>
    <row r="1940" spans="2:8" x14ac:dyDescent="0.25">
      <c r="B1940" s="136">
        <v>43201</v>
      </c>
      <c r="C1940" s="261">
        <v>6.9632792472839364</v>
      </c>
      <c r="D1940" s="130">
        <f t="shared" si="62"/>
        <v>1.7321538964306189E-3</v>
      </c>
      <c r="E1940" s="130">
        <v>-3.6646672251187756E-2</v>
      </c>
      <c r="G1940" s="130">
        <v>1938</v>
      </c>
      <c r="H1940" s="130">
        <f t="shared" ca="1" si="63"/>
        <v>-6.4732246609034124E-3</v>
      </c>
    </row>
    <row r="1941" spans="2:8" x14ac:dyDescent="0.25">
      <c r="B1941" s="136">
        <v>43200</v>
      </c>
      <c r="C1941" s="261">
        <v>6.9512386322021484</v>
      </c>
      <c r="D1941" s="130">
        <f t="shared" si="62"/>
        <v>3.4761437169523184E-3</v>
      </c>
      <c r="E1941" s="130">
        <v>-1.7291587274034001E-3</v>
      </c>
      <c r="G1941" s="130">
        <v>1939</v>
      </c>
      <c r="H1941" s="130">
        <f t="shared" ca="1" si="63"/>
        <v>-2.188099961933292E-2</v>
      </c>
    </row>
    <row r="1942" spans="2:8" x14ac:dyDescent="0.25">
      <c r="B1942" s="136">
        <v>43199</v>
      </c>
      <c r="C1942" s="261">
        <v>6.9271588325500488</v>
      </c>
      <c r="D1942" s="130">
        <f t="shared" si="62"/>
        <v>-1.3150225720078844E-2</v>
      </c>
      <c r="E1942" s="130">
        <v>-3.4641020005482309E-3</v>
      </c>
      <c r="G1942" s="130">
        <v>1940</v>
      </c>
      <c r="H1942" s="130">
        <f t="shared" ca="1" si="63"/>
        <v>-1.1290745741790615E-2</v>
      </c>
    </row>
    <row r="1943" spans="2:8" x14ac:dyDescent="0.25">
      <c r="B1943" s="136">
        <v>43196</v>
      </c>
      <c r="C1943" s="261">
        <v>7.0194664001464844</v>
      </c>
      <c r="D1943" s="130">
        <f t="shared" si="62"/>
        <v>-2.1264797989139498E-2</v>
      </c>
      <c r="E1943" s="130">
        <v>1.3325458507273027E-2</v>
      </c>
      <c r="G1943" s="130">
        <v>1941</v>
      </c>
      <c r="H1943" s="130">
        <f t="shared" ca="1" si="63"/>
        <v>-1.0852513192248768E-2</v>
      </c>
    </row>
    <row r="1944" spans="2:8" x14ac:dyDescent="0.25">
      <c r="B1944" s="136">
        <v>43195</v>
      </c>
      <c r="C1944" s="261">
        <v>7.1719770431518546</v>
      </c>
      <c r="D1944" s="130">
        <f t="shared" si="62"/>
        <v>2.2435444871036344E-3</v>
      </c>
      <c r="E1944" s="130">
        <v>2.1726814306310741E-2</v>
      </c>
      <c r="G1944" s="130">
        <v>1942</v>
      </c>
      <c r="H1944" s="130">
        <f t="shared" ca="1" si="63"/>
        <v>-1.537701361266256E-2</v>
      </c>
    </row>
    <row r="1945" spans="2:8" x14ac:dyDescent="0.25">
      <c r="B1945" s="136">
        <v>43194</v>
      </c>
      <c r="C1945" s="261">
        <v>7.1559224128723136</v>
      </c>
      <c r="D1945" s="130">
        <f t="shared" si="62"/>
        <v>8.4840151153081304E-3</v>
      </c>
      <c r="E1945" s="130">
        <v>-2.2385222628216218E-3</v>
      </c>
      <c r="G1945" s="130">
        <v>1943</v>
      </c>
      <c r="H1945" s="130">
        <f t="shared" ca="1" si="63"/>
        <v>-1.7670085277858253E-3</v>
      </c>
    </row>
    <row r="1946" spans="2:8" x14ac:dyDescent="0.25">
      <c r="B1946" s="136">
        <v>43193</v>
      </c>
      <c r="C1946" s="261">
        <v>7.0957221984863281</v>
      </c>
      <c r="D1946" s="130">
        <f t="shared" si="62"/>
        <v>7.4077684658547588E-3</v>
      </c>
      <c r="E1946" s="130">
        <v>-8.4126421322980351E-3</v>
      </c>
      <c r="G1946" s="130">
        <v>1944</v>
      </c>
      <c r="H1946" s="130">
        <f t="shared" ca="1" si="63"/>
        <v>-1.6604816154444712E-2</v>
      </c>
    </row>
    <row r="1947" spans="2:8" x14ac:dyDescent="0.25">
      <c r="B1947" s="136">
        <v>43192</v>
      </c>
      <c r="C1947" s="261">
        <v>7.0435452461242676</v>
      </c>
      <c r="D1947" s="130">
        <f t="shared" si="62"/>
        <v>-1.6807160646900077E-2</v>
      </c>
      <c r="E1947" s="130">
        <v>-7.3532969446282754E-3</v>
      </c>
      <c r="G1947" s="130">
        <v>1945</v>
      </c>
      <c r="H1947" s="130">
        <f t="shared" ca="1" si="63"/>
        <v>-6.0371026704701722E-2</v>
      </c>
    </row>
    <row r="1948" spans="2:8" x14ac:dyDescent="0.25">
      <c r="B1948" s="136">
        <v>43188</v>
      </c>
      <c r="C1948" s="261">
        <v>7.1639509201049796</v>
      </c>
      <c r="D1948" s="130">
        <f t="shared" si="62"/>
        <v>9.044796424581841E-3</v>
      </c>
      <c r="E1948" s="130">
        <v>1.7094470152934079E-2</v>
      </c>
      <c r="G1948" s="130">
        <v>1946</v>
      </c>
      <c r="H1948" s="130">
        <f t="shared" ca="1" si="63"/>
        <v>2.5460703633391544E-3</v>
      </c>
    </row>
    <row r="1949" spans="2:8" x14ac:dyDescent="0.25">
      <c r="B1949" s="136">
        <v>43187</v>
      </c>
      <c r="C1949" s="261">
        <v>7.0997352600097656</v>
      </c>
      <c r="D1949" s="130">
        <f t="shared" si="62"/>
        <v>-1.6927854833067831E-3</v>
      </c>
      <c r="E1949" s="130">
        <v>-8.9637213894079755E-3</v>
      </c>
      <c r="G1949" s="130">
        <v>1947</v>
      </c>
      <c r="H1949" s="130">
        <f t="shared" ca="1" si="63"/>
        <v>-3.1989525477876812E-2</v>
      </c>
    </row>
    <row r="1950" spans="2:8" x14ac:dyDescent="0.25">
      <c r="B1950" s="136">
        <v>43186</v>
      </c>
      <c r="C1950" s="261">
        <v>7.1117739677429199</v>
      </c>
      <c r="D1950" s="130">
        <f t="shared" si="62"/>
        <v>-1.3912101178917665E-2</v>
      </c>
      <c r="E1950" s="130">
        <v>1.695655864939637E-3</v>
      </c>
      <c r="G1950" s="130">
        <v>1948</v>
      </c>
      <c r="H1950" s="130">
        <f t="shared" ca="1" si="63"/>
        <v>-4.1072181277070421E-3</v>
      </c>
    </row>
    <row r="1951" spans="2:8" x14ac:dyDescent="0.25">
      <c r="B1951" s="136">
        <v>43185</v>
      </c>
      <c r="C1951" s="261">
        <v>7.2121095657348633</v>
      </c>
      <c r="D1951" s="130">
        <f t="shared" si="62"/>
        <v>1.3536252026249607E-2</v>
      </c>
      <c r="E1951" s="130">
        <v>1.4108378366218956E-2</v>
      </c>
      <c r="G1951" s="130">
        <v>1949</v>
      </c>
      <c r="H1951" s="130">
        <f t="shared" ca="1" si="63"/>
        <v>4.2958988827671843E-3</v>
      </c>
    </row>
    <row r="1952" spans="2:8" x14ac:dyDescent="0.25">
      <c r="B1952" s="136">
        <v>43182</v>
      </c>
      <c r="C1952" s="261">
        <v>7.115788459777832</v>
      </c>
      <c r="D1952" s="130">
        <f t="shared" si="62"/>
        <v>2.2610983621443267E-3</v>
      </c>
      <c r="E1952" s="130">
        <v>-1.3355469031510312E-2</v>
      </c>
      <c r="G1952" s="130">
        <v>1950</v>
      </c>
      <c r="H1952" s="130">
        <f t="shared" ca="1" si="63"/>
        <v>3.2059531018039295E-2</v>
      </c>
    </row>
    <row r="1953" spans="2:8" x14ac:dyDescent="0.25">
      <c r="B1953" s="136">
        <v>43181</v>
      </c>
      <c r="C1953" s="261">
        <v>7.0997352600097656</v>
      </c>
      <c r="D1953" s="130">
        <f t="shared" si="62"/>
        <v>-1.9401581183752646E-2</v>
      </c>
      <c r="E1953" s="130">
        <v>-2.255997330275838E-3</v>
      </c>
      <c r="G1953" s="130">
        <v>1951</v>
      </c>
      <c r="H1953" s="130">
        <f t="shared" ca="1" si="63"/>
        <v>1.0762223125181498E-2</v>
      </c>
    </row>
    <row r="1954" spans="2:8" x14ac:dyDescent="0.25">
      <c r="B1954" s="136">
        <v>43180</v>
      </c>
      <c r="C1954" s="261">
        <v>7.2402067184448242</v>
      </c>
      <c r="D1954" s="130">
        <f t="shared" si="62"/>
        <v>-9.3351601006153046E-3</v>
      </c>
      <c r="E1954" s="130">
        <v>1.9785450202105898E-2</v>
      </c>
      <c r="G1954" s="130">
        <v>1952</v>
      </c>
      <c r="H1954" s="130">
        <f t="shared" ca="1" si="63"/>
        <v>1.1275346242054602E-2</v>
      </c>
    </row>
    <row r="1955" spans="2:8" x14ac:dyDescent="0.25">
      <c r="B1955" s="136">
        <v>43179</v>
      </c>
      <c r="C1955" s="261">
        <v>7.3084321022033691</v>
      </c>
      <c r="D1955" s="130">
        <f t="shared" si="62"/>
        <v>1.2792048691009836E-2</v>
      </c>
      <c r="E1955" s="130">
        <v>9.4231264950953696E-3</v>
      </c>
      <c r="G1955" s="130">
        <v>1953</v>
      </c>
      <c r="H1955" s="130">
        <f t="shared" ca="1" si="63"/>
        <v>-2.1789868951670242E-3</v>
      </c>
    </row>
    <row r="1956" spans="2:8" x14ac:dyDescent="0.25">
      <c r="B1956" s="136">
        <v>43178</v>
      </c>
      <c r="C1956" s="261">
        <v>7.216123104095459</v>
      </c>
      <c r="D1956" s="130">
        <f t="shared" si="62"/>
        <v>-1.748647716025397E-2</v>
      </c>
      <c r="E1956" s="130">
        <v>-1.2630478988794403E-2</v>
      </c>
      <c r="G1956" s="130">
        <v>1954</v>
      </c>
      <c r="H1956" s="130">
        <f t="shared" ca="1" si="63"/>
        <v>-1.4367117643635106E-2</v>
      </c>
    </row>
    <row r="1957" spans="2:8" x14ac:dyDescent="0.25">
      <c r="B1957" s="136">
        <v>43175</v>
      </c>
      <c r="C1957" s="261">
        <v>7.3445534706115723</v>
      </c>
      <c r="D1957" s="130">
        <f t="shared" si="62"/>
        <v>0</v>
      </c>
      <c r="E1957" s="130">
        <v>1.7797696167797295E-2</v>
      </c>
      <c r="G1957" s="130">
        <v>1955</v>
      </c>
      <c r="H1957" s="130">
        <f t="shared" ca="1" si="63"/>
        <v>-2.6754877689443235E-2</v>
      </c>
    </row>
    <row r="1958" spans="2:8" x14ac:dyDescent="0.25">
      <c r="B1958" s="136">
        <v>43174</v>
      </c>
      <c r="C1958" s="261">
        <v>7.3445534706115723</v>
      </c>
      <c r="D1958" s="130">
        <f t="shared" si="62"/>
        <v>-4.3524948774975635E-3</v>
      </c>
      <c r="E1958" s="130">
        <v>0</v>
      </c>
      <c r="G1958" s="130">
        <v>1956</v>
      </c>
      <c r="H1958" s="130">
        <f t="shared" ca="1" si="63"/>
        <v>-4.6617323551598908E-2</v>
      </c>
    </row>
    <row r="1959" spans="2:8" x14ac:dyDescent="0.25">
      <c r="B1959" s="136">
        <v>43173</v>
      </c>
      <c r="C1959" s="261">
        <v>7.3766603469848633</v>
      </c>
      <c r="D1959" s="130">
        <f t="shared" si="62"/>
        <v>-5.4385480252604982E-4</v>
      </c>
      <c r="E1959" s="130">
        <v>4.371521904192429E-3</v>
      </c>
      <c r="G1959" s="130">
        <v>1957</v>
      </c>
      <c r="H1959" s="130">
        <f t="shared" ca="1" si="63"/>
        <v>-1.8801173758667626E-2</v>
      </c>
    </row>
    <row r="1960" spans="2:8" x14ac:dyDescent="0.25">
      <c r="B1960" s="136">
        <v>43172</v>
      </c>
      <c r="C1960" s="261">
        <v>7.3806743621826172</v>
      </c>
      <c r="D1960" s="130">
        <f t="shared" si="62"/>
        <v>-1.0863343807309979E-3</v>
      </c>
      <c r="E1960" s="130">
        <v>5.441507415201237E-4</v>
      </c>
      <c r="G1960" s="130">
        <v>1958</v>
      </c>
      <c r="H1960" s="130">
        <f t="shared" ca="1" si="63"/>
        <v>8.4098577595981671E-3</v>
      </c>
    </row>
    <row r="1961" spans="2:8" x14ac:dyDescent="0.25">
      <c r="B1961" s="136">
        <v>43171</v>
      </c>
      <c r="C1961" s="261">
        <v>7.3887009620666504</v>
      </c>
      <c r="D1961" s="130">
        <f t="shared" si="62"/>
        <v>1.3766543385230173E-2</v>
      </c>
      <c r="E1961" s="130">
        <v>1.0875157865194818E-3</v>
      </c>
      <c r="G1961" s="130">
        <v>1959</v>
      </c>
      <c r="H1961" s="130">
        <f t="shared" ca="1" si="63"/>
        <v>-2.0412392520057981E-2</v>
      </c>
    </row>
    <row r="1962" spans="2:8" x14ac:dyDescent="0.25">
      <c r="B1962" s="136">
        <v>43168</v>
      </c>
      <c r="C1962" s="261">
        <v>7.288365364074707</v>
      </c>
      <c r="D1962" s="130">
        <f t="shared" si="62"/>
        <v>7.2100928648046961E-3</v>
      </c>
      <c r="E1962" s="130">
        <v>-1.3579599243096053E-2</v>
      </c>
      <c r="G1962" s="130">
        <v>1960</v>
      </c>
      <c r="H1962" s="130">
        <f t="shared" ca="1" si="63"/>
        <v>-4.0224066996713138E-2</v>
      </c>
    </row>
    <row r="1963" spans="2:8" x14ac:dyDescent="0.25">
      <c r="B1963" s="136">
        <v>43167</v>
      </c>
      <c r="C1963" s="261">
        <v>7.2361917495727539</v>
      </c>
      <c r="D1963" s="130">
        <f t="shared" si="62"/>
        <v>7.8256376083268211E-3</v>
      </c>
      <c r="E1963" s="130">
        <v>-7.1584795623890647E-3</v>
      </c>
      <c r="G1963" s="130">
        <v>1961</v>
      </c>
      <c r="H1963" s="130">
        <f t="shared" ca="1" si="63"/>
        <v>-1.5071731464014583E-2</v>
      </c>
    </row>
    <row r="1964" spans="2:8" x14ac:dyDescent="0.25">
      <c r="B1964" s="136">
        <v>43166</v>
      </c>
      <c r="C1964" s="261">
        <v>7.1800036430358887</v>
      </c>
      <c r="D1964" s="130">
        <f t="shared" si="62"/>
        <v>-5.5586133311354329E-3</v>
      </c>
      <c r="E1964" s="130">
        <v>-7.7648725298334921E-3</v>
      </c>
      <c r="G1964" s="130">
        <v>1962</v>
      </c>
      <c r="H1964" s="130">
        <f t="shared" ca="1" si="63"/>
        <v>-1.9260693459361555E-2</v>
      </c>
    </row>
    <row r="1965" spans="2:8" x14ac:dyDescent="0.25">
      <c r="B1965" s="136">
        <v>43165</v>
      </c>
      <c r="C1965" s="261">
        <v>7.2201375961303711</v>
      </c>
      <c r="D1965" s="130">
        <f t="shared" si="62"/>
        <v>-5.5557231373987691E-4</v>
      </c>
      <c r="E1965" s="130">
        <v>5.5896842243819203E-3</v>
      </c>
      <c r="G1965" s="130">
        <v>1963</v>
      </c>
      <c r="H1965" s="130">
        <f t="shared" ca="1" si="63"/>
        <v>9.5077916373159429E-3</v>
      </c>
    </row>
    <row r="1966" spans="2:8" x14ac:dyDescent="0.25">
      <c r="B1966" s="136">
        <v>43164</v>
      </c>
      <c r="C1966" s="261">
        <v>7.2241511344909668</v>
      </c>
      <c r="D1966" s="130">
        <f t="shared" si="62"/>
        <v>1.4084530611141143E-2</v>
      </c>
      <c r="E1966" s="130">
        <v>5.558811459142769E-4</v>
      </c>
      <c r="G1966" s="130">
        <v>1964</v>
      </c>
      <c r="H1966" s="130">
        <f t="shared" ca="1" si="63"/>
        <v>-2.4234816755219574E-2</v>
      </c>
    </row>
    <row r="1967" spans="2:8" x14ac:dyDescent="0.25">
      <c r="B1967" s="136">
        <v>43161</v>
      </c>
      <c r="C1967" s="261">
        <v>7.1238155364990234</v>
      </c>
      <c r="D1967" s="130">
        <f t="shared" si="62"/>
        <v>1.4285600809325373E-2</v>
      </c>
      <c r="E1967" s="130">
        <v>-1.3888911807631122E-2</v>
      </c>
      <c r="G1967" s="130">
        <v>1965</v>
      </c>
      <c r="H1967" s="130">
        <f t="shared" ca="1" si="63"/>
        <v>3.1193872442924722E-2</v>
      </c>
    </row>
    <row r="1968" spans="2:8" x14ac:dyDescent="0.25">
      <c r="B1968" s="136">
        <v>43160</v>
      </c>
      <c r="C1968" s="261">
        <v>7.0234808921813956</v>
      </c>
      <c r="D1968" s="130">
        <f t="shared" si="62"/>
        <v>-9.060026002465818E-3</v>
      </c>
      <c r="E1968" s="130">
        <v>-1.4084396739859575E-2</v>
      </c>
      <c r="G1968" s="130">
        <v>1966</v>
      </c>
      <c r="H1968" s="130">
        <f t="shared" ca="1" si="63"/>
        <v>-1.4826372854167089E-2</v>
      </c>
    </row>
    <row r="1969" spans="2:8" x14ac:dyDescent="0.25">
      <c r="B1969" s="136">
        <v>43159</v>
      </c>
      <c r="C1969" s="261">
        <v>7.0876955986022949</v>
      </c>
      <c r="D1969" s="130">
        <f t="shared" si="62"/>
        <v>7.9907680259690972E-3</v>
      </c>
      <c r="E1969" s="130">
        <v>9.1428605568477789E-3</v>
      </c>
      <c r="G1969" s="130">
        <v>1967</v>
      </c>
      <c r="H1969" s="130">
        <f t="shared" ca="1" si="63"/>
        <v>4.2922002658330939E-2</v>
      </c>
    </row>
    <row r="1970" spans="2:8" x14ac:dyDescent="0.25">
      <c r="B1970" s="136">
        <v>43158</v>
      </c>
      <c r="C1970" s="261">
        <v>7.0315084457397461</v>
      </c>
      <c r="D1970" s="130">
        <f t="shared" si="62"/>
        <v>-9.049643003256275E-3</v>
      </c>
      <c r="E1970" s="130">
        <v>-7.9274218370254251E-3</v>
      </c>
      <c r="G1970" s="130">
        <v>1968</v>
      </c>
      <c r="H1970" s="130">
        <f t="shared" ca="1" si="63"/>
        <v>1.8000083957595087E-2</v>
      </c>
    </row>
    <row r="1971" spans="2:8" x14ac:dyDescent="0.25">
      <c r="B1971" s="136">
        <v>43157</v>
      </c>
      <c r="C1971" s="261">
        <v>7.0957221984863281</v>
      </c>
      <c r="D1971" s="130">
        <f t="shared" si="62"/>
        <v>-1.5590076390163712E-2</v>
      </c>
      <c r="E1971" s="130">
        <v>9.1322869398653556E-3</v>
      </c>
      <c r="G1971" s="130">
        <v>1969</v>
      </c>
      <c r="H1971" s="130">
        <f t="shared" ca="1" si="63"/>
        <v>2.8782766118583662E-2</v>
      </c>
    </row>
    <row r="1972" spans="2:8" x14ac:dyDescent="0.25">
      <c r="B1972" s="136">
        <v>43154</v>
      </c>
      <c r="C1972" s="261">
        <v>7.208096981048584</v>
      </c>
      <c r="D1972" s="130">
        <f t="shared" si="62"/>
        <v>8.9886341495876761E-3</v>
      </c>
      <c r="E1972" s="130">
        <v>1.5836976056676492E-2</v>
      </c>
      <c r="G1972" s="130">
        <v>1970</v>
      </c>
      <c r="H1972" s="130">
        <f t="shared" ca="1" si="63"/>
        <v>-2.2858879425756373E-2</v>
      </c>
    </row>
    <row r="1973" spans="2:8" x14ac:dyDescent="0.25">
      <c r="B1973" s="136">
        <v>43153</v>
      </c>
      <c r="C1973" s="261">
        <v>7.143883228302002</v>
      </c>
      <c r="D1973" s="130">
        <f t="shared" si="62"/>
        <v>7.3571223349359225E-3</v>
      </c>
      <c r="E1973" s="130">
        <v>-8.9085583775317997E-3</v>
      </c>
      <c r="G1973" s="130">
        <v>1971</v>
      </c>
      <c r="H1973" s="130">
        <f t="shared" ca="1" si="63"/>
        <v>-3.9784027693231021E-2</v>
      </c>
    </row>
    <row r="1974" spans="2:8" x14ac:dyDescent="0.25">
      <c r="B1974" s="136">
        <v>43152</v>
      </c>
      <c r="C1974" s="261">
        <v>7.0917086601257324</v>
      </c>
      <c r="D1974" s="130">
        <f t="shared" si="62"/>
        <v>1.7008665239051459E-3</v>
      </c>
      <c r="E1974" s="130">
        <v>-7.3033903983157171E-3</v>
      </c>
      <c r="G1974" s="130">
        <v>1972</v>
      </c>
      <c r="H1974" s="130">
        <f t="shared" ca="1" si="63"/>
        <v>-3.7143207671931199E-3</v>
      </c>
    </row>
    <row r="1975" spans="2:8" x14ac:dyDescent="0.25">
      <c r="B1975" s="136">
        <v>43151</v>
      </c>
      <c r="C1975" s="261">
        <v>7.0796670913696289</v>
      </c>
      <c r="D1975" s="130">
        <f t="shared" si="62"/>
        <v>2.8422718776245255E-3</v>
      </c>
      <c r="E1975" s="130">
        <v>-1.6979784891346657E-3</v>
      </c>
      <c r="G1975" s="130">
        <v>1973</v>
      </c>
      <c r="H1975" s="130">
        <f t="shared" ca="1" si="63"/>
        <v>1.9857007571213697E-2</v>
      </c>
    </row>
    <row r="1976" spans="2:8" x14ac:dyDescent="0.25">
      <c r="B1976" s="136">
        <v>43147</v>
      </c>
      <c r="C1976" s="261">
        <v>7.0596017837524414</v>
      </c>
      <c r="D1976" s="130">
        <f t="shared" si="62"/>
        <v>-1.1356176573972686E-3</v>
      </c>
      <c r="E1976" s="130">
        <v>-2.8342162644409987E-3</v>
      </c>
      <c r="G1976" s="130">
        <v>1974</v>
      </c>
      <c r="H1976" s="130">
        <f t="shared" ca="1" si="63"/>
        <v>-1.3182597422153407E-2</v>
      </c>
    </row>
    <row r="1977" spans="2:8" x14ac:dyDescent="0.25">
      <c r="B1977" s="136">
        <v>43146</v>
      </c>
      <c r="C1977" s="261">
        <v>7.0676279067993164</v>
      </c>
      <c r="D1977" s="130">
        <f t="shared" si="62"/>
        <v>2.2767444441085917E-3</v>
      </c>
      <c r="E1977" s="130">
        <v>1.1369087510498101E-3</v>
      </c>
      <c r="G1977" s="130">
        <v>1975</v>
      </c>
      <c r="H1977" s="130">
        <f t="shared" ca="1" si="63"/>
        <v>-1.9943378344933031E-2</v>
      </c>
    </row>
    <row r="1978" spans="2:8" x14ac:dyDescent="0.25">
      <c r="B1978" s="136">
        <v>43145</v>
      </c>
      <c r="C1978" s="261">
        <v>7.0515732765197754</v>
      </c>
      <c r="D1978" s="130">
        <f t="shared" si="62"/>
        <v>6.3001696558080238E-3</v>
      </c>
      <c r="E1978" s="130">
        <v>-2.2715726536899142E-3</v>
      </c>
      <c r="G1978" s="130">
        <v>1976</v>
      </c>
      <c r="H1978" s="130">
        <f t="shared" ca="1" si="63"/>
        <v>-3.7138582728167481E-2</v>
      </c>
    </row>
    <row r="1979" spans="2:8" x14ac:dyDescent="0.25">
      <c r="B1979" s="136">
        <v>43144</v>
      </c>
      <c r="C1979" s="261">
        <v>7.0074253082275391</v>
      </c>
      <c r="D1979" s="130">
        <f t="shared" si="62"/>
        <v>-9.0806628724088949E-3</v>
      </c>
      <c r="E1979" s="130">
        <v>-6.2607260197152853E-3</v>
      </c>
      <c r="G1979" s="130">
        <v>1977</v>
      </c>
      <c r="H1979" s="130">
        <f t="shared" ca="1" si="63"/>
        <v>1.841577672669382E-5</v>
      </c>
    </row>
    <row r="1980" spans="2:8" x14ac:dyDescent="0.25">
      <c r="B1980" s="136">
        <v>43143</v>
      </c>
      <c r="C1980" s="261">
        <v>7.0716404914855957</v>
      </c>
      <c r="D1980" s="130">
        <f t="shared" si="62"/>
        <v>1.4976793576992106E-2</v>
      </c>
      <c r="E1980" s="130">
        <v>9.1638769495923818E-3</v>
      </c>
      <c r="G1980" s="130">
        <v>1978</v>
      </c>
      <c r="H1980" s="130">
        <f t="shared" ca="1" si="63"/>
        <v>-4.755075466375238E-3</v>
      </c>
    </row>
    <row r="1981" spans="2:8" x14ac:dyDescent="0.25">
      <c r="B1981" s="136">
        <v>43140</v>
      </c>
      <c r="C1981" s="261">
        <v>6.9672927856445313</v>
      </c>
      <c r="D1981" s="130">
        <f t="shared" si="62"/>
        <v>1.4611362099702015E-2</v>
      </c>
      <c r="E1981" s="130">
        <v>-1.4755799020991139E-2</v>
      </c>
      <c r="G1981" s="130">
        <v>1979</v>
      </c>
      <c r="H1981" s="130">
        <f t="shared" ca="1" si="63"/>
        <v>-1.4139000308982227E-2</v>
      </c>
    </row>
    <row r="1982" spans="2:8" x14ac:dyDescent="0.25">
      <c r="B1982" s="136">
        <v>43139</v>
      </c>
      <c r="C1982" s="261">
        <v>6.8669571876525879</v>
      </c>
      <c r="D1982" s="130">
        <f t="shared" si="62"/>
        <v>-2.1166874087083825E-2</v>
      </c>
      <c r="E1982" s="130">
        <v>-1.4400944682370126E-2</v>
      </c>
      <c r="G1982" s="130">
        <v>1980</v>
      </c>
      <c r="H1982" s="130">
        <f t="shared" ca="1" si="63"/>
        <v>1.5273049375860092E-2</v>
      </c>
    </row>
    <row r="1983" spans="2:8" x14ac:dyDescent="0.25">
      <c r="B1983" s="136">
        <v>43138</v>
      </c>
      <c r="C1983" s="261">
        <v>7.0154523849487296</v>
      </c>
      <c r="D1983" s="130">
        <f t="shared" si="62"/>
        <v>5.722230655268272E-4</v>
      </c>
      <c r="E1983" s="130">
        <v>2.1624599256734777E-2</v>
      </c>
      <c r="G1983" s="130">
        <v>1981</v>
      </c>
      <c r="H1983" s="130">
        <f t="shared" ca="1" si="63"/>
        <v>2.0912588939058497E-2</v>
      </c>
    </row>
    <row r="1984" spans="2:8" x14ac:dyDescent="0.25">
      <c r="B1984" s="136">
        <v>43137</v>
      </c>
      <c r="C1984" s="261">
        <v>7.0114402770996094</v>
      </c>
      <c r="D1984" s="130">
        <f t="shared" si="62"/>
        <v>5.7571580409614747E-3</v>
      </c>
      <c r="E1984" s="130">
        <v>-5.7189581355123495E-4</v>
      </c>
      <c r="G1984" s="130">
        <v>1982</v>
      </c>
      <c r="H1984" s="130">
        <f t="shared" ca="1" si="63"/>
        <v>2.1165910603380557E-2</v>
      </c>
    </row>
    <row r="1985" spans="2:8" x14ac:dyDescent="0.25">
      <c r="B1985" s="136">
        <v>43136</v>
      </c>
      <c r="C1985" s="261">
        <v>6.9713053703308114</v>
      </c>
      <c r="D1985" s="130">
        <f t="shared" si="62"/>
        <v>-2.1408494561211314E-2</v>
      </c>
      <c r="E1985" s="130">
        <v>-5.7242029002064557E-3</v>
      </c>
      <c r="G1985" s="130">
        <v>1983</v>
      </c>
      <c r="H1985" s="130">
        <f t="shared" ca="1" si="63"/>
        <v>6.9809900848080055E-3</v>
      </c>
    </row>
    <row r="1986" spans="2:8" x14ac:dyDescent="0.25">
      <c r="B1986" s="136">
        <v>43133</v>
      </c>
      <c r="C1986" s="261">
        <v>7.1238155364990234</v>
      </c>
      <c r="D1986" s="130">
        <f t="shared" si="62"/>
        <v>-1.0038947139078977E-2</v>
      </c>
      <c r="E1986" s="130">
        <v>2.1876844875750277E-2</v>
      </c>
      <c r="G1986" s="130">
        <v>1984</v>
      </c>
      <c r="H1986" s="130">
        <f t="shared" ca="1" si="63"/>
        <v>-2.1389157034680827E-2</v>
      </c>
    </row>
    <row r="1987" spans="2:8" x14ac:dyDescent="0.25">
      <c r="B1987" s="136">
        <v>43132</v>
      </c>
      <c r="C1987" s="261">
        <v>7.1960563659667969</v>
      </c>
      <c r="D1987" s="130">
        <f t="shared" ref="D1987:D2050" si="64">(C1987-C1988)/C1988</f>
        <v>-4.4425046538043239E-3</v>
      </c>
      <c r="E1987" s="130">
        <v>1.0140749588145002E-2</v>
      </c>
      <c r="G1987" s="130">
        <v>1985</v>
      </c>
      <c r="H1987" s="130">
        <f t="shared" ref="H1987:H2050" ca="1" si="65">_xlfn.NORM.INV(RAND(),N$5,N$6)</f>
        <v>2.8407938438741797E-2</v>
      </c>
    </row>
    <row r="1988" spans="2:8" x14ac:dyDescent="0.25">
      <c r="B1988" s="136">
        <v>43131</v>
      </c>
      <c r="C1988" s="261">
        <v>7.2281675338745117</v>
      </c>
      <c r="D1988" s="130">
        <f t="shared" si="64"/>
        <v>-1.3150300099696872E-2</v>
      </c>
      <c r="E1988" s="130">
        <v>4.462328569239977E-3</v>
      </c>
      <c r="G1988" s="130">
        <v>1986</v>
      </c>
      <c r="H1988" s="130">
        <f t="shared" ca="1" si="65"/>
        <v>3.2609030948441031E-2</v>
      </c>
    </row>
    <row r="1989" spans="2:8" x14ac:dyDescent="0.25">
      <c r="B1989" s="136">
        <v>43130</v>
      </c>
      <c r="C1989" s="261">
        <v>7.3244867324829102</v>
      </c>
      <c r="D1989" s="130">
        <f t="shared" si="64"/>
        <v>-1.6172230171407783E-2</v>
      </c>
      <c r="E1989" s="130">
        <v>1.3325534882389271E-2</v>
      </c>
      <c r="G1989" s="130">
        <v>1987</v>
      </c>
      <c r="H1989" s="130">
        <f t="shared" ca="1" si="65"/>
        <v>-1.8006999375628507E-2</v>
      </c>
    </row>
    <row r="1990" spans="2:8" x14ac:dyDescent="0.25">
      <c r="B1990" s="136">
        <v>43129</v>
      </c>
      <c r="C1990" s="261">
        <v>7.4448871612548828</v>
      </c>
      <c r="D1990" s="130">
        <f t="shared" si="64"/>
        <v>2.7025275674702276E-3</v>
      </c>
      <c r="E1990" s="130">
        <v>1.6438070429975152E-2</v>
      </c>
      <c r="G1990" s="130">
        <v>1988</v>
      </c>
      <c r="H1990" s="130">
        <f t="shared" ca="1" si="65"/>
        <v>9.2258417691577568E-3</v>
      </c>
    </row>
    <row r="1991" spans="2:8" x14ac:dyDescent="0.25">
      <c r="B1991" s="136">
        <v>43126</v>
      </c>
      <c r="C1991" s="261">
        <v>7.4248213768005371</v>
      </c>
      <c r="D1991" s="130">
        <f t="shared" si="64"/>
        <v>2.7099801557045654E-3</v>
      </c>
      <c r="E1991" s="130">
        <v>-2.695243597347349E-3</v>
      </c>
      <c r="G1991" s="130">
        <v>1989</v>
      </c>
      <c r="H1991" s="130">
        <f t="shared" ca="1" si="65"/>
        <v>-3.4624696555225981E-3</v>
      </c>
    </row>
    <row r="1992" spans="2:8" x14ac:dyDescent="0.25">
      <c r="B1992" s="136">
        <v>43125</v>
      </c>
      <c r="C1992" s="261">
        <v>7.404754638671875</v>
      </c>
      <c r="D1992" s="130">
        <f t="shared" si="64"/>
        <v>-5.4172816110481905E-4</v>
      </c>
      <c r="E1992" s="130">
        <v>-2.7026560115455812E-3</v>
      </c>
      <c r="G1992" s="130">
        <v>1990</v>
      </c>
      <c r="H1992" s="130">
        <f t="shared" ca="1" si="65"/>
        <v>3.2371796758409239E-2</v>
      </c>
    </row>
    <row r="1993" spans="2:8" x14ac:dyDescent="0.25">
      <c r="B1993" s="136">
        <v>43124</v>
      </c>
      <c r="C1993" s="261">
        <v>7.4087681770324707</v>
      </c>
      <c r="D1993" s="130">
        <f t="shared" si="64"/>
        <v>5.4202178957216281E-4</v>
      </c>
      <c r="E1993" s="130">
        <v>5.4202178957216281E-4</v>
      </c>
      <c r="G1993" s="130">
        <v>1991</v>
      </c>
      <c r="H1993" s="130">
        <f t="shared" ca="1" si="65"/>
        <v>2.4225321568521956E-2</v>
      </c>
    </row>
    <row r="1994" spans="2:8" x14ac:dyDescent="0.25">
      <c r="B1994" s="136">
        <v>43123</v>
      </c>
      <c r="C1994" s="261">
        <v>7.404754638671875</v>
      </c>
      <c r="D1994" s="130">
        <f t="shared" si="64"/>
        <v>8.7478230479861602E-3</v>
      </c>
      <c r="E1994" s="130">
        <v>-5.4172816110481905E-4</v>
      </c>
      <c r="G1994" s="130">
        <v>1992</v>
      </c>
      <c r="H1994" s="130">
        <f t="shared" ca="1" si="65"/>
        <v>2.5238612281473661E-2</v>
      </c>
    </row>
    <row r="1995" spans="2:8" x14ac:dyDescent="0.25">
      <c r="B1995" s="136">
        <v>43122</v>
      </c>
      <c r="C1995" s="261">
        <v>7.340540885925293</v>
      </c>
      <c r="D1995" s="130">
        <f t="shared" si="64"/>
        <v>1.6676038121413637E-2</v>
      </c>
      <c r="E1995" s="130">
        <v>-8.6719622566858584E-3</v>
      </c>
      <c r="G1995" s="130">
        <v>1993</v>
      </c>
      <c r="H1995" s="130">
        <f t="shared" ca="1" si="65"/>
        <v>-1.6181617297534905E-2</v>
      </c>
    </row>
    <row r="1996" spans="2:8" x14ac:dyDescent="0.25">
      <c r="B1996" s="136">
        <v>43119</v>
      </c>
      <c r="C1996" s="261">
        <v>7.2201375961303711</v>
      </c>
      <c r="D1996" s="130">
        <f t="shared" si="64"/>
        <v>3.9061686781176716E-3</v>
      </c>
      <c r="E1996" s="130">
        <v>-1.6402509251843059E-2</v>
      </c>
      <c r="G1996" s="130">
        <v>1994</v>
      </c>
      <c r="H1996" s="130">
        <f t="shared" ca="1" si="65"/>
        <v>1.6342460943792367E-2</v>
      </c>
    </row>
    <row r="1997" spans="2:8" x14ac:dyDescent="0.25">
      <c r="B1997" s="136">
        <v>43118</v>
      </c>
      <c r="C1997" s="261">
        <v>7.1920442581176758</v>
      </c>
      <c r="D1997" s="130">
        <f t="shared" si="64"/>
        <v>-1.1037661626368168E-2</v>
      </c>
      <c r="E1997" s="130">
        <v>-3.8909698933926027E-3</v>
      </c>
      <c r="G1997" s="130">
        <v>1995</v>
      </c>
      <c r="H1997" s="130">
        <f t="shared" ca="1" si="65"/>
        <v>4.0828269554895524E-3</v>
      </c>
    </row>
    <row r="1998" spans="2:8" x14ac:dyDescent="0.25">
      <c r="B1998" s="136">
        <v>43117</v>
      </c>
      <c r="C1998" s="261">
        <v>7.2723135948181152</v>
      </c>
      <c r="D1998" s="130">
        <f t="shared" si="64"/>
        <v>1.9122921237479013E-2</v>
      </c>
      <c r="E1998" s="130">
        <v>1.1160851326775316E-2</v>
      </c>
      <c r="G1998" s="130">
        <v>1996</v>
      </c>
      <c r="H1998" s="130">
        <f t="shared" ca="1" si="65"/>
        <v>-3.4624804564009494E-2</v>
      </c>
    </row>
    <row r="1999" spans="2:8" x14ac:dyDescent="0.25">
      <c r="B1999" s="136">
        <v>43116</v>
      </c>
      <c r="C1999" s="261">
        <v>7.1358551979064941</v>
      </c>
      <c r="D1999" s="130">
        <f t="shared" si="64"/>
        <v>5.7703651610942465E-2</v>
      </c>
      <c r="E1999" s="130">
        <v>-1.8764096890548625E-2</v>
      </c>
      <c r="G1999" s="130">
        <v>1997</v>
      </c>
      <c r="H1999" s="130">
        <f t="shared" ca="1" si="65"/>
        <v>7.0058497999234462E-4</v>
      </c>
    </row>
    <row r="2000" spans="2:8" x14ac:dyDescent="0.25">
      <c r="B2000" s="136">
        <v>43112</v>
      </c>
      <c r="C2000" s="261">
        <v>6.7465543746948242</v>
      </c>
      <c r="D2000" s="130">
        <f t="shared" si="64"/>
        <v>-2.6635629557480407E-2</v>
      </c>
      <c r="E2000" s="130">
        <v>-5.4555594587440956E-2</v>
      </c>
      <c r="G2000" s="130">
        <v>1998</v>
      </c>
      <c r="H2000" s="130">
        <f t="shared" ca="1" si="65"/>
        <v>-1.515495103063969E-2</v>
      </c>
    </row>
    <row r="2001" spans="2:8" x14ac:dyDescent="0.25">
      <c r="B2001" s="136">
        <v>43111</v>
      </c>
      <c r="C2001" s="261">
        <v>6.9311704635620117</v>
      </c>
      <c r="D2001" s="130">
        <f t="shared" si="64"/>
        <v>1.6480079932576469E-2</v>
      </c>
      <c r="E2001" s="130">
        <v>2.7364500249142137E-2</v>
      </c>
      <c r="G2001" s="130">
        <v>1999</v>
      </c>
      <c r="H2001" s="130">
        <f t="shared" ca="1" si="65"/>
        <v>-1.1955869742353383E-2</v>
      </c>
    </row>
    <row r="2002" spans="2:8" x14ac:dyDescent="0.25">
      <c r="B2002" s="136">
        <v>43110</v>
      </c>
      <c r="C2002" s="261">
        <v>6.8187961578369141</v>
      </c>
      <c r="D2002" s="130">
        <f t="shared" si="64"/>
        <v>1.4934457829307241E-2</v>
      </c>
      <c r="E2002" s="130">
        <v>-1.6212890206042798E-2</v>
      </c>
      <c r="G2002" s="130">
        <v>2000</v>
      </c>
      <c r="H2002" s="130">
        <f t="shared" ca="1" si="65"/>
        <v>-3.3527742521287415E-2</v>
      </c>
    </row>
    <row r="2003" spans="2:8" x14ac:dyDescent="0.25">
      <c r="B2003" s="136">
        <v>43109</v>
      </c>
      <c r="C2003" s="261">
        <v>6.7184596061706543</v>
      </c>
      <c r="D2003" s="130">
        <f t="shared" si="64"/>
        <v>1.5776452387494044E-2</v>
      </c>
      <c r="E2003" s="130">
        <v>-1.4714701736748929E-2</v>
      </c>
      <c r="G2003" s="130">
        <v>2001</v>
      </c>
      <c r="H2003" s="130">
        <f t="shared" ca="1" si="65"/>
        <v>-1.5402273989140331E-2</v>
      </c>
    </row>
    <row r="2004" spans="2:8" x14ac:dyDescent="0.25">
      <c r="B2004" s="136">
        <v>43108</v>
      </c>
      <c r="C2004" s="261">
        <v>6.614112377166748</v>
      </c>
      <c r="D2004" s="130">
        <f t="shared" si="64"/>
        <v>7.951091536525158E-3</v>
      </c>
      <c r="E2004" s="130">
        <v>-1.5531421653271118E-2</v>
      </c>
      <c r="G2004" s="130">
        <v>2002</v>
      </c>
      <c r="H2004" s="130">
        <f t="shared" ca="1" si="65"/>
        <v>-5.2692758321091675E-3</v>
      </c>
    </row>
    <row r="2005" spans="2:8" x14ac:dyDescent="0.25">
      <c r="B2005" s="136">
        <v>43105</v>
      </c>
      <c r="C2005" s="261">
        <v>6.5619378089904794</v>
      </c>
      <c r="D2005" s="130">
        <f t="shared" si="64"/>
        <v>1.8691784571862373E-2</v>
      </c>
      <c r="E2005" s="130">
        <v>-7.8883703815474607E-3</v>
      </c>
      <c r="G2005" s="130">
        <v>2003</v>
      </c>
      <c r="H2005" s="130">
        <f t="shared" ca="1" si="65"/>
        <v>2.3616908376220901E-2</v>
      </c>
    </row>
    <row r="2006" spans="2:8" x14ac:dyDescent="0.25">
      <c r="B2006" s="136">
        <v>43104</v>
      </c>
      <c r="C2006" s="261">
        <v>6.4415340423583984</v>
      </c>
      <c r="D2006" s="130">
        <f t="shared" si="64"/>
        <v>-6.1919174389428473E-3</v>
      </c>
      <c r="E2006" s="130">
        <v>-1.8348812521069058E-2</v>
      </c>
      <c r="G2006" s="130">
        <v>2004</v>
      </c>
      <c r="H2006" s="130">
        <f t="shared" ca="1" si="65"/>
        <v>-1.6138495138584532E-2</v>
      </c>
    </row>
    <row r="2007" spans="2:8" x14ac:dyDescent="0.25">
      <c r="B2007" s="136">
        <v>43103</v>
      </c>
      <c r="C2007" s="261">
        <v>6.4816679954528809</v>
      </c>
      <c r="D2007" s="130">
        <f t="shared" si="64"/>
        <v>-8.5944155298564463E-3</v>
      </c>
      <c r="E2007" s="130">
        <v>6.2304961567490888E-3</v>
      </c>
      <c r="G2007" s="130">
        <v>2005</v>
      </c>
      <c r="H2007" s="130">
        <f t="shared" ca="1" si="65"/>
        <v>-2.0073542936860294E-2</v>
      </c>
    </row>
    <row r="2008" spans="2:8" x14ac:dyDescent="0.25">
      <c r="B2008" s="136">
        <v>43102</v>
      </c>
      <c r="C2008" s="261">
        <v>6.5378570556640616</v>
      </c>
      <c r="D2008" s="130">
        <f t="shared" si="64"/>
        <v>4.3157166713471765E-3</v>
      </c>
      <c r="E2008" s="130">
        <v>8.6689198290624218E-3</v>
      </c>
      <c r="G2008" s="130">
        <v>2006</v>
      </c>
      <c r="H2008" s="130">
        <f t="shared" ca="1" si="65"/>
        <v>-1.9850878948078417E-2</v>
      </c>
    </row>
    <row r="2009" spans="2:8" x14ac:dyDescent="0.25">
      <c r="B2009" s="136">
        <v>43098</v>
      </c>
      <c r="C2009" s="261">
        <v>6.5097627639770508</v>
      </c>
      <c r="D2009" s="130">
        <f t="shared" si="64"/>
        <v>3.7128361642299922E-3</v>
      </c>
      <c r="E2009" s="130">
        <v>-4.2971712975387539E-3</v>
      </c>
      <c r="G2009" s="130">
        <v>2007</v>
      </c>
      <c r="H2009" s="130">
        <f t="shared" ca="1" si="65"/>
        <v>-1.5813990021534219E-2</v>
      </c>
    </row>
    <row r="2010" spans="2:8" x14ac:dyDescent="0.25">
      <c r="B2010" s="136">
        <v>43097</v>
      </c>
      <c r="C2010" s="261">
        <v>6.485682487487793</v>
      </c>
      <c r="D2010" s="130">
        <f t="shared" si="64"/>
        <v>-1.2362044975227078E-3</v>
      </c>
      <c r="E2010" s="130">
        <v>-3.6991020045323889E-3</v>
      </c>
      <c r="G2010" s="130">
        <v>2008</v>
      </c>
      <c r="H2010" s="130">
        <f t="shared" ca="1" si="65"/>
        <v>9.5900319334648251E-3</v>
      </c>
    </row>
    <row r="2011" spans="2:8" x14ac:dyDescent="0.25">
      <c r="B2011" s="136">
        <v>43096</v>
      </c>
      <c r="C2011" s="261">
        <v>6.4937100410461426</v>
      </c>
      <c r="D2011" s="130">
        <f t="shared" si="64"/>
        <v>-1.850545441085876E-3</v>
      </c>
      <c r="E2011" s="130">
        <v>1.237734590590335E-3</v>
      </c>
      <c r="G2011" s="130">
        <v>2009</v>
      </c>
      <c r="H2011" s="130">
        <f t="shared" ca="1" si="65"/>
        <v>-1.1329771672362866E-2</v>
      </c>
    </row>
    <row r="2012" spans="2:8" x14ac:dyDescent="0.25">
      <c r="B2012" s="136">
        <v>43095</v>
      </c>
      <c r="C2012" s="261">
        <v>6.5057492256164551</v>
      </c>
      <c r="D2012" s="130">
        <f t="shared" si="64"/>
        <v>6.8323572647251557E-3</v>
      </c>
      <c r="E2012" s="130">
        <v>1.8539763084914362E-3</v>
      </c>
      <c r="G2012" s="130">
        <v>2010</v>
      </c>
      <c r="H2012" s="130">
        <f t="shared" ca="1" si="65"/>
        <v>3.2395433842485034E-3</v>
      </c>
    </row>
    <row r="2013" spans="2:8" x14ac:dyDescent="0.25">
      <c r="B2013" s="136">
        <v>43091</v>
      </c>
      <c r="C2013" s="261">
        <v>6.4616012573242188</v>
      </c>
      <c r="D2013" s="130">
        <f t="shared" si="64"/>
        <v>6.2137508127178929E-4</v>
      </c>
      <c r="E2013" s="130">
        <v>-6.7859929365864961E-3</v>
      </c>
      <c r="G2013" s="130">
        <v>2011</v>
      </c>
      <c r="H2013" s="130">
        <f t="shared" ca="1" si="65"/>
        <v>6.2970080096631409E-2</v>
      </c>
    </row>
    <row r="2014" spans="2:8" x14ac:dyDescent="0.25">
      <c r="B2014" s="136">
        <v>43090</v>
      </c>
      <c r="C2014" s="261">
        <v>6.4575886726379386</v>
      </c>
      <c r="D2014" s="130">
        <f t="shared" si="64"/>
        <v>5.6250210703450475E-3</v>
      </c>
      <c r="E2014" s="130">
        <v>-6.2098921404844104E-4</v>
      </c>
      <c r="G2014" s="130">
        <v>2012</v>
      </c>
      <c r="H2014" s="130">
        <f t="shared" ca="1" si="65"/>
        <v>-1.9958463108711633E-2</v>
      </c>
    </row>
    <row r="2015" spans="2:8" x14ac:dyDescent="0.25">
      <c r="B2015" s="136">
        <v>43089</v>
      </c>
      <c r="C2015" s="261">
        <v>6.4214677810668954</v>
      </c>
      <c r="D2015" s="130">
        <f t="shared" si="64"/>
        <v>6.254840851527601E-4</v>
      </c>
      <c r="E2015" s="130">
        <v>-5.5935571932746973E-3</v>
      </c>
      <c r="G2015" s="130">
        <v>2013</v>
      </c>
      <c r="H2015" s="130">
        <f t="shared" ca="1" si="65"/>
        <v>-7.426263537295039E-3</v>
      </c>
    </row>
    <row r="2016" spans="2:8" x14ac:dyDescent="0.25">
      <c r="B2016" s="136">
        <v>43088</v>
      </c>
      <c r="C2016" s="261">
        <v>6.4174537658691406</v>
      </c>
      <c r="D2016" s="130">
        <f t="shared" si="64"/>
        <v>-3.1173009573524932E-3</v>
      </c>
      <c r="E2016" s="130">
        <v>-6.2509309936736694E-4</v>
      </c>
      <c r="G2016" s="130">
        <v>2014</v>
      </c>
      <c r="H2016" s="130">
        <f t="shared" ca="1" si="65"/>
        <v>8.8279300151615208E-3</v>
      </c>
    </row>
    <row r="2017" spans="2:8" x14ac:dyDescent="0.25">
      <c r="B2017" s="136">
        <v>43087</v>
      </c>
      <c r="C2017" s="261">
        <v>6.4375214576721191</v>
      </c>
      <c r="D2017" s="130">
        <f t="shared" si="64"/>
        <v>-1.2452197344542284E-3</v>
      </c>
      <c r="E2017" s="130">
        <v>3.1270489099130532E-3</v>
      </c>
      <c r="G2017" s="130">
        <v>2015</v>
      </c>
      <c r="H2017" s="130">
        <f t="shared" ca="1" si="65"/>
        <v>-9.5521137130159632E-3</v>
      </c>
    </row>
    <row r="2018" spans="2:8" x14ac:dyDescent="0.25">
      <c r="B2018" s="136">
        <v>43084</v>
      </c>
      <c r="C2018" s="261">
        <v>6.4455475807189941</v>
      </c>
      <c r="D2018" s="130">
        <f t="shared" si="64"/>
        <v>1.0062823245602171E-2</v>
      </c>
      <c r="E2018" s="130">
        <v>1.2467722398516613E-3</v>
      </c>
      <c r="G2018" s="130">
        <v>2016</v>
      </c>
      <c r="H2018" s="130">
        <f t="shared" ca="1" si="65"/>
        <v>-2.0739263916108197E-2</v>
      </c>
    </row>
    <row r="2019" spans="2:8" x14ac:dyDescent="0.25">
      <c r="B2019" s="136">
        <v>43083</v>
      </c>
      <c r="C2019" s="261">
        <v>6.3813333511352539</v>
      </c>
      <c r="D2019" s="130">
        <f t="shared" si="64"/>
        <v>6.2927081300502986E-4</v>
      </c>
      <c r="E2019" s="130">
        <v>-9.9625716480363346E-3</v>
      </c>
      <c r="G2019" s="130">
        <v>2017</v>
      </c>
      <c r="H2019" s="130">
        <f t="shared" ca="1" si="65"/>
        <v>2.2019457670914604E-2</v>
      </c>
    </row>
    <row r="2020" spans="2:8" x14ac:dyDescent="0.25">
      <c r="B2020" s="136">
        <v>43082</v>
      </c>
      <c r="C2020" s="261">
        <v>6.3773202896118164</v>
      </c>
      <c r="D2020" s="130">
        <f t="shared" si="64"/>
        <v>-1.2571834386338034E-3</v>
      </c>
      <c r="E2020" s="130">
        <v>-6.2887508027198848E-4</v>
      </c>
      <c r="G2020" s="130">
        <v>2018</v>
      </c>
      <c r="H2020" s="130">
        <f t="shared" ca="1" si="65"/>
        <v>2.3338954370758072E-2</v>
      </c>
    </row>
    <row r="2021" spans="2:8" x14ac:dyDescent="0.25">
      <c r="B2021" s="136">
        <v>43081</v>
      </c>
      <c r="C2021" s="261">
        <v>6.385347843170166</v>
      </c>
      <c r="D2021" s="130">
        <f t="shared" si="64"/>
        <v>3.152680058970746E-3</v>
      </c>
      <c r="E2021" s="130">
        <v>1.2587659383245815E-3</v>
      </c>
      <c r="G2021" s="130">
        <v>2019</v>
      </c>
      <c r="H2021" s="130">
        <f t="shared" ca="1" si="65"/>
        <v>1.8290125747776848E-2</v>
      </c>
    </row>
    <row r="2022" spans="2:8" x14ac:dyDescent="0.25">
      <c r="B2022" s="136">
        <v>43080</v>
      </c>
      <c r="C2022" s="261">
        <v>6.3652801513671884</v>
      </c>
      <c r="D2022" s="130">
        <f t="shared" si="64"/>
        <v>1.1479634941819998E-2</v>
      </c>
      <c r="E2022" s="130">
        <v>-3.1427719046570402E-3</v>
      </c>
      <c r="G2022" s="130">
        <v>2020</v>
      </c>
      <c r="H2022" s="130">
        <f t="shared" ca="1" si="65"/>
        <v>-5.6742618201617639E-3</v>
      </c>
    </row>
    <row r="2023" spans="2:8" x14ac:dyDescent="0.25">
      <c r="B2023" s="136">
        <v>43077</v>
      </c>
      <c r="C2023" s="261">
        <v>6.2930383682250977</v>
      </c>
      <c r="D2023" s="130">
        <f t="shared" si="64"/>
        <v>6.3810548180830726E-4</v>
      </c>
      <c r="E2023" s="130">
        <v>-1.1349348563483736E-2</v>
      </c>
      <c r="G2023" s="130">
        <v>2021</v>
      </c>
      <c r="H2023" s="130">
        <f t="shared" ca="1" si="65"/>
        <v>-2.8445041691816744E-2</v>
      </c>
    </row>
    <row r="2024" spans="2:8" x14ac:dyDescent="0.25">
      <c r="B2024" s="136">
        <v>43076</v>
      </c>
      <c r="C2024" s="261">
        <v>6.2890253067016602</v>
      </c>
      <c r="D2024" s="130">
        <f t="shared" si="64"/>
        <v>7.0694692465298054E-3</v>
      </c>
      <c r="E2024" s="130">
        <v>-6.3769856285960519E-4</v>
      </c>
      <c r="G2024" s="130">
        <v>2022</v>
      </c>
      <c r="H2024" s="130">
        <f t="shared" ca="1" si="65"/>
        <v>-4.6658630944288924E-2</v>
      </c>
    </row>
    <row r="2025" spans="2:8" x14ac:dyDescent="0.25">
      <c r="B2025" s="136">
        <v>43075</v>
      </c>
      <c r="C2025" s="261">
        <v>6.2448773384094238</v>
      </c>
      <c r="D2025" s="130">
        <f t="shared" si="64"/>
        <v>-8.2855547246963954E-3</v>
      </c>
      <c r="E2025" s="130">
        <v>-7.0198426845558609E-3</v>
      </c>
      <c r="G2025" s="130">
        <v>2023</v>
      </c>
      <c r="H2025" s="130">
        <f t="shared" ca="1" si="65"/>
        <v>-3.552373358948091E-2</v>
      </c>
    </row>
    <row r="2026" spans="2:8" x14ac:dyDescent="0.25">
      <c r="B2026" s="136">
        <v>43074</v>
      </c>
      <c r="C2026" s="261">
        <v>6.2970519065856934</v>
      </c>
      <c r="D2026" s="130">
        <f t="shared" si="64"/>
        <v>1.4877089274831716E-2</v>
      </c>
      <c r="E2026" s="130">
        <v>8.3547787008348903E-3</v>
      </c>
      <c r="G2026" s="130">
        <v>2024</v>
      </c>
      <c r="H2026" s="130">
        <f t="shared" ca="1" si="65"/>
        <v>-4.328300580525847E-2</v>
      </c>
    </row>
    <row r="2027" spans="2:8" x14ac:dyDescent="0.25">
      <c r="B2027" s="136">
        <v>43073</v>
      </c>
      <c r="C2027" s="261">
        <v>6.2047433853149414</v>
      </c>
      <c r="D2027" s="130">
        <f t="shared" si="64"/>
        <v>2.6560517478475803E-2</v>
      </c>
      <c r="E2027" s="130">
        <v>-1.4659005934858539E-2</v>
      </c>
      <c r="G2027" s="130">
        <v>2025</v>
      </c>
      <c r="H2027" s="130">
        <f t="shared" ca="1" si="65"/>
        <v>-6.1578986306661228E-3</v>
      </c>
    </row>
    <row r="2028" spans="2:8" x14ac:dyDescent="0.25">
      <c r="B2028" s="136">
        <v>43070</v>
      </c>
      <c r="C2028" s="261">
        <v>6.0442061424255371</v>
      </c>
      <c r="D2028" s="130">
        <f t="shared" si="64"/>
        <v>-3.2133728992505377E-2</v>
      </c>
      <c r="E2028" s="130">
        <v>-2.5873309002489187E-2</v>
      </c>
      <c r="G2028" s="130">
        <v>2026</v>
      </c>
      <c r="H2028" s="130">
        <f t="shared" ca="1" si="65"/>
        <v>-7.9149931839155653E-5</v>
      </c>
    </row>
    <row r="2029" spans="2:8" x14ac:dyDescent="0.25">
      <c r="B2029" s="136">
        <v>43069</v>
      </c>
      <c r="C2029" s="261">
        <v>6.2448773384094238</v>
      </c>
      <c r="D2029" s="130">
        <f t="shared" si="64"/>
        <v>3.8709310478334401E-3</v>
      </c>
      <c r="E2029" s="130">
        <v>3.3200587679386703E-2</v>
      </c>
      <c r="G2029" s="130">
        <v>2027</v>
      </c>
      <c r="H2029" s="130">
        <f t="shared" ca="1" si="65"/>
        <v>4.8033042537386043E-2</v>
      </c>
    </row>
    <row r="2030" spans="2:8" x14ac:dyDescent="0.25">
      <c r="B2030" s="136">
        <v>43068</v>
      </c>
      <c r="C2030" s="261">
        <v>6.220797061920166</v>
      </c>
      <c r="D2030" s="130">
        <f t="shared" si="64"/>
        <v>-3.8560047194443506E-3</v>
      </c>
      <c r="E2030" s="130">
        <v>-3.8560047194443506E-3</v>
      </c>
      <c r="G2030" s="130">
        <v>2028</v>
      </c>
      <c r="H2030" s="130">
        <f t="shared" ca="1" si="65"/>
        <v>-2.4677854756689748E-2</v>
      </c>
    </row>
    <row r="2031" spans="2:8" x14ac:dyDescent="0.25">
      <c r="B2031" s="136">
        <v>43067</v>
      </c>
      <c r="C2031" s="261">
        <v>6.2448773384094238</v>
      </c>
      <c r="D2031" s="130">
        <f t="shared" si="64"/>
        <v>1.9318800370737154E-3</v>
      </c>
      <c r="E2031" s="130">
        <v>3.8709310478334401E-3</v>
      </c>
      <c r="G2031" s="130">
        <v>2029</v>
      </c>
      <c r="H2031" s="130">
        <f t="shared" ca="1" si="65"/>
        <v>6.0279604148671291E-3</v>
      </c>
    </row>
    <row r="2032" spans="2:8" x14ac:dyDescent="0.25">
      <c r="B2032" s="136">
        <v>43066</v>
      </c>
      <c r="C2032" s="261">
        <v>6.2328362464904794</v>
      </c>
      <c r="D2032" s="130">
        <f t="shared" si="64"/>
        <v>-5.1250743899187998E-3</v>
      </c>
      <c r="E2032" s="130">
        <v>-1.9281550727802289E-3</v>
      </c>
      <c r="G2032" s="130">
        <v>2030</v>
      </c>
      <c r="H2032" s="130">
        <f t="shared" ca="1" si="65"/>
        <v>-3.4052205025560327E-2</v>
      </c>
    </row>
    <row r="2033" spans="2:8" x14ac:dyDescent="0.25">
      <c r="B2033" s="136">
        <v>43063</v>
      </c>
      <c r="C2033" s="261">
        <v>6.2649445533752441</v>
      </c>
      <c r="D2033" s="130">
        <f t="shared" si="64"/>
        <v>2.6973876948926685E-2</v>
      </c>
      <c r="E2033" s="130">
        <v>5.1514760880881395E-3</v>
      </c>
      <c r="G2033" s="130">
        <v>2031</v>
      </c>
      <c r="H2033" s="130">
        <f t="shared" ca="1" si="65"/>
        <v>-3.3536375476814248E-2</v>
      </c>
    </row>
    <row r="2034" spans="2:8" x14ac:dyDescent="0.25">
      <c r="B2034" s="136">
        <v>43061</v>
      </c>
      <c r="C2034" s="261">
        <v>6.1003932952880859</v>
      </c>
      <c r="D2034" s="130">
        <f t="shared" si="64"/>
        <v>5.2908506284712071E-3</v>
      </c>
      <c r="E2034" s="130">
        <v>-2.6265397352719759E-2</v>
      </c>
      <c r="G2034" s="130">
        <v>2032</v>
      </c>
      <c r="H2034" s="130">
        <f t="shared" ca="1" si="65"/>
        <v>-1.3864223175139034E-2</v>
      </c>
    </row>
    <row r="2035" spans="2:8" x14ac:dyDescent="0.25">
      <c r="B2035" s="136">
        <v>43060</v>
      </c>
      <c r="C2035" s="261">
        <v>6.0682868957519531</v>
      </c>
      <c r="D2035" s="130">
        <f t="shared" si="64"/>
        <v>2.6525211478031969E-3</v>
      </c>
      <c r="E2035" s="130">
        <v>-5.263004855921607E-3</v>
      </c>
      <c r="G2035" s="130">
        <v>2033</v>
      </c>
      <c r="H2035" s="130">
        <f t="shared" ca="1" si="65"/>
        <v>1.321025644452622E-2</v>
      </c>
    </row>
    <row r="2036" spans="2:8" x14ac:dyDescent="0.25">
      <c r="B2036" s="136">
        <v>43059</v>
      </c>
      <c r="C2036" s="261">
        <v>6.0522332191467294</v>
      </c>
      <c r="D2036" s="130">
        <f t="shared" si="64"/>
        <v>-7.2415126558891298E-3</v>
      </c>
      <c r="E2036" s="130">
        <v>-2.6455038927809997E-3</v>
      </c>
      <c r="G2036" s="130">
        <v>2034</v>
      </c>
      <c r="H2036" s="130">
        <f t="shared" ca="1" si="65"/>
        <v>-8.1748213108228246E-3</v>
      </c>
    </row>
    <row r="2037" spans="2:8" x14ac:dyDescent="0.25">
      <c r="B2037" s="136">
        <v>43056</v>
      </c>
      <c r="C2037" s="261">
        <v>6.0963802337646484</v>
      </c>
      <c r="D2037" s="130">
        <f t="shared" si="64"/>
        <v>-5.239111133657751E-3</v>
      </c>
      <c r="E2037" s="130">
        <v>7.2943346727380532E-3</v>
      </c>
      <c r="G2037" s="130">
        <v>2035</v>
      </c>
      <c r="H2037" s="130">
        <f t="shared" ca="1" si="65"/>
        <v>-1.9072898914175497E-2</v>
      </c>
    </row>
    <row r="2038" spans="2:8" x14ac:dyDescent="0.25">
      <c r="B2038" s="136">
        <v>43055</v>
      </c>
      <c r="C2038" s="261">
        <v>6.1284880638122559</v>
      </c>
      <c r="D2038" s="130">
        <f t="shared" si="64"/>
        <v>2.8975982286624145E-2</v>
      </c>
      <c r="E2038" s="130">
        <v>5.2667039811229313E-3</v>
      </c>
      <c r="G2038" s="130">
        <v>2036</v>
      </c>
      <c r="H2038" s="130">
        <f t="shared" ca="1" si="65"/>
        <v>1.6642586865324126E-2</v>
      </c>
    </row>
    <row r="2039" spans="2:8" x14ac:dyDescent="0.25">
      <c r="B2039" s="136">
        <v>43054</v>
      </c>
      <c r="C2039" s="261">
        <v>5.9559097290039063</v>
      </c>
      <c r="D2039" s="130">
        <f t="shared" si="64"/>
        <v>-4.6949778423086997E-3</v>
      </c>
      <c r="E2039" s="130">
        <v>-2.8160018100940286E-2</v>
      </c>
      <c r="G2039" s="130">
        <v>2037</v>
      </c>
      <c r="H2039" s="130">
        <f t="shared" ca="1" si="65"/>
        <v>-5.1980558350154691E-3</v>
      </c>
    </row>
    <row r="2040" spans="2:8" x14ac:dyDescent="0.25">
      <c r="B2040" s="136">
        <v>43053</v>
      </c>
      <c r="C2040" s="261">
        <v>5.9840044975280762</v>
      </c>
      <c r="D2040" s="130">
        <f t="shared" si="64"/>
        <v>7.4324974138585713E-3</v>
      </c>
      <c r="E2040" s="130">
        <v>4.7171246379633458E-3</v>
      </c>
      <c r="G2040" s="130">
        <v>2038</v>
      </c>
      <c r="H2040" s="130">
        <f t="shared" ca="1" si="65"/>
        <v>4.4088141092206035E-3</v>
      </c>
    </row>
    <row r="2041" spans="2:8" x14ac:dyDescent="0.25">
      <c r="B2041" s="136">
        <v>43052</v>
      </c>
      <c r="C2041" s="261">
        <v>5.9398565292358398</v>
      </c>
      <c r="D2041" s="130">
        <f t="shared" si="64"/>
        <v>-1.3991013443739988E-2</v>
      </c>
      <c r="E2041" s="130">
        <v>-7.3776629530397826E-3</v>
      </c>
      <c r="G2041" s="130">
        <v>2039</v>
      </c>
      <c r="H2041" s="130">
        <f t="shared" ca="1" si="65"/>
        <v>-1.0133775052053396E-2</v>
      </c>
    </row>
    <row r="2042" spans="2:8" x14ac:dyDescent="0.25">
      <c r="B2042" s="136">
        <v>43049</v>
      </c>
      <c r="C2042" s="261">
        <v>6.0241403579711914</v>
      </c>
      <c r="D2042" s="130">
        <f t="shared" si="64"/>
        <v>2.0029688417551508E-3</v>
      </c>
      <c r="E2042" s="130">
        <v>1.4189539481384518E-2</v>
      </c>
      <c r="G2042" s="130">
        <v>2040</v>
      </c>
      <c r="H2042" s="130">
        <f t="shared" ca="1" si="65"/>
        <v>-3.5584003006634668E-2</v>
      </c>
    </row>
    <row r="2043" spans="2:8" x14ac:dyDescent="0.25">
      <c r="B2043" s="136">
        <v>43048</v>
      </c>
      <c r="C2043" s="261">
        <v>6.0120983123779297</v>
      </c>
      <c r="D2043" s="130">
        <f t="shared" si="64"/>
        <v>4.0213301947755915E-3</v>
      </c>
      <c r="E2043" s="130">
        <v>-1.9989649771900795E-3</v>
      </c>
      <c r="G2043" s="130">
        <v>2041</v>
      </c>
      <c r="H2043" s="130">
        <f t="shared" ca="1" si="65"/>
        <v>-3.1147180190981689E-2</v>
      </c>
    </row>
    <row r="2044" spans="2:8" x14ac:dyDescent="0.25">
      <c r="B2044" s="136">
        <v>43047</v>
      </c>
      <c r="C2044" s="261">
        <v>5.9880185127258301</v>
      </c>
      <c r="D2044" s="130">
        <f t="shared" si="64"/>
        <v>4.7137064961637731E-3</v>
      </c>
      <c r="E2044" s="130">
        <v>-4.0052238671019784E-3</v>
      </c>
      <c r="G2044" s="130">
        <v>2042</v>
      </c>
      <c r="H2044" s="130">
        <f t="shared" ca="1" si="65"/>
        <v>2.577163792968034E-2</v>
      </c>
    </row>
    <row r="2045" spans="2:8" x14ac:dyDescent="0.25">
      <c r="B2045" s="136">
        <v>43046</v>
      </c>
      <c r="C2045" s="261">
        <v>5.9599251747131348</v>
      </c>
      <c r="D2045" s="130">
        <f t="shared" si="64"/>
        <v>2.0245935119850983E-3</v>
      </c>
      <c r="E2045" s="130">
        <v>-4.6915917098437343E-3</v>
      </c>
      <c r="G2045" s="130">
        <v>2043</v>
      </c>
      <c r="H2045" s="130">
        <f t="shared" ca="1" si="65"/>
        <v>1.3320557986060076E-2</v>
      </c>
    </row>
    <row r="2046" spans="2:8" x14ac:dyDescent="0.25">
      <c r="B2046" s="136">
        <v>43045</v>
      </c>
      <c r="C2046" s="261">
        <v>5.947883129119873</v>
      </c>
      <c r="D2046" s="130">
        <f t="shared" si="64"/>
        <v>1.2987001385530276E-2</v>
      </c>
      <c r="E2046" s="130">
        <v>-2.0205028150947096E-3</v>
      </c>
      <c r="G2046" s="130">
        <v>2044</v>
      </c>
      <c r="H2046" s="130">
        <f t="shared" ca="1" si="65"/>
        <v>3.7719843620487942E-2</v>
      </c>
    </row>
    <row r="2047" spans="2:8" x14ac:dyDescent="0.25">
      <c r="B2047" s="136">
        <v>43042</v>
      </c>
      <c r="C2047" s="261">
        <v>5.8716282844543457</v>
      </c>
      <c r="D2047" s="130">
        <f t="shared" si="64"/>
        <v>2.7413607113270788E-3</v>
      </c>
      <c r="E2047" s="130">
        <v>-1.2820501514597011E-2</v>
      </c>
      <c r="G2047" s="130">
        <v>2045</v>
      </c>
      <c r="H2047" s="130">
        <f t="shared" ca="1" si="65"/>
        <v>5.7542966203804283E-3</v>
      </c>
    </row>
    <row r="2048" spans="2:8" x14ac:dyDescent="0.25">
      <c r="B2048" s="136">
        <v>43041</v>
      </c>
      <c r="C2048" s="261">
        <v>5.8555760383605957</v>
      </c>
      <c r="D2048" s="130">
        <f t="shared" si="64"/>
        <v>-4.0954437326791741E-3</v>
      </c>
      <c r="E2048" s="130">
        <v>-2.7338661979420154E-3</v>
      </c>
      <c r="G2048" s="130">
        <v>2046</v>
      </c>
      <c r="H2048" s="130">
        <f t="shared" ca="1" si="65"/>
        <v>6.323510637229364E-3</v>
      </c>
    </row>
    <row r="2049" spans="2:8" x14ac:dyDescent="0.25">
      <c r="B2049" s="136">
        <v>43040</v>
      </c>
      <c r="C2049" s="261">
        <v>5.8796558380126953</v>
      </c>
      <c r="D2049" s="130">
        <f t="shared" si="64"/>
        <v>-1.34681786007998E-2</v>
      </c>
      <c r="E2049" s="130">
        <v>4.112285366008381E-3</v>
      </c>
      <c r="G2049" s="130">
        <v>2047</v>
      </c>
      <c r="H2049" s="130">
        <f t="shared" ca="1" si="65"/>
        <v>-3.1322672183836532E-2</v>
      </c>
    </row>
    <row r="2050" spans="2:8" x14ac:dyDescent="0.25">
      <c r="B2050" s="136">
        <v>43039</v>
      </c>
      <c r="C2050" s="261">
        <v>5.9599251747131348</v>
      </c>
      <c r="D2050" s="130">
        <f t="shared" si="64"/>
        <v>1.0891849048058103E-2</v>
      </c>
      <c r="E2050" s="130">
        <v>1.3652046805441971E-2</v>
      </c>
      <c r="G2050" s="130">
        <v>2048</v>
      </c>
      <c r="H2050" s="130">
        <f t="shared" ca="1" si="65"/>
        <v>2.5014040004637762E-3</v>
      </c>
    </row>
    <row r="2051" spans="2:8" x14ac:dyDescent="0.25">
      <c r="B2051" s="136">
        <v>43038</v>
      </c>
      <c r="C2051" s="261">
        <v>5.8957099914550781</v>
      </c>
      <c r="D2051" s="130">
        <f t="shared" ref="D2051:D2114" si="66">(C2051-C2052)/C2052</f>
        <v>-7.3334424146295684E-3</v>
      </c>
      <c r="E2051" s="130">
        <v>-1.0774494876296408E-2</v>
      </c>
      <c r="G2051" s="130">
        <v>2049</v>
      </c>
      <c r="H2051" s="130">
        <f t="shared" ref="H2051:H2114" ca="1" si="67">_xlfn.NORM.INV(RAND(),N$5,N$6)</f>
        <v>-2.6528924509556756E-3</v>
      </c>
    </row>
    <row r="2052" spans="2:8" x14ac:dyDescent="0.25">
      <c r="B2052" s="136">
        <v>43035</v>
      </c>
      <c r="C2052" s="261">
        <v>5.939265251159668</v>
      </c>
      <c r="D2052" s="130">
        <f t="shared" si="66"/>
        <v>-6.6624699952165653E-4</v>
      </c>
      <c r="E2052" s="130">
        <v>7.3876190938354279E-3</v>
      </c>
      <c r="G2052" s="130">
        <v>2050</v>
      </c>
      <c r="H2052" s="130">
        <f t="shared" ca="1" si="67"/>
        <v>-6.9718807138210992E-3</v>
      </c>
    </row>
    <row r="2053" spans="2:8" x14ac:dyDescent="0.25">
      <c r="B2053" s="136">
        <v>43034</v>
      </c>
      <c r="C2053" s="261">
        <v>5.9432249069213867</v>
      </c>
      <c r="D2053" s="130">
        <f t="shared" si="66"/>
        <v>0</v>
      </c>
      <c r="E2053" s="130">
        <v>6.6669118052028564E-4</v>
      </c>
      <c r="G2053" s="130">
        <v>2051</v>
      </c>
      <c r="H2053" s="130">
        <f t="shared" ca="1" si="67"/>
        <v>1.5751386598393948E-2</v>
      </c>
    </row>
    <row r="2054" spans="2:8" x14ac:dyDescent="0.25">
      <c r="B2054" s="136">
        <v>43033</v>
      </c>
      <c r="C2054" s="261">
        <v>5.9432249069213867</v>
      </c>
      <c r="D2054" s="130">
        <f t="shared" si="66"/>
        <v>3.3746638042545372E-2</v>
      </c>
      <c r="E2054" s="130">
        <v>0</v>
      </c>
      <c r="G2054" s="130">
        <v>2052</v>
      </c>
      <c r="H2054" s="130">
        <f t="shared" ca="1" si="67"/>
        <v>-1.9229439793611781E-2</v>
      </c>
    </row>
    <row r="2055" spans="2:8" x14ac:dyDescent="0.25">
      <c r="B2055" s="136">
        <v>43032</v>
      </c>
      <c r="C2055" s="261">
        <v>5.7492084503173828</v>
      </c>
      <c r="D2055" s="130">
        <f t="shared" si="66"/>
        <v>-2.0903532439884499E-2</v>
      </c>
      <c r="E2055" s="130">
        <v>-3.2644979727766213E-2</v>
      </c>
      <c r="G2055" s="130">
        <v>2053</v>
      </c>
      <c r="H2055" s="130">
        <f t="shared" ca="1" si="67"/>
        <v>1.0038285234218128E-2</v>
      </c>
    </row>
    <row r="2056" spans="2:8" x14ac:dyDescent="0.25">
      <c r="B2056" s="136">
        <v>43031</v>
      </c>
      <c r="C2056" s="261">
        <v>5.871953010559082</v>
      </c>
      <c r="D2056" s="130">
        <f t="shared" si="66"/>
        <v>1.8543809935005102E-2</v>
      </c>
      <c r="E2056" s="130">
        <v>2.1349819075515197E-2</v>
      </c>
      <c r="G2056" s="130">
        <v>2054</v>
      </c>
      <c r="H2056" s="130">
        <f t="shared" ca="1" si="67"/>
        <v>1.4816670383368074E-2</v>
      </c>
    </row>
    <row r="2057" spans="2:8" x14ac:dyDescent="0.25">
      <c r="B2057" s="136">
        <v>43028</v>
      </c>
      <c r="C2057" s="261">
        <v>5.7650470733642578</v>
      </c>
      <c r="D2057" s="130">
        <f t="shared" si="66"/>
        <v>-9.5235067949444342E-3</v>
      </c>
      <c r="E2057" s="130">
        <v>-1.8206197665850438E-2</v>
      </c>
      <c r="G2057" s="130">
        <v>2055</v>
      </c>
      <c r="H2057" s="130">
        <f t="shared" ca="1" si="67"/>
        <v>-2.9086689813968253E-2</v>
      </c>
    </row>
    <row r="2058" spans="2:8" x14ac:dyDescent="0.25">
      <c r="B2058" s="136">
        <v>43027</v>
      </c>
      <c r="C2058" s="261">
        <v>5.8204784393310547</v>
      </c>
      <c r="D2058" s="130">
        <f t="shared" si="66"/>
        <v>8.2302602854300057E-3</v>
      </c>
      <c r="E2058" s="130">
        <v>9.6150760369159097E-3</v>
      </c>
      <c r="G2058" s="130">
        <v>2056</v>
      </c>
      <c r="H2058" s="130">
        <f t="shared" ca="1" si="67"/>
        <v>-3.6066934330610922E-2</v>
      </c>
    </row>
    <row r="2059" spans="2:8" x14ac:dyDescent="0.25">
      <c r="B2059" s="136">
        <v>43026</v>
      </c>
      <c r="C2059" s="261">
        <v>5.7729654312133789</v>
      </c>
      <c r="D2059" s="130">
        <f t="shared" si="66"/>
        <v>8.2988954905164752E-3</v>
      </c>
      <c r="E2059" s="130">
        <v>-8.1630760448511228E-3</v>
      </c>
      <c r="G2059" s="130">
        <v>2057</v>
      </c>
      <c r="H2059" s="130">
        <f t="shared" ca="1" si="67"/>
        <v>1.3330721526934698E-2</v>
      </c>
    </row>
    <row r="2060" spans="2:8" x14ac:dyDescent="0.25">
      <c r="B2060" s="136">
        <v>43025</v>
      </c>
      <c r="C2060" s="261">
        <v>5.7254505157470703</v>
      </c>
      <c r="D2060" s="130">
        <f t="shared" si="66"/>
        <v>-1.0943905349580342E-2</v>
      </c>
      <c r="E2060" s="130">
        <v>-8.2305906786491485E-3</v>
      </c>
      <c r="G2060" s="130">
        <v>2058</v>
      </c>
      <c r="H2060" s="130">
        <f t="shared" ca="1" si="67"/>
        <v>-3.4870245023875188E-2</v>
      </c>
    </row>
    <row r="2061" spans="2:8" x14ac:dyDescent="0.25">
      <c r="B2061" s="136">
        <v>43024</v>
      </c>
      <c r="C2061" s="261">
        <v>5.7888026237487793</v>
      </c>
      <c r="D2061" s="130">
        <f t="shared" si="66"/>
        <v>-6.1181863112662899E-3</v>
      </c>
      <c r="E2061" s="130">
        <v>1.1064999658536504E-2</v>
      </c>
      <c r="G2061" s="130">
        <v>2059</v>
      </c>
      <c r="H2061" s="130">
        <f t="shared" ca="1" si="67"/>
        <v>-1.4020350708466113E-2</v>
      </c>
    </row>
    <row r="2062" spans="2:8" x14ac:dyDescent="0.25">
      <c r="B2062" s="136">
        <v>43021</v>
      </c>
      <c r="C2062" s="261">
        <v>5.8244376182556152</v>
      </c>
      <c r="D2062" s="130">
        <f t="shared" si="66"/>
        <v>6.8444675830980272E-3</v>
      </c>
      <c r="E2062" s="130">
        <v>6.1558489419974421E-3</v>
      </c>
      <c r="G2062" s="130">
        <v>2060</v>
      </c>
      <c r="H2062" s="130">
        <f t="shared" ca="1" si="67"/>
        <v>8.1044813370491839E-3</v>
      </c>
    </row>
    <row r="2063" spans="2:8" x14ac:dyDescent="0.25">
      <c r="B2063" s="136">
        <v>43020</v>
      </c>
      <c r="C2063" s="261">
        <v>5.7848434448242188</v>
      </c>
      <c r="D2063" s="130">
        <f t="shared" si="66"/>
        <v>2.0575237722051088E-3</v>
      </c>
      <c r="E2063" s="130">
        <v>-6.7979393078734197E-3</v>
      </c>
      <c r="G2063" s="130">
        <v>2061</v>
      </c>
      <c r="H2063" s="130">
        <f t="shared" ca="1" si="67"/>
        <v>-1.2016819045241158E-2</v>
      </c>
    </row>
    <row r="2064" spans="2:8" x14ac:dyDescent="0.25">
      <c r="B2064" s="136">
        <v>43019</v>
      </c>
      <c r="C2064" s="261">
        <v>5.7729654312133789</v>
      </c>
      <c r="D2064" s="130">
        <f t="shared" si="66"/>
        <v>-1.2195001554716854E-2</v>
      </c>
      <c r="E2064" s="130">
        <v>-2.0532990605765262E-3</v>
      </c>
      <c r="G2064" s="130">
        <v>2062</v>
      </c>
      <c r="H2064" s="130">
        <f t="shared" ca="1" si="67"/>
        <v>-2.9056389908805977E-2</v>
      </c>
    </row>
    <row r="2065" spans="2:8" x14ac:dyDescent="0.25">
      <c r="B2065" s="136">
        <v>43018</v>
      </c>
      <c r="C2065" s="261">
        <v>5.844235897064209</v>
      </c>
      <c r="D2065" s="130">
        <f t="shared" si="66"/>
        <v>4.7651585796997485E-3</v>
      </c>
      <c r="E2065" s="130">
        <v>1.2345555624754579E-2</v>
      </c>
      <c r="G2065" s="130">
        <v>2063</v>
      </c>
      <c r="H2065" s="130">
        <f t="shared" ca="1" si="67"/>
        <v>1.1612713053059578E-2</v>
      </c>
    </row>
    <row r="2066" spans="2:8" x14ac:dyDescent="0.25">
      <c r="B2066" s="136">
        <v>43017</v>
      </c>
      <c r="C2066" s="261">
        <v>5.8165192604064941</v>
      </c>
      <c r="D2066" s="130">
        <f t="shared" si="66"/>
        <v>4.1011489423666827E-3</v>
      </c>
      <c r="E2066" s="130">
        <v>-4.7425595314586821E-3</v>
      </c>
      <c r="G2066" s="130">
        <v>2064</v>
      </c>
      <c r="H2066" s="130">
        <f t="shared" ca="1" si="67"/>
        <v>-1.1390072463940673E-2</v>
      </c>
    </row>
    <row r="2067" spans="2:8" x14ac:dyDescent="0.25">
      <c r="B2067" s="136">
        <v>43014</v>
      </c>
      <c r="C2067" s="261">
        <v>5.792762279510498</v>
      </c>
      <c r="D2067" s="130">
        <f t="shared" si="66"/>
        <v>7.5756218563810922E-3</v>
      </c>
      <c r="E2067" s="130">
        <v>-4.084398216939079E-3</v>
      </c>
      <c r="G2067" s="130">
        <v>2065</v>
      </c>
      <c r="H2067" s="130">
        <f t="shared" ca="1" si="67"/>
        <v>-1.7032136581677161E-2</v>
      </c>
    </row>
    <row r="2068" spans="2:8" x14ac:dyDescent="0.25">
      <c r="B2068" s="136">
        <v>43013</v>
      </c>
      <c r="C2068" s="261">
        <v>5.7492084503173828</v>
      </c>
      <c r="D2068" s="130">
        <f t="shared" si="66"/>
        <v>6.8920527261952778E-4</v>
      </c>
      <c r="E2068" s="130">
        <v>-7.5186633063070623E-3</v>
      </c>
      <c r="G2068" s="130">
        <v>2066</v>
      </c>
      <c r="H2068" s="130">
        <f t="shared" ca="1" si="67"/>
        <v>-1.0814076544305912E-2</v>
      </c>
    </row>
    <row r="2069" spans="2:8" x14ac:dyDescent="0.25">
      <c r="B2069" s="136">
        <v>43012</v>
      </c>
      <c r="C2069" s="261">
        <v>5.7452487945556641</v>
      </c>
      <c r="D2069" s="130">
        <f t="shared" si="66"/>
        <v>-2.7491593813046404E-3</v>
      </c>
      <c r="E2069" s="130">
        <v>-6.8873059586144572E-4</v>
      </c>
      <c r="G2069" s="130">
        <v>2067</v>
      </c>
      <c r="H2069" s="130">
        <f t="shared" ca="1" si="67"/>
        <v>1.7465126738683705E-2</v>
      </c>
    </row>
    <row r="2070" spans="2:8" x14ac:dyDescent="0.25">
      <c r="B2070" s="136">
        <v>43011</v>
      </c>
      <c r="C2070" s="261">
        <v>5.7610869407653809</v>
      </c>
      <c r="D2070" s="130">
        <f t="shared" si="66"/>
        <v>-8.8555025659931702E-3</v>
      </c>
      <c r="E2070" s="130">
        <v>2.7567380936967265E-3</v>
      </c>
      <c r="G2070" s="130">
        <v>2068</v>
      </c>
      <c r="H2070" s="130">
        <f t="shared" ca="1" si="67"/>
        <v>-6.7474029655664328E-3</v>
      </c>
    </row>
    <row r="2071" spans="2:8" x14ac:dyDescent="0.25">
      <c r="B2071" s="136">
        <v>43010</v>
      </c>
      <c r="C2071" s="261">
        <v>5.8125600814819336</v>
      </c>
      <c r="D2071" s="130">
        <f t="shared" si="66"/>
        <v>6.1685055579446786E-3</v>
      </c>
      <c r="E2071" s="130">
        <v>8.9346231441725724E-3</v>
      </c>
      <c r="G2071" s="130">
        <v>2069</v>
      </c>
      <c r="H2071" s="130">
        <f t="shared" ca="1" si="67"/>
        <v>4.5887749498678555E-2</v>
      </c>
    </row>
    <row r="2072" spans="2:8" x14ac:dyDescent="0.25">
      <c r="B2072" s="136">
        <v>43007</v>
      </c>
      <c r="C2072" s="261">
        <v>5.7769250869750977</v>
      </c>
      <c r="D2072" s="130">
        <f t="shared" si="66"/>
        <v>2.2424734612495625E-2</v>
      </c>
      <c r="E2072" s="130">
        <v>-6.1306883726439977E-3</v>
      </c>
      <c r="G2072" s="130">
        <v>2070</v>
      </c>
      <c r="H2072" s="130">
        <f t="shared" ca="1" si="67"/>
        <v>-1.1673244413818231E-2</v>
      </c>
    </row>
    <row r="2073" spans="2:8" x14ac:dyDescent="0.25">
      <c r="B2073" s="136">
        <v>43006</v>
      </c>
      <c r="C2073" s="261">
        <v>5.6502203941345206</v>
      </c>
      <c r="D2073" s="130">
        <f t="shared" si="66"/>
        <v>-2.0977271885117971E-3</v>
      </c>
      <c r="E2073" s="130">
        <v>-2.1932895257072118E-2</v>
      </c>
      <c r="G2073" s="130">
        <v>2071</v>
      </c>
      <c r="H2073" s="130">
        <f t="shared" ca="1" si="67"/>
        <v>1.6408582548998397E-2</v>
      </c>
    </row>
    <row r="2074" spans="2:8" x14ac:dyDescent="0.25">
      <c r="B2074" s="136">
        <v>43005</v>
      </c>
      <c r="C2074" s="261">
        <v>5.6620979309082031</v>
      </c>
      <c r="D2074" s="130">
        <f t="shared" si="66"/>
        <v>-2.7895033515022804E-3</v>
      </c>
      <c r="E2074" s="130">
        <v>2.102136898237203E-3</v>
      </c>
      <c r="G2074" s="130">
        <v>2072</v>
      </c>
      <c r="H2074" s="130">
        <f t="shared" ca="1" si="67"/>
        <v>6.955483845640188E-4</v>
      </c>
    </row>
    <row r="2075" spans="2:8" x14ac:dyDescent="0.25">
      <c r="B2075" s="136">
        <v>43004</v>
      </c>
      <c r="C2075" s="261">
        <v>5.6779365539550781</v>
      </c>
      <c r="D2075" s="130">
        <f t="shared" si="66"/>
        <v>2.0962606880136343E-3</v>
      </c>
      <c r="E2075" s="130">
        <v>2.7973064472119574E-3</v>
      </c>
      <c r="G2075" s="130">
        <v>2073</v>
      </c>
      <c r="H2075" s="130">
        <f t="shared" ca="1" si="67"/>
        <v>-3.9546422851696912E-2</v>
      </c>
    </row>
    <row r="2076" spans="2:8" x14ac:dyDescent="0.25">
      <c r="B2076" s="136">
        <v>43003</v>
      </c>
      <c r="C2076" s="261">
        <v>5.6660590171813956</v>
      </c>
      <c r="D2076" s="130">
        <f t="shared" si="66"/>
        <v>-1.9191190490537163E-2</v>
      </c>
      <c r="E2076" s="130">
        <v>-2.0918755714889061E-3</v>
      </c>
      <c r="G2076" s="130">
        <v>2074</v>
      </c>
      <c r="H2076" s="130">
        <f t="shared" ca="1" si="67"/>
        <v>-9.7417762113679862E-3</v>
      </c>
    </row>
    <row r="2077" spans="2:8" x14ac:dyDescent="0.25">
      <c r="B2077" s="136">
        <v>43000</v>
      </c>
      <c r="C2077" s="261">
        <v>5.7769250869750977</v>
      </c>
      <c r="D2077" s="130">
        <f t="shared" si="66"/>
        <v>-3.4152618888426771E-3</v>
      </c>
      <c r="E2077" s="130">
        <v>1.9566698733196896E-2</v>
      </c>
      <c r="G2077" s="130">
        <v>2075</v>
      </c>
      <c r="H2077" s="130">
        <f t="shared" ca="1" si="67"/>
        <v>4.426790208287474E-3</v>
      </c>
    </row>
    <row r="2078" spans="2:8" x14ac:dyDescent="0.25">
      <c r="B2078" s="136">
        <v>42999</v>
      </c>
      <c r="C2078" s="261">
        <v>5.796722412109375</v>
      </c>
      <c r="D2078" s="130">
        <f t="shared" si="66"/>
        <v>-1.3477018515694758E-2</v>
      </c>
      <c r="E2078" s="130">
        <v>3.4269658747892091E-3</v>
      </c>
      <c r="G2078" s="130">
        <v>2076</v>
      </c>
      <c r="H2078" s="130">
        <f t="shared" ca="1" si="67"/>
        <v>-9.9967677354553222E-4</v>
      </c>
    </row>
    <row r="2079" spans="2:8" x14ac:dyDescent="0.25">
      <c r="B2079" s="136">
        <v>42998</v>
      </c>
      <c r="C2079" s="261">
        <v>5.8759121894836426</v>
      </c>
      <c r="D2079" s="130">
        <f t="shared" si="66"/>
        <v>2.7027211760055317E-3</v>
      </c>
      <c r="E2079" s="130">
        <v>1.3661129815158966E-2</v>
      </c>
      <c r="G2079" s="130">
        <v>2077</v>
      </c>
      <c r="H2079" s="130">
        <f t="shared" ca="1" si="67"/>
        <v>-5.4856594596950241E-2</v>
      </c>
    </row>
    <row r="2080" spans="2:8" x14ac:dyDescent="0.25">
      <c r="B2080" s="136">
        <v>42997</v>
      </c>
      <c r="C2080" s="261">
        <v>5.8600740432739258</v>
      </c>
      <c r="D2080" s="130">
        <f t="shared" si="66"/>
        <v>0</v>
      </c>
      <c r="E2080" s="130">
        <v>-2.6954361636075787E-3</v>
      </c>
      <c r="G2080" s="130">
        <v>2078</v>
      </c>
      <c r="H2080" s="130">
        <f t="shared" ca="1" si="67"/>
        <v>4.3688374149162025E-3</v>
      </c>
    </row>
    <row r="2081" spans="2:8" x14ac:dyDescent="0.25">
      <c r="B2081" s="136">
        <v>42996</v>
      </c>
      <c r="C2081" s="261">
        <v>5.8600740432739258</v>
      </c>
      <c r="D2081" s="130">
        <f t="shared" si="66"/>
        <v>1.0238874743925222E-2</v>
      </c>
      <c r="E2081" s="130">
        <v>0</v>
      </c>
      <c r="G2081" s="130">
        <v>2079</v>
      </c>
      <c r="H2081" s="130">
        <f t="shared" ca="1" si="67"/>
        <v>-4.4538637611538798E-2</v>
      </c>
    </row>
    <row r="2082" spans="2:8" x14ac:dyDescent="0.25">
      <c r="B2082" s="136">
        <v>42993</v>
      </c>
      <c r="C2082" s="261">
        <v>5.8006815910339364</v>
      </c>
      <c r="D2082" s="130">
        <f t="shared" si="66"/>
        <v>6.8727743003467474E-3</v>
      </c>
      <c r="E2082" s="130">
        <v>-1.0135102696894896E-2</v>
      </c>
      <c r="G2082" s="130">
        <v>2080</v>
      </c>
      <c r="H2082" s="130">
        <f t="shared" ca="1" si="67"/>
        <v>3.2361285357825072E-2</v>
      </c>
    </row>
    <row r="2083" spans="2:8" x14ac:dyDescent="0.25">
      <c r="B2083" s="136">
        <v>42992</v>
      </c>
      <c r="C2083" s="261">
        <v>5.7610869407653809</v>
      </c>
      <c r="D2083" s="130">
        <f t="shared" si="66"/>
        <v>1.3765132590932302E-3</v>
      </c>
      <c r="E2083" s="130">
        <v>-6.8258616935217903E-3</v>
      </c>
      <c r="G2083" s="130">
        <v>2081</v>
      </c>
      <c r="H2083" s="130">
        <f t="shared" ca="1" si="67"/>
        <v>-2.4959080085790026E-2</v>
      </c>
    </row>
    <row r="2084" spans="2:8" x14ac:dyDescent="0.25">
      <c r="B2084" s="136">
        <v>42991</v>
      </c>
      <c r="C2084" s="261">
        <v>5.7531676292419434</v>
      </c>
      <c r="D2084" s="130">
        <f t="shared" si="66"/>
        <v>-6.8761772099037164E-4</v>
      </c>
      <c r="E2084" s="130">
        <v>-1.3746210749573224E-3</v>
      </c>
      <c r="G2084" s="130">
        <v>2082</v>
      </c>
      <c r="H2084" s="130">
        <f t="shared" ca="1" si="67"/>
        <v>-1.484948065500024E-2</v>
      </c>
    </row>
    <row r="2085" spans="2:8" x14ac:dyDescent="0.25">
      <c r="B2085" s="136">
        <v>42990</v>
      </c>
      <c r="C2085" s="261">
        <v>5.7571263313293457</v>
      </c>
      <c r="D2085" s="130">
        <f t="shared" si="66"/>
        <v>-2.0591839538216445E-3</v>
      </c>
      <c r="E2085" s="130">
        <v>6.8809086446242756E-4</v>
      </c>
      <c r="G2085" s="130">
        <v>2083</v>
      </c>
      <c r="H2085" s="130">
        <f t="shared" ca="1" si="67"/>
        <v>-1.1621938528492646E-2</v>
      </c>
    </row>
    <row r="2086" spans="2:8" x14ac:dyDescent="0.25">
      <c r="B2086" s="136">
        <v>42989</v>
      </c>
      <c r="C2086" s="261">
        <v>5.7690057754516602</v>
      </c>
      <c r="D2086" s="130">
        <f t="shared" si="66"/>
        <v>2.7529436356443665E-3</v>
      </c>
      <c r="E2086" s="130">
        <v>2.0634329418252381E-3</v>
      </c>
      <c r="G2086" s="130">
        <v>2084</v>
      </c>
      <c r="H2086" s="130">
        <f t="shared" ca="1" si="67"/>
        <v>-2.3776569778577342E-2</v>
      </c>
    </row>
    <row r="2087" spans="2:8" x14ac:dyDescent="0.25">
      <c r="B2087" s="136">
        <v>42986</v>
      </c>
      <c r="C2087" s="261">
        <v>5.7531676292419434</v>
      </c>
      <c r="D2087" s="130">
        <f t="shared" si="66"/>
        <v>-3.4293990163863472E-3</v>
      </c>
      <c r="E2087" s="130">
        <v>-2.7453857434345894E-3</v>
      </c>
      <c r="G2087" s="130">
        <v>2085</v>
      </c>
      <c r="H2087" s="130">
        <f t="shared" ca="1" si="67"/>
        <v>-4.2843177405812553E-2</v>
      </c>
    </row>
    <row r="2088" spans="2:8" x14ac:dyDescent="0.25">
      <c r="B2088" s="136">
        <v>42985</v>
      </c>
      <c r="C2088" s="261">
        <v>5.7729654312133789</v>
      </c>
      <c r="D2088" s="130">
        <f t="shared" si="66"/>
        <v>-2.735832185818137E-3</v>
      </c>
      <c r="E2088" s="130">
        <v>3.4412002651909817E-3</v>
      </c>
      <c r="G2088" s="130">
        <v>2086</v>
      </c>
      <c r="H2088" s="130">
        <f t="shared" ca="1" si="67"/>
        <v>-1.3747519129709016E-2</v>
      </c>
    </row>
    <row r="2089" spans="2:8" x14ac:dyDescent="0.25">
      <c r="B2089" s="136">
        <v>42984</v>
      </c>
      <c r="C2089" s="261">
        <v>5.7888026237487793</v>
      </c>
      <c r="D2089" s="130">
        <f t="shared" si="66"/>
        <v>-2.0478571524281484E-3</v>
      </c>
      <c r="E2089" s="130">
        <v>2.7433374968385497E-3</v>
      </c>
      <c r="G2089" s="130">
        <v>2087</v>
      </c>
      <c r="H2089" s="130">
        <f t="shared" ca="1" si="67"/>
        <v>-3.2907632040480972E-2</v>
      </c>
    </row>
    <row r="2090" spans="2:8" x14ac:dyDescent="0.25">
      <c r="B2090" s="136">
        <v>42983</v>
      </c>
      <c r="C2090" s="261">
        <v>5.8006815910339364</v>
      </c>
      <c r="D2090" s="130">
        <f t="shared" si="66"/>
        <v>-1.2803220338171387E-2</v>
      </c>
      <c r="E2090" s="130">
        <v>2.0520594771055471E-3</v>
      </c>
      <c r="G2090" s="130">
        <v>2088</v>
      </c>
      <c r="H2090" s="130">
        <f t="shared" ca="1" si="67"/>
        <v>-4.251167627875356E-3</v>
      </c>
    </row>
    <row r="2091" spans="2:8" x14ac:dyDescent="0.25">
      <c r="B2091" s="136">
        <v>42979</v>
      </c>
      <c r="C2091" s="261">
        <v>5.8759121894836426</v>
      </c>
      <c r="D2091" s="130">
        <f t="shared" si="66"/>
        <v>-1.0666818031684209E-2</v>
      </c>
      <c r="E2091" s="130">
        <v>1.2969268743519629E-2</v>
      </c>
      <c r="G2091" s="130">
        <v>2089</v>
      </c>
      <c r="H2091" s="130">
        <f t="shared" ca="1" si="67"/>
        <v>-2.5267289792830837E-3</v>
      </c>
    </row>
    <row r="2092" spans="2:8" x14ac:dyDescent="0.25">
      <c r="B2092" s="136">
        <v>42978</v>
      </c>
      <c r="C2092" s="261">
        <v>5.939265251159668</v>
      </c>
      <c r="D2092" s="130">
        <f t="shared" si="66"/>
        <v>-3.3221416334835259E-3</v>
      </c>
      <c r="E2092" s="130">
        <v>1.0781825805601882E-2</v>
      </c>
      <c r="G2092" s="130">
        <v>2090</v>
      </c>
      <c r="H2092" s="130">
        <f t="shared" ca="1" si="67"/>
        <v>3.6289298135870868E-2</v>
      </c>
    </row>
    <row r="2093" spans="2:8" x14ac:dyDescent="0.25">
      <c r="B2093" s="136">
        <v>42977</v>
      </c>
      <c r="C2093" s="261">
        <v>5.9590620994567871</v>
      </c>
      <c r="D2093" s="130">
        <f t="shared" si="66"/>
        <v>-1.440723661583255E-2</v>
      </c>
      <c r="E2093" s="130">
        <v>3.333215045961067E-3</v>
      </c>
      <c r="G2093" s="130">
        <v>2091</v>
      </c>
      <c r="H2093" s="130">
        <f t="shared" ca="1" si="67"/>
        <v>-1.7673681800496787E-2</v>
      </c>
    </row>
    <row r="2094" spans="2:8" x14ac:dyDescent="0.25">
      <c r="B2094" s="136">
        <v>42976</v>
      </c>
      <c r="C2094" s="261">
        <v>6.046170711517334</v>
      </c>
      <c r="D2094" s="130">
        <f t="shared" si="66"/>
        <v>-2.6126893875333774E-3</v>
      </c>
      <c r="E2094" s="130">
        <v>1.4617839285227028E-2</v>
      </c>
      <c r="G2094" s="130">
        <v>2092</v>
      </c>
      <c r="H2094" s="130">
        <f t="shared" ca="1" si="67"/>
        <v>-4.147743618169733E-2</v>
      </c>
    </row>
    <row r="2095" spans="2:8" x14ac:dyDescent="0.25">
      <c r="B2095" s="136">
        <v>42975</v>
      </c>
      <c r="C2095" s="261">
        <v>6.0620088577270508</v>
      </c>
      <c r="D2095" s="130">
        <f t="shared" si="66"/>
        <v>1.0561049022284807E-2</v>
      </c>
      <c r="E2095" s="130">
        <v>2.6195334146862171E-3</v>
      </c>
      <c r="G2095" s="130">
        <v>2093</v>
      </c>
      <c r="H2095" s="130">
        <f t="shared" ca="1" si="67"/>
        <v>-7.0359836828020658E-3</v>
      </c>
    </row>
    <row r="2096" spans="2:8" x14ac:dyDescent="0.25">
      <c r="B2096" s="136">
        <v>42972</v>
      </c>
      <c r="C2096" s="261">
        <v>5.9986567497253418</v>
      </c>
      <c r="D2096" s="130">
        <f t="shared" si="66"/>
        <v>1.067385648298598E-2</v>
      </c>
      <c r="E2096" s="130">
        <v>-1.0450678890209153E-2</v>
      </c>
      <c r="G2096" s="130">
        <v>2094</v>
      </c>
      <c r="H2096" s="130">
        <f t="shared" ca="1" si="67"/>
        <v>1.6724399778200182E-2</v>
      </c>
    </row>
    <row r="2097" spans="2:8" x14ac:dyDescent="0.25">
      <c r="B2097" s="136">
        <v>42971</v>
      </c>
      <c r="C2097" s="261">
        <v>5.9353041648864746</v>
      </c>
      <c r="D2097" s="130">
        <f t="shared" si="66"/>
        <v>1.1470921714831368E-2</v>
      </c>
      <c r="E2097" s="130">
        <v>-1.0561128512940483E-2</v>
      </c>
      <c r="G2097" s="130">
        <v>2095</v>
      </c>
      <c r="H2097" s="130">
        <f t="shared" ca="1" si="67"/>
        <v>2.8802382028250261E-2</v>
      </c>
    </row>
    <row r="2098" spans="2:8" x14ac:dyDescent="0.25">
      <c r="B2098" s="136">
        <v>42970</v>
      </c>
      <c r="C2098" s="261">
        <v>5.8679928779602051</v>
      </c>
      <c r="D2098" s="130">
        <f t="shared" si="66"/>
        <v>3.9270528638126224E-2</v>
      </c>
      <c r="E2098" s="130">
        <v>-1.1340831919699436E-2</v>
      </c>
      <c r="G2098" s="130">
        <v>2096</v>
      </c>
      <c r="H2098" s="130">
        <f t="shared" ca="1" si="67"/>
        <v>5.5853271129420387E-3</v>
      </c>
    </row>
    <row r="2099" spans="2:8" x14ac:dyDescent="0.25">
      <c r="B2099" s="136">
        <v>42969</v>
      </c>
      <c r="C2099" s="261">
        <v>5.6462612152099609</v>
      </c>
      <c r="D2099" s="130">
        <f t="shared" si="66"/>
        <v>-2.0604490586575222E-2</v>
      </c>
      <c r="E2099" s="130">
        <v>-3.7786627789384963E-2</v>
      </c>
      <c r="G2099" s="130">
        <v>2097</v>
      </c>
      <c r="H2099" s="130">
        <f t="shared" ca="1" si="67"/>
        <v>1.1848988059746289E-2</v>
      </c>
    </row>
    <row r="2100" spans="2:8" x14ac:dyDescent="0.25">
      <c r="B2100" s="136">
        <v>42968</v>
      </c>
      <c r="C2100" s="261">
        <v>5.7650470733642578</v>
      </c>
      <c r="D2100" s="130">
        <f t="shared" si="66"/>
        <v>-1.5550648310094487E-2</v>
      </c>
      <c r="E2100" s="130">
        <v>2.1037967183365553E-2</v>
      </c>
      <c r="G2100" s="130">
        <v>2098</v>
      </c>
      <c r="H2100" s="130">
        <f t="shared" ca="1" si="67"/>
        <v>-9.3555282450973314E-3</v>
      </c>
    </row>
    <row r="2101" spans="2:8" x14ac:dyDescent="0.25">
      <c r="B2101" s="136">
        <v>42965</v>
      </c>
      <c r="C2101" s="261">
        <v>5.8561134338378906</v>
      </c>
      <c r="D2101" s="130">
        <f t="shared" si="66"/>
        <v>-7.1563169093654552E-2</v>
      </c>
      <c r="E2101" s="130">
        <v>1.5796290874081281E-2</v>
      </c>
      <c r="G2101" s="130">
        <v>2099</v>
      </c>
      <c r="H2101" s="130">
        <f t="shared" ca="1" si="67"/>
        <v>-1.4089197868855366E-2</v>
      </c>
    </row>
    <row r="2102" spans="2:8" x14ac:dyDescent="0.25">
      <c r="B2102" s="136">
        <v>42964</v>
      </c>
      <c r="C2102" s="261">
        <v>6.3074979782104492</v>
      </c>
      <c r="D2102" s="130">
        <f t="shared" si="66"/>
        <v>1.7891186808503941E-2</v>
      </c>
      <c r="E2102" s="130">
        <v>7.7079200987528865E-2</v>
      </c>
      <c r="G2102" s="130">
        <v>2100</v>
      </c>
      <c r="H2102" s="130">
        <f t="shared" ca="1" si="67"/>
        <v>-4.7913542394343651E-2</v>
      </c>
    </row>
    <row r="2103" spans="2:8" x14ac:dyDescent="0.25">
      <c r="B2103" s="136">
        <v>42963</v>
      </c>
      <c r="C2103" s="261">
        <v>6.1966328620910636</v>
      </c>
      <c r="D2103" s="130">
        <f t="shared" si="66"/>
        <v>1.0329236593232599E-2</v>
      </c>
      <c r="E2103" s="130">
        <v>-1.7576718455142509E-2</v>
      </c>
      <c r="G2103" s="130">
        <v>2101</v>
      </c>
      <c r="H2103" s="130">
        <f t="shared" ca="1" si="67"/>
        <v>1.8592594276308544E-3</v>
      </c>
    </row>
    <row r="2104" spans="2:8" x14ac:dyDescent="0.25">
      <c r="B2104" s="136">
        <v>42962</v>
      </c>
      <c r="C2104" s="261">
        <v>6.1332807540893546</v>
      </c>
      <c r="D2104" s="130">
        <f t="shared" si="66"/>
        <v>1.2927166324037443E-3</v>
      </c>
      <c r="E2104" s="130">
        <v>-1.0223634256158064E-2</v>
      </c>
      <c r="G2104" s="130">
        <v>2102</v>
      </c>
      <c r="H2104" s="130">
        <f t="shared" ca="1" si="67"/>
        <v>-1.1881724753274956E-2</v>
      </c>
    </row>
    <row r="2105" spans="2:8" x14ac:dyDescent="0.25">
      <c r="B2105" s="136">
        <v>42961</v>
      </c>
      <c r="C2105" s="261">
        <v>6.1253623962402344</v>
      </c>
      <c r="D2105" s="130">
        <f t="shared" si="66"/>
        <v>-1.2910476736028517E-3</v>
      </c>
      <c r="E2105" s="130">
        <v>-1.2910476736028517E-3</v>
      </c>
      <c r="G2105" s="130">
        <v>2103</v>
      </c>
      <c r="H2105" s="130">
        <f t="shared" ca="1" si="67"/>
        <v>8.5014102765551217E-3</v>
      </c>
    </row>
    <row r="2106" spans="2:8" x14ac:dyDescent="0.25">
      <c r="B2106" s="136">
        <v>42958</v>
      </c>
      <c r="C2106" s="261">
        <v>6.1332807540893546</v>
      </c>
      <c r="D2106" s="130">
        <f t="shared" si="66"/>
        <v>1.1096621804492631E-2</v>
      </c>
      <c r="E2106" s="130">
        <v>1.2927166324037443E-3</v>
      </c>
      <c r="G2106" s="130">
        <v>2104</v>
      </c>
      <c r="H2106" s="130">
        <f t="shared" ca="1" si="67"/>
        <v>-2.4476961785906592E-2</v>
      </c>
    </row>
    <row r="2107" spans="2:8" x14ac:dyDescent="0.25">
      <c r="B2107" s="136">
        <v>42957</v>
      </c>
      <c r="C2107" s="261">
        <v>6.0659689903259277</v>
      </c>
      <c r="D2107" s="130">
        <f t="shared" si="66"/>
        <v>-1.7948609674055281E-2</v>
      </c>
      <c r="E2107" s="130">
        <v>-1.0974838175889281E-2</v>
      </c>
      <c r="G2107" s="130">
        <v>2105</v>
      </c>
      <c r="H2107" s="130">
        <f t="shared" ca="1" si="67"/>
        <v>2.9787751048618877E-2</v>
      </c>
    </row>
    <row r="2108" spans="2:8" x14ac:dyDescent="0.25">
      <c r="B2108" s="136">
        <v>42956</v>
      </c>
      <c r="C2108" s="261">
        <v>6.1768345832824707</v>
      </c>
      <c r="D2108" s="130">
        <f t="shared" si="66"/>
        <v>5.1546747732327198E-3</v>
      </c>
      <c r="E2108" s="130">
        <v>1.8276650133449843E-2</v>
      </c>
      <c r="G2108" s="130">
        <v>2106</v>
      </c>
      <c r="H2108" s="130">
        <f t="shared" ca="1" si="67"/>
        <v>-1.8433477681287194E-2</v>
      </c>
    </row>
    <row r="2109" spans="2:8" x14ac:dyDescent="0.25">
      <c r="B2109" s="136">
        <v>42955</v>
      </c>
      <c r="C2109" s="261">
        <v>6.1451582908630371</v>
      </c>
      <c r="D2109" s="130">
        <f t="shared" si="66"/>
        <v>-1.2871262575616439E-3</v>
      </c>
      <c r="E2109" s="130">
        <v>-5.1282403620076054E-3</v>
      </c>
      <c r="G2109" s="130">
        <v>2107</v>
      </c>
      <c r="H2109" s="130">
        <f t="shared" ca="1" si="67"/>
        <v>-2.6263459257594275E-2</v>
      </c>
    </row>
    <row r="2110" spans="2:8" x14ac:dyDescent="0.25">
      <c r="B2110" s="136">
        <v>42954</v>
      </c>
      <c r="C2110" s="261">
        <v>6.1530780792236328</v>
      </c>
      <c r="D2110" s="130">
        <f t="shared" si="66"/>
        <v>-8.2961058379844646E-3</v>
      </c>
      <c r="E2110" s="130">
        <v>1.2887850866870729E-3</v>
      </c>
      <c r="G2110" s="130">
        <v>2108</v>
      </c>
      <c r="H2110" s="130">
        <f t="shared" ca="1" si="67"/>
        <v>3.4628321615781566E-3</v>
      </c>
    </row>
    <row r="2111" spans="2:8" x14ac:dyDescent="0.25">
      <c r="B2111" s="136">
        <v>42951</v>
      </c>
      <c r="C2111" s="261">
        <v>6.2045516967773438</v>
      </c>
      <c r="D2111" s="130">
        <f t="shared" si="66"/>
        <v>-6.3412347652823699E-3</v>
      </c>
      <c r="E2111" s="130">
        <v>8.3655069691892549E-3</v>
      </c>
      <c r="G2111" s="130">
        <v>2109</v>
      </c>
      <c r="H2111" s="130">
        <f t="shared" ca="1" si="67"/>
        <v>5.0145864394597214E-2</v>
      </c>
    </row>
    <row r="2112" spans="2:8" x14ac:dyDescent="0.25">
      <c r="B2112" s="136">
        <v>42950</v>
      </c>
      <c r="C2112" s="261">
        <v>6.2441473007202148</v>
      </c>
      <c r="D2112" s="130">
        <f t="shared" si="66"/>
        <v>-6.3366060380994635E-4</v>
      </c>
      <c r="E2112" s="130">
        <v>6.3817026399243526E-3</v>
      </c>
      <c r="G2112" s="130">
        <v>2110</v>
      </c>
      <c r="H2112" s="130">
        <f t="shared" ca="1" si="67"/>
        <v>-4.1490527767689828E-2</v>
      </c>
    </row>
    <row r="2113" spans="2:8" x14ac:dyDescent="0.25">
      <c r="B2113" s="136">
        <v>42949</v>
      </c>
      <c r="C2113" s="261">
        <v>6.2481064796447754</v>
      </c>
      <c r="D2113" s="130">
        <f t="shared" si="66"/>
        <v>-8.1710351643132697E-3</v>
      </c>
      <c r="E2113" s="130">
        <v>6.3406238416314836E-4</v>
      </c>
      <c r="G2113" s="130">
        <v>2111</v>
      </c>
      <c r="H2113" s="130">
        <f t="shared" ca="1" si="67"/>
        <v>7.3586780097332077E-3</v>
      </c>
    </row>
    <row r="2114" spans="2:8" x14ac:dyDescent="0.25">
      <c r="B2114" s="136">
        <v>42948</v>
      </c>
      <c r="C2114" s="261">
        <v>6.2995805740356454</v>
      </c>
      <c r="D2114" s="130">
        <f t="shared" si="66"/>
        <v>6.962206460676048E-3</v>
      </c>
      <c r="E2114" s="130">
        <v>8.238351020195241E-3</v>
      </c>
      <c r="G2114" s="130">
        <v>2112</v>
      </c>
      <c r="H2114" s="130">
        <f t="shared" ca="1" si="67"/>
        <v>-1.7224951023387249E-2</v>
      </c>
    </row>
    <row r="2115" spans="2:8" x14ac:dyDescent="0.25">
      <c r="B2115" s="136">
        <v>42947</v>
      </c>
      <c r="C2115" s="261">
        <v>6.2560248374938956</v>
      </c>
      <c r="D2115" s="130">
        <f t="shared" ref="D2115:D2178" si="68">(C2115-C2116)/C2116</f>
        <v>5.7287397424149325E-3</v>
      </c>
      <c r="E2115" s="130">
        <v>-6.9140692828454598E-3</v>
      </c>
      <c r="G2115" s="130">
        <v>2113</v>
      </c>
      <c r="H2115" s="130">
        <f t="shared" ref="H2115:H2178" ca="1" si="69">_xlfn.NORM.INV(RAND(),N$5,N$6)</f>
        <v>3.1583554112929557E-3</v>
      </c>
    </row>
    <row r="2116" spans="2:8" x14ac:dyDescent="0.25">
      <c r="B2116" s="136">
        <v>42944</v>
      </c>
      <c r="C2116" s="261">
        <v>6.2203898429870614</v>
      </c>
      <c r="D2116" s="130">
        <f t="shared" si="68"/>
        <v>7.6972164525029099E-3</v>
      </c>
      <c r="E2116" s="130">
        <v>-5.6961082208729216E-3</v>
      </c>
      <c r="G2116" s="130">
        <v>2114</v>
      </c>
      <c r="H2116" s="130">
        <f t="shared" ca="1" si="69"/>
        <v>-1.1162078880142116E-2</v>
      </c>
    </row>
    <row r="2117" spans="2:8" x14ac:dyDescent="0.25">
      <c r="B2117" s="136">
        <v>42943</v>
      </c>
      <c r="C2117" s="261">
        <v>6.1728758811950684</v>
      </c>
      <c r="D2117" s="130">
        <f t="shared" si="68"/>
        <v>-2.0113195053461683E-2</v>
      </c>
      <c r="E2117" s="130">
        <v>-7.6384218660444344E-3</v>
      </c>
      <c r="G2117" s="130">
        <v>2115</v>
      </c>
      <c r="H2117" s="130">
        <f t="shared" ca="1" si="69"/>
        <v>-2.4314088627080909E-2</v>
      </c>
    </row>
    <row r="2118" spans="2:8" x14ac:dyDescent="0.25">
      <c r="B2118" s="136">
        <v>42942</v>
      </c>
      <c r="C2118" s="261">
        <v>6.2995805740356454</v>
      </c>
      <c r="D2118" s="130">
        <f t="shared" si="68"/>
        <v>6.3251148810788875E-3</v>
      </c>
      <c r="E2118" s="130">
        <v>2.0526039285281569E-2</v>
      </c>
      <c r="G2118" s="130">
        <v>2116</v>
      </c>
      <c r="H2118" s="130">
        <f t="shared" ca="1" si="69"/>
        <v>-4.1887981136169525E-2</v>
      </c>
    </row>
    <row r="2119" spans="2:8" x14ac:dyDescent="0.25">
      <c r="B2119" s="136">
        <v>42941</v>
      </c>
      <c r="C2119" s="261">
        <v>6.2599854469299316</v>
      </c>
      <c r="D2119" s="130">
        <f t="shared" si="68"/>
        <v>8.2908915628895387E-3</v>
      </c>
      <c r="E2119" s="130">
        <v>-6.2853592616799086E-3</v>
      </c>
      <c r="G2119" s="130">
        <v>2117</v>
      </c>
      <c r="H2119" s="130">
        <f t="shared" ca="1" si="69"/>
        <v>-1.8578886207488318E-2</v>
      </c>
    </row>
    <row r="2120" spans="2:8" x14ac:dyDescent="0.25">
      <c r="B2120" s="136">
        <v>42940</v>
      </c>
      <c r="C2120" s="261">
        <v>6.2085113525390616</v>
      </c>
      <c r="D2120" s="130">
        <f t="shared" si="68"/>
        <v>0</v>
      </c>
      <c r="E2120" s="130">
        <v>-8.2227179004248866E-3</v>
      </c>
      <c r="G2120" s="130">
        <v>2118</v>
      </c>
      <c r="H2120" s="130">
        <f t="shared" ca="1" si="69"/>
        <v>-1.1338515692020868E-2</v>
      </c>
    </row>
    <row r="2121" spans="2:8" x14ac:dyDescent="0.25">
      <c r="B2121" s="136">
        <v>42937</v>
      </c>
      <c r="C2121" s="261">
        <v>6.2085113525390616</v>
      </c>
      <c r="D2121" s="130">
        <f t="shared" si="68"/>
        <v>1.0309427142051224E-2</v>
      </c>
      <c r="E2121" s="130">
        <v>0</v>
      </c>
      <c r="G2121" s="130">
        <v>2119</v>
      </c>
      <c r="H2121" s="130">
        <f t="shared" ca="1" si="69"/>
        <v>-3.367170557033056E-3</v>
      </c>
    </row>
    <row r="2122" spans="2:8" x14ac:dyDescent="0.25">
      <c r="B2122" s="136">
        <v>42936</v>
      </c>
      <c r="C2122" s="261">
        <v>6.1451582908630371</v>
      </c>
      <c r="D2122" s="130">
        <f t="shared" si="68"/>
        <v>9.1027547476607105E-3</v>
      </c>
      <c r="E2122" s="130">
        <v>-1.0204227403098062E-2</v>
      </c>
      <c r="G2122" s="130">
        <v>2120</v>
      </c>
      <c r="H2122" s="130">
        <f t="shared" ca="1" si="69"/>
        <v>-3.1238636780412537E-2</v>
      </c>
    </row>
    <row r="2123" spans="2:8" x14ac:dyDescent="0.25">
      <c r="B2123" s="136">
        <v>42935</v>
      </c>
      <c r="C2123" s="261">
        <v>6.0897250175476074</v>
      </c>
      <c r="D2123" s="130">
        <f t="shared" si="68"/>
        <v>-1.0932493365598322E-2</v>
      </c>
      <c r="E2123" s="130">
        <v>-9.0206420553642953E-3</v>
      </c>
      <c r="G2123" s="130">
        <v>2121</v>
      </c>
      <c r="H2123" s="130">
        <f t="shared" ca="1" si="69"/>
        <v>2.121358017714375E-2</v>
      </c>
    </row>
    <row r="2124" spans="2:8" x14ac:dyDescent="0.25">
      <c r="B2124" s="136">
        <v>42934</v>
      </c>
      <c r="C2124" s="261">
        <v>6.1570367813110352</v>
      </c>
      <c r="D2124" s="130">
        <f t="shared" si="68"/>
        <v>-5.7546109460269316E-3</v>
      </c>
      <c r="E2124" s="130">
        <v>1.1053333864742361E-2</v>
      </c>
      <c r="G2124" s="130">
        <v>2122</v>
      </c>
      <c r="H2124" s="130">
        <f t="shared" ca="1" si="69"/>
        <v>-9.5288403668168913E-3</v>
      </c>
    </row>
    <row r="2125" spans="2:8" x14ac:dyDescent="0.25">
      <c r="B2125" s="136">
        <v>42933</v>
      </c>
      <c r="C2125" s="261">
        <v>6.1926732063293457</v>
      </c>
      <c r="D2125" s="130">
        <f t="shared" si="68"/>
        <v>-1.9144800508581075E-3</v>
      </c>
      <c r="E2125" s="130">
        <v>5.7879181632438425E-3</v>
      </c>
      <c r="G2125" s="130">
        <v>2123</v>
      </c>
      <c r="H2125" s="130">
        <f t="shared" ca="1" si="69"/>
        <v>9.1095123845800052E-3</v>
      </c>
    </row>
    <row r="2126" spans="2:8" x14ac:dyDescent="0.25">
      <c r="B2126" s="136">
        <v>42930</v>
      </c>
      <c r="C2126" s="261">
        <v>6.2045516967773438</v>
      </c>
      <c r="D2126" s="130">
        <f t="shared" si="68"/>
        <v>7.0694375400669959E-3</v>
      </c>
      <c r="E2126" s="130">
        <v>1.9181523152000655E-3</v>
      </c>
      <c r="G2126" s="130">
        <v>2124</v>
      </c>
      <c r="H2126" s="130">
        <f t="shared" ca="1" si="69"/>
        <v>-2.0583397041774972E-2</v>
      </c>
    </row>
    <row r="2127" spans="2:8" x14ac:dyDescent="0.25">
      <c r="B2127" s="136">
        <v>42929</v>
      </c>
      <c r="C2127" s="261">
        <v>6.1609969139099121</v>
      </c>
      <c r="D2127" s="130">
        <f t="shared" si="68"/>
        <v>-5.1151241740090862E-3</v>
      </c>
      <c r="E2127" s="130">
        <v>-7.0198114216783909E-3</v>
      </c>
      <c r="G2127" s="130">
        <v>2125</v>
      </c>
      <c r="H2127" s="130">
        <f t="shared" ca="1" si="69"/>
        <v>-1.5553523122596443E-2</v>
      </c>
    </row>
    <row r="2128" spans="2:8" x14ac:dyDescent="0.25">
      <c r="B2128" s="136">
        <v>42928</v>
      </c>
      <c r="C2128" s="261">
        <v>6.1926732063293457</v>
      </c>
      <c r="D2128" s="130">
        <f t="shared" si="68"/>
        <v>1.0988869839019958E-2</v>
      </c>
      <c r="E2128" s="130">
        <v>5.1414231920676422E-3</v>
      </c>
      <c r="G2128" s="130">
        <v>2126</v>
      </c>
      <c r="H2128" s="130">
        <f t="shared" ca="1" si="69"/>
        <v>-1.4063344715476453E-2</v>
      </c>
    </row>
    <row r="2129" spans="2:8" x14ac:dyDescent="0.25">
      <c r="B2129" s="136">
        <v>42927</v>
      </c>
      <c r="C2129" s="261">
        <v>6.1253623962402344</v>
      </c>
      <c r="D2129" s="130">
        <f t="shared" si="68"/>
        <v>9.7912478631242399E-3</v>
      </c>
      <c r="E2129" s="130">
        <v>-1.0869427119182547E-2</v>
      </c>
      <c r="G2129" s="130">
        <v>2127</v>
      </c>
      <c r="H2129" s="130">
        <f t="shared" ca="1" si="69"/>
        <v>1.5259992328715694E-2</v>
      </c>
    </row>
    <row r="2130" spans="2:8" x14ac:dyDescent="0.25">
      <c r="B2130" s="136">
        <v>42926</v>
      </c>
      <c r="C2130" s="261">
        <v>6.0659689903259277</v>
      </c>
      <c r="D2130" s="130">
        <f t="shared" si="68"/>
        <v>1.8616986351562958E-2</v>
      </c>
      <c r="E2130" s="130">
        <v>-9.6963088993334487E-3</v>
      </c>
      <c r="G2130" s="130">
        <v>2128</v>
      </c>
      <c r="H2130" s="130">
        <f t="shared" ca="1" si="69"/>
        <v>-6.5839740355472728E-3</v>
      </c>
    </row>
    <row r="2131" spans="2:8" x14ac:dyDescent="0.25">
      <c r="B2131" s="136">
        <v>42923</v>
      </c>
      <c r="C2131" s="261">
        <v>5.9551029205322266</v>
      </c>
      <c r="D2131" s="130">
        <f t="shared" si="68"/>
        <v>6.6935263239098191E-3</v>
      </c>
      <c r="E2131" s="130">
        <v>-1.8276728742021523E-2</v>
      </c>
      <c r="G2131" s="130">
        <v>2129</v>
      </c>
      <c r="H2131" s="130">
        <f t="shared" ca="1" si="69"/>
        <v>-6.192355850230654E-2</v>
      </c>
    </row>
    <row r="2132" spans="2:8" x14ac:dyDescent="0.25">
      <c r="B2132" s="136">
        <v>42922</v>
      </c>
      <c r="C2132" s="261">
        <v>5.9155073165893546</v>
      </c>
      <c r="D2132" s="130">
        <f t="shared" si="68"/>
        <v>0</v>
      </c>
      <c r="E2132" s="130">
        <v>-6.6490209273046778E-3</v>
      </c>
      <c r="G2132" s="130">
        <v>2130</v>
      </c>
      <c r="H2132" s="130">
        <f t="shared" ca="1" si="69"/>
        <v>-4.4618888491219005E-2</v>
      </c>
    </row>
    <row r="2133" spans="2:8" x14ac:dyDescent="0.25">
      <c r="B2133" s="136">
        <v>42921</v>
      </c>
      <c r="C2133" s="261">
        <v>5.9155073165893546</v>
      </c>
      <c r="D2133" s="130">
        <f t="shared" si="68"/>
        <v>-1.321012842002728E-2</v>
      </c>
      <c r="E2133" s="130">
        <v>0</v>
      </c>
      <c r="G2133" s="130">
        <v>2131</v>
      </c>
      <c r="H2133" s="130">
        <f t="shared" ca="1" si="69"/>
        <v>1.3365902236050399E-2</v>
      </c>
    </row>
    <row r="2134" spans="2:8" x14ac:dyDescent="0.25">
      <c r="B2134" s="136">
        <v>42919</v>
      </c>
      <c r="C2134" s="261">
        <v>5.9946980476379386</v>
      </c>
      <c r="D2134" s="130">
        <f t="shared" si="68"/>
        <v>7.9893208459903848E-3</v>
      </c>
      <c r="E2134" s="130">
        <v>1.3386972039828733E-2</v>
      </c>
      <c r="G2134" s="130">
        <v>2132</v>
      </c>
      <c r="H2134" s="130">
        <f t="shared" ca="1" si="69"/>
        <v>6.6105466990944821E-3</v>
      </c>
    </row>
    <row r="2135" spans="2:8" x14ac:dyDescent="0.25">
      <c r="B2135" s="136">
        <v>42916</v>
      </c>
      <c r="C2135" s="261">
        <v>5.9471840858459473</v>
      </c>
      <c r="D2135" s="130">
        <f t="shared" si="68"/>
        <v>8.7307710971999807E-3</v>
      </c>
      <c r="E2135" s="130">
        <v>-7.9259975088675216E-3</v>
      </c>
      <c r="G2135" s="130">
        <v>2133</v>
      </c>
      <c r="H2135" s="130">
        <f t="shared" ca="1" si="69"/>
        <v>1.3975311517795939E-2</v>
      </c>
    </row>
    <row r="2136" spans="2:8" x14ac:dyDescent="0.25">
      <c r="B2136" s="136">
        <v>42915</v>
      </c>
      <c r="C2136" s="261">
        <v>5.8957099914550781</v>
      </c>
      <c r="D2136" s="130">
        <f t="shared" si="68"/>
        <v>-2.010636760832699E-3</v>
      </c>
      <c r="E2136" s="130">
        <v>-8.6552044880156571E-3</v>
      </c>
      <c r="G2136" s="130">
        <v>2134</v>
      </c>
      <c r="H2136" s="130">
        <f t="shared" ca="1" si="69"/>
        <v>6.1650860698999497E-3</v>
      </c>
    </row>
    <row r="2137" spans="2:8" x14ac:dyDescent="0.25">
      <c r="B2137" s="136">
        <v>42914</v>
      </c>
      <c r="C2137" s="261">
        <v>5.907588005065918</v>
      </c>
      <c r="D2137" s="130">
        <f t="shared" si="68"/>
        <v>1.4276122822516517E-2</v>
      </c>
      <c r="E2137" s="130">
        <v>2.0146875657139161E-3</v>
      </c>
      <c r="G2137" s="130">
        <v>2135</v>
      </c>
      <c r="H2137" s="130">
        <f t="shared" ca="1" si="69"/>
        <v>-2.7166473062218307E-2</v>
      </c>
    </row>
    <row r="2138" spans="2:8" x14ac:dyDescent="0.25">
      <c r="B2138" s="136">
        <v>42913</v>
      </c>
      <c r="C2138" s="261">
        <v>5.8244376182556152</v>
      </c>
      <c r="D2138" s="130">
        <f t="shared" si="68"/>
        <v>-1.5395078301795847E-2</v>
      </c>
      <c r="E2138" s="130">
        <v>-1.4075183770262754E-2</v>
      </c>
      <c r="G2138" s="130">
        <v>2136</v>
      </c>
      <c r="H2138" s="130">
        <f t="shared" ca="1" si="69"/>
        <v>1.7158268057898812E-2</v>
      </c>
    </row>
    <row r="2139" spans="2:8" x14ac:dyDescent="0.25">
      <c r="B2139" s="136">
        <v>42912</v>
      </c>
      <c r="C2139" s="261">
        <v>5.9155073165893546</v>
      </c>
      <c r="D2139" s="130">
        <f t="shared" si="68"/>
        <v>6.060586400842928E-3</v>
      </c>
      <c r="E2139" s="130">
        <v>1.5635792552451473E-2</v>
      </c>
      <c r="G2139" s="130">
        <v>2137</v>
      </c>
      <c r="H2139" s="130">
        <f t="shared" ca="1" si="69"/>
        <v>1.2845066952561691E-2</v>
      </c>
    </row>
    <row r="2140" spans="2:8" x14ac:dyDescent="0.25">
      <c r="B2140" s="136">
        <v>42909</v>
      </c>
      <c r="C2140" s="261">
        <v>5.8798718452453613</v>
      </c>
      <c r="D2140" s="130">
        <f t="shared" si="68"/>
        <v>5.4163395723416325E-3</v>
      </c>
      <c r="E2140" s="130">
        <v>-6.0240769619298255E-3</v>
      </c>
      <c r="G2140" s="130">
        <v>2138</v>
      </c>
      <c r="H2140" s="130">
        <f t="shared" ca="1" si="69"/>
        <v>-2.3349964280873974E-2</v>
      </c>
    </row>
    <row r="2141" spans="2:8" x14ac:dyDescent="0.25">
      <c r="B2141" s="136">
        <v>42908</v>
      </c>
      <c r="C2141" s="261">
        <v>5.8481960296630859</v>
      </c>
      <c r="D2141" s="130">
        <f t="shared" si="68"/>
        <v>-1.4018725398816182E-2</v>
      </c>
      <c r="E2141" s="130">
        <v>-5.3871608796864159E-3</v>
      </c>
      <c r="G2141" s="130">
        <v>2139</v>
      </c>
      <c r="H2141" s="130">
        <f t="shared" ca="1" si="69"/>
        <v>3.9424818803795433E-2</v>
      </c>
    </row>
    <row r="2142" spans="2:8" x14ac:dyDescent="0.25">
      <c r="B2142" s="136">
        <v>42907</v>
      </c>
      <c r="C2142" s="261">
        <v>5.9313459396362296</v>
      </c>
      <c r="D2142" s="130">
        <f t="shared" si="68"/>
        <v>5.3693262688500687E-3</v>
      </c>
      <c r="E2142" s="130">
        <v>1.4218044256962757E-2</v>
      </c>
      <c r="G2142" s="130">
        <v>2140</v>
      </c>
      <c r="H2142" s="130">
        <f t="shared" ca="1" si="69"/>
        <v>4.1688283194518332E-2</v>
      </c>
    </row>
    <row r="2143" spans="2:8" x14ac:dyDescent="0.25">
      <c r="B2143" s="136">
        <v>42906</v>
      </c>
      <c r="C2143" s="261">
        <v>5.8996686935424796</v>
      </c>
      <c r="D2143" s="130">
        <f t="shared" si="68"/>
        <v>5.3980664668573097E-3</v>
      </c>
      <c r="E2143" s="130">
        <v>-5.3406505734333838E-3</v>
      </c>
      <c r="G2143" s="130">
        <v>2141</v>
      </c>
      <c r="H2143" s="130">
        <f t="shared" ca="1" si="69"/>
        <v>8.8667396554560837E-3</v>
      </c>
    </row>
    <row r="2144" spans="2:8" x14ac:dyDescent="0.25">
      <c r="B2144" s="136">
        <v>42905</v>
      </c>
      <c r="C2144" s="261">
        <v>5.8679928779602051</v>
      </c>
      <c r="D2144" s="130">
        <f t="shared" si="68"/>
        <v>1.0224999070312836E-2</v>
      </c>
      <c r="E2144" s="130">
        <v>-5.3690837956621986E-3</v>
      </c>
      <c r="G2144" s="130">
        <v>2142</v>
      </c>
      <c r="H2144" s="130">
        <f t="shared" ca="1" si="69"/>
        <v>-8.1208536825924799E-3</v>
      </c>
    </row>
    <row r="2145" spans="2:8" x14ac:dyDescent="0.25">
      <c r="B2145" s="136">
        <v>42902</v>
      </c>
      <c r="C2145" s="261">
        <v>5.8085999488830566</v>
      </c>
      <c r="D2145" s="130">
        <f t="shared" si="68"/>
        <v>-2.6542823385474999E-2</v>
      </c>
      <c r="E2145" s="130">
        <v>-1.0121506673981212E-2</v>
      </c>
      <c r="G2145" s="130">
        <v>2143</v>
      </c>
      <c r="H2145" s="130">
        <f t="shared" ca="1" si="69"/>
        <v>7.4361380659574393E-3</v>
      </c>
    </row>
    <row r="2146" spans="2:8" x14ac:dyDescent="0.25">
      <c r="B2146" s="136">
        <v>42901</v>
      </c>
      <c r="C2146" s="261">
        <v>5.9669804573059082</v>
      </c>
      <c r="D2146" s="130">
        <f t="shared" si="68"/>
        <v>-6.5921212406040378E-3</v>
      </c>
      <c r="E2146" s="130">
        <v>2.7266554732058412E-2</v>
      </c>
      <c r="G2146" s="130">
        <v>2144</v>
      </c>
      <c r="H2146" s="130">
        <f t="shared" ca="1" si="69"/>
        <v>1.1110142361886086E-3</v>
      </c>
    </row>
    <row r="2147" spans="2:8" x14ac:dyDescent="0.25">
      <c r="B2147" s="136">
        <v>42900</v>
      </c>
      <c r="C2147" s="261">
        <v>6.0065765380859384</v>
      </c>
      <c r="D2147" s="130">
        <f t="shared" si="68"/>
        <v>1.9814993772172139E-3</v>
      </c>
      <c r="E2147" s="130">
        <v>6.6358656716479034E-3</v>
      </c>
      <c r="G2147" s="130">
        <v>2145</v>
      </c>
      <c r="H2147" s="130">
        <f t="shared" ca="1" si="69"/>
        <v>7.9653396920559578E-3</v>
      </c>
    </row>
    <row r="2148" spans="2:8" x14ac:dyDescent="0.25">
      <c r="B2148" s="136">
        <v>42899</v>
      </c>
      <c r="C2148" s="261">
        <v>5.9946980476379386</v>
      </c>
      <c r="D2148" s="130">
        <f t="shared" si="68"/>
        <v>5.3122816686379552E-3</v>
      </c>
      <c r="E2148" s="130">
        <v>-1.9775808020894769E-3</v>
      </c>
      <c r="G2148" s="130">
        <v>2146</v>
      </c>
      <c r="H2148" s="130">
        <f t="shared" ca="1" si="69"/>
        <v>-5.516076430713189E-3</v>
      </c>
    </row>
    <row r="2149" spans="2:8" x14ac:dyDescent="0.25">
      <c r="B2149" s="136">
        <v>42898</v>
      </c>
      <c r="C2149" s="261">
        <v>5.9630208015441886</v>
      </c>
      <c r="D2149" s="130">
        <f t="shared" si="68"/>
        <v>7.3578093673273256E-3</v>
      </c>
      <c r="E2149" s="130">
        <v>-5.2842104543083081E-3</v>
      </c>
      <c r="G2149" s="130">
        <v>2147</v>
      </c>
      <c r="H2149" s="130">
        <f t="shared" ca="1" si="69"/>
        <v>4.8061410385245103E-4</v>
      </c>
    </row>
    <row r="2150" spans="2:8" x14ac:dyDescent="0.25">
      <c r="B2150" s="136">
        <v>42895</v>
      </c>
      <c r="C2150" s="261">
        <v>5.919466495513916</v>
      </c>
      <c r="D2150" s="130">
        <f t="shared" si="68"/>
        <v>-2.0956109585536422E-2</v>
      </c>
      <c r="E2150" s="130">
        <v>-7.3040674315598044E-3</v>
      </c>
      <c r="G2150" s="130">
        <v>2148</v>
      </c>
      <c r="H2150" s="130">
        <f t="shared" ca="1" si="69"/>
        <v>-1.9781705614438184E-2</v>
      </c>
    </row>
    <row r="2151" spans="2:8" x14ac:dyDescent="0.25">
      <c r="B2151" s="136">
        <v>42894</v>
      </c>
      <c r="C2151" s="261">
        <v>6.046170711517334</v>
      </c>
      <c r="D2151" s="130">
        <f t="shared" si="68"/>
        <v>-3.9140385259099734E-3</v>
      </c>
      <c r="E2151" s="130">
        <v>2.1404668157078192E-2</v>
      </c>
      <c r="G2151" s="130">
        <v>2149</v>
      </c>
      <c r="H2151" s="130">
        <f t="shared" ca="1" si="69"/>
        <v>1.249017269305289E-2</v>
      </c>
    </row>
    <row r="2152" spans="2:8" x14ac:dyDescent="0.25">
      <c r="B2152" s="136">
        <v>42893</v>
      </c>
      <c r="C2152" s="261">
        <v>6.0699286460876456</v>
      </c>
      <c r="D2152" s="130">
        <f t="shared" si="68"/>
        <v>-1.6677353811865758E-2</v>
      </c>
      <c r="E2152" s="130">
        <v>3.9294184209941654E-3</v>
      </c>
      <c r="G2152" s="130">
        <v>2150</v>
      </c>
      <c r="H2152" s="130">
        <f t="shared" ca="1" si="69"/>
        <v>-3.1997302635678473E-2</v>
      </c>
    </row>
    <row r="2153" spans="2:8" x14ac:dyDescent="0.25">
      <c r="B2153" s="136">
        <v>42892</v>
      </c>
      <c r="C2153" s="261">
        <v>6.1728758811950684</v>
      </c>
      <c r="D2153" s="130">
        <f t="shared" si="68"/>
        <v>2.3637720530953803E-2</v>
      </c>
      <c r="E2153" s="130">
        <v>1.6960205153939839E-2</v>
      </c>
      <c r="G2153" s="130">
        <v>2151</v>
      </c>
      <c r="H2153" s="130">
        <f t="shared" ca="1" si="69"/>
        <v>-7.1634698613700859E-3</v>
      </c>
    </row>
    <row r="2154" spans="2:8" x14ac:dyDescent="0.25">
      <c r="B2154" s="136">
        <v>42891</v>
      </c>
      <c r="C2154" s="261">
        <v>6.0303325653076172</v>
      </c>
      <c r="D2154" s="130">
        <f t="shared" si="68"/>
        <v>3.293611555026383E-3</v>
      </c>
      <c r="E2154" s="130">
        <v>-2.309188109900159E-2</v>
      </c>
      <c r="G2154" s="130">
        <v>2152</v>
      </c>
      <c r="H2154" s="130">
        <f t="shared" ca="1" si="69"/>
        <v>-1.8553756788962365E-2</v>
      </c>
    </row>
    <row r="2155" spans="2:8" x14ac:dyDescent="0.25">
      <c r="B2155" s="136">
        <v>42888</v>
      </c>
      <c r="C2155" s="261">
        <v>6.0105361938476563</v>
      </c>
      <c r="D2155" s="130">
        <f t="shared" si="68"/>
        <v>-7.8431894204430454E-3</v>
      </c>
      <c r="E2155" s="130">
        <v>-3.2827992893541338E-3</v>
      </c>
      <c r="G2155" s="130">
        <v>2153</v>
      </c>
      <c r="H2155" s="130">
        <f t="shared" ca="1" si="69"/>
        <v>1.533876567745787E-2</v>
      </c>
    </row>
    <row r="2156" spans="2:8" x14ac:dyDescent="0.25">
      <c r="B2156" s="136">
        <v>42887</v>
      </c>
      <c r="C2156" s="261">
        <v>6.0580506324768066</v>
      </c>
      <c r="D2156" s="130">
        <f t="shared" si="68"/>
        <v>1.3245203183742612E-2</v>
      </c>
      <c r="E2156" s="130">
        <v>7.9051913334763444E-3</v>
      </c>
      <c r="G2156" s="130">
        <v>2154</v>
      </c>
      <c r="H2156" s="130">
        <f t="shared" ca="1" si="69"/>
        <v>4.3814294506334117E-2</v>
      </c>
    </row>
    <row r="2157" spans="2:8" x14ac:dyDescent="0.25">
      <c r="B2157" s="136">
        <v>42886</v>
      </c>
      <c r="C2157" s="261">
        <v>5.9788594245910636</v>
      </c>
      <c r="D2157" s="130">
        <f t="shared" si="68"/>
        <v>-4.614382033140089E-3</v>
      </c>
      <c r="E2157" s="130">
        <v>-1.3072061078724611E-2</v>
      </c>
      <c r="G2157" s="130">
        <v>2155</v>
      </c>
      <c r="H2157" s="130">
        <f t="shared" ca="1" si="69"/>
        <v>1.2705490337564546E-2</v>
      </c>
    </row>
    <row r="2158" spans="2:8" x14ac:dyDescent="0.25">
      <c r="B2158" s="136">
        <v>42885</v>
      </c>
      <c r="C2158" s="261">
        <v>6.0065760612487793</v>
      </c>
      <c r="D2158" s="130">
        <f t="shared" si="68"/>
        <v>-8.37091029949605E-3</v>
      </c>
      <c r="E2158" s="130">
        <v>4.6357732619899273E-3</v>
      </c>
      <c r="G2158" s="130">
        <v>2156</v>
      </c>
      <c r="H2158" s="130">
        <f t="shared" ca="1" si="69"/>
        <v>-2.2862493137563656E-2</v>
      </c>
    </row>
    <row r="2159" spans="2:8" x14ac:dyDescent="0.25">
      <c r="B2159" s="136">
        <v>42881</v>
      </c>
      <c r="C2159" s="261">
        <v>6.0572810173034668</v>
      </c>
      <c r="D2159" s="130">
        <f t="shared" si="68"/>
        <v>1.2894626490145571E-3</v>
      </c>
      <c r="E2159" s="130">
        <v>8.4415739578840594E-3</v>
      </c>
      <c r="G2159" s="130">
        <v>2157</v>
      </c>
      <c r="H2159" s="130">
        <f t="shared" ca="1" si="69"/>
        <v>1.8695190551629125E-2</v>
      </c>
    </row>
    <row r="2160" spans="2:8" x14ac:dyDescent="0.25">
      <c r="B2160" s="136">
        <v>42880</v>
      </c>
      <c r="C2160" s="261">
        <v>6.0494804382324219</v>
      </c>
      <c r="D2160" s="130">
        <f t="shared" si="68"/>
        <v>2.0394818383720436E-2</v>
      </c>
      <c r="E2160" s="130">
        <v>-1.2878020763377961E-3</v>
      </c>
      <c r="G2160" s="130">
        <v>2158</v>
      </c>
      <c r="H2160" s="130">
        <f t="shared" ca="1" si="69"/>
        <v>-1.458158208713054E-2</v>
      </c>
    </row>
    <row r="2161" spans="2:8" x14ac:dyDescent="0.25">
      <c r="B2161" s="136">
        <v>42879</v>
      </c>
      <c r="C2161" s="261">
        <v>5.9285683631896973</v>
      </c>
      <c r="D2161" s="130">
        <f t="shared" si="68"/>
        <v>9.2960276719869436E-3</v>
      </c>
      <c r="E2161" s="130">
        <v>-1.9987183408109923E-2</v>
      </c>
      <c r="G2161" s="130">
        <v>2159</v>
      </c>
      <c r="H2161" s="130">
        <f t="shared" ca="1" si="69"/>
        <v>-4.7651628700054677E-3</v>
      </c>
    </row>
    <row r="2162" spans="2:8" x14ac:dyDescent="0.25">
      <c r="B2162" s="136">
        <v>42878</v>
      </c>
      <c r="C2162" s="261">
        <v>5.8739638328552246</v>
      </c>
      <c r="D2162" s="130">
        <f t="shared" si="68"/>
        <v>6.6455929101978206E-4</v>
      </c>
      <c r="E2162" s="130">
        <v>-9.210407469282221E-3</v>
      </c>
      <c r="G2162" s="130">
        <v>2160</v>
      </c>
      <c r="H2162" s="130">
        <f t="shared" ca="1" si="69"/>
        <v>-8.7732494906933578E-3</v>
      </c>
    </row>
    <row r="2163" spans="2:8" x14ac:dyDescent="0.25">
      <c r="B2163" s="136">
        <v>42877</v>
      </c>
      <c r="C2163" s="261">
        <v>5.8700628280639648</v>
      </c>
      <c r="D2163" s="130">
        <f t="shared" si="68"/>
        <v>-7.25606093742843E-3</v>
      </c>
      <c r="E2163" s="130">
        <v>-6.6411794526892063E-4</v>
      </c>
      <c r="G2163" s="130">
        <v>2161</v>
      </c>
      <c r="H2163" s="130">
        <f t="shared" ca="1" si="69"/>
        <v>6.2460367648612878E-4</v>
      </c>
    </row>
    <row r="2164" spans="2:8" x14ac:dyDescent="0.25">
      <c r="B2164" s="136">
        <v>42874</v>
      </c>
      <c r="C2164" s="261">
        <v>5.9129676818847656</v>
      </c>
      <c r="D2164" s="130">
        <f t="shared" si="68"/>
        <v>1.2016252140775173E-2</v>
      </c>
      <c r="E2164" s="130">
        <v>7.3090961847424463E-3</v>
      </c>
      <c r="G2164" s="130">
        <v>2162</v>
      </c>
      <c r="H2164" s="130">
        <f t="shared" ca="1" si="69"/>
        <v>3.212020638912251E-2</v>
      </c>
    </row>
    <row r="2165" spans="2:8" x14ac:dyDescent="0.25">
      <c r="B2165" s="136">
        <v>42873</v>
      </c>
      <c r="C2165" s="261">
        <v>5.8427596092224121</v>
      </c>
      <c r="D2165" s="130">
        <f t="shared" si="68"/>
        <v>6.0440701336774514E-3</v>
      </c>
      <c r="E2165" s="130">
        <v>-1.1873576254686142E-2</v>
      </c>
      <c r="G2165" s="130">
        <v>2163</v>
      </c>
      <c r="H2165" s="130">
        <f t="shared" ca="1" si="69"/>
        <v>-3.1117973451109181E-2</v>
      </c>
    </row>
    <row r="2166" spans="2:8" x14ac:dyDescent="0.25">
      <c r="B2166" s="136">
        <v>42872</v>
      </c>
      <c r="C2166" s="261">
        <v>5.8076577186584473</v>
      </c>
      <c r="D2166" s="130">
        <f t="shared" si="68"/>
        <v>-2.4246310021928848E-2</v>
      </c>
      <c r="E2166" s="130">
        <v>-6.0077588180350288E-3</v>
      </c>
      <c r="G2166" s="130">
        <v>2164</v>
      </c>
      <c r="H2166" s="130">
        <f t="shared" ca="1" si="69"/>
        <v>1.9711296636417394E-2</v>
      </c>
    </row>
    <row r="2167" spans="2:8" x14ac:dyDescent="0.25">
      <c r="B2167" s="136">
        <v>42871</v>
      </c>
      <c r="C2167" s="261">
        <v>5.9519710540771484</v>
      </c>
      <c r="D2167" s="130">
        <f t="shared" si="68"/>
        <v>9.2593011845721659E-3</v>
      </c>
      <c r="E2167" s="130">
        <v>2.4848801773400164E-2</v>
      </c>
      <c r="G2167" s="130">
        <v>2165</v>
      </c>
      <c r="H2167" s="130">
        <f t="shared" ca="1" si="69"/>
        <v>-1.7082282760189701E-3</v>
      </c>
    </row>
    <row r="2168" spans="2:8" x14ac:dyDescent="0.25">
      <c r="B2168" s="136">
        <v>42870</v>
      </c>
      <c r="C2168" s="261">
        <v>5.8973655700683594</v>
      </c>
      <c r="D2168" s="130">
        <f t="shared" si="68"/>
        <v>-1.0471217174284338E-2</v>
      </c>
      <c r="E2168" s="130">
        <v>-9.1743530861736738E-3</v>
      </c>
      <c r="G2168" s="130">
        <v>2166</v>
      </c>
      <c r="H2168" s="130">
        <f t="shared" ca="1" si="69"/>
        <v>-2.162870524365448E-2</v>
      </c>
    </row>
    <row r="2169" spans="2:8" x14ac:dyDescent="0.25">
      <c r="B2169" s="136">
        <v>42867</v>
      </c>
      <c r="C2169" s="261">
        <v>5.9597716331481934</v>
      </c>
      <c r="D2169" s="130">
        <f t="shared" si="68"/>
        <v>6.5490469575473647E-4</v>
      </c>
      <c r="E2169" s="130">
        <v>1.0582023844099358E-2</v>
      </c>
      <c r="G2169" s="130">
        <v>2167</v>
      </c>
      <c r="H2169" s="130">
        <f t="shared" ca="1" si="69"/>
        <v>-3.143543834210627E-2</v>
      </c>
    </row>
    <row r="2170" spans="2:8" x14ac:dyDescent="0.25">
      <c r="B2170" s="136">
        <v>42866</v>
      </c>
      <c r="C2170" s="261">
        <v>5.9558711051940918</v>
      </c>
      <c r="D2170" s="130">
        <f t="shared" si="68"/>
        <v>2.4144837539241674E-2</v>
      </c>
      <c r="E2170" s="130">
        <v>-6.5447607629910904E-4</v>
      </c>
      <c r="G2170" s="130">
        <v>2168</v>
      </c>
      <c r="H2170" s="130">
        <f t="shared" ca="1" si="69"/>
        <v>-2.5421921843854705E-2</v>
      </c>
    </row>
    <row r="2171" spans="2:8" x14ac:dyDescent="0.25">
      <c r="B2171" s="136">
        <v>42865</v>
      </c>
      <c r="C2171" s="261">
        <v>5.815457820892334</v>
      </c>
      <c r="D2171" s="130">
        <f t="shared" si="68"/>
        <v>-2.0080294994335017E-3</v>
      </c>
      <c r="E2171" s="130">
        <v>-2.3575608306785543E-2</v>
      </c>
      <c r="G2171" s="130">
        <v>2169</v>
      </c>
      <c r="H2171" s="130">
        <f t="shared" ca="1" si="69"/>
        <v>-1.9890921668122834E-2</v>
      </c>
    </row>
    <row r="2172" spans="2:8" x14ac:dyDescent="0.25">
      <c r="B2172" s="136">
        <v>42864</v>
      </c>
      <c r="C2172" s="261">
        <v>5.8271589279174796</v>
      </c>
      <c r="D2172" s="130">
        <f t="shared" si="68"/>
        <v>-1.0596119570759991E-2</v>
      </c>
      <c r="E2172" s="130">
        <v>2.0120697949366534E-3</v>
      </c>
      <c r="G2172" s="130">
        <v>2170</v>
      </c>
      <c r="H2172" s="130">
        <f t="shared" ca="1" si="69"/>
        <v>-1.2242984517816702E-3</v>
      </c>
    </row>
    <row r="2173" spans="2:8" x14ac:dyDescent="0.25">
      <c r="B2173" s="136">
        <v>42863</v>
      </c>
      <c r="C2173" s="261">
        <v>5.8895654678344727</v>
      </c>
      <c r="D2173" s="130">
        <f t="shared" si="68"/>
        <v>2.0270494083019376E-2</v>
      </c>
      <c r="E2173" s="130">
        <v>1.0709599770483013E-2</v>
      </c>
      <c r="G2173" s="130">
        <v>2171</v>
      </c>
      <c r="H2173" s="130">
        <f t="shared" ca="1" si="69"/>
        <v>2.3427536653158163E-3</v>
      </c>
    </row>
    <row r="2174" spans="2:8" x14ac:dyDescent="0.25">
      <c r="B2174" s="136">
        <v>42860</v>
      </c>
      <c r="C2174" s="261">
        <v>5.7725529670715332</v>
      </c>
      <c r="D2174" s="130">
        <f t="shared" si="68"/>
        <v>5.4344142861983665E-3</v>
      </c>
      <c r="E2174" s="130">
        <v>-1.9867764676697555E-2</v>
      </c>
      <c r="G2174" s="130">
        <v>2172</v>
      </c>
      <c r="H2174" s="130">
        <f t="shared" ca="1" si="69"/>
        <v>-8.0410847782681275E-3</v>
      </c>
    </row>
    <row r="2175" spans="2:8" x14ac:dyDescent="0.25">
      <c r="B2175" s="136">
        <v>42859</v>
      </c>
      <c r="C2175" s="261">
        <v>5.7413520812988281</v>
      </c>
      <c r="D2175" s="130">
        <f t="shared" si="68"/>
        <v>2.7249862526479737E-3</v>
      </c>
      <c r="E2175" s="130">
        <v>-5.4050410538776855E-3</v>
      </c>
      <c r="G2175" s="130">
        <v>2173</v>
      </c>
      <c r="H2175" s="130">
        <f t="shared" ca="1" si="69"/>
        <v>2.2571687683657911E-3</v>
      </c>
    </row>
    <row r="2176" spans="2:8" x14ac:dyDescent="0.25">
      <c r="B2176" s="136">
        <v>42858</v>
      </c>
      <c r="C2176" s="261">
        <v>5.7257494926452637</v>
      </c>
      <c r="D2176" s="130">
        <f t="shared" si="68"/>
        <v>1.1019382092502313E-2</v>
      </c>
      <c r="E2176" s="130">
        <v>-2.7175808821037818E-3</v>
      </c>
      <c r="G2176" s="130">
        <v>2174</v>
      </c>
      <c r="H2176" s="130">
        <f t="shared" ca="1" si="69"/>
        <v>3.3587640455469098E-3</v>
      </c>
    </row>
    <row r="2177" spans="2:8" x14ac:dyDescent="0.25">
      <c r="B2177" s="136">
        <v>42857</v>
      </c>
      <c r="C2177" s="261">
        <v>5.6633429527282706</v>
      </c>
      <c r="D2177" s="130">
        <f t="shared" si="68"/>
        <v>-1.3754021293930585E-3</v>
      </c>
      <c r="E2177" s="130">
        <v>-1.0899278775146275E-2</v>
      </c>
      <c r="G2177" s="130">
        <v>2175</v>
      </c>
      <c r="H2177" s="130">
        <f t="shared" ca="1" si="69"/>
        <v>-2.8895407331618203E-2</v>
      </c>
    </row>
    <row r="2178" spans="2:8" x14ac:dyDescent="0.25">
      <c r="B2178" s="136">
        <v>42856</v>
      </c>
      <c r="C2178" s="261">
        <v>5.6711430549621582</v>
      </c>
      <c r="D2178" s="130">
        <f t="shared" si="68"/>
        <v>-1.3738483985748988E-3</v>
      </c>
      <c r="E2178" s="130">
        <v>1.3772964658850422E-3</v>
      </c>
      <c r="G2178" s="130">
        <v>2176</v>
      </c>
      <c r="H2178" s="130">
        <f t="shared" ca="1" si="69"/>
        <v>-2.8780918616866154E-2</v>
      </c>
    </row>
    <row r="2179" spans="2:8" x14ac:dyDescent="0.25">
      <c r="B2179" s="136">
        <v>42853</v>
      </c>
      <c r="C2179" s="261">
        <v>5.6789450645446777</v>
      </c>
      <c r="D2179" s="130">
        <f t="shared" ref="D2179:D2242" si="70">(C2179-C2180)/C2180</f>
        <v>-6.8620110659787647E-4</v>
      </c>
      <c r="E2179" s="130">
        <v>1.3757384546476746E-3</v>
      </c>
      <c r="G2179" s="130">
        <v>2177</v>
      </c>
      <c r="H2179" s="130">
        <f t="shared" ref="H2179:H2242" ca="1" si="71">_xlfn.NORM.INV(RAND(),N$5,N$6)</f>
        <v>-3.3635601629222285E-3</v>
      </c>
    </row>
    <row r="2180" spans="2:8" x14ac:dyDescent="0.25">
      <c r="B2180" s="136">
        <v>42852</v>
      </c>
      <c r="C2180" s="261">
        <v>5.6828446388244629</v>
      </c>
      <c r="D2180" s="130">
        <f t="shared" si="70"/>
        <v>4.8276084772258514E-3</v>
      </c>
      <c r="E2180" s="130">
        <v>6.8667230189130442E-4</v>
      </c>
      <c r="G2180" s="130">
        <v>2178</v>
      </c>
      <c r="H2180" s="130">
        <f t="shared" ca="1" si="71"/>
        <v>3.3700192546760988E-2</v>
      </c>
    </row>
    <row r="2181" spans="2:8" x14ac:dyDescent="0.25">
      <c r="B2181" s="136">
        <v>42851</v>
      </c>
      <c r="C2181" s="261">
        <v>5.6555418968200684</v>
      </c>
      <c r="D2181" s="130">
        <f t="shared" si="70"/>
        <v>-2.7509724214131899E-3</v>
      </c>
      <c r="E2181" s="130">
        <v>-4.8044146443606273E-3</v>
      </c>
      <c r="G2181" s="130">
        <v>2179</v>
      </c>
      <c r="H2181" s="130">
        <f t="shared" ca="1" si="71"/>
        <v>-2.0339098997835925E-2</v>
      </c>
    </row>
    <row r="2182" spans="2:8" x14ac:dyDescent="0.25">
      <c r="B2182" s="136">
        <v>42850</v>
      </c>
      <c r="C2182" s="261">
        <v>5.6711430549621582</v>
      </c>
      <c r="D2182" s="130">
        <f t="shared" si="70"/>
        <v>7.6227142362849092E-3</v>
      </c>
      <c r="E2182" s="130">
        <v>2.7585611470515104E-3</v>
      </c>
      <c r="G2182" s="130">
        <v>2180</v>
      </c>
      <c r="H2182" s="130">
        <f t="shared" ca="1" si="71"/>
        <v>2.8987321833341708E-2</v>
      </c>
    </row>
    <row r="2183" spans="2:8" x14ac:dyDescent="0.25">
      <c r="B2183" s="136">
        <v>42849</v>
      </c>
      <c r="C2183" s="261">
        <v>5.6282405853271484</v>
      </c>
      <c r="D2183" s="130">
        <f t="shared" si="70"/>
        <v>-3.4527532572773559E-3</v>
      </c>
      <c r="E2183" s="130">
        <v>-7.5650480369157322E-3</v>
      </c>
      <c r="G2183" s="130">
        <v>2181</v>
      </c>
      <c r="H2183" s="130">
        <f t="shared" ca="1" si="71"/>
        <v>-1.2209207551246687E-2</v>
      </c>
    </row>
    <row r="2184" spans="2:8" x14ac:dyDescent="0.25">
      <c r="B2184" s="136">
        <v>42846</v>
      </c>
      <c r="C2184" s="261">
        <v>5.6477408409118652</v>
      </c>
      <c r="D2184" s="130">
        <f t="shared" si="70"/>
        <v>6.9094329474510502E-4</v>
      </c>
      <c r="E2184" s="130">
        <v>3.464716066963104E-3</v>
      </c>
      <c r="G2184" s="130">
        <v>2182</v>
      </c>
      <c r="H2184" s="130">
        <f t="shared" ca="1" si="71"/>
        <v>4.4285745632557964E-3</v>
      </c>
    </row>
    <row r="2185" spans="2:8" x14ac:dyDescent="0.25">
      <c r="B2185" s="136">
        <v>42845</v>
      </c>
      <c r="C2185" s="261">
        <v>5.6438412666320801</v>
      </c>
      <c r="D2185" s="130">
        <f t="shared" si="70"/>
        <v>9.0656537583028857E-3</v>
      </c>
      <c r="E2185" s="130">
        <v>-6.9046622173894647E-4</v>
      </c>
      <c r="G2185" s="130">
        <v>2183</v>
      </c>
      <c r="H2185" s="130">
        <f t="shared" ca="1" si="71"/>
        <v>-7.5264641302923404E-3</v>
      </c>
    </row>
    <row r="2186" spans="2:8" x14ac:dyDescent="0.25">
      <c r="B2186" s="136">
        <v>42844</v>
      </c>
      <c r="C2186" s="261">
        <v>5.5931358337402344</v>
      </c>
      <c r="D2186" s="130">
        <f t="shared" si="70"/>
        <v>-5.547899830217389E-3</v>
      </c>
      <c r="E2186" s="130">
        <v>-8.984206056897804E-3</v>
      </c>
      <c r="G2186" s="130">
        <v>2184</v>
      </c>
      <c r="H2186" s="130">
        <f t="shared" ca="1" si="71"/>
        <v>4.6508672060298309E-2</v>
      </c>
    </row>
    <row r="2187" spans="2:8" x14ac:dyDescent="0.25">
      <c r="B2187" s="136">
        <v>42843</v>
      </c>
      <c r="C2187" s="261">
        <v>5.6243391036987296</v>
      </c>
      <c r="D2187" s="130">
        <f t="shared" si="70"/>
        <v>-7.5708405349433974E-3</v>
      </c>
      <c r="E2187" s="130">
        <v>5.5788507352643709E-3</v>
      </c>
      <c r="G2187" s="130">
        <v>2185</v>
      </c>
      <c r="H2187" s="130">
        <f t="shared" ca="1" si="71"/>
        <v>1.2615325911786887E-2</v>
      </c>
    </row>
    <row r="2188" spans="2:8" x14ac:dyDescent="0.25">
      <c r="B2188" s="136">
        <v>42842</v>
      </c>
      <c r="C2188" s="261">
        <v>5.6672449111938477</v>
      </c>
      <c r="D2188" s="130">
        <f t="shared" si="70"/>
        <v>3.4534286950095535E-3</v>
      </c>
      <c r="E2188" s="130">
        <v>7.628595414330897E-3</v>
      </c>
      <c r="G2188" s="130">
        <v>2186</v>
      </c>
      <c r="H2188" s="130">
        <f t="shared" ca="1" si="71"/>
        <v>-6.5825389429875758E-4</v>
      </c>
    </row>
    <row r="2189" spans="2:8" x14ac:dyDescent="0.25">
      <c r="B2189" s="136">
        <v>42838</v>
      </c>
      <c r="C2189" s="261">
        <v>5.6477408409118652</v>
      </c>
      <c r="D2189" s="130">
        <f t="shared" si="70"/>
        <v>-5.1114195684282278E-2</v>
      </c>
      <c r="E2189" s="130">
        <v>-3.4415435696908575E-3</v>
      </c>
      <c r="G2189" s="130">
        <v>2187</v>
      </c>
      <c r="H2189" s="130">
        <f t="shared" ca="1" si="71"/>
        <v>9.9678043084475121E-4</v>
      </c>
    </row>
    <row r="2190" spans="2:8" x14ac:dyDescent="0.25">
      <c r="B2190" s="136">
        <v>42837</v>
      </c>
      <c r="C2190" s="261">
        <v>5.9519710540771484</v>
      </c>
      <c r="D2190" s="130">
        <f t="shared" si="70"/>
        <v>1.126569637824559E-2</v>
      </c>
      <c r="E2190" s="130">
        <v>5.386759444793561E-2</v>
      </c>
      <c r="G2190" s="130">
        <v>2188</v>
      </c>
      <c r="H2190" s="130">
        <f t="shared" ca="1" si="71"/>
        <v>-1.9517077024442876E-2</v>
      </c>
    </row>
    <row r="2191" spans="2:8" x14ac:dyDescent="0.25">
      <c r="B2191" s="136">
        <v>42836</v>
      </c>
      <c r="C2191" s="261">
        <v>5.8856649398803711</v>
      </c>
      <c r="D2191" s="130">
        <f t="shared" si="70"/>
        <v>-5.2734521383205318E-3</v>
      </c>
      <c r="E2191" s="130">
        <v>-1.114019433131435E-2</v>
      </c>
      <c r="G2191" s="130">
        <v>2189</v>
      </c>
      <c r="H2191" s="130">
        <f t="shared" ca="1" si="71"/>
        <v>-8.9211747333651469E-3</v>
      </c>
    </row>
    <row r="2192" spans="2:8" x14ac:dyDescent="0.25">
      <c r="B2192" s="136">
        <v>42835</v>
      </c>
      <c r="C2192" s="261">
        <v>5.9168672561645508</v>
      </c>
      <c r="D2192" s="130">
        <f t="shared" si="70"/>
        <v>-6.5488067724511221E-3</v>
      </c>
      <c r="E2192" s="130">
        <v>5.3014088642317258E-3</v>
      </c>
      <c r="G2192" s="130">
        <v>2190</v>
      </c>
      <c r="H2192" s="130">
        <f t="shared" ca="1" si="71"/>
        <v>3.0795461536146197E-2</v>
      </c>
    </row>
    <row r="2193" spans="2:8" x14ac:dyDescent="0.25">
      <c r="B2193" s="136">
        <v>42832</v>
      </c>
      <c r="C2193" s="261">
        <v>5.9558711051940918</v>
      </c>
      <c r="D2193" s="130">
        <f t="shared" si="70"/>
        <v>-5.8592884119629896E-3</v>
      </c>
      <c r="E2193" s="130">
        <v>6.5919763518278093E-3</v>
      </c>
      <c r="G2193" s="130">
        <v>2191</v>
      </c>
      <c r="H2193" s="130">
        <f t="shared" ca="1" si="71"/>
        <v>1.6858013339280754E-2</v>
      </c>
    </row>
    <row r="2194" spans="2:8" x14ac:dyDescent="0.25">
      <c r="B2194" s="136">
        <v>42831</v>
      </c>
      <c r="C2194" s="261">
        <v>5.990973949432373</v>
      </c>
      <c r="D2194" s="130">
        <f t="shared" si="70"/>
        <v>0</v>
      </c>
      <c r="E2194" s="130">
        <v>5.8938220149976376E-3</v>
      </c>
      <c r="G2194" s="130">
        <v>2192</v>
      </c>
      <c r="H2194" s="130">
        <f t="shared" ca="1" si="71"/>
        <v>-4.7458304198358531E-2</v>
      </c>
    </row>
    <row r="2195" spans="2:8" x14ac:dyDescent="0.25">
      <c r="B2195" s="136">
        <v>42830</v>
      </c>
      <c r="C2195" s="261">
        <v>5.990973949432373</v>
      </c>
      <c r="D2195" s="130">
        <f t="shared" si="70"/>
        <v>-1.9493946986473313E-3</v>
      </c>
      <c r="E2195" s="130">
        <v>0</v>
      </c>
      <c r="G2195" s="130">
        <v>2193</v>
      </c>
      <c r="H2195" s="130">
        <f t="shared" ca="1" si="71"/>
        <v>-1.5255400646283751E-3</v>
      </c>
    </row>
    <row r="2196" spans="2:8" x14ac:dyDescent="0.25">
      <c r="B2196" s="136">
        <v>42829</v>
      </c>
      <c r="C2196" s="261">
        <v>6.0026755332946777</v>
      </c>
      <c r="D2196" s="130">
        <f t="shared" si="70"/>
        <v>-5.1712665442280523E-3</v>
      </c>
      <c r="E2196" s="130">
        <v>1.9532022607798819E-3</v>
      </c>
      <c r="G2196" s="130">
        <v>2194</v>
      </c>
      <c r="H2196" s="130">
        <f t="shared" ca="1" si="71"/>
        <v>4.5689843298632744E-2</v>
      </c>
    </row>
    <row r="2197" spans="2:8" x14ac:dyDescent="0.25">
      <c r="B2197" s="136">
        <v>42828</v>
      </c>
      <c r="C2197" s="261">
        <v>6.0338783264160156</v>
      </c>
      <c r="D2197" s="130">
        <f t="shared" si="70"/>
        <v>-2.0886126390738391E-2</v>
      </c>
      <c r="E2197" s="130">
        <v>5.1981475507492025E-3</v>
      </c>
      <c r="G2197" s="130">
        <v>2195</v>
      </c>
      <c r="H2197" s="130">
        <f t="shared" ca="1" si="71"/>
        <v>-1.7452669553646109E-2</v>
      </c>
    </row>
    <row r="2198" spans="2:8" x14ac:dyDescent="0.25">
      <c r="B2198" s="136">
        <v>42825</v>
      </c>
      <c r="C2198" s="261">
        <v>6.1625909805297852</v>
      </c>
      <c r="D2198" s="130">
        <f t="shared" si="70"/>
        <v>0</v>
      </c>
      <c r="E2198" s="130">
        <v>2.1331662183221696E-2</v>
      </c>
      <c r="G2198" s="130">
        <v>2196</v>
      </c>
      <c r="H2198" s="130">
        <f t="shared" ca="1" si="71"/>
        <v>7.8266655016487243E-3</v>
      </c>
    </row>
    <row r="2199" spans="2:8" x14ac:dyDescent="0.25">
      <c r="B2199" s="136">
        <v>42824</v>
      </c>
      <c r="C2199" s="261">
        <v>6.1625909805297852</v>
      </c>
      <c r="D2199" s="130">
        <f t="shared" si="70"/>
        <v>0</v>
      </c>
      <c r="E2199" s="130">
        <v>0</v>
      </c>
      <c r="G2199" s="130">
        <v>2197</v>
      </c>
      <c r="H2199" s="130">
        <f t="shared" ca="1" si="71"/>
        <v>-5.6507507748779886E-3</v>
      </c>
    </row>
    <row r="2200" spans="2:8" x14ac:dyDescent="0.25">
      <c r="B2200" s="136">
        <v>42823</v>
      </c>
      <c r="C2200" s="261">
        <v>6.1625909805297852</v>
      </c>
      <c r="D2200" s="130">
        <f t="shared" si="70"/>
        <v>5.0890258727080157E-3</v>
      </c>
      <c r="E2200" s="130">
        <v>0</v>
      </c>
      <c r="G2200" s="130">
        <v>2198</v>
      </c>
      <c r="H2200" s="130">
        <f t="shared" ca="1" si="71"/>
        <v>-3.730217318821042E-2</v>
      </c>
    </row>
    <row r="2201" spans="2:8" x14ac:dyDescent="0.25">
      <c r="B2201" s="136">
        <v>42822</v>
      </c>
      <c r="C2201" s="261">
        <v>6.1313881874084473</v>
      </c>
      <c r="D2201" s="130">
        <f t="shared" si="70"/>
        <v>-1.9046819174213395E-3</v>
      </c>
      <c r="E2201" s="130">
        <v>-5.0632588175851083E-3</v>
      </c>
      <c r="G2201" s="130">
        <v>2199</v>
      </c>
      <c r="H2201" s="130">
        <f t="shared" ca="1" si="71"/>
        <v>-2.8487139273115865E-2</v>
      </c>
    </row>
    <row r="2202" spans="2:8" x14ac:dyDescent="0.25">
      <c r="B2202" s="136">
        <v>42821</v>
      </c>
      <c r="C2202" s="261">
        <v>6.1430888175964364</v>
      </c>
      <c r="D2202" s="130">
        <f t="shared" si="70"/>
        <v>5.1051858174200821E-3</v>
      </c>
      <c r="E2202" s="130">
        <v>1.9083166536442496E-3</v>
      </c>
      <c r="G2202" s="130">
        <v>2200</v>
      </c>
      <c r="H2202" s="130">
        <f t="shared" ca="1" si="71"/>
        <v>9.230042154441797E-3</v>
      </c>
    </row>
    <row r="2203" spans="2:8" x14ac:dyDescent="0.25">
      <c r="B2203" s="136">
        <v>42818</v>
      </c>
      <c r="C2203" s="261">
        <v>6.1118865013122559</v>
      </c>
      <c r="D2203" s="130">
        <f t="shared" si="70"/>
        <v>-2.5460161465844346E-3</v>
      </c>
      <c r="E2203" s="130">
        <v>-5.0792552754249272E-3</v>
      </c>
      <c r="G2203" s="130">
        <v>2201</v>
      </c>
      <c r="H2203" s="130">
        <f t="shared" ca="1" si="71"/>
        <v>-1.3724808737568723E-2</v>
      </c>
    </row>
    <row r="2204" spans="2:8" x14ac:dyDescent="0.25">
      <c r="B2204" s="136">
        <v>42817</v>
      </c>
      <c r="C2204" s="261">
        <v>6.1274871826171884</v>
      </c>
      <c r="D2204" s="130">
        <f t="shared" si="70"/>
        <v>3.833861122642153E-3</v>
      </c>
      <c r="E2204" s="130">
        <v>2.5525148907105813E-3</v>
      </c>
      <c r="G2204" s="130">
        <v>2202</v>
      </c>
      <c r="H2204" s="130">
        <f t="shared" ca="1" si="71"/>
        <v>4.1483674720855783E-2</v>
      </c>
    </row>
    <row r="2205" spans="2:8" x14ac:dyDescent="0.25">
      <c r="B2205" s="136">
        <v>42816</v>
      </c>
      <c r="C2205" s="261">
        <v>6.1040849685668954</v>
      </c>
      <c r="D2205" s="130">
        <f t="shared" si="70"/>
        <v>7.7268911793470733E-3</v>
      </c>
      <c r="E2205" s="130">
        <v>-3.81921876828755E-3</v>
      </c>
      <c r="G2205" s="130">
        <v>2203</v>
      </c>
      <c r="H2205" s="130">
        <f t="shared" ca="1" si="71"/>
        <v>-1.0410940585481882E-2</v>
      </c>
    </row>
    <row r="2206" spans="2:8" x14ac:dyDescent="0.25">
      <c r="B2206" s="136">
        <v>42815</v>
      </c>
      <c r="C2206" s="261">
        <v>6.0572810173034668</v>
      </c>
      <c r="D2206" s="130">
        <f t="shared" si="70"/>
        <v>1.2894626490145571E-3</v>
      </c>
      <c r="E2206" s="130">
        <v>-7.6676441275713696E-3</v>
      </c>
      <c r="G2206" s="130">
        <v>2204</v>
      </c>
      <c r="H2206" s="130">
        <f t="shared" ca="1" si="71"/>
        <v>3.8333873309468927E-2</v>
      </c>
    </row>
    <row r="2207" spans="2:8" x14ac:dyDescent="0.25">
      <c r="B2207" s="136">
        <v>42814</v>
      </c>
      <c r="C2207" s="261">
        <v>6.0494804382324219</v>
      </c>
      <c r="D2207" s="130">
        <f t="shared" si="70"/>
        <v>1.1082176905988185E-2</v>
      </c>
      <c r="E2207" s="130">
        <v>-1.2878020763377961E-3</v>
      </c>
      <c r="G2207" s="130">
        <v>2205</v>
      </c>
      <c r="H2207" s="130">
        <f t="shared" ca="1" si="71"/>
        <v>-4.9869623794698463E-3</v>
      </c>
    </row>
    <row r="2208" spans="2:8" x14ac:dyDescent="0.25">
      <c r="B2208" s="136">
        <v>42811</v>
      </c>
      <c r="C2208" s="261">
        <v>5.9831738471984863</v>
      </c>
      <c r="D2208" s="130">
        <f t="shared" si="70"/>
        <v>-2.726717942619452E-2</v>
      </c>
      <c r="E2208" s="130">
        <v>-1.0960708396522967E-2</v>
      </c>
      <c r="G2208" s="130">
        <v>2206</v>
      </c>
      <c r="H2208" s="130">
        <f t="shared" ca="1" si="71"/>
        <v>1.7934934854255888E-2</v>
      </c>
    </row>
    <row r="2209" spans="2:8" x14ac:dyDescent="0.25">
      <c r="B2209" s="136">
        <v>42810</v>
      </c>
      <c r="C2209" s="261">
        <v>6.1508913040161133</v>
      </c>
      <c r="D2209" s="130">
        <f t="shared" si="70"/>
        <v>2.3361579527427623E-2</v>
      </c>
      <c r="E2209" s="130">
        <v>2.8031519909146152E-2</v>
      </c>
      <c r="G2209" s="130">
        <v>2207</v>
      </c>
      <c r="H2209" s="130">
        <f t="shared" ca="1" si="71"/>
        <v>1.6786788814947939E-2</v>
      </c>
    </row>
    <row r="2210" spans="2:8" x14ac:dyDescent="0.25">
      <c r="B2210" s="136">
        <v>42809</v>
      </c>
      <c r="C2210" s="261">
        <v>6.0104770660400391</v>
      </c>
      <c r="D2210" s="130">
        <f t="shared" si="70"/>
        <v>-9.6400116345780797E-3</v>
      </c>
      <c r="E2210" s="130">
        <v>-2.282827496632777E-2</v>
      </c>
      <c r="G2210" s="130">
        <v>2208</v>
      </c>
      <c r="H2210" s="130">
        <f t="shared" ca="1" si="71"/>
        <v>8.7625891367862571E-3</v>
      </c>
    </row>
    <row r="2211" spans="2:8" x14ac:dyDescent="0.25">
      <c r="B2211" s="136">
        <v>42808</v>
      </c>
      <c r="C2211" s="261">
        <v>6.0689821243286133</v>
      </c>
      <c r="D2211" s="130">
        <f t="shared" si="70"/>
        <v>-1.9243079403992293E-3</v>
      </c>
      <c r="E2211" s="130">
        <v>9.7338460234937512E-3</v>
      </c>
      <c r="G2211" s="130">
        <v>2209</v>
      </c>
      <c r="H2211" s="130">
        <f t="shared" ca="1" si="71"/>
        <v>-1.5344721677914626E-2</v>
      </c>
    </row>
    <row r="2212" spans="2:8" x14ac:dyDescent="0.25">
      <c r="B2212" s="136">
        <v>42807</v>
      </c>
      <c r="C2212" s="261">
        <v>6.0806832313537598</v>
      </c>
      <c r="D2212" s="130">
        <f t="shared" si="70"/>
        <v>5.8064439799660845E-3</v>
      </c>
      <c r="E2212" s="130">
        <v>1.9280180408244208E-3</v>
      </c>
      <c r="G2212" s="130">
        <v>2210</v>
      </c>
      <c r="H2212" s="130">
        <f t="shared" ca="1" si="71"/>
        <v>-1.8277803405522871E-2</v>
      </c>
    </row>
    <row r="2213" spans="2:8" x14ac:dyDescent="0.25">
      <c r="B2213" s="136">
        <v>42804</v>
      </c>
      <c r="C2213" s="261">
        <v>6.0455799102783203</v>
      </c>
      <c r="D2213" s="130">
        <f t="shared" si="70"/>
        <v>1.8396848893715869E-2</v>
      </c>
      <c r="E2213" s="130">
        <v>-5.7729238211976881E-3</v>
      </c>
      <c r="G2213" s="130">
        <v>2211</v>
      </c>
      <c r="H2213" s="130">
        <f t="shared" ca="1" si="71"/>
        <v>-3.4585739013946959E-2</v>
      </c>
    </row>
    <row r="2214" spans="2:8" x14ac:dyDescent="0.25">
      <c r="B2214" s="136">
        <v>42803</v>
      </c>
      <c r="C2214" s="261">
        <v>5.9363694190979004</v>
      </c>
      <c r="D2214" s="130">
        <f t="shared" si="70"/>
        <v>1.670015523101066E-2</v>
      </c>
      <c r="E2214" s="130">
        <v>-1.8064518673344639E-2</v>
      </c>
      <c r="G2214" s="130">
        <v>2212</v>
      </c>
      <c r="H2214" s="130">
        <f t="shared" ca="1" si="71"/>
        <v>-3.3626928594035439E-2</v>
      </c>
    </row>
    <row r="2215" spans="2:8" x14ac:dyDescent="0.25">
      <c r="B2215" s="136">
        <v>42802</v>
      </c>
      <c r="C2215" s="261">
        <v>5.8388595581054688</v>
      </c>
      <c r="D2215" s="130">
        <f t="shared" si="70"/>
        <v>-3.9919300819674236E-3</v>
      </c>
      <c r="E2215" s="130">
        <v>-1.6425841134268458E-2</v>
      </c>
      <c r="G2215" s="130">
        <v>2213</v>
      </c>
      <c r="H2215" s="130">
        <f t="shared" ca="1" si="71"/>
        <v>9.9102928161581075E-3</v>
      </c>
    </row>
    <row r="2216" spans="2:8" x14ac:dyDescent="0.25">
      <c r="B2216" s="136">
        <v>42801</v>
      </c>
      <c r="C2216" s="261">
        <v>5.8622612953186044</v>
      </c>
      <c r="D2216" s="130">
        <f t="shared" si="70"/>
        <v>-8.5754547114315523E-3</v>
      </c>
      <c r="E2216" s="130">
        <v>4.0079294561297515E-3</v>
      </c>
      <c r="G2216" s="130">
        <v>2214</v>
      </c>
      <c r="H2216" s="130">
        <f t="shared" ca="1" si="71"/>
        <v>1.9911573560110595E-2</v>
      </c>
    </row>
    <row r="2217" spans="2:8" x14ac:dyDescent="0.25">
      <c r="B2217" s="136">
        <v>42800</v>
      </c>
      <c r="C2217" s="261">
        <v>5.9129676818847656</v>
      </c>
      <c r="D2217" s="130">
        <f t="shared" si="70"/>
        <v>-1.4303984287866283E-2</v>
      </c>
      <c r="E2217" s="130">
        <v>8.6496292150357677E-3</v>
      </c>
      <c r="G2217" s="130">
        <v>2215</v>
      </c>
      <c r="H2217" s="130">
        <f t="shared" ca="1" si="71"/>
        <v>3.4553388715193929E-2</v>
      </c>
    </row>
    <row r="2218" spans="2:8" x14ac:dyDescent="0.25">
      <c r="B2218" s="136">
        <v>42797</v>
      </c>
      <c r="C2218" s="261">
        <v>5.9987740516662598</v>
      </c>
      <c r="D2218" s="130">
        <f t="shared" si="70"/>
        <v>6.5442807071894038E-3</v>
      </c>
      <c r="E2218" s="130">
        <v>1.4511557376573257E-2</v>
      </c>
      <c r="G2218" s="130">
        <v>2216</v>
      </c>
      <c r="H2218" s="130">
        <f t="shared" ca="1" si="71"/>
        <v>-7.6491673395054794E-3</v>
      </c>
    </row>
    <row r="2219" spans="2:8" x14ac:dyDescent="0.25">
      <c r="B2219" s="136">
        <v>42796</v>
      </c>
      <c r="C2219" s="261">
        <v>5.9597716331481934</v>
      </c>
      <c r="D2219" s="130">
        <f t="shared" si="70"/>
        <v>-5.2082209917030291E-3</v>
      </c>
      <c r="E2219" s="130">
        <v>-6.5017315508379301E-3</v>
      </c>
      <c r="G2219" s="130">
        <v>2217</v>
      </c>
      <c r="H2219" s="130">
        <f t="shared" ca="1" si="71"/>
        <v>-6.3470261840454329E-4</v>
      </c>
    </row>
    <row r="2220" spans="2:8" x14ac:dyDescent="0.25">
      <c r="B2220" s="136">
        <v>42795</v>
      </c>
      <c r="C2220" s="261">
        <v>5.990973949432373</v>
      </c>
      <c r="D2220" s="130">
        <f t="shared" si="70"/>
        <v>1.453088945506616E-2</v>
      </c>
      <c r="E2220" s="130">
        <v>5.2354885731917475E-3</v>
      </c>
      <c r="G2220" s="130">
        <v>2218</v>
      </c>
      <c r="H2220" s="130">
        <f t="shared" ca="1" si="71"/>
        <v>1.1736370147735421E-2</v>
      </c>
    </row>
    <row r="2221" spans="2:8" x14ac:dyDescent="0.25">
      <c r="B2221" s="136">
        <v>42794</v>
      </c>
      <c r="C2221" s="261">
        <v>5.9051666259765616</v>
      </c>
      <c r="D2221" s="130">
        <f t="shared" si="70"/>
        <v>-4.6022558753957077E-3</v>
      </c>
      <c r="E2221" s="130">
        <v>-1.4322766912371806E-2</v>
      </c>
      <c r="G2221" s="130">
        <v>2219</v>
      </c>
      <c r="H2221" s="130">
        <f t="shared" ca="1" si="71"/>
        <v>-5.2773197292737316E-3</v>
      </c>
    </row>
    <row r="2222" spans="2:8" x14ac:dyDescent="0.25">
      <c r="B2222" s="136">
        <v>42793</v>
      </c>
      <c r="C2222" s="261">
        <v>5.932469367980957</v>
      </c>
      <c r="D2222" s="130">
        <f t="shared" si="70"/>
        <v>0</v>
      </c>
      <c r="E2222" s="130">
        <v>4.6235345645103208E-3</v>
      </c>
      <c r="G2222" s="130">
        <v>2220</v>
      </c>
      <c r="H2222" s="130">
        <f t="shared" ca="1" si="71"/>
        <v>9.8558427862589434E-3</v>
      </c>
    </row>
    <row r="2223" spans="2:8" x14ac:dyDescent="0.25">
      <c r="B2223" s="136">
        <v>42790</v>
      </c>
      <c r="C2223" s="261">
        <v>5.932469367980957</v>
      </c>
      <c r="D2223" s="130">
        <f t="shared" si="70"/>
        <v>1.3167076192783379E-3</v>
      </c>
      <c r="E2223" s="130">
        <v>0</v>
      </c>
      <c r="G2223" s="130">
        <v>2221</v>
      </c>
      <c r="H2223" s="130">
        <f t="shared" ca="1" si="71"/>
        <v>-1.8801083733542313E-2</v>
      </c>
    </row>
    <row r="2224" spans="2:8" x14ac:dyDescent="0.25">
      <c r="B2224" s="136">
        <v>42789</v>
      </c>
      <c r="C2224" s="261">
        <v>5.9246683120727539</v>
      </c>
      <c r="D2224" s="130">
        <f t="shared" si="70"/>
        <v>9.9733910139094134E-3</v>
      </c>
      <c r="E2224" s="130">
        <v>-1.3149761801228008E-3</v>
      </c>
      <c r="G2224" s="130">
        <v>2222</v>
      </c>
      <c r="H2224" s="130">
        <f t="shared" ca="1" si="71"/>
        <v>3.4863771753095713E-2</v>
      </c>
    </row>
    <row r="2225" spans="2:8" x14ac:dyDescent="0.25">
      <c r="B2225" s="136">
        <v>42788</v>
      </c>
      <c r="C2225" s="261">
        <v>5.8661627769470206</v>
      </c>
      <c r="D2225" s="130">
        <f t="shared" si="70"/>
        <v>-1.6350639431832358E-2</v>
      </c>
      <c r="E2225" s="130">
        <v>-9.874904727833627E-3</v>
      </c>
      <c r="G2225" s="130">
        <v>2223</v>
      </c>
      <c r="H2225" s="130">
        <f t="shared" ca="1" si="71"/>
        <v>6.9300288999170128E-3</v>
      </c>
    </row>
    <row r="2226" spans="2:8" x14ac:dyDescent="0.25">
      <c r="B2226" s="136">
        <v>42787</v>
      </c>
      <c r="C2226" s="261">
        <v>5.9636726379394531</v>
      </c>
      <c r="D2226" s="130">
        <f t="shared" si="70"/>
        <v>2.7553948577147384E-2</v>
      </c>
      <c r="E2226" s="130">
        <v>1.6622426737905909E-2</v>
      </c>
      <c r="G2226" s="130">
        <v>2224</v>
      </c>
      <c r="H2226" s="130">
        <f t="shared" ca="1" si="71"/>
        <v>5.0091930473673369E-3</v>
      </c>
    </row>
    <row r="2227" spans="2:8" x14ac:dyDescent="0.25">
      <c r="B2227" s="136">
        <v>42783</v>
      </c>
      <c r="C2227" s="261">
        <v>5.8037562370300293</v>
      </c>
      <c r="D2227" s="130">
        <f t="shared" si="70"/>
        <v>-7.3382704788450461E-3</v>
      </c>
      <c r="E2227" s="130">
        <v>-2.681508704754753E-2</v>
      </c>
      <c r="G2227" s="130">
        <v>2225</v>
      </c>
      <c r="H2227" s="130">
        <f t="shared" ca="1" si="71"/>
        <v>-3.5976269497918344E-2</v>
      </c>
    </row>
    <row r="2228" spans="2:8" x14ac:dyDescent="0.25">
      <c r="B2228" s="136">
        <v>42782</v>
      </c>
      <c r="C2228" s="261">
        <v>5.8466606140136719</v>
      </c>
      <c r="D2228" s="130">
        <f t="shared" si="70"/>
        <v>8.7484170093308933E-3</v>
      </c>
      <c r="E2228" s="130">
        <v>7.3925187811812966E-3</v>
      </c>
      <c r="G2228" s="130">
        <v>2226</v>
      </c>
      <c r="H2228" s="130">
        <f t="shared" ca="1" si="71"/>
        <v>7.1891747162481298E-3</v>
      </c>
    </row>
    <row r="2229" spans="2:8" x14ac:dyDescent="0.25">
      <c r="B2229" s="136">
        <v>42781</v>
      </c>
      <c r="C2229" s="261">
        <v>5.7959551811218262</v>
      </c>
      <c r="D2229" s="130">
        <f t="shared" si="70"/>
        <v>-3.3535863161871051E-3</v>
      </c>
      <c r="E2229" s="130">
        <v>-8.6725459607338053E-3</v>
      </c>
      <c r="G2229" s="130">
        <v>2227</v>
      </c>
      <c r="H2229" s="130">
        <f t="shared" ca="1" si="71"/>
        <v>-4.894617551994538E-2</v>
      </c>
    </row>
    <row r="2230" spans="2:8" x14ac:dyDescent="0.25">
      <c r="B2230" s="136">
        <v>42780</v>
      </c>
      <c r="C2230" s="261">
        <v>5.815457820892334</v>
      </c>
      <c r="D2230" s="130">
        <f t="shared" si="70"/>
        <v>1.7747473197328233E-2</v>
      </c>
      <c r="E2230" s="130">
        <v>3.3648707005241216E-3</v>
      </c>
      <c r="G2230" s="130">
        <v>2228</v>
      </c>
      <c r="H2230" s="130">
        <f t="shared" ca="1" si="71"/>
        <v>3.3218872165093255E-2</v>
      </c>
    </row>
    <row r="2231" spans="2:8" x14ac:dyDescent="0.25">
      <c r="B2231" s="136">
        <v>42779</v>
      </c>
      <c r="C2231" s="261">
        <v>5.714047908782959</v>
      </c>
      <c r="D2231" s="130">
        <f t="shared" si="70"/>
        <v>1.0344899397843148E-2</v>
      </c>
      <c r="E2231" s="130">
        <v>-1.743799288596929E-2</v>
      </c>
      <c r="G2231" s="130">
        <v>2229</v>
      </c>
      <c r="H2231" s="130">
        <f t="shared" ca="1" si="71"/>
        <v>3.3473432430724086E-2</v>
      </c>
    </row>
    <row r="2232" spans="2:8" x14ac:dyDescent="0.25">
      <c r="B2232" s="136">
        <v>42776</v>
      </c>
      <c r="C2232" s="261">
        <v>5.6555418968200684</v>
      </c>
      <c r="D2232" s="130">
        <f t="shared" si="70"/>
        <v>-4.8044146443606273E-3</v>
      </c>
      <c r="E2232" s="130">
        <v>-1.023897819844354E-2</v>
      </c>
      <c r="G2232" s="130">
        <v>2230</v>
      </c>
      <c r="H2232" s="130">
        <f t="shared" ca="1" si="71"/>
        <v>2.937857856083443E-2</v>
      </c>
    </row>
    <row r="2233" spans="2:8" x14ac:dyDescent="0.25">
      <c r="B2233" s="136">
        <v>42775</v>
      </c>
      <c r="C2233" s="261">
        <v>5.6828446388244629</v>
      </c>
      <c r="D2233" s="130">
        <f t="shared" si="70"/>
        <v>3.2600891130071634E-2</v>
      </c>
      <c r="E2233" s="130">
        <v>4.8276084772258514E-3</v>
      </c>
      <c r="G2233" s="130">
        <v>2231</v>
      </c>
      <c r="H2233" s="130">
        <f t="shared" ca="1" si="71"/>
        <v>-5.2356595371437315E-3</v>
      </c>
    </row>
    <row r="2234" spans="2:8" x14ac:dyDescent="0.25">
      <c r="B2234" s="136">
        <v>42774</v>
      </c>
      <c r="C2234" s="261">
        <v>5.5034279823303223</v>
      </c>
      <c r="D2234" s="130">
        <f t="shared" si="70"/>
        <v>2.8430406110799512E-3</v>
      </c>
      <c r="E2234" s="130">
        <v>-3.1571627925280434E-2</v>
      </c>
      <c r="G2234" s="130">
        <v>2232</v>
      </c>
      <c r="H2234" s="130">
        <f t="shared" ca="1" si="71"/>
        <v>1.9517340614852444E-2</v>
      </c>
    </row>
    <row r="2235" spans="2:8" x14ac:dyDescent="0.25">
      <c r="B2235" s="136">
        <v>42773</v>
      </c>
      <c r="C2235" s="261">
        <v>5.487825870513916</v>
      </c>
      <c r="D2235" s="130">
        <f t="shared" si="70"/>
        <v>1.5884307450692001E-2</v>
      </c>
      <c r="E2235" s="130">
        <v>-2.8349806459718276E-3</v>
      </c>
      <c r="G2235" s="130">
        <v>2233</v>
      </c>
      <c r="H2235" s="130">
        <f t="shared" ca="1" si="71"/>
        <v>-6.8478777238245685E-3</v>
      </c>
    </row>
    <row r="2236" spans="2:8" x14ac:dyDescent="0.25">
      <c r="B2236" s="136">
        <v>42772</v>
      </c>
      <c r="C2236" s="261">
        <v>5.4020185470581046</v>
      </c>
      <c r="D2236" s="130">
        <f t="shared" si="70"/>
        <v>-2.1613803027871813E-3</v>
      </c>
      <c r="E2236" s="130">
        <v>-1.5635941350991858E-2</v>
      </c>
      <c r="G2236" s="130">
        <v>2234</v>
      </c>
      <c r="H2236" s="130">
        <f t="shared" ca="1" si="71"/>
        <v>-3.2392138215355795E-3</v>
      </c>
    </row>
    <row r="2237" spans="2:8" x14ac:dyDescent="0.25">
      <c r="B2237" s="136">
        <v>42769</v>
      </c>
      <c r="C2237" s="261">
        <v>5.413719654083252</v>
      </c>
      <c r="D2237" s="130">
        <f t="shared" si="70"/>
        <v>9.454651955142751E-3</v>
      </c>
      <c r="E2237" s="130">
        <v>2.1660619864994173E-3</v>
      </c>
      <c r="G2237" s="130">
        <v>2235</v>
      </c>
      <c r="H2237" s="130">
        <f t="shared" ca="1" si="71"/>
        <v>1.1262878417850643E-2</v>
      </c>
    </row>
    <row r="2238" spans="2:8" x14ac:dyDescent="0.25">
      <c r="B2238" s="136">
        <v>42768</v>
      </c>
      <c r="C2238" s="261">
        <v>5.3630142211914063</v>
      </c>
      <c r="D2238" s="130">
        <f t="shared" si="70"/>
        <v>1.1773377925386425E-2</v>
      </c>
      <c r="E2238" s="130">
        <v>-9.3660987512719767E-3</v>
      </c>
      <c r="G2238" s="130">
        <v>2236</v>
      </c>
      <c r="H2238" s="130">
        <f t="shared" ca="1" si="71"/>
        <v>-2.1465019067937321E-2</v>
      </c>
    </row>
    <row r="2239" spans="2:8" x14ac:dyDescent="0.25">
      <c r="B2239" s="136">
        <v>42767</v>
      </c>
      <c r="C2239" s="261">
        <v>5.3006081581115723</v>
      </c>
      <c r="D2239" s="130">
        <f t="shared" si="70"/>
        <v>-1.3071966799415026E-2</v>
      </c>
      <c r="E2239" s="130">
        <v>-1.1636378444279108E-2</v>
      </c>
      <c r="G2239" s="130">
        <v>2237</v>
      </c>
      <c r="H2239" s="130">
        <f t="shared" ca="1" si="71"/>
        <v>-2.0579085345069321E-2</v>
      </c>
    </row>
    <row r="2240" spans="2:8" x14ac:dyDescent="0.25">
      <c r="B2240" s="136">
        <v>42766</v>
      </c>
      <c r="C2240" s="261">
        <v>5.3708152770996094</v>
      </c>
      <c r="D2240" s="130">
        <f t="shared" si="70"/>
        <v>-2.8964774234727189E-3</v>
      </c>
      <c r="E2240" s="130">
        <v>1.3245106390405123E-2</v>
      </c>
      <c r="G2240" s="130">
        <v>2238</v>
      </c>
      <c r="H2240" s="130">
        <f t="shared" ca="1" si="71"/>
        <v>2.0748027025306849E-2</v>
      </c>
    </row>
    <row r="2241" spans="2:8" x14ac:dyDescent="0.25">
      <c r="B2241" s="136">
        <v>42765</v>
      </c>
      <c r="C2241" s="261">
        <v>5.3864169120788574</v>
      </c>
      <c r="D2241" s="130">
        <f t="shared" si="70"/>
        <v>-9.3255241474457726E-3</v>
      </c>
      <c r="E2241" s="130">
        <v>2.904891375760249E-3</v>
      </c>
      <c r="G2241" s="130">
        <v>2239</v>
      </c>
      <c r="H2241" s="130">
        <f t="shared" ca="1" si="71"/>
        <v>3.3727441531952208E-3</v>
      </c>
    </row>
    <row r="2242" spans="2:8" x14ac:dyDescent="0.25">
      <c r="B2242" s="136">
        <v>42762</v>
      </c>
      <c r="C2242" s="261">
        <v>5.4371209144592294</v>
      </c>
      <c r="D2242" s="130">
        <f t="shared" si="70"/>
        <v>1.0877523865063762E-2</v>
      </c>
      <c r="E2242" s="130">
        <v>9.4133081801874591E-3</v>
      </c>
      <c r="G2242" s="130">
        <v>2240</v>
      </c>
      <c r="H2242" s="130">
        <f t="shared" ca="1" si="71"/>
        <v>-1.8431758780743736E-2</v>
      </c>
    </row>
    <row r="2243" spans="2:8" x14ac:dyDescent="0.25">
      <c r="B2243" s="136">
        <v>42761</v>
      </c>
      <c r="C2243" s="261">
        <v>5.3786149024963379</v>
      </c>
      <c r="D2243" s="130">
        <f t="shared" ref="D2243:D2306" si="72">(C2243-C2244)/C2244</f>
        <v>-1.5000069422934576E-2</v>
      </c>
      <c r="E2243" s="130">
        <v>-1.0760476524865083E-2</v>
      </c>
      <c r="G2243" s="130">
        <v>2241</v>
      </c>
      <c r="H2243" s="130">
        <f t="shared" ref="H2243:H2306" ca="1" si="73">_xlfn.NORM.INV(RAND(),N$5,N$6)</f>
        <v>-5.0343765917903807E-3</v>
      </c>
    </row>
    <row r="2244" spans="2:8" x14ac:dyDescent="0.25">
      <c r="B2244" s="136">
        <v>42760</v>
      </c>
      <c r="C2244" s="261">
        <v>5.4605231285095206</v>
      </c>
      <c r="D2244" s="130">
        <f t="shared" si="72"/>
        <v>-8.4986593595820174E-3</v>
      </c>
      <c r="E2244" s="130">
        <v>1.5228497949382327E-2</v>
      </c>
      <c r="G2244" s="130">
        <v>2242</v>
      </c>
      <c r="H2244" s="130">
        <f t="shared" ca="1" si="73"/>
        <v>2.3189830862712486E-2</v>
      </c>
    </row>
    <row r="2245" spans="2:8" x14ac:dyDescent="0.25">
      <c r="B2245" s="136">
        <v>42759</v>
      </c>
      <c r="C2245" s="261">
        <v>5.5073280334472656</v>
      </c>
      <c r="D2245" s="130">
        <f t="shared" si="72"/>
        <v>2.1291669143131573E-3</v>
      </c>
      <c r="E2245" s="130">
        <v>8.5715056664398166E-3</v>
      </c>
      <c r="G2245" s="130">
        <v>2243</v>
      </c>
      <c r="H2245" s="130">
        <f t="shared" ca="1" si="73"/>
        <v>8.6087546640300806E-3</v>
      </c>
    </row>
    <row r="2246" spans="2:8" x14ac:dyDescent="0.25">
      <c r="B2246" s="136">
        <v>42758</v>
      </c>
      <c r="C2246" s="261">
        <v>5.4956269264221191</v>
      </c>
      <c r="D2246" s="130">
        <f t="shared" si="72"/>
        <v>-1.8802288469359444E-2</v>
      </c>
      <c r="E2246" s="130">
        <v>-2.1246431943190923E-3</v>
      </c>
      <c r="G2246" s="130">
        <v>2244</v>
      </c>
      <c r="H2246" s="130">
        <f t="shared" ca="1" si="73"/>
        <v>-2.6174545316269445E-2</v>
      </c>
    </row>
    <row r="2247" spans="2:8" x14ac:dyDescent="0.25">
      <c r="B2247" s="136">
        <v>42755</v>
      </c>
      <c r="C2247" s="261">
        <v>5.6009373664855957</v>
      </c>
      <c r="D2247" s="130">
        <f t="shared" si="72"/>
        <v>-2.08477832313104E-3</v>
      </c>
      <c r="E2247" s="130">
        <v>1.9162588995472081E-2</v>
      </c>
      <c r="G2247" s="130">
        <v>2245</v>
      </c>
      <c r="H2247" s="130">
        <f t="shared" ca="1" si="73"/>
        <v>2.5974484682758123E-2</v>
      </c>
    </row>
    <row r="2248" spans="2:8" x14ac:dyDescent="0.25">
      <c r="B2248" s="136">
        <v>42754</v>
      </c>
      <c r="C2248" s="261">
        <v>5.6126384735107422</v>
      </c>
      <c r="D2248" s="130">
        <f t="shared" si="72"/>
        <v>-3.4624867914218515E-3</v>
      </c>
      <c r="E2248" s="130">
        <v>2.0891337037908255E-3</v>
      </c>
      <c r="G2248" s="130">
        <v>2246</v>
      </c>
      <c r="H2248" s="130">
        <f t="shared" ca="1" si="73"/>
        <v>2.4942941035789964E-2</v>
      </c>
    </row>
    <row r="2249" spans="2:8" x14ac:dyDescent="0.25">
      <c r="B2249" s="136">
        <v>42753</v>
      </c>
      <c r="C2249" s="261">
        <v>5.6321396827697754</v>
      </c>
      <c r="D2249" s="130">
        <f t="shared" si="72"/>
        <v>-3.4505393445181756E-3</v>
      </c>
      <c r="E2249" s="130">
        <v>3.4745172615465235E-3</v>
      </c>
      <c r="G2249" s="130">
        <v>2247</v>
      </c>
      <c r="H2249" s="130">
        <f t="shared" ca="1" si="73"/>
        <v>-1.6304783592982122E-2</v>
      </c>
    </row>
    <row r="2250" spans="2:8" x14ac:dyDescent="0.25">
      <c r="B2250" s="136">
        <v>42752</v>
      </c>
      <c r="C2250" s="261">
        <v>5.6516408920288086</v>
      </c>
      <c r="D2250" s="130">
        <f t="shared" si="72"/>
        <v>-6.8976675664858512E-4</v>
      </c>
      <c r="E2250" s="130">
        <v>3.4624867914218515E-3</v>
      </c>
      <c r="G2250" s="130">
        <v>2248</v>
      </c>
      <c r="H2250" s="130">
        <f t="shared" ca="1" si="73"/>
        <v>2.0810617850766384E-2</v>
      </c>
    </row>
    <row r="2251" spans="2:8" x14ac:dyDescent="0.25">
      <c r="B2251" s="136">
        <v>42748</v>
      </c>
      <c r="C2251" s="261">
        <v>5.6555418968200684</v>
      </c>
      <c r="D2251" s="130">
        <f t="shared" si="72"/>
        <v>-4.9180347581975863E-2</v>
      </c>
      <c r="E2251" s="130">
        <v>6.9024286322965484E-4</v>
      </c>
      <c r="G2251" s="130">
        <v>2249</v>
      </c>
      <c r="H2251" s="130">
        <f t="shared" ca="1" si="73"/>
        <v>-2.6128555735091172E-3</v>
      </c>
    </row>
    <row r="2252" spans="2:8" x14ac:dyDescent="0.25">
      <c r="B2252" s="136">
        <v>42747</v>
      </c>
      <c r="C2252" s="261">
        <v>5.9480700492858887</v>
      </c>
      <c r="D2252" s="130">
        <f t="shared" si="72"/>
        <v>3.9498814077825791E-3</v>
      </c>
      <c r="E2252" s="130">
        <v>5.1724159736187193E-2</v>
      </c>
      <c r="G2252" s="130">
        <v>2250</v>
      </c>
      <c r="H2252" s="130">
        <f t="shared" ca="1" si="73"/>
        <v>1.704449274212937E-2</v>
      </c>
    </row>
    <row r="2253" spans="2:8" x14ac:dyDescent="0.25">
      <c r="B2253" s="136">
        <v>42746</v>
      </c>
      <c r="C2253" s="261">
        <v>5.9246683120727539</v>
      </c>
      <c r="D2253" s="130">
        <f t="shared" si="72"/>
        <v>2.7740293651664139E-2</v>
      </c>
      <c r="E2253" s="130">
        <v>-3.9343412265200753E-3</v>
      </c>
      <c r="G2253" s="130">
        <v>2251</v>
      </c>
      <c r="H2253" s="130">
        <f t="shared" ca="1" si="73"/>
        <v>-2.3733039812891401E-2</v>
      </c>
    </row>
    <row r="2254" spans="2:8" x14ac:dyDescent="0.25">
      <c r="B2254" s="136">
        <v>42745</v>
      </c>
      <c r="C2254" s="261">
        <v>5.7647523880004883</v>
      </c>
      <c r="D2254" s="130">
        <f t="shared" si="72"/>
        <v>-1.203223261510078E-2</v>
      </c>
      <c r="E2254" s="130">
        <v>-2.699154039499619E-2</v>
      </c>
      <c r="G2254" s="130">
        <v>2252</v>
      </c>
      <c r="H2254" s="130">
        <f t="shared" ca="1" si="73"/>
        <v>-1.282189373155407E-2</v>
      </c>
    </row>
    <row r="2255" spans="2:8" x14ac:dyDescent="0.25">
      <c r="B2255" s="136">
        <v>42744</v>
      </c>
      <c r="C2255" s="261">
        <v>5.8349599838256836</v>
      </c>
      <c r="D2255" s="130">
        <f t="shared" si="72"/>
        <v>9.4467361838305782E-3</v>
      </c>
      <c r="E2255" s="130">
        <v>1.2178770413684136E-2</v>
      </c>
      <c r="G2255" s="130">
        <v>2253</v>
      </c>
      <c r="H2255" s="130">
        <f t="shared" ca="1" si="73"/>
        <v>-4.0754849529053012E-2</v>
      </c>
    </row>
    <row r="2256" spans="2:8" x14ac:dyDescent="0.25">
      <c r="B2256" s="136">
        <v>42741</v>
      </c>
      <c r="C2256" s="261">
        <v>5.7803544998168954</v>
      </c>
      <c r="D2256" s="130">
        <f t="shared" si="72"/>
        <v>-1.3315695737471418E-2</v>
      </c>
      <c r="E2256" s="130">
        <v>-9.3583305044340967E-3</v>
      </c>
      <c r="G2256" s="130">
        <v>2254</v>
      </c>
      <c r="H2256" s="130">
        <f t="shared" ca="1" si="73"/>
        <v>-2.4496644222595915E-2</v>
      </c>
    </row>
    <row r="2257" spans="2:8" x14ac:dyDescent="0.25">
      <c r="B2257" s="136">
        <v>42740</v>
      </c>
      <c r="C2257" s="261">
        <v>5.8583626747131348</v>
      </c>
      <c r="D2257" s="130">
        <f t="shared" si="72"/>
        <v>-7.2702065280030818E-3</v>
      </c>
      <c r="E2257" s="130">
        <v>1.349539632884288E-2</v>
      </c>
      <c r="G2257" s="130">
        <v>2255</v>
      </c>
      <c r="H2257" s="130">
        <f t="shared" ca="1" si="73"/>
        <v>1.5221380106237154E-3</v>
      </c>
    </row>
    <row r="2258" spans="2:8" x14ac:dyDescent="0.25">
      <c r="B2258" s="136">
        <v>42739</v>
      </c>
      <c r="C2258" s="261">
        <v>5.9012660980224609</v>
      </c>
      <c r="D2258" s="130">
        <f t="shared" si="72"/>
        <v>2.6458665302462235E-2</v>
      </c>
      <c r="E2258" s="130">
        <v>7.3234495184999818E-3</v>
      </c>
      <c r="G2258" s="130">
        <v>2256</v>
      </c>
      <c r="H2258" s="130">
        <f t="shared" ca="1" si="73"/>
        <v>3.1501662763648103E-2</v>
      </c>
    </row>
    <row r="2259" spans="2:8" x14ac:dyDescent="0.25">
      <c r="B2259" s="136">
        <v>42738</v>
      </c>
      <c r="C2259" s="261">
        <v>5.7491512298583984</v>
      </c>
      <c r="D2259" s="130">
        <f t="shared" si="72"/>
        <v>-6.0687718298587335E-3</v>
      </c>
      <c r="E2259" s="130">
        <v>-2.5776649559157625E-2</v>
      </c>
      <c r="G2259" s="130">
        <v>2257</v>
      </c>
      <c r="H2259" s="130">
        <f t="shared" ca="1" si="73"/>
        <v>-1.437278642767242E-2</v>
      </c>
    </row>
    <row r="2260" spans="2:8" x14ac:dyDescent="0.25">
      <c r="B2260" s="136">
        <v>42734</v>
      </c>
      <c r="C2260" s="261">
        <v>5.7842545509338379</v>
      </c>
      <c r="D2260" s="130">
        <f t="shared" si="72"/>
        <v>6.1058266989271817E-3</v>
      </c>
      <c r="E2260" s="130">
        <v>6.1058266989271817E-3</v>
      </c>
      <c r="G2260" s="130">
        <v>2258</v>
      </c>
      <c r="H2260" s="130">
        <f t="shared" ca="1" si="73"/>
        <v>2.5240789412814628E-3</v>
      </c>
    </row>
    <row r="2261" spans="2:8" x14ac:dyDescent="0.25">
      <c r="B2261" s="136">
        <v>42733</v>
      </c>
      <c r="C2261" s="261">
        <v>5.7491512298583984</v>
      </c>
      <c r="D2261" s="130">
        <f t="shared" si="72"/>
        <v>6.7899649944562317E-4</v>
      </c>
      <c r="E2261" s="130">
        <v>-6.0687718298587335E-3</v>
      </c>
      <c r="G2261" s="130">
        <v>2259</v>
      </c>
      <c r="H2261" s="130">
        <f t="shared" ca="1" si="73"/>
        <v>-1.2931489142652533E-2</v>
      </c>
    </row>
    <row r="2262" spans="2:8" x14ac:dyDescent="0.25">
      <c r="B2262" s="136">
        <v>42732</v>
      </c>
      <c r="C2262" s="261">
        <v>5.7452502250671387</v>
      </c>
      <c r="D2262" s="130">
        <f t="shared" si="72"/>
        <v>-5.4021324728487988E-3</v>
      </c>
      <c r="E2262" s="130">
        <v>-6.7853577602895081E-4</v>
      </c>
      <c r="G2262" s="130">
        <v>2260</v>
      </c>
      <c r="H2262" s="130">
        <f t="shared" ca="1" si="73"/>
        <v>2.4062183612704225E-2</v>
      </c>
    </row>
    <row r="2263" spans="2:8" x14ac:dyDescent="0.25">
      <c r="B2263" s="136">
        <v>42731</v>
      </c>
      <c r="C2263" s="261">
        <v>5.7764554023742676</v>
      </c>
      <c r="D2263" s="130">
        <f t="shared" si="72"/>
        <v>4.0680399806912945E-3</v>
      </c>
      <c r="E2263" s="130">
        <v>5.4314740150006686E-3</v>
      </c>
      <c r="G2263" s="130">
        <v>2261</v>
      </c>
      <c r="H2263" s="130">
        <f t="shared" ca="1" si="73"/>
        <v>1.3394406304101615E-2</v>
      </c>
    </row>
    <row r="2264" spans="2:8" x14ac:dyDescent="0.25">
      <c r="B2264" s="136">
        <v>42727</v>
      </c>
      <c r="C2264" s="261">
        <v>5.7530517578125</v>
      </c>
      <c r="D2264" s="130">
        <f t="shared" si="72"/>
        <v>-3.3782642394576999E-3</v>
      </c>
      <c r="E2264" s="130">
        <v>-4.051558080435988E-3</v>
      </c>
      <c r="G2264" s="130">
        <v>2262</v>
      </c>
      <c r="H2264" s="130">
        <f t="shared" ca="1" si="73"/>
        <v>-1.5605652577581206E-2</v>
      </c>
    </row>
    <row r="2265" spans="2:8" x14ac:dyDescent="0.25">
      <c r="B2265" s="136">
        <v>42726</v>
      </c>
      <c r="C2265" s="261">
        <v>5.7725529670715332</v>
      </c>
      <c r="D2265" s="130">
        <f t="shared" si="72"/>
        <v>-1.1356085957212166E-2</v>
      </c>
      <c r="E2265" s="130">
        <v>3.389715594432303E-3</v>
      </c>
      <c r="G2265" s="130">
        <v>2263</v>
      </c>
      <c r="H2265" s="130">
        <f t="shared" ca="1" si="73"/>
        <v>6.1689744743621587E-3</v>
      </c>
    </row>
    <row r="2266" spans="2:8" x14ac:dyDescent="0.25">
      <c r="B2266" s="136">
        <v>42725</v>
      </c>
      <c r="C2266" s="261">
        <v>5.8388595581054688</v>
      </c>
      <c r="D2266" s="130">
        <f t="shared" si="72"/>
        <v>2.6791114304987661E-3</v>
      </c>
      <c r="E2266" s="130">
        <v>1.1486527956030772E-2</v>
      </c>
      <c r="G2266" s="130">
        <v>2264</v>
      </c>
      <c r="H2266" s="130">
        <f t="shared" ca="1" si="73"/>
        <v>2.0875419276726974E-2</v>
      </c>
    </row>
    <row r="2267" spans="2:8" x14ac:dyDescent="0.25">
      <c r="B2267" s="136">
        <v>42724</v>
      </c>
      <c r="C2267" s="261">
        <v>5.8232583999633789</v>
      </c>
      <c r="D2267" s="130">
        <f t="shared" si="72"/>
        <v>4.0349645405231196E-3</v>
      </c>
      <c r="E2267" s="130">
        <v>-2.6719529707530665E-3</v>
      </c>
      <c r="G2267" s="130">
        <v>2265</v>
      </c>
      <c r="H2267" s="130">
        <f t="shared" ca="1" si="73"/>
        <v>-1.6224605781603126E-2</v>
      </c>
    </row>
    <row r="2268" spans="2:8" x14ac:dyDescent="0.25">
      <c r="B2268" s="136">
        <v>42723</v>
      </c>
      <c r="C2268" s="261">
        <v>5.7998561859130859</v>
      </c>
      <c r="D2268" s="130">
        <f t="shared" si="72"/>
        <v>-2.013338346029995E-3</v>
      </c>
      <c r="E2268" s="130">
        <v>-4.0187490306870357E-3</v>
      </c>
      <c r="G2268" s="130">
        <v>2266</v>
      </c>
      <c r="H2268" s="130">
        <f t="shared" ca="1" si="73"/>
        <v>-2.6531861321814544E-2</v>
      </c>
    </row>
    <row r="2269" spans="2:8" x14ac:dyDescent="0.25">
      <c r="B2269" s="136">
        <v>42720</v>
      </c>
      <c r="C2269" s="261">
        <v>5.8115568161010742</v>
      </c>
      <c r="D2269" s="130">
        <f t="shared" si="72"/>
        <v>1.3440569783538551E-3</v>
      </c>
      <c r="E2269" s="130">
        <v>2.0174000549198481E-3</v>
      </c>
      <c r="G2269" s="130">
        <v>2267</v>
      </c>
      <c r="H2269" s="130">
        <f t="shared" ca="1" si="73"/>
        <v>1.2048445492936117E-2</v>
      </c>
    </row>
    <row r="2270" spans="2:8" x14ac:dyDescent="0.25">
      <c r="B2270" s="136">
        <v>42719</v>
      </c>
      <c r="C2270" s="261">
        <v>5.8037562370300293</v>
      </c>
      <c r="D2270" s="130">
        <f t="shared" si="72"/>
        <v>2.695359389902203E-3</v>
      </c>
      <c r="E2270" s="130">
        <v>-1.3422529139581339E-3</v>
      </c>
      <c r="G2270" s="130">
        <v>2268</v>
      </c>
      <c r="H2270" s="130">
        <f t="shared" ca="1" si="73"/>
        <v>-8.9816882874427673E-3</v>
      </c>
    </row>
    <row r="2271" spans="2:8" x14ac:dyDescent="0.25">
      <c r="B2271" s="136">
        <v>42718</v>
      </c>
      <c r="C2271" s="261">
        <v>5.7881550788879386</v>
      </c>
      <c r="D2271" s="130">
        <f t="shared" si="72"/>
        <v>-8.6839696541668888E-3</v>
      </c>
      <c r="E2271" s="130">
        <v>-2.6881139567078633E-3</v>
      </c>
      <c r="G2271" s="130">
        <v>2269</v>
      </c>
      <c r="H2271" s="130">
        <f t="shared" ca="1" si="73"/>
        <v>-7.0174510399544357E-3</v>
      </c>
    </row>
    <row r="2272" spans="2:8" x14ac:dyDescent="0.25">
      <c r="B2272" s="136">
        <v>42717</v>
      </c>
      <c r="C2272" s="261">
        <v>5.8388595581054688</v>
      </c>
      <c r="D2272" s="130">
        <f t="shared" si="72"/>
        <v>1.836740871933789E-2</v>
      </c>
      <c r="E2272" s="130">
        <v>8.7600415894993414E-3</v>
      </c>
      <c r="G2272" s="130">
        <v>2270</v>
      </c>
      <c r="H2272" s="130">
        <f t="shared" ca="1" si="73"/>
        <v>-1.9350256815967845E-2</v>
      </c>
    </row>
    <row r="2273" spans="2:8" x14ac:dyDescent="0.25">
      <c r="B2273" s="136">
        <v>42716</v>
      </c>
      <c r="C2273" s="261">
        <v>5.7335491180419922</v>
      </c>
      <c r="D2273" s="130">
        <f t="shared" si="72"/>
        <v>-2.7138113423380117E-3</v>
      </c>
      <c r="E2273" s="130">
        <v>-1.8036131716387193E-2</v>
      </c>
      <c r="G2273" s="130">
        <v>2271</v>
      </c>
      <c r="H2273" s="130">
        <f t="shared" ca="1" si="73"/>
        <v>2.039105223891733E-2</v>
      </c>
    </row>
    <row r="2274" spans="2:8" x14ac:dyDescent="0.25">
      <c r="B2274" s="136">
        <v>42713</v>
      </c>
      <c r="C2274" s="261">
        <v>5.7491512298583984</v>
      </c>
      <c r="D2274" s="130">
        <f t="shared" si="72"/>
        <v>-2.7063015186158108E-3</v>
      </c>
      <c r="E2274" s="130">
        <v>2.7211961553290703E-3</v>
      </c>
      <c r="G2274" s="130">
        <v>2272</v>
      </c>
      <c r="H2274" s="130">
        <f t="shared" ca="1" si="73"/>
        <v>4.9225305587825958E-2</v>
      </c>
    </row>
    <row r="2275" spans="2:8" x14ac:dyDescent="0.25">
      <c r="B2275" s="136">
        <v>42712</v>
      </c>
      <c r="C2275" s="261">
        <v>5.7647523880004883</v>
      </c>
      <c r="D2275" s="130">
        <f t="shared" si="72"/>
        <v>-6.7599402863675363E-4</v>
      </c>
      <c r="E2275" s="130">
        <v>2.7136454614491157E-3</v>
      </c>
      <c r="G2275" s="130">
        <v>2273</v>
      </c>
      <c r="H2275" s="130">
        <f t="shared" ca="1" si="73"/>
        <v>-1.7615498349049533E-2</v>
      </c>
    </row>
    <row r="2276" spans="2:8" x14ac:dyDescent="0.25">
      <c r="B2276" s="136">
        <v>42711</v>
      </c>
      <c r="C2276" s="261">
        <v>5.7686519622802734</v>
      </c>
      <c r="D2276" s="130">
        <f t="shared" si="72"/>
        <v>2.2114494322529592E-2</v>
      </c>
      <c r="E2276" s="130">
        <v>6.764513056800569E-4</v>
      </c>
      <c r="G2276" s="130">
        <v>2274</v>
      </c>
      <c r="H2276" s="130">
        <f t="shared" ca="1" si="73"/>
        <v>5.2854837756258783E-3</v>
      </c>
    </row>
    <row r="2277" spans="2:8" x14ac:dyDescent="0.25">
      <c r="B2277" s="136">
        <v>42710</v>
      </c>
      <c r="C2277" s="261">
        <v>5.6438412666320801</v>
      </c>
      <c r="D2277" s="130">
        <f t="shared" si="72"/>
        <v>9.0656537583028857E-3</v>
      </c>
      <c r="E2277" s="130">
        <v>-2.163602457979755E-2</v>
      </c>
      <c r="G2277" s="130">
        <v>2275</v>
      </c>
      <c r="H2277" s="130">
        <f t="shared" ca="1" si="73"/>
        <v>-1.6974387230291512E-2</v>
      </c>
    </row>
    <row r="2278" spans="2:8" x14ac:dyDescent="0.25">
      <c r="B2278" s="136">
        <v>42709</v>
      </c>
      <c r="C2278" s="261">
        <v>5.5931358337402344</v>
      </c>
      <c r="D2278" s="130">
        <f t="shared" si="72"/>
        <v>2.0962623276192236E-3</v>
      </c>
      <c r="E2278" s="130">
        <v>-8.984206056897804E-3</v>
      </c>
      <c r="G2278" s="130">
        <v>2276</v>
      </c>
      <c r="H2278" s="130">
        <f t="shared" ca="1" si="73"/>
        <v>-9.143265715524436E-3</v>
      </c>
    </row>
    <row r="2279" spans="2:8" x14ac:dyDescent="0.25">
      <c r="B2279" s="136">
        <v>42706</v>
      </c>
      <c r="C2279" s="261">
        <v>5.5814356803894043</v>
      </c>
      <c r="D2279" s="130">
        <f t="shared" si="72"/>
        <v>0</v>
      </c>
      <c r="E2279" s="130">
        <v>-2.091877204241966E-3</v>
      </c>
      <c r="G2279" s="130">
        <v>2277</v>
      </c>
      <c r="H2279" s="130">
        <f t="shared" ca="1" si="73"/>
        <v>-5.993656739708336E-4</v>
      </c>
    </row>
    <row r="2280" spans="2:8" x14ac:dyDescent="0.25">
      <c r="B2280" s="136">
        <v>42705</v>
      </c>
      <c r="C2280" s="261">
        <v>5.5814356803894043</v>
      </c>
      <c r="D2280" s="130">
        <f t="shared" si="72"/>
        <v>-1.1740120942191732E-2</v>
      </c>
      <c r="E2280" s="130">
        <v>0</v>
      </c>
      <c r="G2280" s="130">
        <v>2278</v>
      </c>
      <c r="H2280" s="130">
        <f t="shared" ca="1" si="73"/>
        <v>7.2803951762037498E-3</v>
      </c>
    </row>
    <row r="2281" spans="2:8" x14ac:dyDescent="0.25">
      <c r="B2281" s="136">
        <v>42704</v>
      </c>
      <c r="C2281" s="261">
        <v>5.6477408409118652</v>
      </c>
      <c r="D2281" s="130">
        <f t="shared" si="72"/>
        <v>-1.3793648867828935E-3</v>
      </c>
      <c r="E2281" s="130">
        <v>1.1879588750870453E-2</v>
      </c>
      <c r="G2281" s="130">
        <v>2279</v>
      </c>
      <c r="H2281" s="130">
        <f t="shared" ca="1" si="73"/>
        <v>2.8172949831361389E-2</v>
      </c>
    </row>
    <row r="2282" spans="2:8" x14ac:dyDescent="0.25">
      <c r="B2282" s="136">
        <v>42703</v>
      </c>
      <c r="C2282" s="261">
        <v>5.6555418968200684</v>
      </c>
      <c r="D2282" s="130">
        <f t="shared" si="72"/>
        <v>-4.1210414009324068E-3</v>
      </c>
      <c r="E2282" s="130">
        <v>1.3812701623439917E-3</v>
      </c>
      <c r="G2282" s="130">
        <v>2280</v>
      </c>
      <c r="H2282" s="130">
        <f t="shared" ca="1" si="73"/>
        <v>-3.1356618439875761E-3</v>
      </c>
    </row>
    <row r="2283" spans="2:8" x14ac:dyDescent="0.25">
      <c r="B2283" s="136">
        <v>42702</v>
      </c>
      <c r="C2283" s="261">
        <v>5.6789450645446777</v>
      </c>
      <c r="D2283" s="130">
        <f t="shared" si="72"/>
        <v>2.0645222739042266E-3</v>
      </c>
      <c r="E2283" s="130">
        <v>4.1380946603486813E-3</v>
      </c>
      <c r="G2283" s="130">
        <v>2281</v>
      </c>
      <c r="H2283" s="130">
        <f t="shared" ca="1" si="73"/>
        <v>2.0834549459209796E-2</v>
      </c>
    </row>
    <row r="2284" spans="2:8" x14ac:dyDescent="0.25">
      <c r="B2284" s="136">
        <v>42699</v>
      </c>
      <c r="C2284" s="261">
        <v>5.6672449111938477</v>
      </c>
      <c r="D2284" s="130">
        <f t="shared" si="72"/>
        <v>2.8308903974888826E-2</v>
      </c>
      <c r="E2284" s="130">
        <v>-2.0602688030700585E-3</v>
      </c>
      <c r="G2284" s="130">
        <v>2282</v>
      </c>
      <c r="H2284" s="130">
        <f t="shared" ca="1" si="73"/>
        <v>2.9595210934995833E-5</v>
      </c>
    </row>
    <row r="2285" spans="2:8" x14ac:dyDescent="0.25">
      <c r="B2285" s="136">
        <v>42697</v>
      </c>
      <c r="C2285" s="261">
        <v>5.511228084564209</v>
      </c>
      <c r="D2285" s="130">
        <f t="shared" si="72"/>
        <v>4.9785111716082959E-3</v>
      </c>
      <c r="E2285" s="130">
        <v>-2.752957196564363E-2</v>
      </c>
      <c r="G2285" s="130">
        <v>2283</v>
      </c>
      <c r="H2285" s="130">
        <f t="shared" ca="1" si="73"/>
        <v>2.4832535291712261E-2</v>
      </c>
    </row>
    <row r="2286" spans="2:8" x14ac:dyDescent="0.25">
      <c r="B2286" s="136">
        <v>42696</v>
      </c>
      <c r="C2286" s="261">
        <v>5.4839262962341309</v>
      </c>
      <c r="D2286" s="130">
        <f t="shared" si="72"/>
        <v>4.2858838198893013E-3</v>
      </c>
      <c r="E2286" s="130">
        <v>-4.9538483820955794E-3</v>
      </c>
      <c r="G2286" s="130">
        <v>2284</v>
      </c>
      <c r="H2286" s="130">
        <f t="shared" ca="1" si="73"/>
        <v>4.8636499930055095E-2</v>
      </c>
    </row>
    <row r="2287" spans="2:8" x14ac:dyDescent="0.25">
      <c r="B2287" s="136">
        <v>42695</v>
      </c>
      <c r="C2287" s="261">
        <v>5.4605231285095206</v>
      </c>
      <c r="D2287" s="130">
        <f t="shared" si="72"/>
        <v>7.9192386405682359E-3</v>
      </c>
      <c r="E2287" s="130">
        <v>-4.2675934103420504E-3</v>
      </c>
      <c r="G2287" s="130">
        <v>2285</v>
      </c>
      <c r="H2287" s="130">
        <f t="shared" ca="1" si="73"/>
        <v>-2.1174729307766583E-2</v>
      </c>
    </row>
    <row r="2288" spans="2:8" x14ac:dyDescent="0.25">
      <c r="B2288" s="136">
        <v>42692</v>
      </c>
      <c r="C2288" s="261">
        <v>5.4176197052001953</v>
      </c>
      <c r="D2288" s="130">
        <f t="shared" si="72"/>
        <v>-1.4893597650985035E-2</v>
      </c>
      <c r="E2288" s="130">
        <v>-7.8570170475655513E-3</v>
      </c>
      <c r="G2288" s="130">
        <v>2286</v>
      </c>
      <c r="H2288" s="130">
        <f t="shared" ca="1" si="73"/>
        <v>5.2102766309237028E-3</v>
      </c>
    </row>
    <row r="2289" spans="2:8" x14ac:dyDescent="0.25">
      <c r="B2289" s="136">
        <v>42691</v>
      </c>
      <c r="C2289" s="261">
        <v>5.4995274543762207</v>
      </c>
      <c r="D2289" s="130">
        <f t="shared" si="72"/>
        <v>-7.0874516149295691E-4</v>
      </c>
      <c r="E2289" s="130">
        <v>1.5118770536330713E-2</v>
      </c>
      <c r="G2289" s="130">
        <v>2287</v>
      </c>
      <c r="H2289" s="130">
        <f t="shared" ca="1" si="73"/>
        <v>4.4227726977200031E-2</v>
      </c>
    </row>
    <row r="2290" spans="2:8" x14ac:dyDescent="0.25">
      <c r="B2290" s="136">
        <v>42690</v>
      </c>
      <c r="C2290" s="261">
        <v>5.5034279823303223</v>
      </c>
      <c r="D2290" s="130">
        <f t="shared" si="72"/>
        <v>7.8572790209045004E-3</v>
      </c>
      <c r="E2290" s="130">
        <v>7.0924783746606035E-4</v>
      </c>
      <c r="G2290" s="130">
        <v>2288</v>
      </c>
      <c r="H2290" s="130">
        <f t="shared" ca="1" si="73"/>
        <v>4.9224725004599006E-2</v>
      </c>
    </row>
    <row r="2291" spans="2:8" x14ac:dyDescent="0.25">
      <c r="B2291" s="136">
        <v>42689</v>
      </c>
      <c r="C2291" s="261">
        <v>5.4605231285095206</v>
      </c>
      <c r="D2291" s="130">
        <f t="shared" si="72"/>
        <v>-4.2675934103420504E-3</v>
      </c>
      <c r="E2291" s="130">
        <v>-7.7960234890971395E-3</v>
      </c>
      <c r="G2291" s="130">
        <v>2289</v>
      </c>
      <c r="H2291" s="130">
        <f t="shared" ca="1" si="73"/>
        <v>-2.0424618837224857E-2</v>
      </c>
    </row>
    <row r="2292" spans="2:8" x14ac:dyDescent="0.25">
      <c r="B2292" s="136">
        <v>42688</v>
      </c>
      <c r="C2292" s="261">
        <v>5.4839262962341309</v>
      </c>
      <c r="D2292" s="130">
        <f t="shared" si="72"/>
        <v>-3.1013135122569733E-2</v>
      </c>
      <c r="E2292" s="130">
        <v>4.2858838198893013E-3</v>
      </c>
      <c r="G2292" s="130">
        <v>2290</v>
      </c>
      <c r="H2292" s="130">
        <f t="shared" ca="1" si="73"/>
        <v>-2.4848678324196419E-2</v>
      </c>
    </row>
    <row r="2293" spans="2:8" x14ac:dyDescent="0.25">
      <c r="B2293" s="136">
        <v>42685</v>
      </c>
      <c r="C2293" s="261">
        <v>5.6594433784484863</v>
      </c>
      <c r="D2293" s="130">
        <f t="shared" si="72"/>
        <v>4.8478370950635792E-3</v>
      </c>
      <c r="E2293" s="130">
        <v>3.2005733252630487E-2</v>
      </c>
      <c r="G2293" s="130">
        <v>2291</v>
      </c>
      <c r="H2293" s="130">
        <f t="shared" ca="1" si="73"/>
        <v>2.5152229710414958E-2</v>
      </c>
    </row>
    <row r="2294" spans="2:8" x14ac:dyDescent="0.25">
      <c r="B2294" s="136">
        <v>42684</v>
      </c>
      <c r="C2294" s="261">
        <v>5.6321396827697754</v>
      </c>
      <c r="D2294" s="130">
        <f t="shared" si="72"/>
        <v>-6.8775151348466684E-3</v>
      </c>
      <c r="E2294" s="130">
        <v>-4.8244489524685618E-3</v>
      </c>
      <c r="G2294" s="130">
        <v>2292</v>
      </c>
      <c r="H2294" s="130">
        <f t="shared" ca="1" si="73"/>
        <v>1.8395659690662144E-2</v>
      </c>
    </row>
    <row r="2295" spans="2:8" x14ac:dyDescent="0.25">
      <c r="B2295" s="136">
        <v>42683</v>
      </c>
      <c r="C2295" s="261">
        <v>5.6711430549621582</v>
      </c>
      <c r="D2295" s="130">
        <f t="shared" si="72"/>
        <v>-4.0897336148728203E-2</v>
      </c>
      <c r="E2295" s="130">
        <v>6.9251429100213157E-3</v>
      </c>
      <c r="G2295" s="130">
        <v>2293</v>
      </c>
      <c r="H2295" s="130">
        <f t="shared" ca="1" si="73"/>
        <v>-1.614427634000578E-2</v>
      </c>
    </row>
    <row r="2296" spans="2:8" x14ac:dyDescent="0.25">
      <c r="B2296" s="136">
        <v>42682</v>
      </c>
      <c r="C2296" s="261">
        <v>5.9129676818847656</v>
      </c>
      <c r="D2296" s="130">
        <f t="shared" si="72"/>
        <v>-5.2490705389277859E-3</v>
      </c>
      <c r="E2296" s="130">
        <v>4.2641249670296151E-2</v>
      </c>
      <c r="G2296" s="130">
        <v>2294</v>
      </c>
      <c r="H2296" s="130">
        <f t="shared" ca="1" si="73"/>
        <v>-3.7808965608536227E-4</v>
      </c>
    </row>
    <row r="2297" spans="2:8" x14ac:dyDescent="0.25">
      <c r="B2297" s="136">
        <v>42681</v>
      </c>
      <c r="C2297" s="261">
        <v>5.9441690444946289</v>
      </c>
      <c r="D2297" s="130">
        <f t="shared" si="72"/>
        <v>1.3297665017779443E-2</v>
      </c>
      <c r="E2297" s="130">
        <v>5.2767686698936616E-3</v>
      </c>
      <c r="G2297" s="130">
        <v>2295</v>
      </c>
      <c r="H2297" s="130">
        <f t="shared" ca="1" si="73"/>
        <v>-4.2212504886432678E-4</v>
      </c>
    </row>
    <row r="2298" spans="2:8" x14ac:dyDescent="0.25">
      <c r="B2298" s="136">
        <v>42678</v>
      </c>
      <c r="C2298" s="261">
        <v>5.8661627769470206</v>
      </c>
      <c r="D2298" s="130">
        <f t="shared" si="72"/>
        <v>5.3475590591589512E-3</v>
      </c>
      <c r="E2298" s="130">
        <v>-1.3123157663198722E-2</v>
      </c>
      <c r="G2298" s="130">
        <v>2296</v>
      </c>
      <c r="H2298" s="130">
        <f t="shared" ca="1" si="73"/>
        <v>-9.5461722075750963E-3</v>
      </c>
    </row>
    <row r="2299" spans="2:8" x14ac:dyDescent="0.25">
      <c r="B2299" s="136">
        <v>42677</v>
      </c>
      <c r="C2299" s="261">
        <v>5.8349599838256836</v>
      </c>
      <c r="D2299" s="130">
        <f t="shared" si="72"/>
        <v>-1.3192647458241643E-2</v>
      </c>
      <c r="E2299" s="130">
        <v>-5.3191147787372091E-3</v>
      </c>
      <c r="G2299" s="130">
        <v>2297</v>
      </c>
      <c r="H2299" s="130">
        <f t="shared" ca="1" si="73"/>
        <v>3.5802239710088272E-2</v>
      </c>
    </row>
    <row r="2300" spans="2:8" x14ac:dyDescent="0.25">
      <c r="B2300" s="136">
        <v>42676</v>
      </c>
      <c r="C2300" s="261">
        <v>5.9129676818847656</v>
      </c>
      <c r="D2300" s="130">
        <f t="shared" si="72"/>
        <v>-6.5530177882275123E-3</v>
      </c>
      <c r="E2300" s="130">
        <v>1.336902022898474E-2</v>
      </c>
      <c r="G2300" s="130">
        <v>2298</v>
      </c>
      <c r="H2300" s="130">
        <f t="shared" ca="1" si="73"/>
        <v>-9.7663828739137579E-3</v>
      </c>
    </row>
    <row r="2301" spans="2:8" x14ac:dyDescent="0.25">
      <c r="B2301" s="136">
        <v>42675</v>
      </c>
      <c r="C2301" s="261">
        <v>5.9519710540771484</v>
      </c>
      <c r="D2301" s="130">
        <f t="shared" si="72"/>
        <v>0</v>
      </c>
      <c r="E2301" s="130">
        <v>6.5962430865088781E-3</v>
      </c>
      <c r="G2301" s="130">
        <v>2299</v>
      </c>
      <c r="H2301" s="130">
        <f t="shared" ca="1" si="73"/>
        <v>4.5929265467530379E-2</v>
      </c>
    </row>
    <row r="2302" spans="2:8" x14ac:dyDescent="0.25">
      <c r="B2302" s="136">
        <v>42674</v>
      </c>
      <c r="C2302" s="261">
        <v>5.9519710540771484</v>
      </c>
      <c r="D2302" s="130">
        <f t="shared" si="72"/>
        <v>-1.9621438956695949E-3</v>
      </c>
      <c r="E2302" s="130">
        <v>0</v>
      </c>
      <c r="G2302" s="130">
        <v>2300</v>
      </c>
      <c r="H2302" s="130">
        <f t="shared" ca="1" si="73"/>
        <v>4.6953305406664494E-2</v>
      </c>
    </row>
    <row r="2303" spans="2:8" x14ac:dyDescent="0.25">
      <c r="B2303" s="136">
        <v>42671</v>
      </c>
      <c r="C2303" s="261">
        <v>5.9636726379394531</v>
      </c>
      <c r="D2303" s="130">
        <f t="shared" si="72"/>
        <v>-4.5570739788489047E-3</v>
      </c>
      <c r="E2303" s="130">
        <v>1.9660014734596211E-3</v>
      </c>
      <c r="G2303" s="130">
        <v>2301</v>
      </c>
      <c r="H2303" s="130">
        <f t="shared" ca="1" si="73"/>
        <v>-2.1440715843741E-2</v>
      </c>
    </row>
    <row r="2304" spans="2:8" x14ac:dyDescent="0.25">
      <c r="B2304" s="136">
        <v>42670</v>
      </c>
      <c r="C2304" s="261">
        <v>5.990973949432373</v>
      </c>
      <c r="D2304" s="130">
        <f t="shared" si="72"/>
        <v>-1.6645435237514418E-2</v>
      </c>
      <c r="E2304" s="130">
        <v>4.5779359717425692E-3</v>
      </c>
      <c r="G2304" s="130">
        <v>2302</v>
      </c>
      <c r="H2304" s="130">
        <f t="shared" ca="1" si="73"/>
        <v>2.7496442760613613E-2</v>
      </c>
    </row>
    <row r="2305" spans="2:8" x14ac:dyDescent="0.25">
      <c r="B2305" s="136">
        <v>42669</v>
      </c>
      <c r="C2305" s="261">
        <v>6.0923843383789063</v>
      </c>
      <c r="D2305" s="130">
        <f t="shared" si="72"/>
        <v>-4.4613829001334199E-3</v>
      </c>
      <c r="E2305" s="130">
        <v>1.6927195778599829E-2</v>
      </c>
      <c r="G2305" s="130">
        <v>2303</v>
      </c>
      <c r="H2305" s="130">
        <f t="shared" ca="1" si="73"/>
        <v>2.7650385033602662E-2</v>
      </c>
    </row>
    <row r="2306" spans="2:8" x14ac:dyDescent="0.25">
      <c r="B2306" s="136">
        <v>42668</v>
      </c>
      <c r="C2306" s="261">
        <v>6.1196866035461426</v>
      </c>
      <c r="D2306" s="130">
        <f t="shared" si="72"/>
        <v>-1.8761853171861961E-2</v>
      </c>
      <c r="E2306" s="130">
        <v>4.4813760345429974E-3</v>
      </c>
      <c r="G2306" s="130">
        <v>2304</v>
      </c>
      <c r="H2306" s="130">
        <f t="shared" ca="1" si="73"/>
        <v>4.7020667525723252E-3</v>
      </c>
    </row>
    <row r="2307" spans="2:8" x14ac:dyDescent="0.25">
      <c r="B2307" s="136">
        <v>42667</v>
      </c>
      <c r="C2307" s="261">
        <v>6.2366986274719238</v>
      </c>
      <c r="D2307" s="130">
        <f t="shared" ref="D2307:D2370" si="74">(C2307-C2308)/C2308</f>
        <v>7.561659039964576E-3</v>
      </c>
      <c r="E2307" s="130">
        <v>1.9120590890712753E-2</v>
      </c>
      <c r="G2307" s="130">
        <v>2305</v>
      </c>
      <c r="H2307" s="130">
        <f t="shared" ref="H2307:H2370" ca="1" si="75">_xlfn.NORM.INV(RAND(),N$5,N$6)</f>
        <v>-1.4552296348273258E-2</v>
      </c>
    </row>
    <row r="2308" spans="2:8" x14ac:dyDescent="0.25">
      <c r="B2308" s="136">
        <v>42664</v>
      </c>
      <c r="C2308" s="261">
        <v>6.1898927688598633</v>
      </c>
      <c r="D2308" s="130">
        <f t="shared" si="74"/>
        <v>8.2590720547997126E-3</v>
      </c>
      <c r="E2308" s="130">
        <v>-7.5049094734009189E-3</v>
      </c>
      <c r="G2308" s="130">
        <v>2306</v>
      </c>
      <c r="H2308" s="130">
        <f t="shared" ca="1" si="75"/>
        <v>2.0541746430505794E-2</v>
      </c>
    </row>
    <row r="2309" spans="2:8" x14ac:dyDescent="0.25">
      <c r="B2309" s="136">
        <v>42663</v>
      </c>
      <c r="C2309" s="261">
        <v>6.1391887664794922</v>
      </c>
      <c r="D2309" s="130">
        <f t="shared" si="74"/>
        <v>-6.3129953698526165E-3</v>
      </c>
      <c r="E2309" s="130">
        <v>-8.1914185388562762E-3</v>
      </c>
      <c r="G2309" s="130">
        <v>2307</v>
      </c>
      <c r="H2309" s="130">
        <f t="shared" ca="1" si="75"/>
        <v>6.8849929958758216E-2</v>
      </c>
    </row>
    <row r="2310" spans="2:8" x14ac:dyDescent="0.25">
      <c r="B2310" s="136">
        <v>42662</v>
      </c>
      <c r="C2310" s="261">
        <v>6.1781916618347168</v>
      </c>
      <c r="D2310" s="130">
        <f t="shared" si="74"/>
        <v>6.0335893567316033E-3</v>
      </c>
      <c r="E2310" s="130">
        <v>6.3531024763701406E-3</v>
      </c>
      <c r="G2310" s="130">
        <v>2308</v>
      </c>
      <c r="H2310" s="130">
        <f t="shared" ca="1" si="75"/>
        <v>4.0656150740442334E-2</v>
      </c>
    </row>
    <row r="2311" spans="2:8" x14ac:dyDescent="0.25">
      <c r="B2311" s="136">
        <v>42661</v>
      </c>
      <c r="C2311" s="261">
        <v>6.1411385536193848</v>
      </c>
      <c r="D2311" s="130">
        <f t="shared" si="74"/>
        <v>1.3375813769694943E-2</v>
      </c>
      <c r="E2311" s="130">
        <v>-5.9974034868851079E-3</v>
      </c>
      <c r="G2311" s="130">
        <v>2309</v>
      </c>
      <c r="H2311" s="130">
        <f t="shared" ca="1" si="75"/>
        <v>1.1921994785323282E-2</v>
      </c>
    </row>
    <row r="2312" spans="2:8" x14ac:dyDescent="0.25">
      <c r="B2312" s="136">
        <v>42660</v>
      </c>
      <c r="C2312" s="261">
        <v>6.0600800514221191</v>
      </c>
      <c r="D2312" s="130">
        <f t="shared" si="74"/>
        <v>2.5541688021746643E-3</v>
      </c>
      <c r="E2312" s="130">
        <v>-1.3199262887415627E-2</v>
      </c>
      <c r="G2312" s="130">
        <v>2310</v>
      </c>
      <c r="H2312" s="130">
        <f t="shared" ca="1" si="75"/>
        <v>1.0922115524192916E-2</v>
      </c>
    </row>
    <row r="2313" spans="2:8" x14ac:dyDescent="0.25">
      <c r="B2313" s="136">
        <v>42657</v>
      </c>
      <c r="C2313" s="261">
        <v>6.0446410179138184</v>
      </c>
      <c r="D2313" s="130">
        <f t="shared" si="74"/>
        <v>-5.9459187944249842E-2</v>
      </c>
      <c r="E2313" s="130">
        <v>-2.5476616442843365E-3</v>
      </c>
      <c r="G2313" s="130">
        <v>2311</v>
      </c>
      <c r="H2313" s="130">
        <f t="shared" ca="1" si="75"/>
        <v>-1.6957589994530186E-2</v>
      </c>
    </row>
    <row r="2314" spans="2:8" x14ac:dyDescent="0.25">
      <c r="B2314" s="136">
        <v>42656</v>
      </c>
      <c r="C2314" s="261">
        <v>6.4267716407775879</v>
      </c>
      <c r="D2314" s="130">
        <f t="shared" si="74"/>
        <v>4.5197509656969462E-2</v>
      </c>
      <c r="E2314" s="130">
        <v>6.3218083874839265E-2</v>
      </c>
      <c r="G2314" s="130">
        <v>2312</v>
      </c>
      <c r="H2314" s="130">
        <f t="shared" ca="1" si="75"/>
        <v>-6.0745335523073048E-2</v>
      </c>
    </row>
    <row r="2315" spans="2:8" x14ac:dyDescent="0.25">
      <c r="B2315" s="136">
        <v>42655</v>
      </c>
      <c r="C2315" s="261">
        <v>6.1488585472106934</v>
      </c>
      <c r="D2315" s="130">
        <f t="shared" si="74"/>
        <v>1.4649723276797403E-2</v>
      </c>
      <c r="E2315" s="130">
        <v>-4.3243032287556007E-2</v>
      </c>
      <c r="G2315" s="130">
        <v>2313</v>
      </c>
      <c r="H2315" s="130">
        <f t="shared" ca="1" si="75"/>
        <v>-1.7386910810802136E-2</v>
      </c>
    </row>
    <row r="2316" spans="2:8" x14ac:dyDescent="0.25">
      <c r="B2316" s="136">
        <v>42654</v>
      </c>
      <c r="C2316" s="261">
        <v>6.0600800514221191</v>
      </c>
      <c r="D2316" s="130">
        <f t="shared" si="74"/>
        <v>-1.0712082227391975E-2</v>
      </c>
      <c r="E2316" s="130">
        <v>-1.4438207531842932E-2</v>
      </c>
      <c r="G2316" s="130">
        <v>2314</v>
      </c>
      <c r="H2316" s="130">
        <f t="shared" ca="1" si="75"/>
        <v>-2.0724570129192751E-2</v>
      </c>
    </row>
    <row r="2317" spans="2:8" x14ac:dyDescent="0.25">
      <c r="B2317" s="136">
        <v>42653</v>
      </c>
      <c r="C2317" s="261">
        <v>6.1256990432739258</v>
      </c>
      <c r="D2317" s="130">
        <f t="shared" si="74"/>
        <v>1.7307622560156579E-2</v>
      </c>
      <c r="E2317" s="130">
        <v>1.0828073440450317E-2</v>
      </c>
      <c r="G2317" s="130">
        <v>2315</v>
      </c>
      <c r="H2317" s="130">
        <f t="shared" ca="1" si="75"/>
        <v>2.5978022812806471E-2</v>
      </c>
    </row>
    <row r="2318" spans="2:8" x14ac:dyDescent="0.25">
      <c r="B2318" s="136">
        <v>42650</v>
      </c>
      <c r="C2318" s="261">
        <v>6.0214815139770508</v>
      </c>
      <c r="D2318" s="130">
        <f t="shared" si="74"/>
        <v>-1.0152240893361454E-2</v>
      </c>
      <c r="E2318" s="130">
        <v>-1.7013165119711002E-2</v>
      </c>
      <c r="G2318" s="130">
        <v>2316</v>
      </c>
      <c r="H2318" s="130">
        <f t="shared" ca="1" si="75"/>
        <v>4.4221743069214128E-3</v>
      </c>
    </row>
    <row r="2319" spans="2:8" x14ac:dyDescent="0.25">
      <c r="B2319" s="136">
        <v>42649</v>
      </c>
      <c r="C2319" s="261">
        <v>6.0832400321960449</v>
      </c>
      <c r="D2319" s="130">
        <f t="shared" si="74"/>
        <v>-1.253125634947511E-2</v>
      </c>
      <c r="E2319" s="130">
        <v>1.0256365991598645E-2</v>
      </c>
      <c r="G2319" s="130">
        <v>2317</v>
      </c>
      <c r="H2319" s="130">
        <f t="shared" ca="1" si="75"/>
        <v>3.3378206965029182E-2</v>
      </c>
    </row>
    <row r="2320" spans="2:8" x14ac:dyDescent="0.25">
      <c r="B2320" s="136">
        <v>42648</v>
      </c>
      <c r="C2320" s="261">
        <v>6.160438060760498</v>
      </c>
      <c r="D2320" s="130">
        <f t="shared" si="74"/>
        <v>6.2697114461153351E-4</v>
      </c>
      <c r="E2320" s="130">
        <v>1.2690281520353669E-2</v>
      </c>
      <c r="G2320" s="130">
        <v>2318</v>
      </c>
      <c r="H2320" s="130">
        <f t="shared" ca="1" si="75"/>
        <v>8.4220156238144349E-4</v>
      </c>
    </row>
    <row r="2321" spans="2:8" x14ac:dyDescent="0.25">
      <c r="B2321" s="136">
        <v>42647</v>
      </c>
      <c r="C2321" s="261">
        <v>6.1565780639648438</v>
      </c>
      <c r="D2321" s="130">
        <f t="shared" si="74"/>
        <v>-6.265782980987857E-4</v>
      </c>
      <c r="E2321" s="130">
        <v>-6.265782980987857E-4</v>
      </c>
      <c r="G2321" s="130">
        <v>2319</v>
      </c>
      <c r="H2321" s="130">
        <f t="shared" ca="1" si="75"/>
        <v>6.08900696871545E-3</v>
      </c>
    </row>
    <row r="2322" spans="2:8" x14ac:dyDescent="0.25">
      <c r="B2322" s="136">
        <v>42646</v>
      </c>
      <c r="C2322" s="261">
        <v>6.160438060760498</v>
      </c>
      <c r="D2322" s="130">
        <f t="shared" si="74"/>
        <v>1.1406825353531968E-2</v>
      </c>
      <c r="E2322" s="130">
        <v>6.2697114461153351E-4</v>
      </c>
      <c r="G2322" s="130">
        <v>2320</v>
      </c>
      <c r="H2322" s="130">
        <f t="shared" ca="1" si="75"/>
        <v>5.4463319770604477E-3</v>
      </c>
    </row>
    <row r="2323" spans="2:8" x14ac:dyDescent="0.25">
      <c r="B2323" s="136">
        <v>42643</v>
      </c>
      <c r="C2323" s="261">
        <v>6.0909595489501953</v>
      </c>
      <c r="D2323" s="130">
        <f t="shared" si="74"/>
        <v>-5.6711069346240175E-3</v>
      </c>
      <c r="E2323" s="130">
        <v>-1.127817715640269E-2</v>
      </c>
      <c r="G2323" s="130">
        <v>2321</v>
      </c>
      <c r="H2323" s="130">
        <f t="shared" ca="1" si="75"/>
        <v>-1.604263326686339E-2</v>
      </c>
    </row>
    <row r="2324" spans="2:8" x14ac:dyDescent="0.25">
      <c r="B2324" s="136">
        <v>42642</v>
      </c>
      <c r="C2324" s="261">
        <v>6.1256990432739258</v>
      </c>
      <c r="D2324" s="130">
        <f t="shared" si="74"/>
        <v>-1.2586770192786715E-3</v>
      </c>
      <c r="E2324" s="130">
        <v>5.7034518197905254E-3</v>
      </c>
      <c r="G2324" s="130">
        <v>2322</v>
      </c>
      <c r="H2324" s="130">
        <f t="shared" ca="1" si="75"/>
        <v>3.1220931637136719E-2</v>
      </c>
    </row>
    <row r="2325" spans="2:8" x14ac:dyDescent="0.25">
      <c r="B2325" s="136">
        <v>42641</v>
      </c>
      <c r="C2325" s="261">
        <v>6.1334190368652344</v>
      </c>
      <c r="D2325" s="130">
        <f t="shared" si="74"/>
        <v>-1.257017194246621E-3</v>
      </c>
      <c r="E2325" s="130">
        <v>1.2602632837121206E-3</v>
      </c>
      <c r="G2325" s="130">
        <v>2323</v>
      </c>
      <c r="H2325" s="130">
        <f t="shared" ca="1" si="75"/>
        <v>2.1513047177134467E-2</v>
      </c>
    </row>
    <row r="2326" spans="2:8" x14ac:dyDescent="0.25">
      <c r="B2326" s="136">
        <v>42640</v>
      </c>
      <c r="C2326" s="261">
        <v>6.1411385536193848</v>
      </c>
      <c r="D2326" s="130">
        <f t="shared" si="74"/>
        <v>2.5204487253437154E-3</v>
      </c>
      <c r="E2326" s="130">
        <v>1.2585992751761837E-3</v>
      </c>
      <c r="G2326" s="130">
        <v>2324</v>
      </c>
      <c r="H2326" s="130">
        <f t="shared" ca="1" si="75"/>
        <v>-1.0430295458677817E-2</v>
      </c>
    </row>
    <row r="2327" spans="2:8" x14ac:dyDescent="0.25">
      <c r="B2327" s="136">
        <v>42639</v>
      </c>
      <c r="C2327" s="261">
        <v>6.1256990432739258</v>
      </c>
      <c r="D2327" s="130">
        <f t="shared" si="74"/>
        <v>-5.6390498766387695E-3</v>
      </c>
      <c r="E2327" s="130">
        <v>-2.5141120348700563E-3</v>
      </c>
      <c r="G2327" s="130">
        <v>2325</v>
      </c>
      <c r="H2327" s="130">
        <f t="shared" ca="1" si="75"/>
        <v>-1.1978996068847479E-2</v>
      </c>
    </row>
    <row r="2328" spans="2:8" x14ac:dyDescent="0.25">
      <c r="B2328" s="136">
        <v>42636</v>
      </c>
      <c r="C2328" s="261">
        <v>6.160438060760498</v>
      </c>
      <c r="D2328" s="130">
        <f t="shared" si="74"/>
        <v>-1.7846187576430392E-2</v>
      </c>
      <c r="E2328" s="130">
        <v>5.6710290925434913E-3</v>
      </c>
      <c r="G2328" s="130">
        <v>2326</v>
      </c>
      <c r="H2328" s="130">
        <f t="shared" ca="1" si="75"/>
        <v>4.2602889728106746E-2</v>
      </c>
    </row>
    <row r="2329" spans="2:8" x14ac:dyDescent="0.25">
      <c r="B2329" s="136">
        <v>42635</v>
      </c>
      <c r="C2329" s="261">
        <v>6.2723760604858398</v>
      </c>
      <c r="D2329" s="130">
        <f t="shared" si="74"/>
        <v>7.4396955009371993E-3</v>
      </c>
      <c r="E2329" s="130">
        <v>1.8170461032364183E-2</v>
      </c>
      <c r="G2329" s="130">
        <v>2327</v>
      </c>
      <c r="H2329" s="130">
        <f t="shared" ca="1" si="75"/>
        <v>-5.506665967063294E-3</v>
      </c>
    </row>
    <row r="2330" spans="2:8" x14ac:dyDescent="0.25">
      <c r="B2330" s="136">
        <v>42634</v>
      </c>
      <c r="C2330" s="261">
        <v>6.2260560989379883</v>
      </c>
      <c r="D2330" s="130">
        <f t="shared" si="74"/>
        <v>4.9842871458006264E-3</v>
      </c>
      <c r="E2330" s="130">
        <v>-7.3847551711151314E-3</v>
      </c>
      <c r="G2330" s="130">
        <v>2328</v>
      </c>
      <c r="H2330" s="130">
        <f t="shared" ca="1" si="75"/>
        <v>1.2531292407880113E-2</v>
      </c>
    </row>
    <row r="2331" spans="2:8" x14ac:dyDescent="0.25">
      <c r="B2331" s="136">
        <v>42633</v>
      </c>
      <c r="C2331" s="261">
        <v>6.1951775550842294</v>
      </c>
      <c r="D2331" s="130">
        <f t="shared" si="74"/>
        <v>-4.9595672385647147E-3</v>
      </c>
      <c r="E2331" s="130">
        <v>-4.9595672385647147E-3</v>
      </c>
      <c r="G2331" s="130">
        <v>2329</v>
      </c>
      <c r="H2331" s="130">
        <f t="shared" ca="1" si="75"/>
        <v>-1.802095767267793E-3</v>
      </c>
    </row>
    <row r="2332" spans="2:8" x14ac:dyDescent="0.25">
      <c r="B2332" s="136">
        <v>42632</v>
      </c>
      <c r="C2332" s="261">
        <v>6.2260560989379883</v>
      </c>
      <c r="D2332" s="130">
        <f t="shared" si="74"/>
        <v>3.7335052015160337E-3</v>
      </c>
      <c r="E2332" s="130">
        <v>4.9842871458006264E-3</v>
      </c>
      <c r="G2332" s="130">
        <v>2330</v>
      </c>
      <c r="H2332" s="130">
        <f t="shared" ca="1" si="75"/>
        <v>-2.8862556749882119E-2</v>
      </c>
    </row>
    <row r="2333" spans="2:8" x14ac:dyDescent="0.25">
      <c r="B2333" s="136">
        <v>42629</v>
      </c>
      <c r="C2333" s="261">
        <v>6.2028975486755371</v>
      </c>
      <c r="D2333" s="130">
        <f t="shared" si="74"/>
        <v>1.8702053028403277E-3</v>
      </c>
      <c r="E2333" s="130">
        <v>-3.7196179884086572E-3</v>
      </c>
      <c r="G2333" s="130">
        <v>2331</v>
      </c>
      <c r="H2333" s="130">
        <f t="shared" ca="1" si="75"/>
        <v>3.1318854143126199E-2</v>
      </c>
    </row>
    <row r="2334" spans="2:8" x14ac:dyDescent="0.25">
      <c r="B2334" s="136">
        <v>42628</v>
      </c>
      <c r="C2334" s="261">
        <v>6.1913185119628906</v>
      </c>
      <c r="D2334" s="130">
        <f t="shared" si="74"/>
        <v>5.6428177531584788E-3</v>
      </c>
      <c r="E2334" s="130">
        <v>-1.8667141641117188E-3</v>
      </c>
      <c r="G2334" s="130">
        <v>2332</v>
      </c>
      <c r="H2334" s="130">
        <f t="shared" ca="1" si="75"/>
        <v>-2.6216940879994544E-3</v>
      </c>
    </row>
    <row r="2335" spans="2:8" x14ac:dyDescent="0.25">
      <c r="B2335" s="136">
        <v>42627</v>
      </c>
      <c r="C2335" s="261">
        <v>6.1565780639648438</v>
      </c>
      <c r="D2335" s="130">
        <f t="shared" si="74"/>
        <v>-6.8492913599146731E-3</v>
      </c>
      <c r="E2335" s="130">
        <v>-5.6111550279510317E-3</v>
      </c>
      <c r="G2335" s="130">
        <v>2333</v>
      </c>
      <c r="H2335" s="130">
        <f t="shared" ca="1" si="75"/>
        <v>3.4287731392531405E-2</v>
      </c>
    </row>
    <row r="2336" spans="2:8" x14ac:dyDescent="0.25">
      <c r="B2336" s="136">
        <v>42626</v>
      </c>
      <c r="C2336" s="261">
        <v>6.1990370750427246</v>
      </c>
      <c r="D2336" s="130">
        <f t="shared" si="74"/>
        <v>-1.9535939789538815E-2</v>
      </c>
      <c r="E2336" s="130">
        <v>6.8965276874175139E-3</v>
      </c>
      <c r="G2336" s="130">
        <v>2334</v>
      </c>
      <c r="H2336" s="130">
        <f t="shared" ca="1" si="75"/>
        <v>-6.62581829024166E-3</v>
      </c>
    </row>
    <row r="2337" spans="2:8" x14ac:dyDescent="0.25">
      <c r="B2337" s="136">
        <v>42625</v>
      </c>
      <c r="C2337" s="261">
        <v>6.3225541114807129</v>
      </c>
      <c r="D2337" s="130">
        <f t="shared" si="74"/>
        <v>1.9290430297486574E-2</v>
      </c>
      <c r="E2337" s="130">
        <v>1.992519724317619E-2</v>
      </c>
      <c r="G2337" s="130">
        <v>2335</v>
      </c>
      <c r="H2337" s="130">
        <f t="shared" ca="1" si="75"/>
        <v>7.8419058895269503E-4</v>
      </c>
    </row>
    <row r="2338" spans="2:8" x14ac:dyDescent="0.25">
      <c r="B2338" s="136">
        <v>42622</v>
      </c>
      <c r="C2338" s="261">
        <v>6.2028975486755371</v>
      </c>
      <c r="D2338" s="130">
        <f t="shared" si="74"/>
        <v>-1.2430315566478809E-3</v>
      </c>
      <c r="E2338" s="130">
        <v>-1.8925352111720049E-2</v>
      </c>
      <c r="G2338" s="130">
        <v>2336</v>
      </c>
      <c r="H2338" s="130">
        <f t="shared" ca="1" si="75"/>
        <v>4.3968677200518858E-3</v>
      </c>
    </row>
    <row r="2339" spans="2:8" x14ac:dyDescent="0.25">
      <c r="B2339" s="136">
        <v>42621</v>
      </c>
      <c r="C2339" s="261">
        <v>6.2106175422668457</v>
      </c>
      <c r="D2339" s="130">
        <f t="shared" si="74"/>
        <v>-2.1289416450811609E-2</v>
      </c>
      <c r="E2339" s="130">
        <v>1.2445786071312739E-3</v>
      </c>
      <c r="G2339" s="130">
        <v>2337</v>
      </c>
      <c r="H2339" s="130">
        <f t="shared" ca="1" si="75"/>
        <v>3.332311275459262E-2</v>
      </c>
    </row>
    <row r="2340" spans="2:8" x14ac:dyDescent="0.25">
      <c r="B2340" s="136">
        <v>42620</v>
      </c>
      <c r="C2340" s="261">
        <v>6.3457140922546387</v>
      </c>
      <c r="D2340" s="130">
        <f t="shared" si="74"/>
        <v>0</v>
      </c>
      <c r="E2340" s="130">
        <v>2.1752514797181245E-2</v>
      </c>
      <c r="G2340" s="130">
        <v>2338</v>
      </c>
      <c r="H2340" s="130">
        <f t="shared" ca="1" si="75"/>
        <v>1.5962614569338007E-2</v>
      </c>
    </row>
    <row r="2341" spans="2:8" x14ac:dyDescent="0.25">
      <c r="B2341" s="136">
        <v>42619</v>
      </c>
      <c r="C2341" s="261">
        <v>6.3457140922546387</v>
      </c>
      <c r="D2341" s="130">
        <f t="shared" si="74"/>
        <v>8.5888159861749521E-3</v>
      </c>
      <c r="E2341" s="130">
        <v>0</v>
      </c>
      <c r="G2341" s="130">
        <v>2339</v>
      </c>
      <c r="H2341" s="130">
        <f t="shared" ca="1" si="75"/>
        <v>8.882154185632915E-3</v>
      </c>
    </row>
    <row r="2342" spans="2:8" x14ac:dyDescent="0.25">
      <c r="B2342" s="136">
        <v>42615</v>
      </c>
      <c r="C2342" s="261">
        <v>6.2916760444641113</v>
      </c>
      <c r="D2342" s="130">
        <f t="shared" si="74"/>
        <v>1.2422442220926849E-2</v>
      </c>
      <c r="E2342" s="130">
        <v>-8.5156764085044957E-3</v>
      </c>
      <c r="G2342" s="130">
        <v>2340</v>
      </c>
      <c r="H2342" s="130">
        <f t="shared" ca="1" si="75"/>
        <v>-1.8862235797095545E-3</v>
      </c>
    </row>
    <row r="2343" spans="2:8" x14ac:dyDescent="0.25">
      <c r="B2343" s="136">
        <v>42614</v>
      </c>
      <c r="C2343" s="261">
        <v>6.2144770622253418</v>
      </c>
      <c r="D2343" s="130">
        <f t="shared" si="74"/>
        <v>1.5132304360004199E-2</v>
      </c>
      <c r="E2343" s="130">
        <v>-1.2270018623526396E-2</v>
      </c>
      <c r="G2343" s="130">
        <v>2341</v>
      </c>
      <c r="H2343" s="130">
        <f t="shared" ca="1" si="75"/>
        <v>-1.7546741059593157E-3</v>
      </c>
    </row>
    <row r="2344" spans="2:8" x14ac:dyDescent="0.25">
      <c r="B2344" s="136">
        <v>42613</v>
      </c>
      <c r="C2344" s="261">
        <v>6.1218395233154297</v>
      </c>
      <c r="D2344" s="130">
        <f t="shared" si="74"/>
        <v>0</v>
      </c>
      <c r="E2344" s="130">
        <v>-1.4906731166972807E-2</v>
      </c>
      <c r="G2344" s="130">
        <v>2342</v>
      </c>
      <c r="H2344" s="130">
        <f t="shared" ca="1" si="75"/>
        <v>9.9198376347141223E-3</v>
      </c>
    </row>
    <row r="2345" spans="2:8" x14ac:dyDescent="0.25">
      <c r="B2345" s="136">
        <v>42612</v>
      </c>
      <c r="C2345" s="261">
        <v>6.1218395233154297</v>
      </c>
      <c r="D2345" s="130">
        <f t="shared" si="74"/>
        <v>6.9842595520112618E-3</v>
      </c>
      <c r="E2345" s="130">
        <v>0</v>
      </c>
      <c r="G2345" s="130">
        <v>2343</v>
      </c>
      <c r="H2345" s="130">
        <f t="shared" ca="1" si="75"/>
        <v>-1.4752790579399447E-2</v>
      </c>
    </row>
    <row r="2346" spans="2:8" x14ac:dyDescent="0.25">
      <c r="B2346" s="136">
        <v>42611</v>
      </c>
      <c r="C2346" s="261">
        <v>6.0793795585632324</v>
      </c>
      <c r="D2346" s="130">
        <f t="shared" si="74"/>
        <v>-9.4339087570668653E-3</v>
      </c>
      <c r="E2346" s="130">
        <v>-6.9358179989014229E-3</v>
      </c>
      <c r="G2346" s="130">
        <v>2344</v>
      </c>
      <c r="H2346" s="130">
        <f t="shared" ca="1" si="75"/>
        <v>-2.6139889307605663E-2</v>
      </c>
    </row>
    <row r="2347" spans="2:8" x14ac:dyDescent="0.25">
      <c r="B2347" s="136">
        <v>42608</v>
      </c>
      <c r="C2347" s="261">
        <v>6.1372780799865723</v>
      </c>
      <c r="D2347" s="130">
        <f t="shared" si="74"/>
        <v>-9.3458943804024582E-3</v>
      </c>
      <c r="E2347" s="130">
        <v>9.5237549926925867E-3</v>
      </c>
      <c r="G2347" s="130">
        <v>2345</v>
      </c>
      <c r="H2347" s="130">
        <f t="shared" ca="1" si="75"/>
        <v>-5.3210016724246556E-3</v>
      </c>
    </row>
    <row r="2348" spans="2:8" x14ac:dyDescent="0.25">
      <c r="B2348" s="136">
        <v>42607</v>
      </c>
      <c r="C2348" s="261">
        <v>6.1951775550842294</v>
      </c>
      <c r="D2348" s="130">
        <f t="shared" si="74"/>
        <v>-2.074415047773669E-2</v>
      </c>
      <c r="E2348" s="130">
        <v>9.4340641475029619E-3</v>
      </c>
      <c r="G2348" s="130">
        <v>2346</v>
      </c>
      <c r="H2348" s="130">
        <f t="shared" ca="1" si="75"/>
        <v>4.4508832868369761E-3</v>
      </c>
    </row>
    <row r="2349" spans="2:8" x14ac:dyDescent="0.25">
      <c r="B2349" s="136">
        <v>42606</v>
      </c>
      <c r="C2349" s="261">
        <v>6.326413631439209</v>
      </c>
      <c r="D2349" s="130">
        <f t="shared" si="74"/>
        <v>-9.0693179018198605E-3</v>
      </c>
      <c r="E2349" s="130">
        <v>2.1183585972814833E-2</v>
      </c>
      <c r="G2349" s="130">
        <v>2347</v>
      </c>
      <c r="H2349" s="130">
        <f t="shared" ca="1" si="75"/>
        <v>-3.0336463896393297E-2</v>
      </c>
    </row>
    <row r="2350" spans="2:8" x14ac:dyDescent="0.25">
      <c r="B2350" s="136">
        <v>42605</v>
      </c>
      <c r="C2350" s="261">
        <v>6.384315013885498</v>
      </c>
      <c r="D2350" s="130">
        <f t="shared" si="74"/>
        <v>4.6835625540174099E-2</v>
      </c>
      <c r="E2350" s="130">
        <v>9.15232323073965E-3</v>
      </c>
      <c r="G2350" s="130">
        <v>2348</v>
      </c>
      <c r="H2350" s="130">
        <f t="shared" ca="1" si="75"/>
        <v>4.211502722114159E-2</v>
      </c>
    </row>
    <row r="2351" spans="2:8" x14ac:dyDescent="0.25">
      <c r="B2351" s="136">
        <v>42604</v>
      </c>
      <c r="C2351" s="261">
        <v>6.0986795425415039</v>
      </c>
      <c r="D2351" s="130">
        <f t="shared" si="74"/>
        <v>-6.2891948094932681E-3</v>
      </c>
      <c r="E2351" s="130">
        <v>-4.4740190720970741E-2</v>
      </c>
      <c r="G2351" s="130">
        <v>2349</v>
      </c>
      <c r="H2351" s="130">
        <f t="shared" ca="1" si="75"/>
        <v>1.7819501865819157E-2</v>
      </c>
    </row>
    <row r="2352" spans="2:8" x14ac:dyDescent="0.25">
      <c r="B2352" s="136">
        <v>42601</v>
      </c>
      <c r="C2352" s="261">
        <v>6.1372780799865723</v>
      </c>
      <c r="D2352" s="130">
        <f t="shared" si="74"/>
        <v>1.2592361748906113E-3</v>
      </c>
      <c r="E2352" s="130">
        <v>6.3289991178948199E-3</v>
      </c>
      <c r="G2352" s="130">
        <v>2350</v>
      </c>
      <c r="H2352" s="130">
        <f t="shared" ca="1" si="75"/>
        <v>-2.2346089721413345E-2</v>
      </c>
    </row>
    <row r="2353" spans="2:8" x14ac:dyDescent="0.25">
      <c r="B2353" s="136">
        <v>42600</v>
      </c>
      <c r="C2353" s="261">
        <v>6.1295595169067383</v>
      </c>
      <c r="D2353" s="130">
        <f t="shared" si="74"/>
        <v>-2.5126099965250355E-3</v>
      </c>
      <c r="E2353" s="130">
        <v>-1.2576524933755114E-3</v>
      </c>
      <c r="G2353" s="130">
        <v>2351</v>
      </c>
      <c r="H2353" s="130">
        <f t="shared" ca="1" si="75"/>
        <v>-2.0650270000640774E-2</v>
      </c>
    </row>
    <row r="2354" spans="2:8" x14ac:dyDescent="0.25">
      <c r="B2354" s="136">
        <v>42599</v>
      </c>
      <c r="C2354" s="261">
        <v>6.1449995040893546</v>
      </c>
      <c r="D2354" s="130">
        <f t="shared" si="74"/>
        <v>-1.8806810788707133E-3</v>
      </c>
      <c r="E2354" s="130">
        <v>2.5189391081087073E-3</v>
      </c>
      <c r="G2354" s="130">
        <v>2352</v>
      </c>
      <c r="H2354" s="130">
        <f t="shared" ca="1" si="75"/>
        <v>-2.8840247473907392E-2</v>
      </c>
    </row>
    <row r="2355" spans="2:8" x14ac:dyDescent="0.25">
      <c r="B2355" s="136">
        <v>42598</v>
      </c>
      <c r="C2355" s="261">
        <v>6.1565780639648438</v>
      </c>
      <c r="D2355" s="130">
        <f t="shared" si="74"/>
        <v>-1.5432312000911417E-2</v>
      </c>
      <c r="E2355" s="130">
        <v>1.8842247046210348E-3</v>
      </c>
      <c r="G2355" s="130">
        <v>2353</v>
      </c>
      <c r="H2355" s="130">
        <f t="shared" ca="1" si="75"/>
        <v>-3.318875983222413E-3</v>
      </c>
    </row>
    <row r="2356" spans="2:8" x14ac:dyDescent="0.25">
      <c r="B2356" s="136">
        <v>42597</v>
      </c>
      <c r="C2356" s="261">
        <v>6.253077507019043</v>
      </c>
      <c r="D2356" s="130">
        <f t="shared" si="74"/>
        <v>3.7177725878622565E-3</v>
      </c>
      <c r="E2356" s="130">
        <v>1.5674201163633661E-2</v>
      </c>
      <c r="G2356" s="130">
        <v>2354</v>
      </c>
      <c r="H2356" s="130">
        <f t="shared" ca="1" si="75"/>
        <v>5.3580041405379324E-3</v>
      </c>
    </row>
    <row r="2357" spans="2:8" x14ac:dyDescent="0.25">
      <c r="B2357" s="136">
        <v>42594</v>
      </c>
      <c r="C2357" s="261">
        <v>6.2299160957336426</v>
      </c>
      <c r="D2357" s="130">
        <f t="shared" si="74"/>
        <v>-1.7650674083702713E-2</v>
      </c>
      <c r="E2357" s="130">
        <v>-3.7040019509436499E-3</v>
      </c>
      <c r="G2357" s="130">
        <v>2355</v>
      </c>
      <c r="H2357" s="130">
        <f t="shared" ca="1" si="75"/>
        <v>3.9082257279550746E-2</v>
      </c>
    </row>
    <row r="2358" spans="2:8" x14ac:dyDescent="0.25">
      <c r="B2358" s="136">
        <v>42593</v>
      </c>
      <c r="C2358" s="261">
        <v>6.3418540954589844</v>
      </c>
      <c r="D2358" s="130">
        <f t="shared" si="74"/>
        <v>-4.845639881860965E-3</v>
      </c>
      <c r="E2358" s="130">
        <v>1.796781818650799E-2</v>
      </c>
      <c r="G2358" s="130">
        <v>2356</v>
      </c>
      <c r="H2358" s="130">
        <f t="shared" ca="1" si="75"/>
        <v>-2.1283945185930075E-2</v>
      </c>
    </row>
    <row r="2359" spans="2:8" x14ac:dyDescent="0.25">
      <c r="B2359" s="136">
        <v>42592</v>
      </c>
      <c r="C2359" s="261">
        <v>6.3727340698242188</v>
      </c>
      <c r="D2359" s="130">
        <f t="shared" si="74"/>
        <v>9.168650708251876E-3</v>
      </c>
      <c r="E2359" s="130">
        <v>4.8692344384500498E-3</v>
      </c>
      <c r="G2359" s="130">
        <v>2357</v>
      </c>
      <c r="H2359" s="130">
        <f t="shared" ca="1" si="75"/>
        <v>-3.0170259871070176E-2</v>
      </c>
    </row>
    <row r="2360" spans="2:8" x14ac:dyDescent="0.25">
      <c r="B2360" s="136">
        <v>42591</v>
      </c>
      <c r="C2360" s="261">
        <v>6.3148355484008789</v>
      </c>
      <c r="D2360" s="130">
        <f t="shared" si="74"/>
        <v>5.5316820036816127E-3</v>
      </c>
      <c r="E2360" s="130">
        <v>-9.0853503047455542E-3</v>
      </c>
      <c r="G2360" s="130">
        <v>2358</v>
      </c>
      <c r="H2360" s="130">
        <f t="shared" ca="1" si="75"/>
        <v>-5.7666415442337712E-3</v>
      </c>
    </row>
    <row r="2361" spans="2:8" x14ac:dyDescent="0.25">
      <c r="B2361" s="136">
        <v>42590</v>
      </c>
      <c r="C2361" s="261">
        <v>6.2800960540771484</v>
      </c>
      <c r="D2361" s="130">
        <f t="shared" si="74"/>
        <v>1.2307925285191886E-3</v>
      </c>
      <c r="E2361" s="130">
        <v>-5.5012508334484874E-3</v>
      </c>
      <c r="G2361" s="130">
        <v>2359</v>
      </c>
      <c r="H2361" s="130">
        <f t="shared" ca="1" si="75"/>
        <v>-6.2281325220507368E-3</v>
      </c>
    </row>
    <row r="2362" spans="2:8" x14ac:dyDescent="0.25">
      <c r="B2362" s="136">
        <v>42587</v>
      </c>
      <c r="C2362" s="261">
        <v>6.2723760604858398</v>
      </c>
      <c r="D2362" s="130">
        <f t="shared" si="74"/>
        <v>9.9440221199730457E-3</v>
      </c>
      <c r="E2362" s="130">
        <v>-1.2292795404453469E-3</v>
      </c>
      <c r="G2362" s="130">
        <v>2360</v>
      </c>
      <c r="H2362" s="130">
        <f t="shared" ca="1" si="75"/>
        <v>-6.4593716095496844E-3</v>
      </c>
    </row>
    <row r="2363" spans="2:8" x14ac:dyDescent="0.25">
      <c r="B2363" s="136">
        <v>42586</v>
      </c>
      <c r="C2363" s="261">
        <v>6.2106175422668457</v>
      </c>
      <c r="D2363" s="130">
        <f t="shared" si="74"/>
        <v>-1.5902361890122597E-2</v>
      </c>
      <c r="E2363" s="130">
        <v>-9.8461121628301267E-3</v>
      </c>
      <c r="G2363" s="130">
        <v>2361</v>
      </c>
      <c r="H2363" s="130">
        <f t="shared" ca="1" si="75"/>
        <v>2.8133245810903353E-2</v>
      </c>
    </row>
    <row r="2364" spans="2:8" x14ac:dyDescent="0.25">
      <c r="B2364" s="136">
        <v>42585</v>
      </c>
      <c r="C2364" s="261">
        <v>6.3109769821166992</v>
      </c>
      <c r="D2364" s="130">
        <f t="shared" si="74"/>
        <v>-2.4400316232560423E-3</v>
      </c>
      <c r="E2364" s="130">
        <v>1.6159333458685785E-2</v>
      </c>
      <c r="G2364" s="130">
        <v>2362</v>
      </c>
      <c r="H2364" s="130">
        <f t="shared" ca="1" si="75"/>
        <v>-2.3129430436830682E-2</v>
      </c>
    </row>
    <row r="2365" spans="2:8" x14ac:dyDescent="0.25">
      <c r="B2365" s="136">
        <v>42584</v>
      </c>
      <c r="C2365" s="261">
        <v>6.326413631439209</v>
      </c>
      <c r="D2365" s="130">
        <f t="shared" si="74"/>
        <v>-1.0863284883907452E-2</v>
      </c>
      <c r="E2365" s="130">
        <v>2.44599994046125E-3</v>
      </c>
      <c r="G2365" s="130">
        <v>2363</v>
      </c>
      <c r="H2365" s="130">
        <f t="shared" ca="1" si="75"/>
        <v>-2.8981161142960135E-2</v>
      </c>
    </row>
    <row r="2366" spans="2:8" x14ac:dyDescent="0.25">
      <c r="B2366" s="136">
        <v>42583</v>
      </c>
      <c r="C2366" s="261">
        <v>6.3958940505981454</v>
      </c>
      <c r="D2366" s="130">
        <f t="shared" si="74"/>
        <v>8.5211602672877265E-3</v>
      </c>
      <c r="E2366" s="130">
        <v>1.0982591908573988E-2</v>
      </c>
      <c r="G2366" s="130">
        <v>2364</v>
      </c>
      <c r="H2366" s="130">
        <f t="shared" ca="1" si="75"/>
        <v>1.720289868343745E-2</v>
      </c>
    </row>
    <row r="2367" spans="2:8" x14ac:dyDescent="0.25">
      <c r="B2367" s="136">
        <v>42580</v>
      </c>
      <c r="C2367" s="261">
        <v>6.3418540954589844</v>
      </c>
      <c r="D2367" s="130">
        <f t="shared" si="74"/>
        <v>-9.6444720225124809E-3</v>
      </c>
      <c r="E2367" s="130">
        <v>-8.4491635902110059E-3</v>
      </c>
      <c r="G2367" s="130">
        <v>2365</v>
      </c>
      <c r="H2367" s="130">
        <f t="shared" ca="1" si="75"/>
        <v>-2.5315464454915445E-2</v>
      </c>
    </row>
    <row r="2368" spans="2:8" x14ac:dyDescent="0.25">
      <c r="B2368" s="136">
        <v>42579</v>
      </c>
      <c r="C2368" s="261">
        <v>6.4036135673522949</v>
      </c>
      <c r="D2368" s="130">
        <f t="shared" si="74"/>
        <v>-6.5869501085779707E-3</v>
      </c>
      <c r="E2368" s="130">
        <v>9.7383936879804189E-3</v>
      </c>
      <c r="G2368" s="130">
        <v>2366</v>
      </c>
      <c r="H2368" s="130">
        <f t="shared" ca="1" si="75"/>
        <v>-7.2703171685768522E-3</v>
      </c>
    </row>
    <row r="2369" spans="2:8" x14ac:dyDescent="0.25">
      <c r="B2369" s="136">
        <v>42578</v>
      </c>
      <c r="C2369" s="261">
        <v>6.4460735321044922</v>
      </c>
      <c r="D2369" s="130">
        <f t="shared" si="74"/>
        <v>-2.9851305466362206E-3</v>
      </c>
      <c r="E2369" s="130">
        <v>6.6306257093138752E-3</v>
      </c>
      <c r="G2369" s="130">
        <v>2367</v>
      </c>
      <c r="H2369" s="130">
        <f t="shared" ca="1" si="75"/>
        <v>3.6012573822609435E-3</v>
      </c>
    </row>
    <row r="2370" spans="2:8" x14ac:dyDescent="0.25">
      <c r="B2370" s="136">
        <v>42577</v>
      </c>
      <c r="C2370" s="261">
        <v>6.4653735160827637</v>
      </c>
      <c r="D2370" s="130">
        <f t="shared" si="74"/>
        <v>3.5951089169004389E-3</v>
      </c>
      <c r="E2370" s="130">
        <v>2.9940682311718047E-3</v>
      </c>
      <c r="G2370" s="130">
        <v>2368</v>
      </c>
      <c r="H2370" s="130">
        <f t="shared" ca="1" si="75"/>
        <v>1.063310014440241E-2</v>
      </c>
    </row>
    <row r="2371" spans="2:8" x14ac:dyDescent="0.25">
      <c r="B2371" s="136">
        <v>42576</v>
      </c>
      <c r="C2371" s="261">
        <v>6.4422130584716797</v>
      </c>
      <c r="D2371" s="130">
        <f t="shared" ref="D2371:D2434" si="76">(C2371-C2372)/C2372</f>
        <v>7.2419911129082111E-3</v>
      </c>
      <c r="E2371" s="130">
        <v>-3.582230408416748E-3</v>
      </c>
      <c r="G2371" s="130">
        <v>2369</v>
      </c>
      <c r="H2371" s="130">
        <f t="shared" ref="H2371:H2434" ca="1" si="77">_xlfn.NORM.INV(RAND(),N$5,N$6)</f>
        <v>3.3523910323193427E-2</v>
      </c>
    </row>
    <row r="2372" spans="2:8" x14ac:dyDescent="0.25">
      <c r="B2372" s="136">
        <v>42573</v>
      </c>
      <c r="C2372" s="261">
        <v>6.3958940505981454</v>
      </c>
      <c r="D2372" s="130">
        <f t="shared" si="76"/>
        <v>-3.008480160420423E-3</v>
      </c>
      <c r="E2372" s="130">
        <v>-7.1899217633951979E-3</v>
      </c>
      <c r="G2372" s="130">
        <v>2370</v>
      </c>
      <c r="H2372" s="130">
        <f t="shared" ca="1" si="77"/>
        <v>-2.0073402294498782E-3</v>
      </c>
    </row>
    <row r="2373" spans="2:8" x14ac:dyDescent="0.25">
      <c r="B2373" s="136">
        <v>42572</v>
      </c>
      <c r="C2373" s="261">
        <v>6.415194034576416</v>
      </c>
      <c r="D2373" s="130">
        <f t="shared" si="76"/>
        <v>-7.7612656688008904E-3</v>
      </c>
      <c r="E2373" s="130">
        <v>3.0175584250751709E-3</v>
      </c>
      <c r="G2373" s="130">
        <v>2371</v>
      </c>
      <c r="H2373" s="130">
        <f t="shared" ca="1" si="77"/>
        <v>9.6280442534698828E-3</v>
      </c>
    </row>
    <row r="2374" spans="2:8" x14ac:dyDescent="0.25">
      <c r="B2374" s="136">
        <v>42571</v>
      </c>
      <c r="C2374" s="261">
        <v>6.4653735160827637</v>
      </c>
      <c r="D2374" s="130">
        <f t="shared" si="76"/>
        <v>6.0064177572840072E-3</v>
      </c>
      <c r="E2374" s="130">
        <v>7.8219740877503979E-3</v>
      </c>
      <c r="G2374" s="130">
        <v>2372</v>
      </c>
      <c r="H2374" s="130">
        <f t="shared" ca="1" si="77"/>
        <v>-1.167864111167489E-2</v>
      </c>
    </row>
    <row r="2375" spans="2:8" x14ac:dyDescent="0.25">
      <c r="B2375" s="136">
        <v>42570</v>
      </c>
      <c r="C2375" s="261">
        <v>6.4267716407775879</v>
      </c>
      <c r="D2375" s="130">
        <f t="shared" si="76"/>
        <v>-1.0106988865434461E-2</v>
      </c>
      <c r="E2375" s="130">
        <v>-5.9705561030855741E-3</v>
      </c>
      <c r="G2375" s="130">
        <v>2373</v>
      </c>
      <c r="H2375" s="130">
        <f t="shared" ca="1" si="77"/>
        <v>2.0330382635717816E-2</v>
      </c>
    </row>
    <row r="2376" spans="2:8" x14ac:dyDescent="0.25">
      <c r="B2376" s="136">
        <v>42569</v>
      </c>
      <c r="C2376" s="261">
        <v>6.4923901557922363</v>
      </c>
      <c r="D2376" s="130">
        <f t="shared" si="76"/>
        <v>5.9460127615499703E-4</v>
      </c>
      <c r="E2376" s="130">
        <v>1.0210183072057797E-2</v>
      </c>
      <c r="G2376" s="130">
        <v>2374</v>
      </c>
      <c r="H2376" s="130">
        <f t="shared" ca="1" si="77"/>
        <v>-2.4444529629209948E-2</v>
      </c>
    </row>
    <row r="2377" spans="2:8" x14ac:dyDescent="0.25">
      <c r="B2377" s="136">
        <v>42566</v>
      </c>
      <c r="C2377" s="261">
        <v>6.4885320663452148</v>
      </c>
      <c r="D2377" s="130">
        <f t="shared" si="76"/>
        <v>-8.8394789057981107E-2</v>
      </c>
      <c r="E2377" s="130">
        <v>-5.9424793557415212E-4</v>
      </c>
      <c r="G2377" s="130">
        <v>2375</v>
      </c>
      <c r="H2377" s="130">
        <f t="shared" ca="1" si="77"/>
        <v>3.4458461102961364E-2</v>
      </c>
    </row>
    <row r="2378" spans="2:8" x14ac:dyDescent="0.25">
      <c r="B2378" s="136">
        <v>42565</v>
      </c>
      <c r="C2378" s="261">
        <v>7.1176996231079102</v>
      </c>
      <c r="D2378" s="130">
        <f t="shared" si="76"/>
        <v>7.1000125222108581E-3</v>
      </c>
      <c r="E2378" s="130">
        <v>9.6966085753982495E-2</v>
      </c>
      <c r="G2378" s="130">
        <v>2376</v>
      </c>
      <c r="H2378" s="130">
        <f t="shared" ca="1" si="77"/>
        <v>2.1554173875282891E-2</v>
      </c>
    </row>
    <row r="2379" spans="2:8" x14ac:dyDescent="0.25">
      <c r="B2379" s="136">
        <v>42564</v>
      </c>
      <c r="C2379" s="261">
        <v>7.0675201416015616</v>
      </c>
      <c r="D2379" s="130">
        <f t="shared" si="76"/>
        <v>2.1891520403144586E-3</v>
      </c>
      <c r="E2379" s="130">
        <v>-7.0499577340182714E-3</v>
      </c>
      <c r="G2379" s="130">
        <v>2377</v>
      </c>
      <c r="H2379" s="130">
        <f t="shared" ca="1" si="77"/>
        <v>-7.9350246738284988E-3</v>
      </c>
    </row>
    <row r="2380" spans="2:8" x14ac:dyDescent="0.25">
      <c r="B2380" s="136">
        <v>42563</v>
      </c>
      <c r="C2380" s="261">
        <v>7.0520820617675781</v>
      </c>
      <c r="D2380" s="130">
        <f t="shared" si="76"/>
        <v>7.7221534703220051E-3</v>
      </c>
      <c r="E2380" s="130">
        <v>-2.184370122005069E-3</v>
      </c>
      <c r="G2380" s="130">
        <v>2378</v>
      </c>
      <c r="H2380" s="130">
        <f t="shared" ca="1" si="77"/>
        <v>4.2449777258416112E-3</v>
      </c>
    </row>
    <row r="2381" spans="2:8" x14ac:dyDescent="0.25">
      <c r="B2381" s="136">
        <v>42562</v>
      </c>
      <c r="C2381" s="261">
        <v>6.998042106628418</v>
      </c>
      <c r="D2381" s="130">
        <f t="shared" si="76"/>
        <v>1.6255565323898113E-2</v>
      </c>
      <c r="E2381" s="130">
        <v>-7.6629787722032328E-3</v>
      </c>
      <c r="G2381" s="130">
        <v>2379</v>
      </c>
      <c r="H2381" s="130">
        <f t="shared" ca="1" si="77"/>
        <v>-9.9988489009616155E-3</v>
      </c>
    </row>
    <row r="2382" spans="2:8" x14ac:dyDescent="0.25">
      <c r="B2382" s="136">
        <v>42559</v>
      </c>
      <c r="C2382" s="261">
        <v>6.8861045837402344</v>
      </c>
      <c r="D2382" s="130">
        <f t="shared" si="76"/>
        <v>9.6208680405170874E-3</v>
      </c>
      <c r="E2382" s="130">
        <v>-1.5995548638119569E-2</v>
      </c>
      <c r="G2382" s="130">
        <v>2380</v>
      </c>
      <c r="H2382" s="130">
        <f t="shared" ca="1" si="77"/>
        <v>-9.0039913028722683E-3</v>
      </c>
    </row>
    <row r="2383" spans="2:8" x14ac:dyDescent="0.25">
      <c r="B2383" s="136">
        <v>42558</v>
      </c>
      <c r="C2383" s="261">
        <v>6.8204855918884277</v>
      </c>
      <c r="D2383" s="130">
        <f t="shared" si="76"/>
        <v>2.2688325928218031E-3</v>
      </c>
      <c r="E2383" s="130">
        <v>-9.5291889708949556E-3</v>
      </c>
      <c r="G2383" s="130">
        <v>2381</v>
      </c>
      <c r="H2383" s="130">
        <f t="shared" ca="1" si="77"/>
        <v>4.3777635141730421E-2</v>
      </c>
    </row>
    <row r="2384" spans="2:8" x14ac:dyDescent="0.25">
      <c r="B2384" s="136">
        <v>42557</v>
      </c>
      <c r="C2384" s="261">
        <v>6.8050460815429688</v>
      </c>
      <c r="D2384" s="130">
        <f t="shared" si="76"/>
        <v>-1.1216916436103069E-2</v>
      </c>
      <c r="E2384" s="130">
        <v>-2.263696644095418E-3</v>
      </c>
      <c r="G2384" s="130">
        <v>2382</v>
      </c>
      <c r="H2384" s="130">
        <f t="shared" ca="1" si="77"/>
        <v>5.2975516457075218E-2</v>
      </c>
    </row>
    <row r="2385" spans="2:8" x14ac:dyDescent="0.25">
      <c r="B2385" s="136">
        <v>42556</v>
      </c>
      <c r="C2385" s="261">
        <v>6.8822436332702637</v>
      </c>
      <c r="D2385" s="130">
        <f t="shared" si="76"/>
        <v>-4.4668627552279915E-3</v>
      </c>
      <c r="E2385" s="130">
        <v>1.1344162964109014E-2</v>
      </c>
      <c r="G2385" s="130">
        <v>2383</v>
      </c>
      <c r="H2385" s="130">
        <f t="shared" ca="1" si="77"/>
        <v>-1.0089646188428593E-2</v>
      </c>
    </row>
    <row r="2386" spans="2:8" x14ac:dyDescent="0.25">
      <c r="B2386" s="136">
        <v>42552</v>
      </c>
      <c r="C2386" s="261">
        <v>6.913123607635498</v>
      </c>
      <c r="D2386" s="130">
        <f t="shared" si="76"/>
        <v>3.3613388383744672E-3</v>
      </c>
      <c r="E2386" s="130">
        <v>4.4869051447051162E-3</v>
      </c>
      <c r="G2386" s="130">
        <v>2384</v>
      </c>
      <c r="H2386" s="130">
        <f t="shared" ca="1" si="77"/>
        <v>-1.6251113015490753E-3</v>
      </c>
    </row>
    <row r="2387" spans="2:8" x14ac:dyDescent="0.25">
      <c r="B2387" s="136">
        <v>42551</v>
      </c>
      <c r="C2387" s="261">
        <v>6.8899641036987296</v>
      </c>
      <c r="D2387" s="130">
        <f t="shared" si="76"/>
        <v>3.9368732907929423E-3</v>
      </c>
      <c r="E2387" s="130">
        <v>-3.3500780907763533E-3</v>
      </c>
      <c r="G2387" s="130">
        <v>2385</v>
      </c>
      <c r="H2387" s="130">
        <f t="shared" ca="1" si="77"/>
        <v>-7.2098793453963797E-3</v>
      </c>
    </row>
    <row r="2388" spans="2:8" x14ac:dyDescent="0.25">
      <c r="B2388" s="136">
        <v>42550</v>
      </c>
      <c r="C2388" s="261">
        <v>6.862945556640625</v>
      </c>
      <c r="D2388" s="130">
        <f t="shared" si="76"/>
        <v>1.3105590866575027E-2</v>
      </c>
      <c r="E2388" s="130">
        <v>-3.9214350976952477E-3</v>
      </c>
      <c r="G2388" s="130">
        <v>2386</v>
      </c>
      <c r="H2388" s="130">
        <f t="shared" ca="1" si="77"/>
        <v>-4.1747245278741858E-2</v>
      </c>
    </row>
    <row r="2389" spans="2:8" x14ac:dyDescent="0.25">
      <c r="B2389" s="136">
        <v>42549</v>
      </c>
      <c r="C2389" s="261">
        <v>6.7741661071777344</v>
      </c>
      <c r="D2389" s="130">
        <f t="shared" si="76"/>
        <v>1.2694703661223649E-2</v>
      </c>
      <c r="E2389" s="130">
        <v>-1.2936056206505547E-2</v>
      </c>
      <c r="G2389" s="130">
        <v>2387</v>
      </c>
      <c r="H2389" s="130">
        <f t="shared" ca="1" si="77"/>
        <v>-1.7726271677823851E-2</v>
      </c>
    </row>
    <row r="2390" spans="2:8" x14ac:dyDescent="0.25">
      <c r="B2390" s="136">
        <v>42548</v>
      </c>
      <c r="C2390" s="261">
        <v>6.6892480850219727</v>
      </c>
      <c r="D2390" s="130">
        <f t="shared" si="76"/>
        <v>-4.1482397064395202E-2</v>
      </c>
      <c r="E2390" s="130">
        <v>-1.2535568335973447E-2</v>
      </c>
      <c r="G2390" s="130">
        <v>2388</v>
      </c>
      <c r="H2390" s="130">
        <f t="shared" ca="1" si="77"/>
        <v>1.9499799626526655E-2</v>
      </c>
    </row>
    <row r="2391" spans="2:8" x14ac:dyDescent="0.25">
      <c r="B2391" s="136">
        <v>42545</v>
      </c>
      <c r="C2391" s="261">
        <v>6.9787430763244629</v>
      </c>
      <c r="D2391" s="130">
        <f t="shared" si="76"/>
        <v>-4.7418191815565967E-2</v>
      </c>
      <c r="E2391" s="130">
        <v>4.3277658060059725E-2</v>
      </c>
      <c r="G2391" s="130">
        <v>2389</v>
      </c>
      <c r="H2391" s="130">
        <f t="shared" ca="1" si="77"/>
        <v>-4.2229278739530277E-4</v>
      </c>
    </row>
    <row r="2392" spans="2:8" x14ac:dyDescent="0.25">
      <c r="B2392" s="136">
        <v>42544</v>
      </c>
      <c r="C2392" s="261">
        <v>7.3261351585388184</v>
      </c>
      <c r="D2392" s="130">
        <f t="shared" si="76"/>
        <v>2.15283305545634E-2</v>
      </c>
      <c r="E2392" s="130">
        <v>4.9778603168941789E-2</v>
      </c>
      <c r="G2392" s="130">
        <v>2390</v>
      </c>
      <c r="H2392" s="130">
        <f t="shared" ca="1" si="77"/>
        <v>2.1642205840670382E-2</v>
      </c>
    </row>
    <row r="2393" spans="2:8" x14ac:dyDescent="0.25">
      <c r="B2393" s="136">
        <v>42543</v>
      </c>
      <c r="C2393" s="261">
        <v>7.1717395782470703</v>
      </c>
      <c r="D2393" s="130">
        <f t="shared" si="76"/>
        <v>2.1576713940161698E-3</v>
      </c>
      <c r="E2393" s="130">
        <v>-2.1074628975660599E-2</v>
      </c>
      <c r="G2393" s="130">
        <v>2391</v>
      </c>
      <c r="H2393" s="130">
        <f t="shared" ca="1" si="77"/>
        <v>-5.9275903535600423E-2</v>
      </c>
    </row>
    <row r="2394" spans="2:8" x14ac:dyDescent="0.25">
      <c r="B2394" s="136">
        <v>42542</v>
      </c>
      <c r="C2394" s="261">
        <v>7.1562986373901367</v>
      </c>
      <c r="D2394" s="130">
        <f t="shared" si="76"/>
        <v>-4.2963381971911647E-3</v>
      </c>
      <c r="E2394" s="130">
        <v>-2.1530258716822644E-3</v>
      </c>
      <c r="G2394" s="130">
        <v>2392</v>
      </c>
      <c r="H2394" s="130">
        <f t="shared" ca="1" si="77"/>
        <v>-4.758601575572328E-3</v>
      </c>
    </row>
    <row r="2395" spans="2:8" x14ac:dyDescent="0.25">
      <c r="B2395" s="136">
        <v>42541</v>
      </c>
      <c r="C2395" s="261">
        <v>7.1871771812438956</v>
      </c>
      <c r="D2395" s="130">
        <f t="shared" si="76"/>
        <v>1.9156770765434965E-2</v>
      </c>
      <c r="E2395" s="130">
        <v>4.3148763653357144E-3</v>
      </c>
      <c r="G2395" s="130">
        <v>2393</v>
      </c>
      <c r="H2395" s="130">
        <f t="shared" ca="1" si="77"/>
        <v>1.7101750314177711E-2</v>
      </c>
    </row>
    <row r="2396" spans="2:8" x14ac:dyDescent="0.25">
      <c r="B2396" s="136">
        <v>42538</v>
      </c>
      <c r="C2396" s="261">
        <v>7.0520820617675781</v>
      </c>
      <c r="D2396" s="130">
        <f t="shared" si="76"/>
        <v>1.6449033765727479E-3</v>
      </c>
      <c r="E2396" s="130">
        <v>-1.8796686942527323E-2</v>
      </c>
      <c r="G2396" s="130">
        <v>2394</v>
      </c>
      <c r="H2396" s="130">
        <f t="shared" ca="1" si="77"/>
        <v>-1.3218859278890695E-2</v>
      </c>
    </row>
    <row r="2397" spans="2:8" x14ac:dyDescent="0.25">
      <c r="B2397" s="136">
        <v>42537</v>
      </c>
      <c r="C2397" s="261">
        <v>7.0405011177062988</v>
      </c>
      <c r="D2397" s="130">
        <f t="shared" si="76"/>
        <v>7.1781475986221069E-3</v>
      </c>
      <c r="E2397" s="130">
        <v>-1.6422021127724337E-3</v>
      </c>
      <c r="G2397" s="130">
        <v>2395</v>
      </c>
      <c r="H2397" s="130">
        <f t="shared" ca="1" si="77"/>
        <v>-9.7739638637769979E-3</v>
      </c>
    </row>
    <row r="2398" spans="2:8" x14ac:dyDescent="0.25">
      <c r="B2398" s="136">
        <v>42536</v>
      </c>
      <c r="C2398" s="261">
        <v>6.990323543548584</v>
      </c>
      <c r="D2398" s="130">
        <f t="shared" si="76"/>
        <v>2.7690127222320645E-3</v>
      </c>
      <c r="E2398" s="130">
        <v>-7.1269890195063308E-3</v>
      </c>
      <c r="G2398" s="130">
        <v>2396</v>
      </c>
      <c r="H2398" s="130">
        <f t="shared" ca="1" si="77"/>
        <v>3.8015986746883716E-2</v>
      </c>
    </row>
    <row r="2399" spans="2:8" x14ac:dyDescent="0.25">
      <c r="B2399" s="136">
        <v>42535</v>
      </c>
      <c r="C2399" s="261">
        <v>6.9710206985473633</v>
      </c>
      <c r="D2399" s="130">
        <f t="shared" si="76"/>
        <v>7.2501417763091939E-3</v>
      </c>
      <c r="E2399" s="130">
        <v>-2.761366463364264E-3</v>
      </c>
      <c r="G2399" s="130">
        <v>2397</v>
      </c>
      <c r="H2399" s="130">
        <f t="shared" ca="1" si="77"/>
        <v>-2.4890715043828195E-2</v>
      </c>
    </row>
    <row r="2400" spans="2:8" x14ac:dyDescent="0.25">
      <c r="B2400" s="136">
        <v>42534</v>
      </c>
      <c r="C2400" s="261">
        <v>6.9208436012268066</v>
      </c>
      <c r="D2400" s="130">
        <f t="shared" si="76"/>
        <v>-8.2965477399621537E-3</v>
      </c>
      <c r="E2400" s="130">
        <v>-7.1979555778700606E-3</v>
      </c>
      <c r="G2400" s="130">
        <v>2398</v>
      </c>
      <c r="H2400" s="130">
        <f t="shared" ca="1" si="77"/>
        <v>1.7934389455006559E-2</v>
      </c>
    </row>
    <row r="2401" spans="2:8" x14ac:dyDescent="0.25">
      <c r="B2401" s="136">
        <v>42531</v>
      </c>
      <c r="C2401" s="261">
        <v>6.9787430763244629</v>
      </c>
      <c r="D2401" s="130">
        <f t="shared" si="76"/>
        <v>-8.2279453739076969E-3</v>
      </c>
      <c r="E2401" s="130">
        <v>8.3659562957603666E-3</v>
      </c>
      <c r="G2401" s="130">
        <v>2399</v>
      </c>
      <c r="H2401" s="130">
        <f t="shared" ca="1" si="77"/>
        <v>-5.4080761383425331E-3</v>
      </c>
    </row>
    <row r="2402" spans="2:8" x14ac:dyDescent="0.25">
      <c r="B2402" s="136">
        <v>42530</v>
      </c>
      <c r="C2402" s="261">
        <v>7.0366401672363281</v>
      </c>
      <c r="D2402" s="130">
        <f t="shared" si="76"/>
        <v>-5.5440565241561268E-2</v>
      </c>
      <c r="E2402" s="130">
        <v>8.2962061045465871E-3</v>
      </c>
      <c r="G2402" s="130">
        <v>2400</v>
      </c>
      <c r="H2402" s="130">
        <f t="shared" ca="1" si="77"/>
        <v>-2.0471218157764356E-2</v>
      </c>
    </row>
    <row r="2403" spans="2:8" x14ac:dyDescent="0.25">
      <c r="B2403" s="136">
        <v>42529</v>
      </c>
      <c r="C2403" s="261">
        <v>7.449653148651123</v>
      </c>
      <c r="D2403" s="130">
        <f t="shared" si="76"/>
        <v>-1.228241428863152E-2</v>
      </c>
      <c r="E2403" s="130">
        <v>5.8694628629419827E-2</v>
      </c>
      <c r="G2403" s="130">
        <v>2401</v>
      </c>
      <c r="H2403" s="130">
        <f t="shared" ca="1" si="77"/>
        <v>1.2802663085925082E-2</v>
      </c>
    </row>
    <row r="2404" spans="2:8" x14ac:dyDescent="0.25">
      <c r="B2404" s="136">
        <v>42528</v>
      </c>
      <c r="C2404" s="261">
        <v>7.5422906875610352</v>
      </c>
      <c r="D2404" s="130">
        <f t="shared" si="76"/>
        <v>2.2052871767983895E-3</v>
      </c>
      <c r="E2404" s="130">
        <v>1.243514792721398E-2</v>
      </c>
      <c r="G2404" s="130">
        <v>2402</v>
      </c>
      <c r="H2404" s="130">
        <f t="shared" ca="1" si="77"/>
        <v>1.3871460012465983E-2</v>
      </c>
    </row>
    <row r="2405" spans="2:8" x14ac:dyDescent="0.25">
      <c r="B2405" s="136">
        <v>42527</v>
      </c>
      <c r="C2405" s="261">
        <v>7.5256943702697754</v>
      </c>
      <c r="D2405" s="130">
        <f t="shared" si="76"/>
        <v>5.0993946677881903E-3</v>
      </c>
      <c r="E2405" s="130">
        <v>-2.20043458662113E-3</v>
      </c>
      <c r="G2405" s="130">
        <v>2403</v>
      </c>
      <c r="H2405" s="130">
        <f t="shared" ca="1" si="77"/>
        <v>-8.89403042958954E-3</v>
      </c>
    </row>
    <row r="2406" spans="2:8" x14ac:dyDescent="0.25">
      <c r="B2406" s="136">
        <v>42524</v>
      </c>
      <c r="C2406" s="261">
        <v>7.4875125885009766</v>
      </c>
      <c r="D2406" s="130">
        <f t="shared" si="76"/>
        <v>-3.0502533412441958E-3</v>
      </c>
      <c r="E2406" s="130">
        <v>-5.0735227728136026E-3</v>
      </c>
      <c r="G2406" s="130">
        <v>2404</v>
      </c>
      <c r="H2406" s="130">
        <f t="shared" ca="1" si="77"/>
        <v>-4.0848803864122575E-2</v>
      </c>
    </row>
    <row r="2407" spans="2:8" x14ac:dyDescent="0.25">
      <c r="B2407" s="136">
        <v>42523</v>
      </c>
      <c r="C2407" s="261">
        <v>7.5104212760925293</v>
      </c>
      <c r="D2407" s="130">
        <f t="shared" si="76"/>
        <v>6.1382083828800905E-3</v>
      </c>
      <c r="E2407" s="130">
        <v>3.0595858532157906E-3</v>
      </c>
      <c r="G2407" s="130">
        <v>2405</v>
      </c>
      <c r="H2407" s="130">
        <f t="shared" ca="1" si="77"/>
        <v>2.7382422144887078E-2</v>
      </c>
    </row>
    <row r="2408" spans="2:8" x14ac:dyDescent="0.25">
      <c r="B2408" s="136">
        <v>42522</v>
      </c>
      <c r="C2408" s="261">
        <v>7.464601993560791</v>
      </c>
      <c r="D2408" s="130">
        <f t="shared" si="76"/>
        <v>5.6584329094010889E-3</v>
      </c>
      <c r="E2408" s="130">
        <v>-6.1007606427607511E-3</v>
      </c>
      <c r="G2408" s="130">
        <v>2406</v>
      </c>
      <c r="H2408" s="130">
        <f t="shared" ca="1" si="77"/>
        <v>1.7625607547978726E-2</v>
      </c>
    </row>
    <row r="2409" spans="2:8" x14ac:dyDescent="0.25">
      <c r="B2409" s="136">
        <v>42521</v>
      </c>
      <c r="C2409" s="261">
        <v>7.4226016998291016</v>
      </c>
      <c r="D2409" s="130">
        <f t="shared" si="76"/>
        <v>-2.5652365529483653E-3</v>
      </c>
      <c r="E2409" s="130">
        <v>-5.6265951979650453E-3</v>
      </c>
      <c r="G2409" s="130">
        <v>2407</v>
      </c>
      <c r="H2409" s="130">
        <f t="shared" ca="1" si="77"/>
        <v>-1.6756204910983313E-3</v>
      </c>
    </row>
    <row r="2410" spans="2:8" x14ac:dyDescent="0.25">
      <c r="B2410" s="136">
        <v>42517</v>
      </c>
      <c r="C2410" s="261">
        <v>7.4416913986206046</v>
      </c>
      <c r="D2410" s="130">
        <f t="shared" si="76"/>
        <v>1.6162380143316769E-2</v>
      </c>
      <c r="E2410" s="130">
        <v>2.571833915316046E-3</v>
      </c>
      <c r="G2410" s="130">
        <v>2408</v>
      </c>
      <c r="H2410" s="130">
        <f t="shared" ca="1" si="77"/>
        <v>4.6591848340226446E-3</v>
      </c>
    </row>
    <row r="2411" spans="2:8" x14ac:dyDescent="0.25">
      <c r="B2411" s="136">
        <v>42516</v>
      </c>
      <c r="C2411" s="261">
        <v>7.323328971862793</v>
      </c>
      <c r="D2411" s="130">
        <f t="shared" si="76"/>
        <v>1.9670343547165684E-2</v>
      </c>
      <c r="E2411" s="130">
        <v>-1.59053124374052E-2</v>
      </c>
      <c r="G2411" s="130">
        <v>2409</v>
      </c>
      <c r="H2411" s="130">
        <f t="shared" ca="1" si="77"/>
        <v>-2.8462885214180871E-2</v>
      </c>
    </row>
    <row r="2412" spans="2:8" x14ac:dyDescent="0.25">
      <c r="B2412" s="136">
        <v>42515</v>
      </c>
      <c r="C2412" s="261">
        <v>7.1820554733276367</v>
      </c>
      <c r="D2412" s="130">
        <f t="shared" si="76"/>
        <v>1.1834242807913446E-2</v>
      </c>
      <c r="E2412" s="130">
        <v>-1.9290885207799334E-2</v>
      </c>
      <c r="G2412" s="130">
        <v>2410</v>
      </c>
      <c r="H2412" s="130">
        <f t="shared" ca="1" si="77"/>
        <v>2.9492008870181628E-2</v>
      </c>
    </row>
    <row r="2413" spans="2:8" x14ac:dyDescent="0.25">
      <c r="B2413" s="136">
        <v>42514</v>
      </c>
      <c r="C2413" s="261">
        <v>7.098055362701416</v>
      </c>
      <c r="D2413" s="130">
        <f t="shared" si="76"/>
        <v>1.0875654160581028E-2</v>
      </c>
      <c r="E2413" s="130">
        <v>-1.1695831498124202E-2</v>
      </c>
      <c r="G2413" s="130">
        <v>2411</v>
      </c>
      <c r="H2413" s="130">
        <f t="shared" ca="1" si="77"/>
        <v>-2.0184710986966194E-2</v>
      </c>
    </row>
    <row r="2414" spans="2:8" x14ac:dyDescent="0.25">
      <c r="B2414" s="136">
        <v>42513</v>
      </c>
      <c r="C2414" s="261">
        <v>7.0216898918151864</v>
      </c>
      <c r="D2414" s="130">
        <f t="shared" si="76"/>
        <v>-3.7920783157225791E-3</v>
      </c>
      <c r="E2414" s="130">
        <v>-1.0758646838331507E-2</v>
      </c>
      <c r="G2414" s="130">
        <v>2412</v>
      </c>
      <c r="H2414" s="130">
        <f t="shared" ca="1" si="77"/>
        <v>-1.367520072302494E-2</v>
      </c>
    </row>
    <row r="2415" spans="2:8" x14ac:dyDescent="0.25">
      <c r="B2415" s="136">
        <v>42510</v>
      </c>
      <c r="C2415" s="261">
        <v>7.0484180450439453</v>
      </c>
      <c r="D2415" s="130">
        <f t="shared" si="76"/>
        <v>-5.4146112825677914E-4</v>
      </c>
      <c r="E2415" s="130">
        <v>3.8065129107901041E-3</v>
      </c>
      <c r="G2415" s="130">
        <v>2413</v>
      </c>
      <c r="H2415" s="130">
        <f t="shared" ca="1" si="77"/>
        <v>4.1218853069282954E-2</v>
      </c>
    </row>
    <row r="2416" spans="2:8" x14ac:dyDescent="0.25">
      <c r="B2416" s="136">
        <v>42509</v>
      </c>
      <c r="C2416" s="261">
        <v>7.0522365570068359</v>
      </c>
      <c r="D2416" s="130">
        <f t="shared" si="76"/>
        <v>-9.1198871104020054E-3</v>
      </c>
      <c r="E2416" s="130">
        <v>5.4175446724185011E-4</v>
      </c>
      <c r="G2416" s="130">
        <v>2414</v>
      </c>
      <c r="H2416" s="130">
        <f t="shared" ca="1" si="77"/>
        <v>-7.9110087938014575E-3</v>
      </c>
    </row>
    <row r="2417" spans="2:8" x14ac:dyDescent="0.25">
      <c r="B2417" s="136">
        <v>42508</v>
      </c>
      <c r="C2417" s="261">
        <v>7.1171441078186044</v>
      </c>
      <c r="D2417" s="130">
        <f t="shared" si="76"/>
        <v>1.194346520699054E-2</v>
      </c>
      <c r="E2417" s="130">
        <v>9.2038249549752805E-3</v>
      </c>
      <c r="G2417" s="130">
        <v>2415</v>
      </c>
      <c r="H2417" s="130">
        <f t="shared" ca="1" si="77"/>
        <v>-2.3430918546920899E-2</v>
      </c>
    </row>
    <row r="2418" spans="2:8" x14ac:dyDescent="0.25">
      <c r="B2418" s="136">
        <v>42507</v>
      </c>
      <c r="C2418" s="261">
        <v>7.0331439971923828</v>
      </c>
      <c r="D2418" s="130">
        <f t="shared" si="76"/>
        <v>-2.332978587589267E-2</v>
      </c>
      <c r="E2418" s="130">
        <v>-1.1802502429864036E-2</v>
      </c>
      <c r="G2418" s="130">
        <v>2416</v>
      </c>
      <c r="H2418" s="130">
        <f t="shared" ca="1" si="77"/>
        <v>4.7148358615301342E-3</v>
      </c>
    </row>
    <row r="2419" spans="2:8" x14ac:dyDescent="0.25">
      <c r="B2419" s="136">
        <v>42506</v>
      </c>
      <c r="C2419" s="261">
        <v>7.2011451721191406</v>
      </c>
      <c r="D2419" s="130">
        <f t="shared" si="76"/>
        <v>1.6711630872026415E-2</v>
      </c>
      <c r="E2419" s="130">
        <v>2.3887066011135782E-2</v>
      </c>
      <c r="G2419" s="130">
        <v>2417</v>
      </c>
      <c r="H2419" s="130">
        <f t="shared" ca="1" si="77"/>
        <v>-6.6995890423707217E-4</v>
      </c>
    </row>
    <row r="2420" spans="2:8" x14ac:dyDescent="0.25">
      <c r="B2420" s="136">
        <v>42503</v>
      </c>
      <c r="C2420" s="261">
        <v>7.0827803611755371</v>
      </c>
      <c r="D2420" s="130">
        <f t="shared" si="76"/>
        <v>-9.0814444706252169E-3</v>
      </c>
      <c r="E2420" s="130">
        <v>-1.6436942752088877E-2</v>
      </c>
      <c r="G2420" s="130">
        <v>2418</v>
      </c>
      <c r="H2420" s="130">
        <f t="shared" ca="1" si="77"/>
        <v>6.7674507512637165E-3</v>
      </c>
    </row>
    <row r="2421" spans="2:8" x14ac:dyDescent="0.25">
      <c r="B2421" s="136">
        <v>42502</v>
      </c>
      <c r="C2421" s="261">
        <v>7.1476917266845703</v>
      </c>
      <c r="D2421" s="130">
        <f t="shared" si="76"/>
        <v>3.2155537336657353E-3</v>
      </c>
      <c r="E2421" s="130">
        <v>9.1646729390122989E-3</v>
      </c>
      <c r="G2421" s="130">
        <v>2419</v>
      </c>
      <c r="H2421" s="130">
        <f t="shared" ca="1" si="77"/>
        <v>1.5264372301006067E-2</v>
      </c>
    </row>
    <row r="2422" spans="2:8" x14ac:dyDescent="0.25">
      <c r="B2422" s="136">
        <v>42501</v>
      </c>
      <c r="C2422" s="261">
        <v>7.124781608581543</v>
      </c>
      <c r="D2422" s="130">
        <f t="shared" si="76"/>
        <v>-1.7377491715108096E-2</v>
      </c>
      <c r="E2422" s="130">
        <v>-3.2052470894200296E-3</v>
      </c>
      <c r="G2422" s="130">
        <v>2420</v>
      </c>
      <c r="H2422" s="130">
        <f t="shared" ca="1" si="77"/>
        <v>-1.9463783134667019E-2</v>
      </c>
    </row>
    <row r="2423" spans="2:8" x14ac:dyDescent="0.25">
      <c r="B2423" s="136">
        <v>42500</v>
      </c>
      <c r="C2423" s="261">
        <v>7.2507820129394531</v>
      </c>
      <c r="D2423" s="130">
        <f t="shared" si="76"/>
        <v>1.605149725349897E-2</v>
      </c>
      <c r="E2423" s="130">
        <v>1.768480934294845E-2</v>
      </c>
      <c r="G2423" s="130">
        <v>2421</v>
      </c>
      <c r="H2423" s="130">
        <f t="shared" ca="1" si="77"/>
        <v>2.2259543996222708E-2</v>
      </c>
    </row>
    <row r="2424" spans="2:8" x14ac:dyDescent="0.25">
      <c r="B2424" s="136">
        <v>42499</v>
      </c>
      <c r="C2424" s="261">
        <v>7.1362347602844238</v>
      </c>
      <c r="D2424" s="130">
        <f t="shared" si="76"/>
        <v>1.5760756211144398E-2</v>
      </c>
      <c r="E2424" s="130">
        <v>-1.5797917031654365E-2</v>
      </c>
      <c r="G2424" s="130">
        <v>2422</v>
      </c>
      <c r="H2424" s="130">
        <f t="shared" ca="1" si="77"/>
        <v>5.2382561655564631E-2</v>
      </c>
    </row>
    <row r="2425" spans="2:8" x14ac:dyDescent="0.25">
      <c r="B2425" s="136">
        <v>42496</v>
      </c>
      <c r="C2425" s="261">
        <v>7.0255074501037598</v>
      </c>
      <c r="D2425" s="130">
        <f t="shared" si="76"/>
        <v>0</v>
      </c>
      <c r="E2425" s="130">
        <v>-1.5516209023405347E-2</v>
      </c>
      <c r="G2425" s="130">
        <v>2423</v>
      </c>
      <c r="H2425" s="130">
        <f t="shared" ca="1" si="77"/>
        <v>-2.9166865443868914E-2</v>
      </c>
    </row>
    <row r="2426" spans="2:8" x14ac:dyDescent="0.25">
      <c r="B2426" s="136">
        <v>42495</v>
      </c>
      <c r="C2426" s="261">
        <v>7.0255074501037598</v>
      </c>
      <c r="D2426" s="130">
        <f t="shared" si="76"/>
        <v>-2.1693006739724823E-3</v>
      </c>
      <c r="E2426" s="130">
        <v>0</v>
      </c>
      <c r="G2426" s="130">
        <v>2424</v>
      </c>
      <c r="H2426" s="130">
        <f t="shared" ca="1" si="77"/>
        <v>1.0202618545204822E-2</v>
      </c>
    </row>
    <row r="2427" spans="2:8" x14ac:dyDescent="0.25">
      <c r="B2427" s="136">
        <v>42494</v>
      </c>
      <c r="C2427" s="261">
        <v>7.0407810211181641</v>
      </c>
      <c r="D2427" s="130">
        <f t="shared" si="76"/>
        <v>-3.7816333120536342E-3</v>
      </c>
      <c r="E2427" s="130">
        <v>2.1740167700169078E-3</v>
      </c>
      <c r="G2427" s="130">
        <v>2425</v>
      </c>
      <c r="H2427" s="130">
        <f t="shared" ca="1" si="77"/>
        <v>4.7396937015823051E-2</v>
      </c>
    </row>
    <row r="2428" spans="2:8" x14ac:dyDescent="0.25">
      <c r="B2428" s="136">
        <v>42493</v>
      </c>
      <c r="C2428" s="261">
        <v>7.0675077438354492</v>
      </c>
      <c r="D2428" s="130">
        <f t="shared" si="76"/>
        <v>-1.4901720056039383E-2</v>
      </c>
      <c r="E2428" s="130">
        <v>3.7959883480427601E-3</v>
      </c>
      <c r="G2428" s="130">
        <v>2426</v>
      </c>
      <c r="H2428" s="130">
        <f t="shared" ca="1" si="77"/>
        <v>-2.6829490310611354E-2</v>
      </c>
    </row>
    <row r="2429" spans="2:8" x14ac:dyDescent="0.25">
      <c r="B2429" s="136">
        <v>42492</v>
      </c>
      <c r="C2429" s="261">
        <v>7.1744189262390137</v>
      </c>
      <c r="D2429" s="130">
        <f t="shared" si="76"/>
        <v>-5.3189037172806384E-4</v>
      </c>
      <c r="E2429" s="130">
        <v>1.5127140468550102E-2</v>
      </c>
      <c r="G2429" s="130">
        <v>2427</v>
      </c>
      <c r="H2429" s="130">
        <f t="shared" ca="1" si="77"/>
        <v>2.0771032456088304E-3</v>
      </c>
    </row>
    <row r="2430" spans="2:8" x14ac:dyDescent="0.25">
      <c r="B2430" s="136">
        <v>42489</v>
      </c>
      <c r="C2430" s="261">
        <v>7.1782369613647461</v>
      </c>
      <c r="D2430" s="130">
        <f t="shared" si="76"/>
        <v>-4.764470209780945E-3</v>
      </c>
      <c r="E2430" s="130">
        <v>5.3217342965138483E-4</v>
      </c>
      <c r="G2430" s="130">
        <v>2428</v>
      </c>
      <c r="H2430" s="130">
        <f t="shared" ca="1" si="77"/>
        <v>2.5647610788935866E-2</v>
      </c>
    </row>
    <row r="2431" spans="2:8" x14ac:dyDescent="0.25">
      <c r="B2431" s="136">
        <v>42488</v>
      </c>
      <c r="C2431" s="261">
        <v>7.2126011848449707</v>
      </c>
      <c r="D2431" s="130">
        <f t="shared" si="76"/>
        <v>-1.7169474889218189E-2</v>
      </c>
      <c r="E2431" s="130">
        <v>4.7872790582398368E-3</v>
      </c>
      <c r="G2431" s="130">
        <v>2429</v>
      </c>
      <c r="H2431" s="130">
        <f t="shared" ca="1" si="77"/>
        <v>-3.5557949726273907E-3</v>
      </c>
    </row>
    <row r="2432" spans="2:8" x14ac:dyDescent="0.25">
      <c r="B2432" s="136">
        <v>42487</v>
      </c>
      <c r="C2432" s="261">
        <v>7.3386011123657227</v>
      </c>
      <c r="D2432" s="130">
        <f t="shared" si="76"/>
        <v>-5.2006179955150513E-4</v>
      </c>
      <c r="E2432" s="130">
        <v>1.7469415581371873E-2</v>
      </c>
      <c r="G2432" s="130">
        <v>2430</v>
      </c>
      <c r="H2432" s="130">
        <f t="shared" ca="1" si="77"/>
        <v>-5.314685886417635E-3</v>
      </c>
    </row>
    <row r="2433" spans="2:8" x14ac:dyDescent="0.25">
      <c r="B2433" s="136">
        <v>42486</v>
      </c>
      <c r="C2433" s="261">
        <v>7.3424196243286133</v>
      </c>
      <c r="D2433" s="130">
        <f t="shared" si="76"/>
        <v>7.8614682935571282E-3</v>
      </c>
      <c r="E2433" s="130">
        <v>5.2033240455818467E-4</v>
      </c>
      <c r="G2433" s="130">
        <v>2431</v>
      </c>
      <c r="H2433" s="130">
        <f t="shared" ca="1" si="77"/>
        <v>-2.1624066029900276E-4</v>
      </c>
    </row>
    <row r="2434" spans="2:8" x14ac:dyDescent="0.25">
      <c r="B2434" s="136">
        <v>42485</v>
      </c>
      <c r="C2434" s="261">
        <v>7.2851476669311523</v>
      </c>
      <c r="D2434" s="130">
        <f t="shared" si="76"/>
        <v>0</v>
      </c>
      <c r="E2434" s="130">
        <v>-7.800147679886636E-3</v>
      </c>
      <c r="G2434" s="130">
        <v>2432</v>
      </c>
      <c r="H2434" s="130">
        <f t="shared" ca="1" si="77"/>
        <v>-8.8148883062931721E-4</v>
      </c>
    </row>
    <row r="2435" spans="2:8" x14ac:dyDescent="0.25">
      <c r="B2435" s="136">
        <v>42482</v>
      </c>
      <c r="C2435" s="261">
        <v>7.2851476669311523</v>
      </c>
      <c r="D2435" s="130">
        <f t="shared" ref="D2435:D2498" si="78">(C2435-C2436)/C2436</f>
        <v>7.3920836104342663E-3</v>
      </c>
      <c r="E2435" s="130">
        <v>0</v>
      </c>
      <c r="G2435" s="130">
        <v>2433</v>
      </c>
      <c r="H2435" s="130">
        <f t="shared" ref="H2435:H2498" ca="1" si="79">_xlfn.NORM.INV(RAND(),N$5,N$6)</f>
        <v>-1.7861865500952836E-2</v>
      </c>
    </row>
    <row r="2436" spans="2:8" x14ac:dyDescent="0.25">
      <c r="B2436" s="136">
        <v>42481</v>
      </c>
      <c r="C2436" s="261">
        <v>7.2316904067993164</v>
      </c>
      <c r="D2436" s="130">
        <f t="shared" si="78"/>
        <v>-2.0682921726395558E-2</v>
      </c>
      <c r="E2436" s="130">
        <v>-7.3378416712800354E-3</v>
      </c>
      <c r="G2436" s="130">
        <v>2434</v>
      </c>
      <c r="H2436" s="130">
        <f t="shared" ca="1" si="79"/>
        <v>-9.9700003208291772E-3</v>
      </c>
    </row>
    <row r="2437" spans="2:8" x14ac:dyDescent="0.25">
      <c r="B2437" s="136">
        <v>42480</v>
      </c>
      <c r="C2437" s="261">
        <v>7.3844218254089364</v>
      </c>
      <c r="D2437" s="130">
        <f t="shared" si="78"/>
        <v>-5.1651392406129658E-4</v>
      </c>
      <c r="E2437" s="130">
        <v>2.1119739648425801E-2</v>
      </c>
      <c r="G2437" s="130">
        <v>2435</v>
      </c>
      <c r="H2437" s="130">
        <f t="shared" ca="1" si="79"/>
        <v>-3.8144661060667072E-2</v>
      </c>
    </row>
    <row r="2438" spans="2:8" x14ac:dyDescent="0.25">
      <c r="B2438" s="136">
        <v>42479</v>
      </c>
      <c r="C2438" s="261">
        <v>7.3882379531860352</v>
      </c>
      <c r="D2438" s="130">
        <f t="shared" si="78"/>
        <v>3.1102113870341199E-3</v>
      </c>
      <c r="E2438" s="130">
        <v>5.1678084856526883E-4</v>
      </c>
      <c r="G2438" s="130">
        <v>2436</v>
      </c>
      <c r="H2438" s="130">
        <f t="shared" ca="1" si="79"/>
        <v>-2.1933324364751594E-2</v>
      </c>
    </row>
    <row r="2439" spans="2:8" x14ac:dyDescent="0.25">
      <c r="B2439" s="136">
        <v>42478</v>
      </c>
      <c r="C2439" s="261">
        <v>7.3653302192687988</v>
      </c>
      <c r="D2439" s="130">
        <f t="shared" si="78"/>
        <v>-3.5499621785788013E-2</v>
      </c>
      <c r="E2439" s="130">
        <v>-3.1005679652423498E-3</v>
      </c>
      <c r="G2439" s="130">
        <v>2437</v>
      </c>
      <c r="H2439" s="130">
        <f t="shared" ca="1" si="79"/>
        <v>2.0400218565333812E-2</v>
      </c>
    </row>
    <row r="2440" spans="2:8" x14ac:dyDescent="0.25">
      <c r="B2440" s="136">
        <v>42475</v>
      </c>
      <c r="C2440" s="261">
        <v>7.6364202499389648</v>
      </c>
      <c r="D2440" s="130">
        <f t="shared" si="78"/>
        <v>8.4010555046990593E-2</v>
      </c>
      <c r="E2440" s="130">
        <v>3.680622899445217E-2</v>
      </c>
      <c r="G2440" s="130">
        <v>2438</v>
      </c>
      <c r="H2440" s="130">
        <f t="shared" ca="1" si="79"/>
        <v>-6.1421450557589772E-3</v>
      </c>
    </row>
    <row r="2441" spans="2:8" x14ac:dyDescent="0.25">
      <c r="B2441" s="136">
        <v>42474</v>
      </c>
      <c r="C2441" s="261">
        <v>7.0445995330810547</v>
      </c>
      <c r="D2441" s="130">
        <f t="shared" si="78"/>
        <v>5.449954561593388E-3</v>
      </c>
      <c r="E2441" s="130">
        <v>-7.7499757410894238E-2</v>
      </c>
      <c r="G2441" s="130">
        <v>2439</v>
      </c>
      <c r="H2441" s="130">
        <f t="shared" ca="1" si="79"/>
        <v>2.8928980795491596E-2</v>
      </c>
    </row>
    <row r="2442" spans="2:8" x14ac:dyDescent="0.25">
      <c r="B2442" s="136">
        <v>42473</v>
      </c>
      <c r="C2442" s="261">
        <v>7.0064148902893066</v>
      </c>
      <c r="D2442" s="130">
        <f t="shared" si="78"/>
        <v>8.2413782029904879E-3</v>
      </c>
      <c r="E2442" s="130">
        <v>-5.4204135540189399E-3</v>
      </c>
      <c r="G2442" s="130">
        <v>2440</v>
      </c>
      <c r="H2442" s="130">
        <f t="shared" ca="1" si="79"/>
        <v>3.3214973382225427E-2</v>
      </c>
    </row>
    <row r="2443" spans="2:8" x14ac:dyDescent="0.25">
      <c r="B2443" s="136">
        <v>42472</v>
      </c>
      <c r="C2443" s="261">
        <v>6.9491443634033203</v>
      </c>
      <c r="D2443" s="130">
        <f t="shared" si="78"/>
        <v>1.6513411631253717E-3</v>
      </c>
      <c r="E2443" s="130">
        <v>-8.1740130698457012E-3</v>
      </c>
      <c r="G2443" s="130">
        <v>2441</v>
      </c>
      <c r="H2443" s="130">
        <f t="shared" ca="1" si="79"/>
        <v>-3.0883849061343831E-2</v>
      </c>
    </row>
    <row r="2444" spans="2:8" x14ac:dyDescent="0.25">
      <c r="B2444" s="136">
        <v>42471</v>
      </c>
      <c r="C2444" s="261">
        <v>6.937687873840332</v>
      </c>
      <c r="D2444" s="130">
        <f t="shared" si="78"/>
        <v>6.648171233997943E-3</v>
      </c>
      <c r="E2444" s="130">
        <v>-1.6486187311523205E-3</v>
      </c>
      <c r="G2444" s="130">
        <v>2442</v>
      </c>
      <c r="H2444" s="130">
        <f t="shared" ca="1" si="79"/>
        <v>1.589964054206881E-2</v>
      </c>
    </row>
    <row r="2445" spans="2:8" x14ac:dyDescent="0.25">
      <c r="B2445" s="136">
        <v>42468</v>
      </c>
      <c r="C2445" s="261">
        <v>6.8918695449829102</v>
      </c>
      <c r="D2445" s="130">
        <f t="shared" si="78"/>
        <v>-3.3134163329792744E-3</v>
      </c>
      <c r="E2445" s="130">
        <v>-6.6042649497373975E-3</v>
      </c>
      <c r="G2445" s="130">
        <v>2443</v>
      </c>
      <c r="H2445" s="130">
        <f t="shared" ca="1" si="79"/>
        <v>-1.1167083693761906E-3</v>
      </c>
    </row>
    <row r="2446" spans="2:8" x14ac:dyDescent="0.25">
      <c r="B2446" s="136">
        <v>42467</v>
      </c>
      <c r="C2446" s="261">
        <v>6.9147810935974121</v>
      </c>
      <c r="D2446" s="130">
        <f t="shared" si="78"/>
        <v>-3.670202992535998E-2</v>
      </c>
      <c r="E2446" s="130">
        <v>3.3244315588040873E-3</v>
      </c>
      <c r="G2446" s="130">
        <v>2444</v>
      </c>
      <c r="H2446" s="130">
        <f t="shared" ca="1" si="79"/>
        <v>-5.1365738607929937E-2</v>
      </c>
    </row>
    <row r="2447" spans="2:8" x14ac:dyDescent="0.25">
      <c r="B2447" s="136">
        <v>42466</v>
      </c>
      <c r="C2447" s="261">
        <v>7.1782369613647461</v>
      </c>
      <c r="D2447" s="130">
        <f t="shared" si="78"/>
        <v>-5.3167397231497677E-4</v>
      </c>
      <c r="E2447" s="130">
        <v>3.8100391639480112E-2</v>
      </c>
      <c r="G2447" s="130">
        <v>2445</v>
      </c>
      <c r="H2447" s="130">
        <f t="shared" ca="1" si="79"/>
        <v>6.3530057901888199E-3</v>
      </c>
    </row>
    <row r="2448" spans="2:8" x14ac:dyDescent="0.25">
      <c r="B2448" s="136">
        <v>42465</v>
      </c>
      <c r="C2448" s="261">
        <v>7.1820554733276367</v>
      </c>
      <c r="D2448" s="130">
        <f t="shared" si="78"/>
        <v>-2.2856999760739849E-2</v>
      </c>
      <c r="E2448" s="130">
        <v>5.319567998998795E-4</v>
      </c>
      <c r="G2448" s="130">
        <v>2446</v>
      </c>
      <c r="H2448" s="130">
        <f t="shared" ca="1" si="79"/>
        <v>3.7614596650807999E-3</v>
      </c>
    </row>
    <row r="2449" spans="2:8" x14ac:dyDescent="0.25">
      <c r="B2449" s="136">
        <v>42464</v>
      </c>
      <c r="C2449" s="261">
        <v>7.3500556945800781</v>
      </c>
      <c r="D2449" s="130">
        <f t="shared" si="78"/>
        <v>0</v>
      </c>
      <c r="E2449" s="130">
        <v>2.3391662996248404E-2</v>
      </c>
      <c r="G2449" s="130">
        <v>2447</v>
      </c>
      <c r="H2449" s="130">
        <f t="shared" ca="1" si="79"/>
        <v>-1.7976277906864888E-2</v>
      </c>
    </row>
    <row r="2450" spans="2:8" x14ac:dyDescent="0.25">
      <c r="B2450" s="136">
        <v>42461</v>
      </c>
      <c r="C2450" s="261">
        <v>7.3500556945800781</v>
      </c>
      <c r="D2450" s="130">
        <f t="shared" si="78"/>
        <v>1.2092436409784468E-2</v>
      </c>
      <c r="E2450" s="130">
        <v>0</v>
      </c>
      <c r="G2450" s="130">
        <v>2448</v>
      </c>
      <c r="H2450" s="130">
        <f t="shared" ca="1" si="79"/>
        <v>2.0573084480367355E-2</v>
      </c>
    </row>
    <row r="2451" spans="2:8" x14ac:dyDescent="0.25">
      <c r="B2451" s="136">
        <v>42460</v>
      </c>
      <c r="C2451" s="261">
        <v>7.262237548828125</v>
      </c>
      <c r="D2451" s="130">
        <f t="shared" si="78"/>
        <v>-7.3070079423829338E-3</v>
      </c>
      <c r="E2451" s="130">
        <v>-1.1947956505514661E-2</v>
      </c>
      <c r="G2451" s="130">
        <v>2449</v>
      </c>
      <c r="H2451" s="130">
        <f t="shared" ca="1" si="79"/>
        <v>1.0624759530765932E-2</v>
      </c>
    </row>
    <row r="2452" spans="2:8" x14ac:dyDescent="0.25">
      <c r="B2452" s="136">
        <v>42459</v>
      </c>
      <c r="C2452" s="261">
        <v>7.3156933784484863</v>
      </c>
      <c r="D2452" s="130">
        <f t="shared" si="78"/>
        <v>2.5147521654249775E-2</v>
      </c>
      <c r="E2452" s="130">
        <v>7.3607933176170004E-3</v>
      </c>
      <c r="G2452" s="130">
        <v>2450</v>
      </c>
      <c r="H2452" s="130">
        <f t="shared" ca="1" si="79"/>
        <v>-2.6395135851656575E-2</v>
      </c>
    </row>
    <row r="2453" spans="2:8" x14ac:dyDescent="0.25">
      <c r="B2453" s="136">
        <v>42458</v>
      </c>
      <c r="C2453" s="261">
        <v>7.1362347602844238</v>
      </c>
      <c r="D2453" s="130">
        <f t="shared" si="78"/>
        <v>-3.1999201801647709E-3</v>
      </c>
      <c r="E2453" s="130">
        <v>-2.4530636930838963E-2</v>
      </c>
      <c r="G2453" s="130">
        <v>2451</v>
      </c>
      <c r="H2453" s="130">
        <f t="shared" ca="1" si="79"/>
        <v>2.5846666223272332E-2</v>
      </c>
    </row>
    <row r="2454" spans="2:8" x14ac:dyDescent="0.25">
      <c r="B2454" s="136">
        <v>42457</v>
      </c>
      <c r="C2454" s="261">
        <v>7.1591434478759766</v>
      </c>
      <c r="D2454" s="130">
        <f t="shared" si="78"/>
        <v>-3.1901766195972319E-3</v>
      </c>
      <c r="E2454" s="130">
        <v>3.2101925400559103E-3</v>
      </c>
      <c r="G2454" s="130">
        <v>2452</v>
      </c>
      <c r="H2454" s="130">
        <f t="shared" ca="1" si="79"/>
        <v>-1.7585214462169142E-3</v>
      </c>
    </row>
    <row r="2455" spans="2:8" x14ac:dyDescent="0.25">
      <c r="B2455" s="136">
        <v>42453</v>
      </c>
      <c r="C2455" s="261">
        <v>7.1820554733276367</v>
      </c>
      <c r="D2455" s="130">
        <f t="shared" si="78"/>
        <v>8.0386835544698585E-3</v>
      </c>
      <c r="E2455" s="130">
        <v>3.200386417520081E-3</v>
      </c>
      <c r="G2455" s="130">
        <v>2453</v>
      </c>
      <c r="H2455" s="130">
        <f t="shared" ca="1" si="79"/>
        <v>1.6151470047329683E-2</v>
      </c>
    </row>
    <row r="2456" spans="2:8" x14ac:dyDescent="0.25">
      <c r="B2456" s="136">
        <v>42452</v>
      </c>
      <c r="C2456" s="261">
        <v>7.124781608581543</v>
      </c>
      <c r="D2456" s="130">
        <f t="shared" si="78"/>
        <v>8.1038276606134902E-3</v>
      </c>
      <c r="E2456" s="130">
        <v>-7.9745784418951658E-3</v>
      </c>
      <c r="G2456" s="130">
        <v>2454</v>
      </c>
      <c r="H2456" s="130">
        <f t="shared" ca="1" si="79"/>
        <v>-2.7719784435541944E-2</v>
      </c>
    </row>
    <row r="2457" spans="2:8" x14ac:dyDescent="0.25">
      <c r="B2457" s="136">
        <v>42451</v>
      </c>
      <c r="C2457" s="261">
        <v>7.0675077438354492</v>
      </c>
      <c r="D2457" s="130">
        <f t="shared" si="78"/>
        <v>-9.1008242808451479E-3</v>
      </c>
      <c r="E2457" s="130">
        <v>-8.0386835544698585E-3</v>
      </c>
      <c r="G2457" s="130">
        <v>2455</v>
      </c>
      <c r="H2457" s="130">
        <f t="shared" ca="1" si="79"/>
        <v>-4.4116100786222995E-3</v>
      </c>
    </row>
    <row r="2458" spans="2:8" x14ac:dyDescent="0.25">
      <c r="B2458" s="136">
        <v>42450</v>
      </c>
      <c r="C2458" s="261">
        <v>7.1324186325073242</v>
      </c>
      <c r="D2458" s="130">
        <f t="shared" si="78"/>
        <v>8.6395190174815371E-3</v>
      </c>
      <c r="E2458" s="130">
        <v>9.18440998221654E-3</v>
      </c>
      <c r="G2458" s="130">
        <v>2456</v>
      </c>
      <c r="H2458" s="130">
        <f t="shared" ca="1" si="79"/>
        <v>-1.8146741089445504E-2</v>
      </c>
    </row>
    <row r="2459" spans="2:8" x14ac:dyDescent="0.25">
      <c r="B2459" s="136">
        <v>42447</v>
      </c>
      <c r="C2459" s="261">
        <v>7.0713257789611816</v>
      </c>
      <c r="D2459" s="130">
        <f t="shared" si="78"/>
        <v>1.0365521933053335E-2</v>
      </c>
      <c r="E2459" s="130">
        <v>-8.5655170698619026E-3</v>
      </c>
      <c r="G2459" s="130">
        <v>2457</v>
      </c>
      <c r="H2459" s="130">
        <f t="shared" ca="1" si="79"/>
        <v>7.8371783288982179E-3</v>
      </c>
    </row>
    <row r="2460" spans="2:8" x14ac:dyDescent="0.25">
      <c r="B2460" s="136">
        <v>42446</v>
      </c>
      <c r="C2460" s="261">
        <v>6.9987797737121582</v>
      </c>
      <c r="D2460" s="130">
        <f t="shared" si="78"/>
        <v>8.2509278962244054E-3</v>
      </c>
      <c r="E2460" s="130">
        <v>-1.0259180175924643E-2</v>
      </c>
      <c r="G2460" s="130">
        <v>2458</v>
      </c>
      <c r="H2460" s="130">
        <f t="shared" ca="1" si="79"/>
        <v>2.430460467168731E-2</v>
      </c>
    </row>
    <row r="2461" spans="2:8" x14ac:dyDescent="0.25">
      <c r="B2461" s="136">
        <v>42445</v>
      </c>
      <c r="C2461" s="261">
        <v>6.9415059089660636</v>
      </c>
      <c r="D2461" s="130">
        <f t="shared" si="78"/>
        <v>2.4225296183226063E-2</v>
      </c>
      <c r="E2461" s="130">
        <v>-8.1834071935251839E-3</v>
      </c>
      <c r="G2461" s="130">
        <v>2459</v>
      </c>
      <c r="H2461" s="130">
        <f t="shared" ca="1" si="79"/>
        <v>-1.0013564549427903E-2</v>
      </c>
    </row>
    <row r="2462" spans="2:8" x14ac:dyDescent="0.25">
      <c r="B2462" s="136">
        <v>42444</v>
      </c>
      <c r="C2462" s="261">
        <v>6.7773232460021973</v>
      </c>
      <c r="D2462" s="130">
        <f t="shared" si="78"/>
        <v>-1.4983562241744719E-2</v>
      </c>
      <c r="E2462" s="130">
        <v>-2.3652311921509447E-2</v>
      </c>
      <c r="G2462" s="130">
        <v>2460</v>
      </c>
      <c r="H2462" s="130">
        <f t="shared" ca="1" si="79"/>
        <v>2.7735634209659382E-2</v>
      </c>
    </row>
    <row r="2463" spans="2:8" x14ac:dyDescent="0.25">
      <c r="B2463" s="136">
        <v>42443</v>
      </c>
      <c r="C2463" s="261">
        <v>6.8804163932800293</v>
      </c>
      <c r="D2463" s="130">
        <f t="shared" si="78"/>
        <v>3.3408818284218051E-3</v>
      </c>
      <c r="E2463" s="130">
        <v>1.5211484466030826E-2</v>
      </c>
      <c r="G2463" s="130">
        <v>2461</v>
      </c>
      <c r="H2463" s="130">
        <f t="shared" ca="1" si="79"/>
        <v>-1.3844036351817758E-2</v>
      </c>
    </row>
    <row r="2464" spans="2:8" x14ac:dyDescent="0.25">
      <c r="B2464" s="136">
        <v>42440</v>
      </c>
      <c r="C2464" s="261">
        <v>6.857506275177002</v>
      </c>
      <c r="D2464" s="130">
        <f t="shared" si="78"/>
        <v>1.0692107311962377E-2</v>
      </c>
      <c r="E2464" s="130">
        <v>-3.3297575020900211E-3</v>
      </c>
      <c r="G2464" s="130">
        <v>2462</v>
      </c>
      <c r="H2464" s="130">
        <f t="shared" ca="1" si="79"/>
        <v>7.6509986070247143E-3</v>
      </c>
    </row>
    <row r="2465" spans="2:8" x14ac:dyDescent="0.25">
      <c r="B2465" s="136">
        <v>42439</v>
      </c>
      <c r="C2465" s="261">
        <v>6.7849607467651367</v>
      </c>
      <c r="D2465" s="130">
        <f t="shared" si="78"/>
        <v>-3.9237960886084047E-3</v>
      </c>
      <c r="E2465" s="130">
        <v>-1.0578995556222473E-2</v>
      </c>
      <c r="G2465" s="130">
        <v>2463</v>
      </c>
      <c r="H2465" s="130">
        <f t="shared" ca="1" si="79"/>
        <v>-3.0332571014671759E-2</v>
      </c>
    </row>
    <row r="2466" spans="2:8" x14ac:dyDescent="0.25">
      <c r="B2466" s="136">
        <v>42438</v>
      </c>
      <c r="C2466" s="261">
        <v>6.8116884231567383</v>
      </c>
      <c r="D2466" s="130">
        <f t="shared" si="78"/>
        <v>-4.4642891365758589E-3</v>
      </c>
      <c r="E2466" s="130">
        <v>3.9392529137835478E-3</v>
      </c>
      <c r="G2466" s="130">
        <v>2464</v>
      </c>
      <c r="H2466" s="130">
        <f t="shared" ca="1" si="79"/>
        <v>-4.0426744329790446E-3</v>
      </c>
    </row>
    <row r="2467" spans="2:8" x14ac:dyDescent="0.25">
      <c r="B2467" s="136">
        <v>42437</v>
      </c>
      <c r="C2467" s="261">
        <v>6.8422341346740723</v>
      </c>
      <c r="D2467" s="130">
        <f t="shared" si="78"/>
        <v>-2.6615898651194767E-2</v>
      </c>
      <c r="E2467" s="130">
        <v>4.484308385787587E-3</v>
      </c>
      <c r="G2467" s="130">
        <v>2465</v>
      </c>
      <c r="H2467" s="130">
        <f t="shared" ca="1" si="79"/>
        <v>5.9434648228818436E-2</v>
      </c>
    </row>
    <row r="2468" spans="2:8" x14ac:dyDescent="0.25">
      <c r="B2468" s="136">
        <v>42436</v>
      </c>
      <c r="C2468" s="261">
        <v>7.0293259620666504</v>
      </c>
      <c r="D2468" s="130">
        <f t="shared" si="78"/>
        <v>-1.626958574220004E-3</v>
      </c>
      <c r="E2468" s="130">
        <v>2.7343675137403083E-2</v>
      </c>
      <c r="G2468" s="130">
        <v>2466</v>
      </c>
      <c r="H2468" s="130">
        <f t="shared" ca="1" si="79"/>
        <v>-1.8509468549319553E-2</v>
      </c>
    </row>
    <row r="2469" spans="2:8" x14ac:dyDescent="0.25">
      <c r="B2469" s="136">
        <v>42433</v>
      </c>
      <c r="C2469" s="261">
        <v>7.0407810211181641</v>
      </c>
      <c r="D2469" s="130">
        <f t="shared" si="78"/>
        <v>1.4301667887924842E-2</v>
      </c>
      <c r="E2469" s="130">
        <v>1.6296098819901415E-3</v>
      </c>
      <c r="G2469" s="130">
        <v>2467</v>
      </c>
      <c r="H2469" s="130">
        <f t="shared" ca="1" si="79"/>
        <v>7.4517087822592492E-3</v>
      </c>
    </row>
    <row r="2470" spans="2:8" x14ac:dyDescent="0.25">
      <c r="B2470" s="136">
        <v>42432</v>
      </c>
      <c r="C2470" s="261">
        <v>6.9415059089660636</v>
      </c>
      <c r="D2470" s="130">
        <f t="shared" si="78"/>
        <v>2.8280445342121863E-2</v>
      </c>
      <c r="E2470" s="130">
        <v>-1.4100014168077957E-2</v>
      </c>
      <c r="G2470" s="130">
        <v>2468</v>
      </c>
      <c r="H2470" s="130">
        <f t="shared" ca="1" si="79"/>
        <v>2.9824229517771778E-2</v>
      </c>
    </row>
    <row r="2471" spans="2:8" x14ac:dyDescent="0.25">
      <c r="B2471" s="136">
        <v>42431</v>
      </c>
      <c r="C2471" s="261">
        <v>6.7505960464477539</v>
      </c>
      <c r="D2471" s="130">
        <f t="shared" si="78"/>
        <v>1.4925332474002309E-2</v>
      </c>
      <c r="E2471" s="130">
        <v>-2.7502657927830774E-2</v>
      </c>
      <c r="G2471" s="130">
        <v>2469</v>
      </c>
      <c r="H2471" s="130">
        <f t="shared" ca="1" si="79"/>
        <v>-2.0913762211152206E-2</v>
      </c>
    </row>
    <row r="2472" spans="2:8" x14ac:dyDescent="0.25">
      <c r="B2472" s="136">
        <v>42430</v>
      </c>
      <c r="C2472" s="261">
        <v>6.6513228416442871</v>
      </c>
      <c r="D2472" s="130">
        <f t="shared" si="78"/>
        <v>3.5671967052337578E-2</v>
      </c>
      <c r="E2472" s="130">
        <v>-1.4705842879712166E-2</v>
      </c>
      <c r="G2472" s="130">
        <v>2470</v>
      </c>
      <c r="H2472" s="130">
        <f t="shared" ca="1" si="79"/>
        <v>2.241401040243E-3</v>
      </c>
    </row>
    <row r="2473" spans="2:8" x14ac:dyDescent="0.25">
      <c r="B2473" s="136">
        <v>42429</v>
      </c>
      <c r="C2473" s="261">
        <v>6.4222292900085449</v>
      </c>
      <c r="D2473" s="130">
        <f t="shared" si="78"/>
        <v>-4.1446432737165927E-3</v>
      </c>
      <c r="E2473" s="130">
        <v>-3.4443306555708778E-2</v>
      </c>
      <c r="G2473" s="130">
        <v>2471</v>
      </c>
      <c r="H2473" s="130">
        <f t="shared" ca="1" si="79"/>
        <v>1.1499789931443787E-4</v>
      </c>
    </row>
    <row r="2474" spans="2:8" x14ac:dyDescent="0.25">
      <c r="B2474" s="136">
        <v>42426</v>
      </c>
      <c r="C2474" s="261">
        <v>6.4489579200744629</v>
      </c>
      <c r="D2474" s="130">
        <f t="shared" si="78"/>
        <v>1.1854077512475172E-3</v>
      </c>
      <c r="E2474" s="130">
        <v>4.1618928348605266E-3</v>
      </c>
      <c r="G2474" s="130">
        <v>2472</v>
      </c>
      <c r="H2474" s="130">
        <f t="shared" ca="1" si="79"/>
        <v>-2.0502346931727099E-2</v>
      </c>
    </row>
    <row r="2475" spans="2:8" x14ac:dyDescent="0.25">
      <c r="B2475" s="136">
        <v>42425</v>
      </c>
      <c r="C2475" s="261">
        <v>6.4413223266601563</v>
      </c>
      <c r="D2475" s="130">
        <f t="shared" si="78"/>
        <v>1.7815389610327007E-3</v>
      </c>
      <c r="E2475" s="130">
        <v>-1.1840042234635138E-3</v>
      </c>
      <c r="G2475" s="130">
        <v>2473</v>
      </c>
      <c r="H2475" s="130">
        <f t="shared" ca="1" si="79"/>
        <v>-5.0027065368854666E-3</v>
      </c>
    </row>
    <row r="2476" spans="2:8" x14ac:dyDescent="0.25">
      <c r="B2476" s="136">
        <v>42424</v>
      </c>
      <c r="C2476" s="261">
        <v>6.4298672676086426</v>
      </c>
      <c r="D2476" s="130">
        <f t="shared" si="78"/>
        <v>1.1411638501661917E-2</v>
      </c>
      <c r="E2476" s="130">
        <v>-1.7783707243002001E-3</v>
      </c>
      <c r="G2476" s="130">
        <v>2474</v>
      </c>
      <c r="H2476" s="130">
        <f t="shared" ca="1" si="79"/>
        <v>1.9160387082614215E-2</v>
      </c>
    </row>
    <row r="2477" spans="2:8" x14ac:dyDescent="0.25">
      <c r="B2477" s="136">
        <v>42423</v>
      </c>
      <c r="C2477" s="261">
        <v>6.3573198318481454</v>
      </c>
      <c r="D2477" s="130">
        <f t="shared" si="78"/>
        <v>-1.4209751305876E-2</v>
      </c>
      <c r="E2477" s="130">
        <v>-1.1282882327286137E-2</v>
      </c>
      <c r="G2477" s="130">
        <v>2475</v>
      </c>
      <c r="H2477" s="130">
        <f t="shared" ca="1" si="79"/>
        <v>-3.454471812857024E-2</v>
      </c>
    </row>
    <row r="2478" spans="2:8" x14ac:dyDescent="0.25">
      <c r="B2478" s="136">
        <v>42422</v>
      </c>
      <c r="C2478" s="261">
        <v>6.4489579200744629</v>
      </c>
      <c r="D2478" s="130">
        <f t="shared" si="78"/>
        <v>3.0506530936465999E-2</v>
      </c>
      <c r="E2478" s="130">
        <v>1.4414578887039765E-2</v>
      </c>
      <c r="G2478" s="130">
        <v>2476</v>
      </c>
      <c r="H2478" s="130">
        <f t="shared" ca="1" si="79"/>
        <v>-1.9091575855820244E-2</v>
      </c>
    </row>
    <row r="2479" spans="2:8" x14ac:dyDescent="0.25">
      <c r="B2479" s="136">
        <v>42419</v>
      </c>
      <c r="C2479" s="261">
        <v>6.2580466270446777</v>
      </c>
      <c r="D2479" s="130">
        <f t="shared" si="78"/>
        <v>-1.218941237245523E-3</v>
      </c>
      <c r="E2479" s="130">
        <v>-2.9603432895028224E-2</v>
      </c>
      <c r="G2479" s="130">
        <v>2477</v>
      </c>
      <c r="H2479" s="130">
        <f t="shared" ca="1" si="79"/>
        <v>2.1432742086793205E-3</v>
      </c>
    </row>
    <row r="2480" spans="2:8" x14ac:dyDescent="0.25">
      <c r="B2480" s="136">
        <v>42418</v>
      </c>
      <c r="C2480" s="261">
        <v>6.2656841278076172</v>
      </c>
      <c r="D2480" s="130">
        <f t="shared" si="78"/>
        <v>-4.247453536041064E-3</v>
      </c>
      <c r="E2480" s="130">
        <v>1.2204288683202436E-3</v>
      </c>
      <c r="G2480" s="130">
        <v>2478</v>
      </c>
      <c r="H2480" s="130">
        <f t="shared" ca="1" si="79"/>
        <v>2.140763810212451E-2</v>
      </c>
    </row>
    <row r="2481" spans="2:8" x14ac:dyDescent="0.25">
      <c r="B2481" s="136">
        <v>42417</v>
      </c>
      <c r="C2481" s="261">
        <v>6.2924108505249023</v>
      </c>
      <c r="D2481" s="130">
        <f t="shared" si="78"/>
        <v>1.6656390555798279E-2</v>
      </c>
      <c r="E2481" s="130">
        <v>4.2655713521640489E-3</v>
      </c>
      <c r="G2481" s="130">
        <v>2479</v>
      </c>
      <c r="H2481" s="130">
        <f t="shared" ca="1" si="79"/>
        <v>-1.6467427916240601E-2</v>
      </c>
    </row>
    <row r="2482" spans="2:8" x14ac:dyDescent="0.25">
      <c r="B2482" s="136">
        <v>42416</v>
      </c>
      <c r="C2482" s="261">
        <v>6.1893191337585449</v>
      </c>
      <c r="D2482" s="130">
        <f t="shared" si="78"/>
        <v>6.8321384712094384E-3</v>
      </c>
      <c r="E2482" s="130">
        <v>-1.6383500571606459E-2</v>
      </c>
      <c r="G2482" s="130">
        <v>2480</v>
      </c>
      <c r="H2482" s="130">
        <f t="shared" ca="1" si="79"/>
        <v>2.284888363952883E-2</v>
      </c>
    </row>
    <row r="2483" spans="2:8" x14ac:dyDescent="0.25">
      <c r="B2483" s="136">
        <v>42412</v>
      </c>
      <c r="C2483" s="261">
        <v>6.1473197937011719</v>
      </c>
      <c r="D2483" s="130">
        <f t="shared" si="78"/>
        <v>-6.7857771024110048E-3</v>
      </c>
      <c r="E2483" s="130">
        <v>-6.7857771024110048E-3</v>
      </c>
      <c r="G2483" s="130">
        <v>2481</v>
      </c>
      <c r="H2483" s="130">
        <f t="shared" ca="1" si="79"/>
        <v>4.1717060779158065E-2</v>
      </c>
    </row>
    <row r="2484" spans="2:8" x14ac:dyDescent="0.25">
      <c r="B2484" s="136">
        <v>42411</v>
      </c>
      <c r="C2484" s="261">
        <v>6.1893191337585449</v>
      </c>
      <c r="D2484" s="130">
        <f t="shared" si="78"/>
        <v>-8.5629828789227057E-3</v>
      </c>
      <c r="E2484" s="130">
        <v>6.8321384712094384E-3</v>
      </c>
      <c r="G2484" s="130">
        <v>2482</v>
      </c>
      <c r="H2484" s="130">
        <f t="shared" ca="1" si="79"/>
        <v>1.187037412970017E-2</v>
      </c>
    </row>
    <row r="2485" spans="2:8" x14ac:dyDescent="0.25">
      <c r="B2485" s="136">
        <v>42410</v>
      </c>
      <c r="C2485" s="261">
        <v>6.2427759170532227</v>
      </c>
      <c r="D2485" s="130">
        <f t="shared" si="78"/>
        <v>6.1211975719122254E-4</v>
      </c>
      <c r="E2485" s="130">
        <v>8.6369408555954374E-3</v>
      </c>
      <c r="G2485" s="130">
        <v>2483</v>
      </c>
      <c r="H2485" s="130">
        <f t="shared" ca="1" si="79"/>
        <v>5.5448854159022357E-2</v>
      </c>
    </row>
    <row r="2486" spans="2:8" x14ac:dyDescent="0.25">
      <c r="B2486" s="136">
        <v>42409</v>
      </c>
      <c r="C2486" s="261">
        <v>6.2389569282531738</v>
      </c>
      <c r="D2486" s="130">
        <f t="shared" si="78"/>
        <v>-1.2688616895331965E-2</v>
      </c>
      <c r="E2486" s="130">
        <v>-6.1174529580928887E-4</v>
      </c>
      <c r="G2486" s="130">
        <v>2484</v>
      </c>
      <c r="H2486" s="130">
        <f t="shared" ca="1" si="79"/>
        <v>-2.7666466179016774E-2</v>
      </c>
    </row>
    <row r="2487" spans="2:8" x14ac:dyDescent="0.25">
      <c r="B2487" s="136">
        <v>42408</v>
      </c>
      <c r="C2487" s="261">
        <v>6.3191380500793457</v>
      </c>
      <c r="D2487" s="130">
        <f t="shared" si="78"/>
        <v>-4.6109620649108202E-2</v>
      </c>
      <c r="E2487" s="130">
        <v>1.2851687028495248E-2</v>
      </c>
      <c r="G2487" s="130">
        <v>2485</v>
      </c>
      <c r="H2487" s="130">
        <f t="shared" ca="1" si="79"/>
        <v>-4.0368510801379355E-3</v>
      </c>
    </row>
    <row r="2488" spans="2:8" x14ac:dyDescent="0.25">
      <c r="B2488" s="136">
        <v>42405</v>
      </c>
      <c r="C2488" s="261">
        <v>6.6245956420898438</v>
      </c>
      <c r="D2488" s="130">
        <f t="shared" si="78"/>
        <v>-2.7466432614689413E-2</v>
      </c>
      <c r="E2488" s="130">
        <v>4.8338490089904367E-2</v>
      </c>
      <c r="G2488" s="130">
        <v>2486</v>
      </c>
      <c r="H2488" s="130">
        <f t="shared" ca="1" si="79"/>
        <v>3.0795145335451996E-2</v>
      </c>
    </row>
    <row r="2489" spans="2:8" x14ac:dyDescent="0.25">
      <c r="B2489" s="136">
        <v>42404</v>
      </c>
      <c r="C2489" s="261">
        <v>6.8116884231567383</v>
      </c>
      <c r="D2489" s="130">
        <f t="shared" si="78"/>
        <v>1.0764800441972469E-2</v>
      </c>
      <c r="E2489" s="130">
        <v>2.8242143547326438E-2</v>
      </c>
      <c r="G2489" s="130">
        <v>2487</v>
      </c>
      <c r="H2489" s="130">
        <f t="shared" ca="1" si="79"/>
        <v>3.3705964625039095E-2</v>
      </c>
    </row>
    <row r="2490" spans="2:8" x14ac:dyDescent="0.25">
      <c r="B2490" s="136">
        <v>42403</v>
      </c>
      <c r="C2490" s="261">
        <v>6.739142894744873</v>
      </c>
      <c r="D2490" s="130">
        <f t="shared" si="78"/>
        <v>5.1254044982344356E-3</v>
      </c>
      <c r="E2490" s="130">
        <v>-1.0650153663112718E-2</v>
      </c>
      <c r="G2490" s="130">
        <v>2488</v>
      </c>
      <c r="H2490" s="130">
        <f t="shared" ca="1" si="79"/>
        <v>-4.1575557691287617E-2</v>
      </c>
    </row>
    <row r="2491" spans="2:8" x14ac:dyDescent="0.25">
      <c r="B2491" s="136">
        <v>42402</v>
      </c>
      <c r="C2491" s="261">
        <v>6.7047781944274902</v>
      </c>
      <c r="D2491" s="130">
        <f t="shared" si="78"/>
        <v>-1.1817688462807259E-2</v>
      </c>
      <c r="E2491" s="130">
        <v>-5.0992686835858777E-3</v>
      </c>
      <c r="G2491" s="130">
        <v>2489</v>
      </c>
      <c r="H2491" s="130">
        <f t="shared" ca="1" si="79"/>
        <v>-8.6029963401013897E-3</v>
      </c>
    </row>
    <row r="2492" spans="2:8" x14ac:dyDescent="0.25">
      <c r="B2492" s="136">
        <v>42401</v>
      </c>
      <c r="C2492" s="261">
        <v>6.7849607467651367</v>
      </c>
      <c r="D2492" s="130">
        <f t="shared" si="78"/>
        <v>-7.8168509922846748E-3</v>
      </c>
      <c r="E2492" s="130">
        <v>1.195901639285968E-2</v>
      </c>
      <c r="G2492" s="130">
        <v>2490</v>
      </c>
      <c r="H2492" s="130">
        <f t="shared" ca="1" si="79"/>
        <v>1.6721525814153506E-2</v>
      </c>
    </row>
    <row r="2493" spans="2:8" x14ac:dyDescent="0.25">
      <c r="B2493" s="136">
        <v>42398</v>
      </c>
      <c r="C2493" s="261">
        <v>6.8384156227111816</v>
      </c>
      <c r="D2493" s="130">
        <f t="shared" si="78"/>
        <v>3.5260304004729751E-2</v>
      </c>
      <c r="E2493" s="130">
        <v>7.8784355490237115E-3</v>
      </c>
      <c r="G2493" s="130">
        <v>2491</v>
      </c>
      <c r="H2493" s="130">
        <f t="shared" ca="1" si="79"/>
        <v>3.1268216793543246E-3</v>
      </c>
    </row>
    <row r="2494" spans="2:8" x14ac:dyDescent="0.25">
      <c r="B2494" s="136">
        <v>42397</v>
      </c>
      <c r="C2494" s="261">
        <v>6.6055035591125488</v>
      </c>
      <c r="D2494" s="130">
        <f t="shared" si="78"/>
        <v>-6.8887473398316062E-3</v>
      </c>
      <c r="E2494" s="130">
        <v>-3.4059360595911206E-2</v>
      </c>
      <c r="G2494" s="130">
        <v>2492</v>
      </c>
      <c r="H2494" s="130">
        <f t="shared" ca="1" si="79"/>
        <v>3.9587185572458633E-2</v>
      </c>
    </row>
    <row r="2495" spans="2:8" x14ac:dyDescent="0.25">
      <c r="B2495" s="136">
        <v>42396</v>
      </c>
      <c r="C2495" s="261">
        <v>6.6513228416442871</v>
      </c>
      <c r="D2495" s="130">
        <f t="shared" si="78"/>
        <v>-5.7077852597090762E-3</v>
      </c>
      <c r="E2495" s="130">
        <v>6.9365313517284841E-3</v>
      </c>
      <c r="G2495" s="130">
        <v>2493</v>
      </c>
      <c r="H2495" s="130">
        <f t="shared" ca="1" si="79"/>
        <v>-1.7100136276262261E-2</v>
      </c>
    </row>
    <row r="2496" spans="2:8" x14ac:dyDescent="0.25">
      <c r="B2496" s="136">
        <v>42395</v>
      </c>
      <c r="C2496" s="261">
        <v>6.6895051002502441</v>
      </c>
      <c r="D2496" s="130">
        <f t="shared" si="78"/>
        <v>-1.6283147367406148E-2</v>
      </c>
      <c r="E2496" s="130">
        <v>5.7405510926181293E-3</v>
      </c>
      <c r="G2496" s="130">
        <v>2494</v>
      </c>
      <c r="H2496" s="130">
        <f t="shared" ca="1" si="79"/>
        <v>-3.4995351847246052E-2</v>
      </c>
    </row>
    <row r="2497" spans="2:8" x14ac:dyDescent="0.25">
      <c r="B2497" s="136">
        <v>42394</v>
      </c>
      <c r="C2497" s="261">
        <v>6.800234317779541</v>
      </c>
      <c r="D2497" s="130">
        <f t="shared" si="78"/>
        <v>-5.0278409760841792E-3</v>
      </c>
      <c r="E2497" s="130">
        <v>1.655267704708898E-2</v>
      </c>
      <c r="G2497" s="130">
        <v>2495</v>
      </c>
      <c r="H2497" s="130">
        <f t="shared" ca="1" si="79"/>
        <v>-3.0322290474239389E-2</v>
      </c>
    </row>
    <row r="2498" spans="2:8" x14ac:dyDescent="0.25">
      <c r="B2498" s="136">
        <v>42391</v>
      </c>
      <c r="C2498" s="261">
        <v>6.8345975875854492</v>
      </c>
      <c r="D2498" s="130">
        <f t="shared" si="78"/>
        <v>1.6787138372605704E-3</v>
      </c>
      <c r="E2498" s="130">
        <v>5.0532479029529575E-3</v>
      </c>
      <c r="G2498" s="130">
        <v>2496</v>
      </c>
      <c r="H2498" s="130">
        <f t="shared" ca="1" si="79"/>
        <v>2.7282563253254944E-2</v>
      </c>
    </row>
    <row r="2499" spans="2:8" x14ac:dyDescent="0.25">
      <c r="B2499" s="136">
        <v>42390</v>
      </c>
      <c r="C2499" s="261">
        <v>6.823143482208252</v>
      </c>
      <c r="D2499" s="130">
        <f t="shared" ref="D2499:D2562" si="80">(C2499-C2500)/C2500</f>
        <v>2.5832551607356456E-2</v>
      </c>
      <c r="E2499" s="130">
        <v>-1.675900479935032E-3</v>
      </c>
      <c r="G2499" s="130">
        <v>2497</v>
      </c>
      <c r="H2499" s="130">
        <f t="shared" ref="H2499:H2562" ca="1" si="81">_xlfn.NORM.INV(RAND(),N$5,N$6)</f>
        <v>8.9610535381087261E-3</v>
      </c>
    </row>
    <row r="2500" spans="2:8" x14ac:dyDescent="0.25">
      <c r="B2500" s="136">
        <v>42389</v>
      </c>
      <c r="C2500" s="261">
        <v>6.6513228416442871</v>
      </c>
      <c r="D2500" s="130">
        <f t="shared" si="80"/>
        <v>-3.4324794834619918E-3</v>
      </c>
      <c r="E2500" s="130">
        <v>-2.5182035378853936E-2</v>
      </c>
      <c r="G2500" s="130">
        <v>2498</v>
      </c>
      <c r="H2500" s="130">
        <f t="shared" ca="1" si="81"/>
        <v>2.2339562373846758E-3</v>
      </c>
    </row>
    <row r="2501" spans="2:8" x14ac:dyDescent="0.25">
      <c r="B2501" s="136">
        <v>42388</v>
      </c>
      <c r="C2501" s="261">
        <v>6.674232006072998</v>
      </c>
      <c r="D2501" s="130">
        <f t="shared" si="80"/>
        <v>9.2379563854302765E-3</v>
      </c>
      <c r="E2501" s="130">
        <v>3.4443019793409272E-3</v>
      </c>
      <c r="G2501" s="130">
        <v>2499</v>
      </c>
      <c r="H2501" s="130">
        <f t="shared" ca="1" si="81"/>
        <v>1.1061652494492719E-2</v>
      </c>
    </row>
    <row r="2502" spans="2:8" x14ac:dyDescent="0.25">
      <c r="B2502" s="136">
        <v>42384</v>
      </c>
      <c r="C2502" s="261">
        <v>6.6131401062011719</v>
      </c>
      <c r="D2502" s="130">
        <f t="shared" si="80"/>
        <v>-2.9692184825533621E-2</v>
      </c>
      <c r="E2502" s="130">
        <v>-9.1533976967293918E-3</v>
      </c>
      <c r="G2502" s="130">
        <v>2500</v>
      </c>
      <c r="H2502" s="130">
        <f t="shared" ca="1" si="81"/>
        <v>1.2139257257157324E-2</v>
      </c>
    </row>
    <row r="2503" spans="2:8" x14ac:dyDescent="0.25">
      <c r="B2503" s="136">
        <v>42383</v>
      </c>
      <c r="C2503" s="261">
        <v>6.8155074119567871</v>
      </c>
      <c r="D2503" s="130">
        <f t="shared" si="80"/>
        <v>8.4447358933084568E-2</v>
      </c>
      <c r="E2503" s="130">
        <v>3.0600789111643722E-2</v>
      </c>
      <c r="G2503" s="130">
        <v>2501</v>
      </c>
      <c r="H2503" s="130">
        <f t="shared" ca="1" si="81"/>
        <v>6.5267022115739481E-2</v>
      </c>
    </row>
    <row r="2504" spans="2:8" x14ac:dyDescent="0.25">
      <c r="B2504" s="136">
        <v>42382</v>
      </c>
      <c r="C2504" s="261">
        <v>6.2847747802734384</v>
      </c>
      <c r="D2504" s="130">
        <f t="shared" si="80"/>
        <v>-6.6384995895073812E-3</v>
      </c>
      <c r="E2504" s="130">
        <v>-7.7871330717395715E-2</v>
      </c>
      <c r="G2504" s="130">
        <v>2502</v>
      </c>
      <c r="H2504" s="130">
        <f t="shared" ca="1" si="81"/>
        <v>-8.9877174514763521E-3</v>
      </c>
    </row>
    <row r="2505" spans="2:8" x14ac:dyDescent="0.25">
      <c r="B2505" s="136">
        <v>42381</v>
      </c>
      <c r="C2505" s="261">
        <v>6.326775074005127</v>
      </c>
      <c r="D2505" s="130">
        <f t="shared" si="80"/>
        <v>1.969240327292435E-2</v>
      </c>
      <c r="E2505" s="130">
        <v>6.682863777954063E-3</v>
      </c>
      <c r="G2505" s="130">
        <v>2503</v>
      </c>
      <c r="H2505" s="130">
        <f t="shared" ca="1" si="81"/>
        <v>-2.4737789100771953E-2</v>
      </c>
    </row>
    <row r="2506" spans="2:8" x14ac:dyDescent="0.25">
      <c r="B2506" s="136">
        <v>42380</v>
      </c>
      <c r="C2506" s="261">
        <v>6.2045917510986328</v>
      </c>
      <c r="D2506" s="130">
        <f t="shared" si="80"/>
        <v>4.9472830181538884E-3</v>
      </c>
      <c r="E2506" s="130">
        <v>-1.9312101580552431E-2</v>
      </c>
      <c r="G2506" s="130">
        <v>2504</v>
      </c>
      <c r="H2506" s="130">
        <f t="shared" ca="1" si="81"/>
        <v>-1.539532331489801E-3</v>
      </c>
    </row>
    <row r="2507" spans="2:8" x14ac:dyDescent="0.25">
      <c r="B2507" s="136">
        <v>42377</v>
      </c>
      <c r="C2507" s="261">
        <v>6.1740469932556152</v>
      </c>
      <c r="D2507" s="130">
        <f t="shared" si="80"/>
        <v>6.8493891017091749E-3</v>
      </c>
      <c r="E2507" s="130">
        <v>-4.9229279005518914E-3</v>
      </c>
      <c r="G2507" s="130">
        <v>2505</v>
      </c>
      <c r="H2507" s="130">
        <f t="shared" ca="1" si="81"/>
        <v>4.1252493963598114E-3</v>
      </c>
    </row>
    <row r="2508" spans="2:8" x14ac:dyDescent="0.25">
      <c r="B2508" s="136">
        <v>42376</v>
      </c>
      <c r="C2508" s="261">
        <v>6.1320462226867676</v>
      </c>
      <c r="D2508" s="130">
        <f t="shared" si="80"/>
        <v>-6.2240428503862574E-4</v>
      </c>
      <c r="E2508" s="130">
        <v>-6.8027941178174242E-3</v>
      </c>
      <c r="G2508" s="130">
        <v>2506</v>
      </c>
      <c r="H2508" s="130">
        <f t="shared" ca="1" si="81"/>
        <v>6.4506645207794795E-3</v>
      </c>
    </row>
    <row r="2509" spans="2:8" x14ac:dyDescent="0.25">
      <c r="B2509" s="136">
        <v>42375</v>
      </c>
      <c r="C2509" s="261">
        <v>6.1358652114868164</v>
      </c>
      <c r="D2509" s="130">
        <f t="shared" si="80"/>
        <v>-8.0247833419506524E-3</v>
      </c>
      <c r="E2509" s="130">
        <v>6.2279191339420969E-4</v>
      </c>
      <c r="G2509" s="130">
        <v>2507</v>
      </c>
      <c r="H2509" s="130">
        <f t="shared" ca="1" si="81"/>
        <v>-2.1504031379250912E-2</v>
      </c>
    </row>
    <row r="2510" spans="2:8" x14ac:dyDescent="0.25">
      <c r="B2510" s="136">
        <v>42374</v>
      </c>
      <c r="C2510" s="261">
        <v>6.1855025291442871</v>
      </c>
      <c r="D2510" s="130">
        <f t="shared" si="80"/>
        <v>-2.4628640216377063E-3</v>
      </c>
      <c r="E2510" s="130">
        <v>8.0897014433344763E-3</v>
      </c>
      <c r="G2510" s="130">
        <v>2508</v>
      </c>
      <c r="H2510" s="130">
        <f t="shared" ca="1" si="81"/>
        <v>-1.4612750619225274E-3</v>
      </c>
    </row>
    <row r="2511" spans="2:8" x14ac:dyDescent="0.25">
      <c r="B2511" s="136">
        <v>42373</v>
      </c>
      <c r="C2511" s="261">
        <v>6.2007741928100586</v>
      </c>
      <c r="D2511" s="130">
        <f t="shared" si="80"/>
        <v>-3.0447993993593214E-2</v>
      </c>
      <c r="E2511" s="130">
        <v>2.4689446967026286E-3</v>
      </c>
      <c r="G2511" s="130">
        <v>2509</v>
      </c>
      <c r="H2511" s="130">
        <f t="shared" ca="1" si="81"/>
        <v>1.3600891690692726E-2</v>
      </c>
    </row>
    <row r="2512" spans="2:8" x14ac:dyDescent="0.25">
      <c r="B2512" s="136">
        <v>42369</v>
      </c>
      <c r="C2512" s="261">
        <v>6.3955044746398926</v>
      </c>
      <c r="D2512" s="130">
        <f t="shared" si="80"/>
        <v>-4.161298851510919E-3</v>
      </c>
      <c r="E2512" s="130">
        <v>3.1404188537558463E-2</v>
      </c>
      <c r="G2512" s="130">
        <v>2510</v>
      </c>
      <c r="H2512" s="130">
        <f t="shared" ca="1" si="81"/>
        <v>3.506442637650238E-3</v>
      </c>
    </row>
    <row r="2513" spans="2:8" x14ac:dyDescent="0.25">
      <c r="B2513" s="136">
        <v>42368</v>
      </c>
      <c r="C2513" s="261">
        <v>6.4222292900085449</v>
      </c>
      <c r="D2513" s="130">
        <f t="shared" si="80"/>
        <v>-7.6697065416451281E-3</v>
      </c>
      <c r="E2513" s="130">
        <v>4.1786876195027793E-3</v>
      </c>
      <c r="G2513" s="130">
        <v>2511</v>
      </c>
      <c r="H2513" s="130">
        <f t="shared" ca="1" si="81"/>
        <v>4.0883657320767694E-2</v>
      </c>
    </row>
    <row r="2514" spans="2:8" x14ac:dyDescent="0.25">
      <c r="B2514" s="136">
        <v>42367</v>
      </c>
      <c r="C2514" s="261">
        <v>6.4718666076660156</v>
      </c>
      <c r="D2514" s="130">
        <f t="shared" si="80"/>
        <v>6.5319140052782438E-3</v>
      </c>
      <c r="E2514" s="130">
        <v>7.7289855930081034E-3</v>
      </c>
      <c r="G2514" s="130">
        <v>2512</v>
      </c>
      <c r="H2514" s="130">
        <f t="shared" ca="1" si="81"/>
        <v>-3.5234217609014964E-3</v>
      </c>
    </row>
    <row r="2515" spans="2:8" x14ac:dyDescent="0.25">
      <c r="B2515" s="136">
        <v>42366</v>
      </c>
      <c r="C2515" s="261">
        <v>6.4298672676086426</v>
      </c>
      <c r="D2515" s="130">
        <f t="shared" si="80"/>
        <v>-5.9351856676235256E-4</v>
      </c>
      <c r="E2515" s="130">
        <v>-6.4895249861337137E-3</v>
      </c>
      <c r="G2515" s="130">
        <v>2513</v>
      </c>
      <c r="H2515" s="130">
        <f t="shared" ca="1" si="81"/>
        <v>-9.2838130474848408E-3</v>
      </c>
    </row>
    <row r="2516" spans="2:8" x14ac:dyDescent="0.25">
      <c r="B2516" s="136">
        <v>42362</v>
      </c>
      <c r="C2516" s="261">
        <v>6.4336857795715332</v>
      </c>
      <c r="D2516" s="130">
        <f t="shared" si="80"/>
        <v>-5.9301845579208892E-4</v>
      </c>
      <c r="E2516" s="130">
        <v>5.9387104025100397E-4</v>
      </c>
      <c r="G2516" s="130">
        <v>2514</v>
      </c>
      <c r="H2516" s="130">
        <f t="shared" ca="1" si="81"/>
        <v>2.0628051304463824E-2</v>
      </c>
    </row>
    <row r="2517" spans="2:8" x14ac:dyDescent="0.25">
      <c r="B2517" s="136">
        <v>42361</v>
      </c>
      <c r="C2517" s="261">
        <v>6.4375033378601074</v>
      </c>
      <c r="D2517" s="130">
        <f t="shared" si="80"/>
        <v>4.1688810376086655E-3</v>
      </c>
      <c r="E2517" s="130">
        <v>5.9337033535207225E-4</v>
      </c>
      <c r="G2517" s="130">
        <v>2515</v>
      </c>
      <c r="H2517" s="130">
        <f t="shared" ca="1" si="81"/>
        <v>2.5491973416771483E-2</v>
      </c>
    </row>
    <row r="2518" spans="2:8" x14ac:dyDescent="0.25">
      <c r="B2518" s="136">
        <v>42360</v>
      </c>
      <c r="C2518" s="261">
        <v>6.4107775688171387</v>
      </c>
      <c r="D2518" s="130">
        <f t="shared" si="80"/>
        <v>1.3889307853576869E-2</v>
      </c>
      <c r="E2518" s="130">
        <v>-4.1515736210635769E-3</v>
      </c>
      <c r="G2518" s="130">
        <v>2516</v>
      </c>
      <c r="H2518" s="130">
        <f t="shared" ca="1" si="81"/>
        <v>-2.1462472282527588E-2</v>
      </c>
    </row>
    <row r="2519" spans="2:8" x14ac:dyDescent="0.25">
      <c r="B2519" s="136">
        <v>42359</v>
      </c>
      <c r="C2519" s="261">
        <v>6.3229560852050781</v>
      </c>
      <c r="D2519" s="130">
        <f t="shared" si="80"/>
        <v>1.2843672304948423E-2</v>
      </c>
      <c r="E2519" s="130">
        <v>-1.369903770164102E-2</v>
      </c>
      <c r="G2519" s="130">
        <v>2517</v>
      </c>
      <c r="H2519" s="130">
        <f t="shared" ca="1" si="81"/>
        <v>-1.2237550163636601E-2</v>
      </c>
    </row>
    <row r="2520" spans="2:8" x14ac:dyDescent="0.25">
      <c r="B2520" s="136">
        <v>42356</v>
      </c>
      <c r="C2520" s="261">
        <v>6.2427759170532227</v>
      </c>
      <c r="D2520" s="130">
        <f t="shared" si="80"/>
        <v>-1.6836867185020653E-2</v>
      </c>
      <c r="E2520" s="130">
        <v>-1.2680804211097872E-2</v>
      </c>
      <c r="G2520" s="130">
        <v>2518</v>
      </c>
      <c r="H2520" s="130">
        <f t="shared" ca="1" si="81"/>
        <v>4.6470139555153979E-2</v>
      </c>
    </row>
    <row r="2521" spans="2:8" x14ac:dyDescent="0.25">
      <c r="B2521" s="136">
        <v>42355</v>
      </c>
      <c r="C2521" s="261">
        <v>6.3496847152709961</v>
      </c>
      <c r="D2521" s="130">
        <f t="shared" si="80"/>
        <v>-1.7139574958617097E-2</v>
      </c>
      <c r="E2521" s="130">
        <v>1.7125201935525757E-2</v>
      </c>
      <c r="G2521" s="130">
        <v>2519</v>
      </c>
      <c r="H2521" s="130">
        <f t="shared" ca="1" si="81"/>
        <v>3.9909111798078114E-4</v>
      </c>
    </row>
    <row r="2522" spans="2:8" x14ac:dyDescent="0.25">
      <c r="B2522" s="136">
        <v>42354</v>
      </c>
      <c r="C2522" s="261">
        <v>6.4604134559631348</v>
      </c>
      <c r="D2522" s="130">
        <f t="shared" si="80"/>
        <v>7.7425689182278835E-3</v>
      </c>
      <c r="E2522" s="130">
        <v>1.7438462798922281E-2</v>
      </c>
      <c r="G2522" s="130">
        <v>2520</v>
      </c>
      <c r="H2522" s="130">
        <f t="shared" ca="1" si="81"/>
        <v>-1.5964509402340066E-2</v>
      </c>
    </row>
    <row r="2523" spans="2:8" x14ac:dyDescent="0.25">
      <c r="B2523" s="136">
        <v>42353</v>
      </c>
      <c r="C2523" s="261">
        <v>6.4107775688171387</v>
      </c>
      <c r="D2523" s="130">
        <f t="shared" si="80"/>
        <v>1.634405597810068E-2</v>
      </c>
      <c r="E2523" s="130">
        <v>-7.6830821253678185E-3</v>
      </c>
      <c r="G2523" s="130">
        <v>2521</v>
      </c>
      <c r="H2523" s="130">
        <f t="shared" ca="1" si="81"/>
        <v>2.3701129173642841E-3</v>
      </c>
    </row>
    <row r="2524" spans="2:8" x14ac:dyDescent="0.25">
      <c r="B2524" s="136">
        <v>42352</v>
      </c>
      <c r="C2524" s="261">
        <v>6.3076844215393066</v>
      </c>
      <c r="D2524" s="130">
        <f t="shared" si="80"/>
        <v>1.7868326280242385E-2</v>
      </c>
      <c r="E2524" s="130">
        <v>-1.6081223560039049E-2</v>
      </c>
      <c r="G2524" s="130">
        <v>2522</v>
      </c>
      <c r="H2524" s="130">
        <f t="shared" ca="1" si="81"/>
        <v>-3.0803522780091554E-2</v>
      </c>
    </row>
    <row r="2525" spans="2:8" x14ac:dyDescent="0.25">
      <c r="B2525" s="136">
        <v>42349</v>
      </c>
      <c r="C2525" s="261">
        <v>6.1969552040100098</v>
      </c>
      <c r="D2525" s="130">
        <f t="shared" si="80"/>
        <v>-1.2173053928491157E-2</v>
      </c>
      <c r="E2525" s="130">
        <v>-1.7554653994924316E-2</v>
      </c>
      <c r="G2525" s="130">
        <v>2523</v>
      </c>
      <c r="H2525" s="130">
        <f t="shared" ca="1" si="81"/>
        <v>-2.4170017435308368E-2</v>
      </c>
    </row>
    <row r="2526" spans="2:8" x14ac:dyDescent="0.25">
      <c r="B2526" s="136">
        <v>42348</v>
      </c>
      <c r="C2526" s="261">
        <v>6.2733206748962402</v>
      </c>
      <c r="D2526" s="130">
        <f t="shared" si="80"/>
        <v>1.9230656002379942E-2</v>
      </c>
      <c r="E2526" s="130">
        <v>1.2323063241899E-2</v>
      </c>
      <c r="G2526" s="130">
        <v>2524</v>
      </c>
      <c r="H2526" s="130">
        <f t="shared" ca="1" si="81"/>
        <v>1.7749611223881412E-2</v>
      </c>
    </row>
    <row r="2527" spans="2:8" x14ac:dyDescent="0.25">
      <c r="B2527" s="136">
        <v>42347</v>
      </c>
      <c r="C2527" s="261">
        <v>6.1549568176269531</v>
      </c>
      <c r="D2527" s="130">
        <f t="shared" si="80"/>
        <v>1.2562941593292172E-2</v>
      </c>
      <c r="E2527" s="130">
        <v>-1.8867815532360752E-2</v>
      </c>
      <c r="G2527" s="130">
        <v>2525</v>
      </c>
      <c r="H2527" s="130">
        <f t="shared" ca="1" si="81"/>
        <v>-3.6613022691478654E-2</v>
      </c>
    </row>
    <row r="2528" spans="2:8" x14ac:dyDescent="0.25">
      <c r="B2528" s="136">
        <v>42346</v>
      </c>
      <c r="C2528" s="261">
        <v>6.0785918235778809</v>
      </c>
      <c r="D2528" s="130">
        <f t="shared" si="80"/>
        <v>-2.391153272706557E-2</v>
      </c>
      <c r="E2528" s="130">
        <v>-1.240707226903256E-2</v>
      </c>
      <c r="G2528" s="130">
        <v>2526</v>
      </c>
      <c r="H2528" s="130">
        <f t="shared" ca="1" si="81"/>
        <v>-4.1716495177915099E-2</v>
      </c>
    </row>
    <row r="2529" spans="2:8" x14ac:dyDescent="0.25">
      <c r="B2529" s="136">
        <v>42345</v>
      </c>
      <c r="C2529" s="261">
        <v>6.2275009155273438</v>
      </c>
      <c r="D2529" s="130">
        <f t="shared" si="80"/>
        <v>-3.6654538508092307E-3</v>
      </c>
      <c r="E2529" s="130">
        <v>2.4497300735323014E-2</v>
      </c>
      <c r="G2529" s="130">
        <v>2527</v>
      </c>
      <c r="H2529" s="130">
        <f t="shared" ca="1" si="81"/>
        <v>9.4265201136560517E-4</v>
      </c>
    </row>
    <row r="2530" spans="2:8" x14ac:dyDescent="0.25">
      <c r="B2530" s="136">
        <v>42342</v>
      </c>
      <c r="C2530" s="261">
        <v>6.2504115104675293</v>
      </c>
      <c r="D2530" s="130">
        <f t="shared" si="80"/>
        <v>1.487919720561154E-2</v>
      </c>
      <c r="E2530" s="130">
        <v>3.6789388313153673E-3</v>
      </c>
      <c r="G2530" s="130">
        <v>2528</v>
      </c>
      <c r="H2530" s="130">
        <f t="shared" ca="1" si="81"/>
        <v>-6.1076140378641371E-3</v>
      </c>
    </row>
    <row r="2531" spans="2:8" x14ac:dyDescent="0.25">
      <c r="B2531" s="136">
        <v>42341</v>
      </c>
      <c r="C2531" s="261">
        <v>6.1587738990783691</v>
      </c>
      <c r="D2531" s="130">
        <f t="shared" si="80"/>
        <v>-7.9949437706466342E-3</v>
      </c>
      <c r="E2531" s="130">
        <v>-1.4661052514013702E-2</v>
      </c>
      <c r="G2531" s="130">
        <v>2529</v>
      </c>
      <c r="H2531" s="130">
        <f t="shared" ca="1" si="81"/>
        <v>2.6425230127220548E-2</v>
      </c>
    </row>
    <row r="2532" spans="2:8" x14ac:dyDescent="0.25">
      <c r="B2532" s="136">
        <v>42340</v>
      </c>
      <c r="C2532" s="261">
        <v>6.2084097862243652</v>
      </c>
      <c r="D2532" s="130">
        <f t="shared" si="80"/>
        <v>-1.8115940936034147E-2</v>
      </c>
      <c r="E2532" s="130">
        <v>8.0593780449423318E-3</v>
      </c>
      <c r="G2532" s="130">
        <v>2530</v>
      </c>
      <c r="H2532" s="130">
        <f t="shared" ca="1" si="81"/>
        <v>-2.6575463683481643E-2</v>
      </c>
    </row>
    <row r="2533" spans="2:8" x14ac:dyDescent="0.25">
      <c r="B2533" s="136">
        <v>42339</v>
      </c>
      <c r="C2533" s="261">
        <v>6.3229560852050781</v>
      </c>
      <c r="D2533" s="130">
        <f t="shared" si="80"/>
        <v>-7.1945117701829224E-3</v>
      </c>
      <c r="E2533" s="130">
        <v>1.8450183368191299E-2</v>
      </c>
      <c r="G2533" s="130">
        <v>2531</v>
      </c>
      <c r="H2533" s="130">
        <f t="shared" ca="1" si="81"/>
        <v>8.799292690302097E-3</v>
      </c>
    </row>
    <row r="2534" spans="2:8" x14ac:dyDescent="0.25">
      <c r="B2534" s="136">
        <v>42338</v>
      </c>
      <c r="C2534" s="261">
        <v>6.3687763214111328</v>
      </c>
      <c r="D2534" s="130">
        <f t="shared" si="80"/>
        <v>1.2750627742285015E-2</v>
      </c>
      <c r="E2534" s="130">
        <v>7.2466478635314704E-3</v>
      </c>
      <c r="G2534" s="130">
        <v>2532</v>
      </c>
      <c r="H2534" s="130">
        <f t="shared" ca="1" si="81"/>
        <v>-1.6804270296686328E-2</v>
      </c>
    </row>
    <row r="2535" spans="2:8" x14ac:dyDescent="0.25">
      <c r="B2535" s="136">
        <v>42335</v>
      </c>
      <c r="C2535" s="261">
        <v>6.2885928153991699</v>
      </c>
      <c r="D2535" s="130">
        <f t="shared" si="80"/>
        <v>1.8552794021276783E-2</v>
      </c>
      <c r="E2535" s="130">
        <v>-1.2590096113502161E-2</v>
      </c>
      <c r="G2535" s="130">
        <v>2533</v>
      </c>
      <c r="H2535" s="130">
        <f t="shared" ca="1" si="81"/>
        <v>2.5177188730163599E-2</v>
      </c>
    </row>
    <row r="2536" spans="2:8" x14ac:dyDescent="0.25">
      <c r="B2536" s="136">
        <v>42333</v>
      </c>
      <c r="C2536" s="261">
        <v>6.1740469932556152</v>
      </c>
      <c r="D2536" s="130">
        <f t="shared" si="80"/>
        <v>-4.3103004114283285E-3</v>
      </c>
      <c r="E2536" s="130">
        <v>-1.8214857521552517E-2</v>
      </c>
      <c r="G2536" s="130">
        <v>2534</v>
      </c>
      <c r="H2536" s="130">
        <f t="shared" ca="1" si="81"/>
        <v>5.6039181594717109E-2</v>
      </c>
    </row>
    <row r="2537" spans="2:8" x14ac:dyDescent="0.25">
      <c r="B2537" s="136">
        <v>42332</v>
      </c>
      <c r="C2537" s="261">
        <v>6.2007741928100586</v>
      </c>
      <c r="D2537" s="130">
        <f t="shared" si="80"/>
        <v>0</v>
      </c>
      <c r="E2537" s="130">
        <v>4.3289595274605989E-3</v>
      </c>
      <c r="G2537" s="130">
        <v>2535</v>
      </c>
      <c r="H2537" s="130">
        <f t="shared" ca="1" si="81"/>
        <v>-2.8148772994696053E-3</v>
      </c>
    </row>
    <row r="2538" spans="2:8" x14ac:dyDescent="0.25">
      <c r="B2538" s="136">
        <v>42331</v>
      </c>
      <c r="C2538" s="261">
        <v>6.2007741928100586</v>
      </c>
      <c r="D2538" s="130">
        <f t="shared" si="80"/>
        <v>1.8507785434805069E-3</v>
      </c>
      <c r="E2538" s="130">
        <v>0</v>
      </c>
      <c r="G2538" s="130">
        <v>2536</v>
      </c>
      <c r="H2538" s="130">
        <f t="shared" ca="1" si="81"/>
        <v>1.6662650668218922E-2</v>
      </c>
    </row>
    <row r="2539" spans="2:8" x14ac:dyDescent="0.25">
      <c r="B2539" s="136">
        <v>42328</v>
      </c>
      <c r="C2539" s="261">
        <v>6.1893191337585449</v>
      </c>
      <c r="D2539" s="130">
        <f t="shared" si="80"/>
        <v>-4.9112216684984288E-3</v>
      </c>
      <c r="E2539" s="130">
        <v>-1.8473594901739978E-3</v>
      </c>
      <c r="G2539" s="130">
        <v>2537</v>
      </c>
      <c r="H2539" s="130">
        <f t="shared" ca="1" si="81"/>
        <v>-1.7096288816157611E-2</v>
      </c>
    </row>
    <row r="2540" spans="2:8" x14ac:dyDescent="0.25">
      <c r="B2540" s="136">
        <v>42327</v>
      </c>
      <c r="C2540" s="261">
        <v>6.2198662757873544</v>
      </c>
      <c r="D2540" s="130">
        <f t="shared" si="80"/>
        <v>1.1173211641170064E-2</v>
      </c>
      <c r="E2540" s="130">
        <v>4.9354608105753517E-3</v>
      </c>
      <c r="G2540" s="130">
        <v>2538</v>
      </c>
      <c r="H2540" s="130">
        <f t="shared" ca="1" si="81"/>
        <v>-2.7042912677895572E-2</v>
      </c>
    </row>
    <row r="2541" spans="2:8" x14ac:dyDescent="0.25">
      <c r="B2541" s="136">
        <v>42326</v>
      </c>
      <c r="C2541" s="261">
        <v>6.1511383056640616</v>
      </c>
      <c r="D2541" s="130">
        <f t="shared" si="80"/>
        <v>0</v>
      </c>
      <c r="E2541" s="130">
        <v>-1.1049750440911645E-2</v>
      </c>
      <c r="G2541" s="130">
        <v>2539</v>
      </c>
      <c r="H2541" s="130">
        <f t="shared" ca="1" si="81"/>
        <v>1.7158448650774693E-3</v>
      </c>
    </row>
    <row r="2542" spans="2:8" x14ac:dyDescent="0.25">
      <c r="B2542" s="136">
        <v>42325</v>
      </c>
      <c r="C2542" s="261">
        <v>6.1511383056640616</v>
      </c>
      <c r="D2542" s="130">
        <f t="shared" si="80"/>
        <v>-4.7309105252635958E-2</v>
      </c>
      <c r="E2542" s="130">
        <v>0</v>
      </c>
      <c r="G2542" s="130">
        <v>2540</v>
      </c>
      <c r="H2542" s="130">
        <f t="shared" ca="1" si="81"/>
        <v>2.7217521087042722E-2</v>
      </c>
    </row>
    <row r="2543" spans="2:8" x14ac:dyDescent="0.25">
      <c r="B2543" s="136">
        <v>42324</v>
      </c>
      <c r="C2543" s="261">
        <v>6.4565939903259277</v>
      </c>
      <c r="D2543" s="130">
        <f t="shared" si="80"/>
        <v>-6.4632000647464665E-3</v>
      </c>
      <c r="E2543" s="130">
        <v>4.9658399711253097E-2</v>
      </c>
      <c r="G2543" s="130">
        <v>2541</v>
      </c>
      <c r="H2543" s="130">
        <f t="shared" ca="1" si="81"/>
        <v>2.957473472738812E-2</v>
      </c>
    </row>
    <row r="2544" spans="2:8" x14ac:dyDescent="0.25">
      <c r="B2544" s="136">
        <v>42321</v>
      </c>
      <c r="C2544" s="261">
        <v>6.4985957145690918</v>
      </c>
      <c r="D2544" s="130">
        <f t="shared" si="80"/>
        <v>-1.9585213591771348E-2</v>
      </c>
      <c r="E2544" s="130">
        <v>6.505244763120659E-3</v>
      </c>
      <c r="G2544" s="130">
        <v>2542</v>
      </c>
      <c r="H2544" s="130">
        <f t="shared" ca="1" si="81"/>
        <v>-2.2288598322420115E-2</v>
      </c>
    </row>
    <row r="2545" spans="2:8" x14ac:dyDescent="0.25">
      <c r="B2545" s="136">
        <v>42320</v>
      </c>
      <c r="C2545" s="261">
        <v>6.6284146308898926</v>
      </c>
      <c r="D2545" s="130">
        <f t="shared" si="80"/>
        <v>-6.2963618510484621E-3</v>
      </c>
      <c r="E2545" s="130">
        <v>1.9976456764307086E-2</v>
      </c>
      <c r="G2545" s="130">
        <v>2543</v>
      </c>
      <c r="H2545" s="130">
        <f t="shared" ca="1" si="81"/>
        <v>1.907868447974197E-2</v>
      </c>
    </row>
    <row r="2546" spans="2:8" x14ac:dyDescent="0.25">
      <c r="B2546" s="136">
        <v>42319</v>
      </c>
      <c r="C2546" s="261">
        <v>6.6704139709472656</v>
      </c>
      <c r="D2546" s="130">
        <f t="shared" si="80"/>
        <v>5.7278291241514114E-4</v>
      </c>
      <c r="E2546" s="130">
        <v>6.3362572192823818E-3</v>
      </c>
      <c r="G2546" s="130">
        <v>2544</v>
      </c>
      <c r="H2546" s="130">
        <f t="shared" ca="1" si="81"/>
        <v>-8.0284617670369467E-3</v>
      </c>
    </row>
    <row r="2547" spans="2:8" x14ac:dyDescent="0.25">
      <c r="B2547" s="136">
        <v>42318</v>
      </c>
      <c r="C2547" s="261">
        <v>6.666595458984375</v>
      </c>
      <c r="D2547" s="130">
        <f t="shared" si="80"/>
        <v>-1.1325003565869513E-2</v>
      </c>
      <c r="E2547" s="130">
        <v>-5.7245501996158092E-4</v>
      </c>
      <c r="G2547" s="130">
        <v>2545</v>
      </c>
      <c r="H2547" s="130">
        <f t="shared" ca="1" si="81"/>
        <v>2.0707283254323534E-2</v>
      </c>
    </row>
    <row r="2548" spans="2:8" x14ac:dyDescent="0.25">
      <c r="B2548" s="136">
        <v>42317</v>
      </c>
      <c r="C2548" s="261">
        <v>6.7429594993591309</v>
      </c>
      <c r="D2548" s="130">
        <f t="shared" si="80"/>
        <v>-1.3407971289015216E-2</v>
      </c>
      <c r="E2548" s="130">
        <v>1.1454728405912539E-2</v>
      </c>
      <c r="G2548" s="130">
        <v>2546</v>
      </c>
      <c r="H2548" s="130">
        <f t="shared" ca="1" si="81"/>
        <v>-5.2753207190278054E-2</v>
      </c>
    </row>
    <row r="2549" spans="2:8" x14ac:dyDescent="0.25">
      <c r="B2549" s="136">
        <v>42314</v>
      </c>
      <c r="C2549" s="261">
        <v>6.8345975875854492</v>
      </c>
      <c r="D2549" s="130">
        <f t="shared" si="80"/>
        <v>-1.0502903351584445E-2</v>
      </c>
      <c r="E2549" s="130">
        <v>1.3590188141427794E-2</v>
      </c>
      <c r="G2549" s="130">
        <v>2547</v>
      </c>
      <c r="H2549" s="130">
        <f t="shared" ca="1" si="81"/>
        <v>2.7395812649065609E-2</v>
      </c>
    </row>
    <row r="2550" spans="2:8" x14ac:dyDescent="0.25">
      <c r="B2550" s="136">
        <v>42313</v>
      </c>
      <c r="C2550" s="261">
        <v>6.9071426391601563</v>
      </c>
      <c r="D2550" s="130">
        <f t="shared" si="80"/>
        <v>-3.305908180715641E-3</v>
      </c>
      <c r="E2550" s="130">
        <v>1.0614385213619577E-2</v>
      </c>
      <c r="G2550" s="130">
        <v>2548</v>
      </c>
      <c r="H2550" s="130">
        <f t="shared" ca="1" si="81"/>
        <v>-2.6827144448901035E-2</v>
      </c>
    </row>
    <row r="2551" spans="2:8" x14ac:dyDescent="0.25">
      <c r="B2551" s="136">
        <v>42312</v>
      </c>
      <c r="C2551" s="261">
        <v>6.9300527572631836</v>
      </c>
      <c r="D2551" s="130">
        <f t="shared" si="80"/>
        <v>-1.0898888264804131E-2</v>
      </c>
      <c r="E2551" s="130">
        <v>3.3168734598208616E-3</v>
      </c>
      <c r="G2551" s="130">
        <v>2549</v>
      </c>
      <c r="H2551" s="130">
        <f t="shared" ca="1" si="81"/>
        <v>-1.0199854984415961E-2</v>
      </c>
    </row>
    <row r="2552" spans="2:8" x14ac:dyDescent="0.25">
      <c r="B2552" s="136">
        <v>42311</v>
      </c>
      <c r="C2552" s="261">
        <v>7.0064148902893066</v>
      </c>
      <c r="D2552" s="130">
        <f t="shared" si="80"/>
        <v>4.9283734172320768E-3</v>
      </c>
      <c r="E2552" s="130">
        <v>1.1018982928534007E-2</v>
      </c>
      <c r="G2552" s="130">
        <v>2550</v>
      </c>
      <c r="H2552" s="130">
        <f t="shared" ca="1" si="81"/>
        <v>6.0666610397485535E-3</v>
      </c>
    </row>
    <row r="2553" spans="2:8" x14ac:dyDescent="0.25">
      <c r="B2553" s="136">
        <v>42310</v>
      </c>
      <c r="C2553" s="261">
        <v>6.9720540046691886</v>
      </c>
      <c r="D2553" s="130">
        <f t="shared" si="80"/>
        <v>5.5069055005029536E-3</v>
      </c>
      <c r="E2553" s="130">
        <v>-4.9042036702310185E-3</v>
      </c>
      <c r="G2553" s="130">
        <v>2551</v>
      </c>
      <c r="H2553" s="130">
        <f t="shared" ca="1" si="81"/>
        <v>6.9409978961576906E-3</v>
      </c>
    </row>
    <row r="2554" spans="2:8" x14ac:dyDescent="0.25">
      <c r="B2554" s="136">
        <v>42307</v>
      </c>
      <c r="C2554" s="261">
        <v>6.9338698387145996</v>
      </c>
      <c r="D2554" s="130">
        <f t="shared" si="80"/>
        <v>-7.1078599898113147E-3</v>
      </c>
      <c r="E2554" s="130">
        <v>-5.4767455801428095E-3</v>
      </c>
      <c r="G2554" s="130">
        <v>2552</v>
      </c>
      <c r="H2554" s="130">
        <f t="shared" ca="1" si="81"/>
        <v>2.0080489937785294E-2</v>
      </c>
    </row>
    <row r="2555" spans="2:8" x14ac:dyDescent="0.25">
      <c r="B2555" s="136">
        <v>42306</v>
      </c>
      <c r="C2555" s="261">
        <v>6.9835076332092294</v>
      </c>
      <c r="D2555" s="130">
        <f t="shared" si="80"/>
        <v>-1.6666836760865604E-2</v>
      </c>
      <c r="E2555" s="130">
        <v>7.1587433351404887E-3</v>
      </c>
      <c r="G2555" s="130">
        <v>2553</v>
      </c>
      <c r="H2555" s="130">
        <f t="shared" ca="1" si="81"/>
        <v>-4.1841547438388846E-2</v>
      </c>
    </row>
    <row r="2556" spans="2:8" x14ac:dyDescent="0.25">
      <c r="B2556" s="136">
        <v>42305</v>
      </c>
      <c r="C2556" s="261">
        <v>7.1018733978271484</v>
      </c>
      <c r="D2556" s="130">
        <f t="shared" si="80"/>
        <v>5.4054258394665346E-3</v>
      </c>
      <c r="E2556" s="130">
        <v>1.6949328451370899E-2</v>
      </c>
      <c r="G2556" s="130">
        <v>2554</v>
      </c>
      <c r="H2556" s="130">
        <f t="shared" ca="1" si="81"/>
        <v>8.1546513153633576E-3</v>
      </c>
    </row>
    <row r="2557" spans="2:8" x14ac:dyDescent="0.25">
      <c r="B2557" s="136">
        <v>42304</v>
      </c>
      <c r="C2557" s="261">
        <v>7.0636911392211914</v>
      </c>
      <c r="D2557" s="130">
        <f t="shared" si="80"/>
        <v>0</v>
      </c>
      <c r="E2557" s="130">
        <v>-5.3763643009517841E-3</v>
      </c>
      <c r="G2557" s="130">
        <v>2555</v>
      </c>
      <c r="H2557" s="130">
        <f t="shared" ca="1" si="81"/>
        <v>2.2960308860326097E-2</v>
      </c>
    </row>
    <row r="2558" spans="2:8" x14ac:dyDescent="0.25">
      <c r="B2558" s="136">
        <v>42303</v>
      </c>
      <c r="C2558" s="261">
        <v>7.0636911392211914</v>
      </c>
      <c r="D2558" s="130">
        <f t="shared" si="80"/>
        <v>-6.4443208412339418E-3</v>
      </c>
      <c r="E2558" s="130">
        <v>0</v>
      </c>
      <c r="G2558" s="130">
        <v>2556</v>
      </c>
      <c r="H2558" s="130">
        <f t="shared" ca="1" si="81"/>
        <v>-2.1327540011941404E-3</v>
      </c>
    </row>
    <row r="2559" spans="2:8" x14ac:dyDescent="0.25">
      <c r="B2559" s="136">
        <v>42300</v>
      </c>
      <c r="C2559" s="261">
        <v>7.1095070838928223</v>
      </c>
      <c r="D2559" s="130">
        <f t="shared" si="80"/>
        <v>2.5330334901524813E-2</v>
      </c>
      <c r="E2559" s="130">
        <v>6.4861194761528466E-3</v>
      </c>
      <c r="G2559" s="130">
        <v>2557</v>
      </c>
      <c r="H2559" s="130">
        <f t="shared" ca="1" si="81"/>
        <v>-1.7447114222649461E-2</v>
      </c>
    </row>
    <row r="2560" spans="2:8" x14ac:dyDescent="0.25">
      <c r="B2560" s="136">
        <v>42299</v>
      </c>
      <c r="C2560" s="261">
        <v>6.9338698387145996</v>
      </c>
      <c r="D2560" s="130">
        <f t="shared" si="80"/>
        <v>2.8894912455643729E-2</v>
      </c>
      <c r="E2560" s="130">
        <v>-2.4704560120088127E-2</v>
      </c>
      <c r="G2560" s="130">
        <v>2558</v>
      </c>
      <c r="H2560" s="130">
        <f t="shared" ca="1" si="81"/>
        <v>-2.9472774070342451E-2</v>
      </c>
    </row>
    <row r="2561" spans="2:8" x14ac:dyDescent="0.25">
      <c r="B2561" s="136">
        <v>42298</v>
      </c>
      <c r="C2561" s="261">
        <v>6.739142894744873</v>
      </c>
      <c r="D2561" s="130">
        <f t="shared" si="80"/>
        <v>-2.2160409340484088E-2</v>
      </c>
      <c r="E2561" s="130">
        <v>-2.8083443805432758E-2</v>
      </c>
      <c r="G2561" s="130">
        <v>2559</v>
      </c>
      <c r="H2561" s="130">
        <f t="shared" ca="1" si="81"/>
        <v>2.3606256804824713E-2</v>
      </c>
    </row>
    <row r="2562" spans="2:8" x14ac:dyDescent="0.25">
      <c r="B2562" s="136">
        <v>42297</v>
      </c>
      <c r="C2562" s="261">
        <v>6.8918695449829102</v>
      </c>
      <c r="D2562" s="130">
        <f t="shared" si="80"/>
        <v>7.2542694874036572E-3</v>
      </c>
      <c r="E2562" s="130">
        <v>2.2662622328001394E-2</v>
      </c>
      <c r="G2562" s="130">
        <v>2560</v>
      </c>
      <c r="H2562" s="130">
        <f t="shared" ca="1" si="81"/>
        <v>3.6495995872258206E-2</v>
      </c>
    </row>
    <row r="2563" spans="2:8" x14ac:dyDescent="0.25">
      <c r="B2563" s="136">
        <v>42296</v>
      </c>
      <c r="C2563" s="261">
        <v>6.8422341346740723</v>
      </c>
      <c r="D2563" s="130">
        <f t="shared" ref="D2563:D2626" si="82">(C2563-C2564)/C2564</f>
        <v>-6.6521304477159589E-3</v>
      </c>
      <c r="E2563" s="130">
        <v>-7.2020240639887175E-3</v>
      </c>
      <c r="G2563" s="130">
        <v>2561</v>
      </c>
      <c r="H2563" s="130">
        <f t="shared" ref="H2563:H2626" ca="1" si="83">_xlfn.NORM.INV(RAND(),N$5,N$6)</f>
        <v>-2.260522186251929E-2</v>
      </c>
    </row>
    <row r="2564" spans="2:8" x14ac:dyDescent="0.25">
      <c r="B2564" s="136">
        <v>42293</v>
      </c>
      <c r="C2564" s="261">
        <v>6.888054370880127</v>
      </c>
      <c r="D2564" s="130">
        <f t="shared" si="82"/>
        <v>3.3811119113132108E-2</v>
      </c>
      <c r="E2564" s="130">
        <v>6.6966776208159271E-3</v>
      </c>
      <c r="G2564" s="130">
        <v>2562</v>
      </c>
      <c r="H2564" s="130">
        <f t="shared" ca="1" si="83"/>
        <v>-5.8356496985877701E-3</v>
      </c>
    </row>
    <row r="2565" spans="2:8" x14ac:dyDescent="0.25">
      <c r="B2565" s="136">
        <v>42292</v>
      </c>
      <c r="C2565" s="261">
        <v>6.662778377532959</v>
      </c>
      <c r="D2565" s="130">
        <f t="shared" si="82"/>
        <v>1.1887645373867762E-2</v>
      </c>
      <c r="E2565" s="130">
        <v>-3.2705315785476752E-2</v>
      </c>
      <c r="G2565" s="130">
        <v>2563</v>
      </c>
      <c r="H2565" s="130">
        <f t="shared" ca="1" si="83"/>
        <v>1.6939882443536333E-2</v>
      </c>
    </row>
    <row r="2566" spans="2:8" x14ac:dyDescent="0.25">
      <c r="B2566" s="136">
        <v>42291</v>
      </c>
      <c r="C2566" s="261">
        <v>6.5845041275024414</v>
      </c>
      <c r="D2566" s="130">
        <f t="shared" si="82"/>
        <v>-7.4159660422505203E-3</v>
      </c>
      <c r="E2566" s="130">
        <v>-1.1747989441530899E-2</v>
      </c>
      <c r="G2566" s="130">
        <v>2564</v>
      </c>
      <c r="H2566" s="130">
        <f t="shared" ca="1" si="83"/>
        <v>-1.9143690011933279E-2</v>
      </c>
    </row>
    <row r="2567" spans="2:8" x14ac:dyDescent="0.25">
      <c r="B2567" s="136">
        <v>42290</v>
      </c>
      <c r="C2567" s="261">
        <v>6.6336994171142578</v>
      </c>
      <c r="D2567" s="130">
        <f t="shared" si="82"/>
        <v>-1.9575126641690699E-2</v>
      </c>
      <c r="E2567" s="130">
        <v>7.4713734943737667E-3</v>
      </c>
      <c r="G2567" s="130">
        <v>2565</v>
      </c>
      <c r="H2567" s="130">
        <f t="shared" ca="1" si="83"/>
        <v>2.4681820549549795E-2</v>
      </c>
    </row>
    <row r="2568" spans="2:8" x14ac:dyDescent="0.25">
      <c r="B2568" s="136">
        <v>42289</v>
      </c>
      <c r="C2568" s="261">
        <v>6.7661476135253906</v>
      </c>
      <c r="D2568" s="130">
        <f t="shared" si="82"/>
        <v>-6.6318346540098591E-2</v>
      </c>
      <c r="E2568" s="130">
        <v>1.9965962893861332E-2</v>
      </c>
      <c r="G2568" s="130">
        <v>2566</v>
      </c>
      <c r="H2568" s="130">
        <f t="shared" ca="1" si="83"/>
        <v>-3.7407323920288178E-2</v>
      </c>
    </row>
    <row r="2569" spans="2:8" x14ac:dyDescent="0.25">
      <c r="B2569" s="136">
        <v>42286</v>
      </c>
      <c r="C2569" s="261">
        <v>7.246739387512207</v>
      </c>
      <c r="D2569" s="130">
        <f t="shared" si="82"/>
        <v>-5.2211532270692626E-4</v>
      </c>
      <c r="E2569" s="130">
        <v>7.1028863311542789E-2</v>
      </c>
      <c r="G2569" s="130">
        <v>2567</v>
      </c>
      <c r="H2569" s="130">
        <f t="shared" ca="1" si="83"/>
        <v>4.2622938442071698E-2</v>
      </c>
    </row>
    <row r="2570" spans="2:8" x14ac:dyDescent="0.25">
      <c r="B2570" s="136">
        <v>42285</v>
      </c>
      <c r="C2570" s="261">
        <v>7.2505249977111816</v>
      </c>
      <c r="D2570" s="130">
        <f t="shared" si="82"/>
        <v>7.8909444773695957E-3</v>
      </c>
      <c r="E2570" s="130">
        <v>5.2238806952242323E-4</v>
      </c>
      <c r="G2570" s="130">
        <v>2568</v>
      </c>
      <c r="H2570" s="130">
        <f t="shared" ca="1" si="83"/>
        <v>9.0524147887196555E-3</v>
      </c>
    </row>
    <row r="2571" spans="2:8" x14ac:dyDescent="0.25">
      <c r="B2571" s="136">
        <v>42284</v>
      </c>
      <c r="C2571" s="261">
        <v>7.1937594413757324</v>
      </c>
      <c r="D2571" s="130">
        <f t="shared" si="82"/>
        <v>5.2631331121040059E-4</v>
      </c>
      <c r="E2571" s="130">
        <v>-7.8291649712770809E-3</v>
      </c>
      <c r="G2571" s="130">
        <v>2569</v>
      </c>
      <c r="H2571" s="130">
        <f t="shared" ca="1" si="83"/>
        <v>-6.8890939578271889E-3</v>
      </c>
    </row>
    <row r="2572" spans="2:8" x14ac:dyDescent="0.25">
      <c r="B2572" s="136">
        <v>42283</v>
      </c>
      <c r="C2572" s="261">
        <v>7.1899752616882324</v>
      </c>
      <c r="D2572" s="130">
        <f t="shared" si="82"/>
        <v>-2.2633894098903793E-2</v>
      </c>
      <c r="E2572" s="130">
        <v>-5.2603645122393952E-4</v>
      </c>
      <c r="G2572" s="130">
        <v>2570</v>
      </c>
      <c r="H2572" s="130">
        <f t="shared" ca="1" si="83"/>
        <v>2.2527048005935121E-2</v>
      </c>
    </row>
    <row r="2573" spans="2:8" x14ac:dyDescent="0.25">
      <c r="B2573" s="136">
        <v>42282</v>
      </c>
      <c r="C2573" s="261">
        <v>7.3564810752868652</v>
      </c>
      <c r="D2573" s="130">
        <f t="shared" si="82"/>
        <v>2.9115788691469829E-2</v>
      </c>
      <c r="E2573" s="130">
        <v>2.3158050972144323E-2</v>
      </c>
      <c r="G2573" s="130">
        <v>2571</v>
      </c>
      <c r="H2573" s="130">
        <f t="shared" ca="1" si="83"/>
        <v>-2.3132240008035581E-2</v>
      </c>
    </row>
    <row r="2574" spans="2:8" x14ac:dyDescent="0.25">
      <c r="B2574" s="136">
        <v>42279</v>
      </c>
      <c r="C2574" s="261">
        <v>7.1483511924743652</v>
      </c>
      <c r="D2574" s="130">
        <f t="shared" si="82"/>
        <v>0</v>
      </c>
      <c r="E2574" s="130">
        <v>-2.8292043530389152E-2</v>
      </c>
      <c r="G2574" s="130">
        <v>2572</v>
      </c>
      <c r="H2574" s="130">
        <f t="shared" ca="1" si="83"/>
        <v>-2.9662204216591471E-3</v>
      </c>
    </row>
    <row r="2575" spans="2:8" x14ac:dyDescent="0.25">
      <c r="B2575" s="136">
        <v>42278</v>
      </c>
      <c r="C2575" s="261">
        <v>7.1483511924743652</v>
      </c>
      <c r="D2575" s="130">
        <f t="shared" si="82"/>
        <v>-1.0476441554450275E-2</v>
      </c>
      <c r="E2575" s="130">
        <v>0</v>
      </c>
      <c r="G2575" s="130">
        <v>2573</v>
      </c>
      <c r="H2575" s="130">
        <f t="shared" ca="1" si="83"/>
        <v>-1.1168196515646676E-2</v>
      </c>
    </row>
    <row r="2576" spans="2:8" x14ac:dyDescent="0.25">
      <c r="B2576" s="136">
        <v>42277</v>
      </c>
      <c r="C2576" s="261">
        <v>7.2240333557128906</v>
      </c>
      <c r="D2576" s="130">
        <f t="shared" si="82"/>
        <v>5.7617734255908111E-2</v>
      </c>
      <c r="E2576" s="130">
        <v>1.0587359406488309E-2</v>
      </c>
      <c r="G2576" s="130">
        <v>2574</v>
      </c>
      <c r="H2576" s="130">
        <f t="shared" ca="1" si="83"/>
        <v>1.6255912071249895E-3</v>
      </c>
    </row>
    <row r="2577" spans="2:8" x14ac:dyDescent="0.25">
      <c r="B2577" s="136">
        <v>42276</v>
      </c>
      <c r="C2577" s="261">
        <v>6.8304767608642578</v>
      </c>
      <c r="D2577" s="130">
        <f t="shared" si="82"/>
        <v>1.177117244776465E-2</v>
      </c>
      <c r="E2577" s="130">
        <v>-5.4478789821395472E-2</v>
      </c>
      <c r="G2577" s="130">
        <v>2575</v>
      </c>
      <c r="H2577" s="130">
        <f t="shared" ca="1" si="83"/>
        <v>3.6169198616937799E-2</v>
      </c>
    </row>
    <row r="2578" spans="2:8" x14ac:dyDescent="0.25">
      <c r="B2578" s="136">
        <v>42275</v>
      </c>
      <c r="C2578" s="261">
        <v>6.751009464263916</v>
      </c>
      <c r="D2578" s="130">
        <f t="shared" si="82"/>
        <v>1.6843678466368465E-3</v>
      </c>
      <c r="E2578" s="130">
        <v>-1.1634223990872173E-2</v>
      </c>
      <c r="G2578" s="130">
        <v>2576</v>
      </c>
      <c r="H2578" s="130">
        <f t="shared" ca="1" si="83"/>
        <v>-1.5543993149362558E-2</v>
      </c>
    </row>
    <row r="2579" spans="2:8" x14ac:dyDescent="0.25">
      <c r="B2579" s="136">
        <v>42272</v>
      </c>
      <c r="C2579" s="261">
        <v>6.7396574020385742</v>
      </c>
      <c r="D2579" s="130">
        <f t="shared" si="82"/>
        <v>7.3531198784968768E-3</v>
      </c>
      <c r="E2579" s="130">
        <v>-1.6815355222701571E-3</v>
      </c>
      <c r="G2579" s="130">
        <v>2577</v>
      </c>
      <c r="H2579" s="130">
        <f t="shared" ca="1" si="83"/>
        <v>1.5497370887384428E-2</v>
      </c>
    </row>
    <row r="2580" spans="2:8" x14ac:dyDescent="0.25">
      <c r="B2580" s="136">
        <v>42271</v>
      </c>
      <c r="C2580" s="261">
        <v>6.6904616355895996</v>
      </c>
      <c r="D2580" s="130">
        <f t="shared" si="82"/>
        <v>1.6994940426683306E-3</v>
      </c>
      <c r="E2580" s="130">
        <v>-7.2994461757201704E-3</v>
      </c>
      <c r="G2580" s="130">
        <v>2578</v>
      </c>
      <c r="H2580" s="130">
        <f t="shared" ca="1" si="83"/>
        <v>-2.3900012706226045E-2</v>
      </c>
    </row>
    <row r="2581" spans="2:8" x14ac:dyDescent="0.25">
      <c r="B2581" s="136">
        <v>42270</v>
      </c>
      <c r="C2581" s="261">
        <v>6.6791105270385742</v>
      </c>
      <c r="D2581" s="130">
        <f t="shared" si="82"/>
        <v>-5.6334924600676987E-3</v>
      </c>
      <c r="E2581" s="130">
        <v>-1.6966106629539128E-3</v>
      </c>
      <c r="G2581" s="130">
        <v>2579</v>
      </c>
      <c r="H2581" s="130">
        <f t="shared" ca="1" si="83"/>
        <v>-8.0239889229793641E-3</v>
      </c>
    </row>
    <row r="2582" spans="2:8" x14ac:dyDescent="0.25">
      <c r="B2582" s="136">
        <v>42269</v>
      </c>
      <c r="C2582" s="261">
        <v>6.7169504165649414</v>
      </c>
      <c r="D2582" s="130">
        <f t="shared" si="82"/>
        <v>-6.1591962333226212E-3</v>
      </c>
      <c r="E2582" s="130">
        <v>5.6654084961137597E-3</v>
      </c>
      <c r="G2582" s="130">
        <v>2580</v>
      </c>
      <c r="H2582" s="130">
        <f t="shared" ca="1" si="83"/>
        <v>1.8092932290638079E-2</v>
      </c>
    </row>
    <row r="2583" spans="2:8" x14ac:dyDescent="0.25">
      <c r="B2583" s="136">
        <v>42268</v>
      </c>
      <c r="C2583" s="261">
        <v>6.758577823638916</v>
      </c>
      <c r="D2583" s="130">
        <f t="shared" si="82"/>
        <v>2.5258346022689008E-2</v>
      </c>
      <c r="E2583" s="130">
        <v>6.197367033008847E-3</v>
      </c>
      <c r="G2583" s="130">
        <v>2581</v>
      </c>
      <c r="H2583" s="130">
        <f t="shared" ca="1" si="83"/>
        <v>-3.6056556752364936E-4</v>
      </c>
    </row>
    <row r="2584" spans="2:8" x14ac:dyDescent="0.25">
      <c r="B2584" s="136">
        <v>42265</v>
      </c>
      <c r="C2584" s="261">
        <v>6.5920729637145996</v>
      </c>
      <c r="D2584" s="130">
        <f t="shared" si="82"/>
        <v>-1.8591391197763867E-2</v>
      </c>
      <c r="E2584" s="130">
        <v>-2.4636079404448993E-2</v>
      </c>
      <c r="G2584" s="130">
        <v>2582</v>
      </c>
      <c r="H2584" s="130">
        <f t="shared" ca="1" si="83"/>
        <v>-1.3427002220463854E-2</v>
      </c>
    </row>
    <row r="2585" spans="2:8" x14ac:dyDescent="0.25">
      <c r="B2585" s="136">
        <v>42264</v>
      </c>
      <c r="C2585" s="261">
        <v>6.7169504165649414</v>
      </c>
      <c r="D2585" s="130">
        <f t="shared" si="82"/>
        <v>-6.7154840289632353E-3</v>
      </c>
      <c r="E2585" s="130">
        <v>1.8943578679683482E-2</v>
      </c>
      <c r="G2585" s="130">
        <v>2583</v>
      </c>
      <c r="H2585" s="130">
        <f t="shared" ca="1" si="83"/>
        <v>8.7547127278580199E-3</v>
      </c>
    </row>
    <row r="2586" spans="2:8" x14ac:dyDescent="0.25">
      <c r="B2586" s="136">
        <v>42263</v>
      </c>
      <c r="C2586" s="261">
        <v>6.7623629570007324</v>
      </c>
      <c r="D2586" s="130">
        <f t="shared" si="82"/>
        <v>6.1936624932145074E-3</v>
      </c>
      <c r="E2586" s="130">
        <v>6.7608866553186585E-3</v>
      </c>
      <c r="G2586" s="130">
        <v>2584</v>
      </c>
      <c r="H2586" s="130">
        <f t="shared" ca="1" si="83"/>
        <v>2.0559506942871363E-2</v>
      </c>
    </row>
    <row r="2587" spans="2:8" x14ac:dyDescent="0.25">
      <c r="B2587" s="136">
        <v>42262</v>
      </c>
      <c r="C2587" s="261">
        <v>6.7207369804382324</v>
      </c>
      <c r="D2587" s="130">
        <f t="shared" si="82"/>
        <v>4.5251503554828744E-3</v>
      </c>
      <c r="E2587" s="130">
        <v>-6.1555371734974282E-3</v>
      </c>
      <c r="G2587" s="130">
        <v>2585</v>
      </c>
      <c r="H2587" s="130">
        <f t="shared" ca="1" si="83"/>
        <v>-3.0856329431484822E-2</v>
      </c>
    </row>
    <row r="2588" spans="2:8" x14ac:dyDescent="0.25">
      <c r="B2588" s="136">
        <v>42261</v>
      </c>
      <c r="C2588" s="261">
        <v>6.6904616355895996</v>
      </c>
      <c r="D2588" s="130">
        <f t="shared" si="82"/>
        <v>-5.6550199895233615E-4</v>
      </c>
      <c r="E2588" s="130">
        <v>-4.5047656137643822E-3</v>
      </c>
      <c r="G2588" s="130">
        <v>2586</v>
      </c>
      <c r="H2588" s="130">
        <f t="shared" ca="1" si="83"/>
        <v>7.8023710440959498E-3</v>
      </c>
    </row>
    <row r="2589" spans="2:8" x14ac:dyDescent="0.25">
      <c r="B2589" s="136">
        <v>42258</v>
      </c>
      <c r="C2589" s="261">
        <v>6.6942472457885742</v>
      </c>
      <c r="D2589" s="130">
        <f t="shared" si="82"/>
        <v>5.1137546583379561E-3</v>
      </c>
      <c r="E2589" s="130">
        <v>5.6582197240878445E-4</v>
      </c>
      <c r="G2589" s="130">
        <v>2587</v>
      </c>
      <c r="H2589" s="130">
        <f t="shared" ca="1" si="83"/>
        <v>-3.0806513395454441E-2</v>
      </c>
    </row>
    <row r="2590" spans="2:8" x14ac:dyDescent="0.25">
      <c r="B2590" s="136">
        <v>42257</v>
      </c>
      <c r="C2590" s="261">
        <v>6.6601886749267578</v>
      </c>
      <c r="D2590" s="130">
        <f t="shared" si="82"/>
        <v>1.9108408521315144E-2</v>
      </c>
      <c r="E2590" s="130">
        <v>-5.0877372184367758E-3</v>
      </c>
      <c r="G2590" s="130">
        <v>2588</v>
      </c>
      <c r="H2590" s="130">
        <f t="shared" ca="1" si="83"/>
        <v>1.5062018946136764E-2</v>
      </c>
    </row>
    <row r="2591" spans="2:8" x14ac:dyDescent="0.25">
      <c r="B2591" s="136">
        <v>42256</v>
      </c>
      <c r="C2591" s="261">
        <v>6.5353093147277832</v>
      </c>
      <c r="D2591" s="130">
        <f t="shared" si="82"/>
        <v>-9.7479468338211184E-3</v>
      </c>
      <c r="E2591" s="130">
        <v>-1.8750123501621058E-2</v>
      </c>
      <c r="G2591" s="130">
        <v>2589</v>
      </c>
      <c r="H2591" s="130">
        <f t="shared" ca="1" si="83"/>
        <v>-7.0326686676031296E-3</v>
      </c>
    </row>
    <row r="2592" spans="2:8" x14ac:dyDescent="0.25">
      <c r="B2592" s="136">
        <v>42255</v>
      </c>
      <c r="C2592" s="261">
        <v>6.599642276763916</v>
      </c>
      <c r="D2592" s="130">
        <f t="shared" si="82"/>
        <v>3.0732856118647768E-2</v>
      </c>
      <c r="E2592" s="130">
        <v>9.8439046934096774E-3</v>
      </c>
      <c r="G2592" s="130">
        <v>2590</v>
      </c>
      <c r="H2592" s="130">
        <f t="shared" ca="1" si="83"/>
        <v>6.7718198131164519E-3</v>
      </c>
    </row>
    <row r="2593" spans="2:8" x14ac:dyDescent="0.25">
      <c r="B2593" s="136">
        <v>42251</v>
      </c>
      <c r="C2593" s="261">
        <v>6.4028639793395996</v>
      </c>
      <c r="D2593" s="130">
        <f t="shared" si="82"/>
        <v>-3.5897263211343518E-2</v>
      </c>
      <c r="E2593" s="130">
        <v>-2.9816509618579682E-2</v>
      </c>
      <c r="G2593" s="130">
        <v>2591</v>
      </c>
      <c r="H2593" s="130">
        <f t="shared" ca="1" si="83"/>
        <v>-1.5414537926797388E-2</v>
      </c>
    </row>
    <row r="2594" spans="2:8" x14ac:dyDescent="0.25">
      <c r="B2594" s="136">
        <v>42250</v>
      </c>
      <c r="C2594" s="261">
        <v>6.6412672996520996</v>
      </c>
      <c r="D2594" s="130">
        <f t="shared" si="82"/>
        <v>5.730558675854547E-3</v>
      </c>
      <c r="E2594" s="130">
        <v>3.7233856768122263E-2</v>
      </c>
      <c r="G2594" s="130">
        <v>2592</v>
      </c>
      <c r="H2594" s="130">
        <f t="shared" ca="1" si="83"/>
        <v>-3.6678461800346077E-2</v>
      </c>
    </row>
    <row r="2595" spans="2:8" x14ac:dyDescent="0.25">
      <c r="B2595" s="136">
        <v>42249</v>
      </c>
      <c r="C2595" s="261">
        <v>6.6034259796142578</v>
      </c>
      <c r="D2595" s="130">
        <f t="shared" si="82"/>
        <v>3.5608282420593253E-2</v>
      </c>
      <c r="E2595" s="130">
        <v>-5.6979064883932772E-3</v>
      </c>
      <c r="G2595" s="130">
        <v>2593</v>
      </c>
      <c r="H2595" s="130">
        <f t="shared" ca="1" si="83"/>
        <v>-1.8529122990683187E-2</v>
      </c>
    </row>
    <row r="2596" spans="2:8" x14ac:dyDescent="0.25">
      <c r="B2596" s="136">
        <v>42248</v>
      </c>
      <c r="C2596" s="261">
        <v>6.3763742446899414</v>
      </c>
      <c r="D2596" s="130">
        <f t="shared" si="82"/>
        <v>-1.7492482166452709E-2</v>
      </c>
      <c r="E2596" s="130">
        <v>-3.4383929739692447E-2</v>
      </c>
      <c r="G2596" s="130">
        <v>2594</v>
      </c>
      <c r="H2596" s="130">
        <f t="shared" ca="1" si="83"/>
        <v>1.190427999687789E-2</v>
      </c>
    </row>
    <row r="2597" spans="2:8" x14ac:dyDescent="0.25">
      <c r="B2597" s="136">
        <v>42247</v>
      </c>
      <c r="C2597" s="261">
        <v>6.489898681640625</v>
      </c>
      <c r="D2597" s="130">
        <f t="shared" si="82"/>
        <v>-2.0559867426635743E-2</v>
      </c>
      <c r="E2597" s="130">
        <v>1.7803916864701508E-2</v>
      </c>
      <c r="G2597" s="130">
        <v>2595</v>
      </c>
      <c r="H2597" s="130">
        <f t="shared" ca="1" si="83"/>
        <v>-4.4175520312498013E-3</v>
      </c>
    </row>
    <row r="2598" spans="2:8" x14ac:dyDescent="0.25">
      <c r="B2598" s="136">
        <v>42244</v>
      </c>
      <c r="C2598" s="261">
        <v>6.6261310577392578</v>
      </c>
      <c r="D2598" s="130">
        <f t="shared" si="82"/>
        <v>1.389708407631164E-2</v>
      </c>
      <c r="E2598" s="130">
        <v>2.099144883170868E-2</v>
      </c>
      <c r="G2598" s="130">
        <v>2596</v>
      </c>
      <c r="H2598" s="130">
        <f t="shared" ca="1" si="83"/>
        <v>-3.4344042757161478E-2</v>
      </c>
    </row>
    <row r="2599" spans="2:8" x14ac:dyDescent="0.25">
      <c r="B2599" s="136">
        <v>42243</v>
      </c>
      <c r="C2599" s="261">
        <v>6.5353093147277832</v>
      </c>
      <c r="D2599" s="130">
        <f t="shared" si="82"/>
        <v>1.8879040565036802E-2</v>
      </c>
      <c r="E2599" s="130">
        <v>-1.3706602272135212E-2</v>
      </c>
      <c r="G2599" s="130">
        <v>2597</v>
      </c>
      <c r="H2599" s="130">
        <f t="shared" ca="1" si="83"/>
        <v>1.2903529480784708E-2</v>
      </c>
    </row>
    <row r="2600" spans="2:8" x14ac:dyDescent="0.25">
      <c r="B2600" s="136">
        <v>42242</v>
      </c>
      <c r="C2600" s="261">
        <v>6.414215087890625</v>
      </c>
      <c r="D2600" s="130">
        <f t="shared" si="82"/>
        <v>2.7272515524689248E-2</v>
      </c>
      <c r="E2600" s="130">
        <v>-1.8529226545446559E-2</v>
      </c>
      <c r="G2600" s="130">
        <v>2598</v>
      </c>
      <c r="H2600" s="130">
        <f t="shared" ca="1" si="83"/>
        <v>-2.3956949929412968E-2</v>
      </c>
    </row>
    <row r="2601" spans="2:8" x14ac:dyDescent="0.25">
      <c r="B2601" s="136">
        <v>42241</v>
      </c>
      <c r="C2601" s="261">
        <v>6.2439274787902832</v>
      </c>
      <c r="D2601" s="130">
        <f t="shared" si="82"/>
        <v>-2.4183677099762772E-3</v>
      </c>
      <c r="E2601" s="130">
        <v>-2.6548471912304156E-2</v>
      </c>
      <c r="G2601" s="130">
        <v>2599</v>
      </c>
      <c r="H2601" s="130">
        <f t="shared" ca="1" si="83"/>
        <v>6.3417159221259315E-3</v>
      </c>
    </row>
    <row r="2602" spans="2:8" x14ac:dyDescent="0.25">
      <c r="B2602" s="136">
        <v>42240</v>
      </c>
      <c r="C2602" s="261">
        <v>6.2590641975402832</v>
      </c>
      <c r="D2602" s="130">
        <f t="shared" si="82"/>
        <v>-2.9911951462964971E-2</v>
      </c>
      <c r="E2602" s="130">
        <v>2.4242303904741429E-3</v>
      </c>
      <c r="G2602" s="130">
        <v>2600</v>
      </c>
      <c r="H2602" s="130">
        <f t="shared" ca="1" si="83"/>
        <v>1.5753866824717851E-2</v>
      </c>
    </row>
    <row r="2603" spans="2:8" x14ac:dyDescent="0.25">
      <c r="B2603" s="136">
        <v>42237</v>
      </c>
      <c r="C2603" s="261">
        <v>6.4520578384399414</v>
      </c>
      <c r="D2603" s="130">
        <f t="shared" si="82"/>
        <v>-1.5020003960027022E-2</v>
      </c>
      <c r="E2603" s="130">
        <v>3.083426448565614E-2</v>
      </c>
      <c r="G2603" s="130">
        <v>2601</v>
      </c>
      <c r="H2603" s="130">
        <f t="shared" ca="1" si="83"/>
        <v>2.4522084108505243E-2</v>
      </c>
    </row>
    <row r="2604" spans="2:8" x14ac:dyDescent="0.25">
      <c r="B2604" s="136">
        <v>42236</v>
      </c>
      <c r="C2604" s="261">
        <v>6.550445556640625</v>
      </c>
      <c r="D2604" s="130">
        <f t="shared" si="82"/>
        <v>-4.6806157963280616E-2</v>
      </c>
      <c r="E2604" s="130">
        <v>1.5249044671377745E-2</v>
      </c>
      <c r="G2604" s="130">
        <v>2602</v>
      </c>
      <c r="H2604" s="130">
        <f t="shared" ca="1" si="83"/>
        <v>-1.8708346565491682E-2</v>
      </c>
    </row>
    <row r="2605" spans="2:8" x14ac:dyDescent="0.25">
      <c r="B2605" s="136">
        <v>42235</v>
      </c>
      <c r="C2605" s="261">
        <v>6.8721022605895996</v>
      </c>
      <c r="D2605" s="130">
        <f t="shared" si="82"/>
        <v>8.8887059447307504E-3</v>
      </c>
      <c r="E2605" s="130">
        <v>4.9104553448717649E-2</v>
      </c>
      <c r="G2605" s="130">
        <v>2603</v>
      </c>
      <c r="H2605" s="130">
        <f t="shared" ca="1" si="83"/>
        <v>-2.6940974066611223E-2</v>
      </c>
    </row>
    <row r="2606" spans="2:8" x14ac:dyDescent="0.25">
      <c r="B2606" s="136">
        <v>42234</v>
      </c>
      <c r="C2606" s="261">
        <v>6.811556339263916</v>
      </c>
      <c r="D2606" s="130">
        <f t="shared" si="82"/>
        <v>5.586565043181487E-3</v>
      </c>
      <c r="E2606" s="130">
        <v>-8.8103929525182867E-3</v>
      </c>
      <c r="G2606" s="130">
        <v>2604</v>
      </c>
      <c r="H2606" s="130">
        <f t="shared" ca="1" si="83"/>
        <v>-5.9298913392482671E-3</v>
      </c>
    </row>
    <row r="2607" spans="2:8" x14ac:dyDescent="0.25">
      <c r="B2607" s="136">
        <v>42233</v>
      </c>
      <c r="C2607" s="261">
        <v>6.773714542388916</v>
      </c>
      <c r="D2607" s="130">
        <f t="shared" si="82"/>
        <v>-3.8953623436573199E-3</v>
      </c>
      <c r="E2607" s="130">
        <v>-5.5555287206343999E-3</v>
      </c>
      <c r="G2607" s="130">
        <v>2605</v>
      </c>
      <c r="H2607" s="130">
        <f t="shared" ca="1" si="83"/>
        <v>2.4623616034334189E-2</v>
      </c>
    </row>
    <row r="2608" spans="2:8" x14ac:dyDescent="0.25">
      <c r="B2608" s="136">
        <v>42230</v>
      </c>
      <c r="C2608" s="261">
        <v>6.800203800201416</v>
      </c>
      <c r="D2608" s="130">
        <f t="shared" si="82"/>
        <v>-3.3278406293020223E-3</v>
      </c>
      <c r="E2608" s="130">
        <v>3.9105955302270404E-3</v>
      </c>
      <c r="G2608" s="130">
        <v>2606</v>
      </c>
      <c r="H2608" s="130">
        <f t="shared" ca="1" si="83"/>
        <v>-2.3205858133293601E-2</v>
      </c>
    </row>
    <row r="2609" spans="2:8" x14ac:dyDescent="0.25">
      <c r="B2609" s="136">
        <v>42229</v>
      </c>
      <c r="C2609" s="261">
        <v>6.8229093551635742</v>
      </c>
      <c r="D2609" s="130">
        <f t="shared" si="82"/>
        <v>1.0083912479260836E-2</v>
      </c>
      <c r="E2609" s="130">
        <v>3.3389521298590615E-3</v>
      </c>
      <c r="G2609" s="130">
        <v>2607</v>
      </c>
      <c r="H2609" s="130">
        <f t="shared" ca="1" si="83"/>
        <v>8.8357979459067464E-3</v>
      </c>
    </row>
    <row r="2610" spans="2:8" x14ac:dyDescent="0.25">
      <c r="B2610" s="136">
        <v>42228</v>
      </c>
      <c r="C2610" s="261">
        <v>6.7547945976257324</v>
      </c>
      <c r="D2610" s="130">
        <f t="shared" si="82"/>
        <v>2.2337024211764131E-2</v>
      </c>
      <c r="E2610" s="130">
        <v>-9.9832423372725274E-3</v>
      </c>
      <c r="G2610" s="130">
        <v>2608</v>
      </c>
      <c r="H2610" s="130">
        <f t="shared" ca="1" si="83"/>
        <v>-1.7159936117731021E-3</v>
      </c>
    </row>
    <row r="2611" spans="2:8" x14ac:dyDescent="0.25">
      <c r="B2611" s="136">
        <v>42227</v>
      </c>
      <c r="C2611" s="261">
        <v>6.6072092056274414</v>
      </c>
      <c r="D2611" s="130">
        <f t="shared" si="82"/>
        <v>-1.3001915968354682E-2</v>
      </c>
      <c r="E2611" s="130">
        <v>-2.1848982950594287E-2</v>
      </c>
      <c r="G2611" s="130">
        <v>2609</v>
      </c>
      <c r="H2611" s="130">
        <f t="shared" ca="1" si="83"/>
        <v>-2.7123112462660949E-2</v>
      </c>
    </row>
    <row r="2612" spans="2:8" x14ac:dyDescent="0.25">
      <c r="B2612" s="136">
        <v>42226</v>
      </c>
      <c r="C2612" s="261">
        <v>6.6942472457885742</v>
      </c>
      <c r="D2612" s="130">
        <f t="shared" si="82"/>
        <v>9.1273096453706164E-3</v>
      </c>
      <c r="E2612" s="130">
        <v>1.3173192713044631E-2</v>
      </c>
      <c r="G2612" s="130">
        <v>2610</v>
      </c>
      <c r="H2612" s="130">
        <f t="shared" ca="1" si="83"/>
        <v>2.2289724067322454E-2</v>
      </c>
    </row>
    <row r="2613" spans="2:8" x14ac:dyDescent="0.25">
      <c r="B2613" s="136">
        <v>42223</v>
      </c>
      <c r="C2613" s="261">
        <v>6.6336994171142578</v>
      </c>
      <c r="D2613" s="130">
        <f t="shared" si="82"/>
        <v>1.2709648489366163E-2</v>
      </c>
      <c r="E2613" s="130">
        <v>-9.0447553625103583E-3</v>
      </c>
      <c r="G2613" s="130">
        <v>2611</v>
      </c>
      <c r="H2613" s="130">
        <f t="shared" ca="1" si="83"/>
        <v>-1.3488544393968856E-2</v>
      </c>
    </row>
    <row r="2614" spans="2:8" x14ac:dyDescent="0.25">
      <c r="B2614" s="136">
        <v>42222</v>
      </c>
      <c r="C2614" s="261">
        <v>6.550445556640625</v>
      </c>
      <c r="D2614" s="130">
        <f t="shared" si="82"/>
        <v>-4.600395818522866E-3</v>
      </c>
      <c r="E2614" s="130">
        <v>-1.2550140613674245E-2</v>
      </c>
      <c r="G2614" s="130">
        <v>2612</v>
      </c>
      <c r="H2614" s="130">
        <f t="shared" ca="1" si="83"/>
        <v>4.7607109777909669E-2</v>
      </c>
    </row>
    <row r="2615" spans="2:8" x14ac:dyDescent="0.25">
      <c r="B2615" s="136">
        <v>42221</v>
      </c>
      <c r="C2615" s="261">
        <v>6.5807194709777832</v>
      </c>
      <c r="D2615" s="130">
        <f t="shared" si="82"/>
        <v>2.656421630764088E-2</v>
      </c>
      <c r="E2615" s="130">
        <v>4.6216572713084396E-3</v>
      </c>
      <c r="G2615" s="130">
        <v>2613</v>
      </c>
      <c r="H2615" s="130">
        <f t="shared" ca="1" si="83"/>
        <v>2.7376121741767231E-2</v>
      </c>
    </row>
    <row r="2616" spans="2:8" x14ac:dyDescent="0.25">
      <c r="B2616" s="136">
        <v>42220</v>
      </c>
      <c r="C2616" s="261">
        <v>6.4104313850402832</v>
      </c>
      <c r="D2616" s="130">
        <f t="shared" si="82"/>
        <v>-1.179239588095297E-3</v>
      </c>
      <c r="E2616" s="130">
        <v>-2.5876818893208052E-2</v>
      </c>
      <c r="G2616" s="130">
        <v>2614</v>
      </c>
      <c r="H2616" s="130">
        <f t="shared" ca="1" si="83"/>
        <v>5.8508119377443293E-3</v>
      </c>
    </row>
    <row r="2617" spans="2:8" x14ac:dyDescent="0.25">
      <c r="B2617" s="136">
        <v>42219</v>
      </c>
      <c r="C2617" s="261">
        <v>6.4179997444152832</v>
      </c>
      <c r="D2617" s="130">
        <f t="shared" si="82"/>
        <v>2.9568906931826313E-3</v>
      </c>
      <c r="E2617" s="130">
        <v>1.1806318358951501E-3</v>
      </c>
      <c r="G2617" s="130">
        <v>2615</v>
      </c>
      <c r="H2617" s="130">
        <f t="shared" ca="1" si="83"/>
        <v>4.2795483256346856E-2</v>
      </c>
    </row>
    <row r="2618" spans="2:8" x14ac:dyDescent="0.25">
      <c r="B2618" s="136">
        <v>42216</v>
      </c>
      <c r="C2618" s="261">
        <v>6.399078369140625</v>
      </c>
      <c r="D2618" s="130">
        <f t="shared" si="82"/>
        <v>-2.3598707780436864E-3</v>
      </c>
      <c r="E2618" s="130">
        <v>-2.9481732670872908E-3</v>
      </c>
      <c r="G2618" s="130">
        <v>2616</v>
      </c>
      <c r="H2618" s="130">
        <f t="shared" ca="1" si="83"/>
        <v>2.0782586533614374E-2</v>
      </c>
    </row>
    <row r="2619" spans="2:8" x14ac:dyDescent="0.25">
      <c r="B2619" s="136">
        <v>42215</v>
      </c>
      <c r="C2619" s="261">
        <v>6.414215087890625</v>
      </c>
      <c r="D2619" s="130">
        <f t="shared" si="82"/>
        <v>-2.9412364222332005E-3</v>
      </c>
      <c r="E2619" s="130">
        <v>2.3654529413167369E-3</v>
      </c>
      <c r="G2619" s="130">
        <v>2617</v>
      </c>
      <c r="H2619" s="130">
        <f t="shared" ca="1" si="83"/>
        <v>-5.7765461731260834E-3</v>
      </c>
    </row>
    <row r="2620" spans="2:8" x14ac:dyDescent="0.25">
      <c r="B2620" s="136">
        <v>42214</v>
      </c>
      <c r="C2620" s="261">
        <v>6.4331364631652832</v>
      </c>
      <c r="D2620" s="130">
        <f t="shared" si="82"/>
        <v>4.1345774403950541E-3</v>
      </c>
      <c r="E2620" s="130">
        <v>2.9499128132419203E-3</v>
      </c>
      <c r="G2620" s="130">
        <v>2618</v>
      </c>
      <c r="H2620" s="130">
        <f t="shared" ca="1" si="83"/>
        <v>7.8419636413893203E-4</v>
      </c>
    </row>
    <row r="2621" spans="2:8" x14ac:dyDescent="0.25">
      <c r="B2621" s="136">
        <v>42213</v>
      </c>
      <c r="C2621" s="261">
        <v>6.4066476821899414</v>
      </c>
      <c r="D2621" s="130">
        <f t="shared" si="82"/>
        <v>1.1350079477278351E-2</v>
      </c>
      <c r="E2621" s="130">
        <v>-4.11755309824542E-3</v>
      </c>
      <c r="G2621" s="130">
        <v>2619</v>
      </c>
      <c r="H2621" s="130">
        <f t="shared" ca="1" si="83"/>
        <v>2.2956928882164936E-2</v>
      </c>
    </row>
    <row r="2622" spans="2:8" x14ac:dyDescent="0.25">
      <c r="B2622" s="136">
        <v>42212</v>
      </c>
      <c r="C2622" s="261">
        <v>6.3347477912902832</v>
      </c>
      <c r="D2622" s="130">
        <f t="shared" si="82"/>
        <v>-2.843870545365829E-2</v>
      </c>
      <c r="E2622" s="130">
        <v>-1.1222700929775672E-2</v>
      </c>
      <c r="G2622" s="130">
        <v>2620</v>
      </c>
      <c r="H2622" s="130">
        <f t="shared" ca="1" si="83"/>
        <v>-3.4554180281990025E-2</v>
      </c>
    </row>
    <row r="2623" spans="2:8" x14ac:dyDescent="0.25">
      <c r="B2623" s="136">
        <v>42209</v>
      </c>
      <c r="C2623" s="261">
        <v>6.5201730728149414</v>
      </c>
      <c r="D2623" s="130">
        <f t="shared" si="82"/>
        <v>-5.19620752440649E-3</v>
      </c>
      <c r="E2623" s="130">
        <v>2.9271138746770869E-2</v>
      </c>
      <c r="G2623" s="130">
        <v>2621</v>
      </c>
      <c r="H2623" s="130">
        <f t="shared" ca="1" si="83"/>
        <v>-5.990458079367972E-3</v>
      </c>
    </row>
    <row r="2624" spans="2:8" x14ac:dyDescent="0.25">
      <c r="B2624" s="136">
        <v>42208</v>
      </c>
      <c r="C2624" s="261">
        <v>6.5542302131652832</v>
      </c>
      <c r="D2624" s="130">
        <f t="shared" si="82"/>
        <v>3.4761558994048738E-3</v>
      </c>
      <c r="E2624" s="130">
        <v>5.2233491304607927E-3</v>
      </c>
      <c r="G2624" s="130">
        <v>2622</v>
      </c>
      <c r="H2624" s="130">
        <f t="shared" ca="1" si="83"/>
        <v>-5.2476436224215949E-4</v>
      </c>
    </row>
    <row r="2625" spans="2:8" x14ac:dyDescent="0.25">
      <c r="B2625" s="136">
        <v>42207</v>
      </c>
      <c r="C2625" s="261">
        <v>6.5315256118774414</v>
      </c>
      <c r="D2625" s="130">
        <f t="shared" si="82"/>
        <v>1.1723347003345402E-2</v>
      </c>
      <c r="E2625" s="130">
        <v>-3.4641140987443121E-3</v>
      </c>
      <c r="G2625" s="130">
        <v>2623</v>
      </c>
      <c r="H2625" s="130">
        <f t="shared" ca="1" si="83"/>
        <v>-2.8072622377745118E-2</v>
      </c>
    </row>
    <row r="2626" spans="2:8" x14ac:dyDescent="0.25">
      <c r="B2626" s="136">
        <v>42206</v>
      </c>
      <c r="C2626" s="261">
        <v>6.4558415412902832</v>
      </c>
      <c r="D2626" s="130">
        <f t="shared" si="82"/>
        <v>8.1800808668992975E-2</v>
      </c>
      <c r="E2626" s="130">
        <v>-1.1587502688426777E-2</v>
      </c>
      <c r="G2626" s="130">
        <v>2624</v>
      </c>
      <c r="H2626" s="130">
        <f t="shared" ca="1" si="83"/>
        <v>1.4232197850436151E-2</v>
      </c>
    </row>
    <row r="2627" spans="2:8" x14ac:dyDescent="0.25">
      <c r="B2627" s="136">
        <v>42205</v>
      </c>
      <c r="C2627" s="261">
        <v>5.9676804542541504</v>
      </c>
      <c r="D2627" s="130">
        <f t="shared" ref="D2627:D2690" si="84">(C2627-C2628)/C2628</f>
        <v>-4.4190120775458265E-3</v>
      </c>
      <c r="E2627" s="130">
        <v>-7.5615407211275437E-2</v>
      </c>
      <c r="G2627" s="130">
        <v>2625</v>
      </c>
      <c r="H2627" s="130">
        <f t="shared" ref="H2627:H2690" ca="1" si="85">_xlfn.NORM.INV(RAND(),N$5,N$6)</f>
        <v>1.6258615092173342E-2</v>
      </c>
    </row>
    <row r="2628" spans="2:8" x14ac:dyDescent="0.25">
      <c r="B2628" s="136">
        <v>42202</v>
      </c>
      <c r="C2628" s="261">
        <v>5.994168758392334</v>
      </c>
      <c r="D2628" s="130">
        <f t="shared" si="84"/>
        <v>-5.6499271086867617E-3</v>
      </c>
      <c r="E2628" s="130">
        <v>4.4386264213093062E-3</v>
      </c>
      <c r="G2628" s="130">
        <v>2626</v>
      </c>
      <c r="H2628" s="130">
        <f t="shared" ca="1" si="85"/>
        <v>2.077424947406285E-2</v>
      </c>
    </row>
    <row r="2629" spans="2:8" x14ac:dyDescent="0.25">
      <c r="B2629" s="136">
        <v>42201</v>
      </c>
      <c r="C2629" s="261">
        <v>6.0282278060913086</v>
      </c>
      <c r="D2629" s="130">
        <f t="shared" si="84"/>
        <v>9.5057369723028761E-3</v>
      </c>
      <c r="E2629" s="130">
        <v>5.682030164948078E-3</v>
      </c>
      <c r="G2629" s="130">
        <v>2627</v>
      </c>
      <c r="H2629" s="130">
        <f t="shared" ca="1" si="85"/>
        <v>-7.373540135720922E-3</v>
      </c>
    </row>
    <row r="2630" spans="2:8" x14ac:dyDescent="0.25">
      <c r="B2630" s="136">
        <v>42200</v>
      </c>
      <c r="C2630" s="261">
        <v>5.9714646339416504</v>
      </c>
      <c r="D2630" s="130">
        <f t="shared" si="84"/>
        <v>1.283682522736739E-2</v>
      </c>
      <c r="E2630" s="130">
        <v>-9.4162287782656538E-3</v>
      </c>
      <c r="G2630" s="130">
        <v>2628</v>
      </c>
      <c r="H2630" s="130">
        <f t="shared" ca="1" si="85"/>
        <v>3.2119253189867396E-5</v>
      </c>
    </row>
    <row r="2631" spans="2:8" x14ac:dyDescent="0.25">
      <c r="B2631" s="136">
        <v>42199</v>
      </c>
      <c r="C2631" s="261">
        <v>5.8957815170288086</v>
      </c>
      <c r="D2631" s="130">
        <f t="shared" si="84"/>
        <v>2.5742335174496413E-3</v>
      </c>
      <c r="E2631" s="130">
        <v>-1.2674129640266296E-2</v>
      </c>
      <c r="G2631" s="130">
        <v>2629</v>
      </c>
      <c r="H2631" s="130">
        <f t="shared" ca="1" si="85"/>
        <v>-1.7309580018139269E-2</v>
      </c>
    </row>
    <row r="2632" spans="2:8" x14ac:dyDescent="0.25">
      <c r="B2632" s="136">
        <v>42198</v>
      </c>
      <c r="C2632" s="261">
        <v>5.880643367767334</v>
      </c>
      <c r="D2632" s="130">
        <f t="shared" si="84"/>
        <v>3.8759503774810668E-3</v>
      </c>
      <c r="E2632" s="130">
        <v>-2.567623854064306E-3</v>
      </c>
      <c r="G2632" s="130">
        <v>2630</v>
      </c>
      <c r="H2632" s="130">
        <f t="shared" ca="1" si="85"/>
        <v>8.7743096977146457E-3</v>
      </c>
    </row>
    <row r="2633" spans="2:8" x14ac:dyDescent="0.25">
      <c r="B2633" s="136">
        <v>42195</v>
      </c>
      <c r="C2633" s="261">
        <v>5.857938289642334</v>
      </c>
      <c r="D2633" s="130">
        <f t="shared" si="84"/>
        <v>4.5424829519924671E-3</v>
      </c>
      <c r="E2633" s="130">
        <v>-3.8609853897024009E-3</v>
      </c>
      <c r="G2633" s="130">
        <v>2631</v>
      </c>
      <c r="H2633" s="130">
        <f t="shared" ca="1" si="85"/>
        <v>5.8993773238146018E-3</v>
      </c>
    </row>
    <row r="2634" spans="2:8" x14ac:dyDescent="0.25">
      <c r="B2634" s="136">
        <v>42194</v>
      </c>
      <c r="C2634" s="261">
        <v>5.831449031829834</v>
      </c>
      <c r="D2634" s="130">
        <f t="shared" si="84"/>
        <v>-2.5889843056691366E-3</v>
      </c>
      <c r="E2634" s="130">
        <v>-4.5219421070612446E-3</v>
      </c>
      <c r="G2634" s="130">
        <v>2632</v>
      </c>
      <c r="H2634" s="130">
        <f t="shared" ca="1" si="85"/>
        <v>-1.4082819390675325E-2</v>
      </c>
    </row>
    <row r="2635" spans="2:8" x14ac:dyDescent="0.25">
      <c r="B2635" s="136">
        <v>42193</v>
      </c>
      <c r="C2635" s="261">
        <v>5.846585750579834</v>
      </c>
      <c r="D2635" s="130">
        <f t="shared" si="84"/>
        <v>-2.5851231595741393E-2</v>
      </c>
      <c r="E2635" s="130">
        <v>2.5957045439956956E-3</v>
      </c>
      <c r="G2635" s="130">
        <v>2633</v>
      </c>
      <c r="H2635" s="130">
        <f t="shared" ca="1" si="85"/>
        <v>2.5118410764962518E-2</v>
      </c>
    </row>
    <row r="2636" spans="2:8" x14ac:dyDescent="0.25">
      <c r="B2636" s="136">
        <v>42192</v>
      </c>
      <c r="C2636" s="261">
        <v>6.0017380714416504</v>
      </c>
      <c r="D2636" s="130">
        <f t="shared" si="84"/>
        <v>-1.2594397476867357E-3</v>
      </c>
      <c r="E2636" s="130">
        <v>2.653725224955936E-2</v>
      </c>
      <c r="G2636" s="130">
        <v>2634</v>
      </c>
      <c r="H2636" s="130">
        <f t="shared" ca="1" si="85"/>
        <v>8.385923881216872E-3</v>
      </c>
    </row>
    <row r="2637" spans="2:8" x14ac:dyDescent="0.25">
      <c r="B2637" s="136">
        <v>42191</v>
      </c>
      <c r="C2637" s="261">
        <v>6.0093064308166504</v>
      </c>
      <c r="D2637" s="130">
        <f t="shared" si="84"/>
        <v>-5.0125857438837046E-3</v>
      </c>
      <c r="E2637" s="130">
        <v>1.261027936392772E-3</v>
      </c>
      <c r="G2637" s="130">
        <v>2635</v>
      </c>
      <c r="H2637" s="130">
        <f t="shared" ca="1" si="85"/>
        <v>1.7018809837771993E-2</v>
      </c>
    </row>
    <row r="2638" spans="2:8" x14ac:dyDescent="0.25">
      <c r="B2638" s="136">
        <v>42187</v>
      </c>
      <c r="C2638" s="261">
        <v>6.0395803451538086</v>
      </c>
      <c r="D2638" s="130">
        <f t="shared" si="84"/>
        <v>3.1425826804007116E-3</v>
      </c>
      <c r="E2638" s="130">
        <v>5.037838340529433E-3</v>
      </c>
      <c r="G2638" s="130">
        <v>2636</v>
      </c>
      <c r="H2638" s="130">
        <f t="shared" ca="1" si="85"/>
        <v>1.7120479056116827E-2</v>
      </c>
    </row>
    <row r="2639" spans="2:8" x14ac:dyDescent="0.25">
      <c r="B2639" s="136">
        <v>42186</v>
      </c>
      <c r="C2639" s="261">
        <v>6.0206599235534668</v>
      </c>
      <c r="D2639" s="130">
        <f t="shared" si="84"/>
        <v>3.7857892030913726E-3</v>
      </c>
      <c r="E2639" s="130">
        <v>-3.1327377928705995E-3</v>
      </c>
      <c r="G2639" s="130">
        <v>2637</v>
      </c>
      <c r="H2639" s="130">
        <f t="shared" ca="1" si="85"/>
        <v>3.9739596571594885E-2</v>
      </c>
    </row>
    <row r="2640" spans="2:8" x14ac:dyDescent="0.25">
      <c r="B2640" s="136">
        <v>42185</v>
      </c>
      <c r="C2640" s="261">
        <v>5.997952938079834</v>
      </c>
      <c r="D2640" s="130">
        <f t="shared" si="84"/>
        <v>-6.3067286788595167E-4</v>
      </c>
      <c r="E2640" s="130">
        <v>-3.7715110572514904E-3</v>
      </c>
      <c r="G2640" s="130">
        <v>2638</v>
      </c>
      <c r="H2640" s="130">
        <f t="shared" ca="1" si="85"/>
        <v>1.5068771181436932E-3</v>
      </c>
    </row>
    <row r="2641" spans="2:8" x14ac:dyDescent="0.25">
      <c r="B2641" s="136">
        <v>42184</v>
      </c>
      <c r="C2641" s="261">
        <v>6.0017380714416504</v>
      </c>
      <c r="D2641" s="130">
        <f t="shared" si="84"/>
        <v>-1.9171290186988207E-2</v>
      </c>
      <c r="E2641" s="130">
        <v>6.3107086715958249E-4</v>
      </c>
      <c r="G2641" s="130">
        <v>2639</v>
      </c>
      <c r="H2641" s="130">
        <f t="shared" ca="1" si="85"/>
        <v>-2.6567810831346312E-2</v>
      </c>
    </row>
    <row r="2642" spans="2:8" x14ac:dyDescent="0.25">
      <c r="B2642" s="136">
        <v>42181</v>
      </c>
      <c r="C2642" s="261">
        <v>6.1190481185913086</v>
      </c>
      <c r="D2642" s="130">
        <f t="shared" si="84"/>
        <v>2.4798391979270096E-3</v>
      </c>
      <c r="E2642" s="130">
        <v>1.9546012463932751E-2</v>
      </c>
      <c r="G2642" s="130">
        <v>2640</v>
      </c>
      <c r="H2642" s="130">
        <f t="shared" ca="1" si="85"/>
        <v>2.3555101577320849E-2</v>
      </c>
    </row>
    <row r="2643" spans="2:8" x14ac:dyDescent="0.25">
      <c r="B2643" s="136">
        <v>42180</v>
      </c>
      <c r="C2643" s="261">
        <v>6.1039113998413086</v>
      </c>
      <c r="D2643" s="130">
        <f t="shared" si="84"/>
        <v>2.3477204642831213E-2</v>
      </c>
      <c r="E2643" s="130">
        <v>-2.4737048077805748E-3</v>
      </c>
      <c r="G2643" s="130">
        <v>2641</v>
      </c>
      <c r="H2643" s="130">
        <f t="shared" ca="1" si="85"/>
        <v>-3.6704453212636691E-2</v>
      </c>
    </row>
    <row r="2644" spans="2:8" x14ac:dyDescent="0.25">
      <c r="B2644" s="136">
        <v>42179</v>
      </c>
      <c r="C2644" s="261">
        <v>5.9638957977294922</v>
      </c>
      <c r="D2644" s="130">
        <f t="shared" si="84"/>
        <v>-2.1725763844842989E-2</v>
      </c>
      <c r="E2644" s="130">
        <v>-2.2938668820693658E-2</v>
      </c>
      <c r="G2644" s="130">
        <v>2642</v>
      </c>
      <c r="H2644" s="130">
        <f t="shared" ca="1" si="85"/>
        <v>-2.0507866620937919E-2</v>
      </c>
    </row>
    <row r="2645" spans="2:8" x14ac:dyDescent="0.25">
      <c r="B2645" s="136">
        <v>42178</v>
      </c>
      <c r="C2645" s="261">
        <v>6.0963435173034668</v>
      </c>
      <c r="D2645" s="130">
        <f t="shared" si="84"/>
        <v>-9.5296951464397799E-3</v>
      </c>
      <c r="E2645" s="130">
        <v>2.2208255151674284E-2</v>
      </c>
      <c r="G2645" s="130">
        <v>2643</v>
      </c>
      <c r="H2645" s="130">
        <f t="shared" ca="1" si="85"/>
        <v>5.5419955030117256E-2</v>
      </c>
    </row>
    <row r="2646" spans="2:8" x14ac:dyDescent="0.25">
      <c r="B2646" s="136">
        <v>42177</v>
      </c>
      <c r="C2646" s="261">
        <v>6.154998779296875</v>
      </c>
      <c r="D2646" s="130">
        <f t="shared" si="84"/>
        <v>1.9749277570468973E-2</v>
      </c>
      <c r="E2646" s="130">
        <v>9.6213840028740016E-3</v>
      </c>
      <c r="G2646" s="130">
        <v>2644</v>
      </c>
      <c r="H2646" s="130">
        <f t="shared" ca="1" si="85"/>
        <v>-7.395789107006028E-3</v>
      </c>
    </row>
    <row r="2647" spans="2:8" x14ac:dyDescent="0.25">
      <c r="B2647" s="136">
        <v>42174</v>
      </c>
      <c r="C2647" s="261">
        <v>6.0357961654663086</v>
      </c>
      <c r="D2647" s="130">
        <f t="shared" si="84"/>
        <v>-8.3928718872790676E-3</v>
      </c>
      <c r="E2647" s="130">
        <v>-1.9366797314650918E-2</v>
      </c>
      <c r="G2647" s="130">
        <v>2645</v>
      </c>
      <c r="H2647" s="130">
        <f t="shared" ca="1" si="85"/>
        <v>3.6521074027800929E-2</v>
      </c>
    </row>
    <row r="2648" spans="2:8" x14ac:dyDescent="0.25">
      <c r="B2648" s="136">
        <v>42173</v>
      </c>
      <c r="C2648" s="261">
        <v>6.0868825912475586</v>
      </c>
      <c r="D2648" s="130">
        <f t="shared" si="84"/>
        <v>7.8320418622637531E-3</v>
      </c>
      <c r="E2648" s="130">
        <v>8.4639083860286735E-3</v>
      </c>
      <c r="G2648" s="130">
        <v>2646</v>
      </c>
      <c r="H2648" s="130">
        <f t="shared" ca="1" si="85"/>
        <v>-4.7386411491356839E-3</v>
      </c>
    </row>
    <row r="2649" spans="2:8" x14ac:dyDescent="0.25">
      <c r="B2649" s="136">
        <v>42172</v>
      </c>
      <c r="C2649" s="261">
        <v>6.0395803451538086</v>
      </c>
      <c r="D2649" s="130">
        <f t="shared" si="84"/>
        <v>2.5125504841076274E-3</v>
      </c>
      <c r="E2649" s="130">
        <v>-7.7711776734065447E-3</v>
      </c>
      <c r="G2649" s="130">
        <v>2647</v>
      </c>
      <c r="H2649" s="130">
        <f t="shared" ca="1" si="85"/>
        <v>2.1328612853063051E-2</v>
      </c>
    </row>
    <row r="2650" spans="2:8" x14ac:dyDescent="0.25">
      <c r="B2650" s="136">
        <v>42171</v>
      </c>
      <c r="C2650" s="261">
        <v>6.0244436264038086</v>
      </c>
      <c r="D2650" s="130">
        <f t="shared" si="84"/>
        <v>1.8880152102502094E-2</v>
      </c>
      <c r="E2650" s="130">
        <v>-2.5062533959244013E-3</v>
      </c>
      <c r="G2650" s="130">
        <v>2648</v>
      </c>
      <c r="H2650" s="130">
        <f t="shared" ca="1" si="85"/>
        <v>-1.2196226931895137E-2</v>
      </c>
    </row>
    <row r="2651" spans="2:8" x14ac:dyDescent="0.25">
      <c r="B2651" s="136">
        <v>42170</v>
      </c>
      <c r="C2651" s="261">
        <v>5.912808895111084</v>
      </c>
      <c r="D2651" s="130">
        <f t="shared" si="84"/>
        <v>7.4145357039417745E-3</v>
      </c>
      <c r="E2651" s="130">
        <v>-1.8530297271511377E-2</v>
      </c>
      <c r="G2651" s="130">
        <v>2649</v>
      </c>
      <c r="H2651" s="130">
        <f t="shared" ca="1" si="85"/>
        <v>1.0710539716371507E-2</v>
      </c>
    </row>
    <row r="2652" spans="2:8" x14ac:dyDescent="0.25">
      <c r="B2652" s="136">
        <v>42167</v>
      </c>
      <c r="C2652" s="261">
        <v>5.869290828704834</v>
      </c>
      <c r="D2652" s="130">
        <f t="shared" si="84"/>
        <v>-7.3599649808117852E-3</v>
      </c>
      <c r="E2652" s="130">
        <v>-7.3599649808117852E-3</v>
      </c>
      <c r="G2652" s="130">
        <v>2650</v>
      </c>
      <c r="H2652" s="130">
        <f t="shared" ca="1" si="85"/>
        <v>2.4697850948118182E-2</v>
      </c>
    </row>
    <row r="2653" spans="2:8" x14ac:dyDescent="0.25">
      <c r="B2653" s="136">
        <v>42166</v>
      </c>
      <c r="C2653" s="261">
        <v>5.912808895111084</v>
      </c>
      <c r="D2653" s="130">
        <f t="shared" si="84"/>
        <v>-2.8814138567305242E-4</v>
      </c>
      <c r="E2653" s="130">
        <v>7.4145357039417745E-3</v>
      </c>
      <c r="G2653" s="130">
        <v>2651</v>
      </c>
      <c r="H2653" s="130">
        <f t="shared" ca="1" si="85"/>
        <v>4.2289765763516198E-3</v>
      </c>
    </row>
    <row r="2654" spans="2:8" x14ac:dyDescent="0.25">
      <c r="B2654" s="136">
        <v>42165</v>
      </c>
      <c r="C2654" s="261">
        <v>5.914513111114502</v>
      </c>
      <c r="D2654" s="130">
        <f t="shared" si="84"/>
        <v>1.9607893103394704E-2</v>
      </c>
      <c r="E2654" s="130">
        <v>2.8822443506115573E-4</v>
      </c>
      <c r="G2654" s="130">
        <v>2652</v>
      </c>
      <c r="H2654" s="130">
        <f t="shared" ca="1" si="85"/>
        <v>-1.7035865651249624E-2</v>
      </c>
    </row>
    <row r="2655" spans="2:8" x14ac:dyDescent="0.25">
      <c r="B2655" s="136">
        <v>42164</v>
      </c>
      <c r="C2655" s="261">
        <v>5.8007721900939941</v>
      </c>
      <c r="D2655" s="130">
        <f t="shared" si="84"/>
        <v>-1.3007503839218837E-2</v>
      </c>
      <c r="E2655" s="130">
        <v>-1.9230817293610671E-2</v>
      </c>
      <c r="G2655" s="130">
        <v>2653</v>
      </c>
      <c r="H2655" s="130">
        <f t="shared" ca="1" si="85"/>
        <v>-2.5445765183237941E-2</v>
      </c>
    </row>
    <row r="2656" spans="2:8" x14ac:dyDescent="0.25">
      <c r="B2656" s="136">
        <v>42163</v>
      </c>
      <c r="C2656" s="261">
        <v>5.8772201538085938</v>
      </c>
      <c r="D2656" s="130">
        <f t="shared" si="84"/>
        <v>-9.1166971156841584E-3</v>
      </c>
      <c r="E2656" s="130">
        <v>1.3178928806263096E-2</v>
      </c>
      <c r="G2656" s="130">
        <v>2654</v>
      </c>
      <c r="H2656" s="130">
        <f t="shared" ca="1" si="85"/>
        <v>9.2466691482962042E-3</v>
      </c>
    </row>
    <row r="2657" spans="2:8" x14ac:dyDescent="0.25">
      <c r="B2657" s="136">
        <v>42160</v>
      </c>
      <c r="C2657" s="261">
        <v>5.9312939643859863</v>
      </c>
      <c r="D2657" s="130">
        <f t="shared" si="84"/>
        <v>5.0554864851303592E-3</v>
      </c>
      <c r="E2657" s="130">
        <v>9.2005759801853468E-3</v>
      </c>
      <c r="G2657" s="130">
        <v>2655</v>
      </c>
      <c r="H2657" s="130">
        <f t="shared" ca="1" si="85"/>
        <v>-2.2363326343880906E-2</v>
      </c>
    </row>
    <row r="2658" spans="2:8" x14ac:dyDescent="0.25">
      <c r="B2658" s="136">
        <v>42159</v>
      </c>
      <c r="C2658" s="261">
        <v>5.9014592170715332</v>
      </c>
      <c r="D2658" s="130">
        <f t="shared" si="84"/>
        <v>-1.4018712063990578E-2</v>
      </c>
      <c r="E2658" s="130">
        <v>-5.0300570994446826E-3</v>
      </c>
      <c r="G2658" s="130">
        <v>2656</v>
      </c>
      <c r="H2658" s="130">
        <f t="shared" ca="1" si="85"/>
        <v>-1.4872776532296933E-2</v>
      </c>
    </row>
    <row r="2659" spans="2:8" x14ac:dyDescent="0.25">
      <c r="B2659" s="136">
        <v>42158</v>
      </c>
      <c r="C2659" s="261">
        <v>5.9853663444519043</v>
      </c>
      <c r="D2659" s="130">
        <f t="shared" si="84"/>
        <v>8.7995137402691187E-3</v>
      </c>
      <c r="E2659" s="130">
        <v>1.4218030540251387E-2</v>
      </c>
      <c r="G2659" s="130">
        <v>2657</v>
      </c>
      <c r="H2659" s="130">
        <f t="shared" ca="1" si="85"/>
        <v>1.5261967631341355E-2</v>
      </c>
    </row>
    <row r="2660" spans="2:8" x14ac:dyDescent="0.25">
      <c r="B2660" s="136">
        <v>42157</v>
      </c>
      <c r="C2660" s="261">
        <v>5.9331574440002441</v>
      </c>
      <c r="D2660" s="130">
        <f t="shared" si="84"/>
        <v>-1.2108069105805776E-2</v>
      </c>
      <c r="E2660" s="130">
        <v>-8.7227577139125084E-3</v>
      </c>
      <c r="G2660" s="130">
        <v>2658</v>
      </c>
      <c r="H2660" s="130">
        <f t="shared" ca="1" si="85"/>
        <v>-4.6821152930336334E-2</v>
      </c>
    </row>
    <row r="2661" spans="2:8" x14ac:dyDescent="0.25">
      <c r="B2661" s="136">
        <v>42156</v>
      </c>
      <c r="C2661" s="261">
        <v>6.0058770179748544</v>
      </c>
      <c r="D2661" s="130">
        <f t="shared" si="84"/>
        <v>1.0668267443067979E-2</v>
      </c>
      <c r="E2661" s="130">
        <v>1.2256471307388968E-2</v>
      </c>
      <c r="G2661" s="130">
        <v>2659</v>
      </c>
      <c r="H2661" s="130">
        <f t="shared" ca="1" si="85"/>
        <v>-2.3251424488676908E-2</v>
      </c>
    </row>
    <row r="2662" spans="2:8" x14ac:dyDescent="0.25">
      <c r="B2662" s="136">
        <v>42153</v>
      </c>
      <c r="C2662" s="261">
        <v>5.9424810409545898</v>
      </c>
      <c r="D2662" s="130">
        <f t="shared" si="84"/>
        <v>1.0462776790473489E-2</v>
      </c>
      <c r="E2662" s="130">
        <v>-1.0555656872514732E-2</v>
      </c>
      <c r="G2662" s="130">
        <v>2660</v>
      </c>
      <c r="H2662" s="130">
        <f t="shared" ca="1" si="85"/>
        <v>4.7606431019185755E-2</v>
      </c>
    </row>
    <row r="2663" spans="2:8" x14ac:dyDescent="0.25">
      <c r="B2663" s="136">
        <v>42152</v>
      </c>
      <c r="C2663" s="261">
        <v>5.8809499740600586</v>
      </c>
      <c r="D2663" s="130">
        <f t="shared" si="84"/>
        <v>8.9571486865411901E-3</v>
      </c>
      <c r="E2663" s="130">
        <v>-1.0354440589792274E-2</v>
      </c>
      <c r="G2663" s="130">
        <v>2661</v>
      </c>
      <c r="H2663" s="130">
        <f t="shared" ca="1" si="85"/>
        <v>-2.3472334836776881E-2</v>
      </c>
    </row>
    <row r="2664" spans="2:8" x14ac:dyDescent="0.25">
      <c r="B2664" s="136">
        <v>42151</v>
      </c>
      <c r="C2664" s="261">
        <v>5.8287410736083984</v>
      </c>
      <c r="D2664" s="130">
        <f t="shared" si="84"/>
        <v>-1.9157003655850659E-3</v>
      </c>
      <c r="E2664" s="130">
        <v>-8.8776304307884562E-3</v>
      </c>
      <c r="G2664" s="130">
        <v>2662</v>
      </c>
      <c r="H2664" s="130">
        <f t="shared" ca="1" si="85"/>
        <v>3.6460574628136566E-2</v>
      </c>
    </row>
    <row r="2665" spans="2:8" x14ac:dyDescent="0.25">
      <c r="B2665" s="136">
        <v>42150</v>
      </c>
      <c r="C2665" s="261">
        <v>5.8399286270141602</v>
      </c>
      <c r="D2665" s="130">
        <f t="shared" si="84"/>
        <v>-1.6022629710847405E-2</v>
      </c>
      <c r="E2665" s="130">
        <v>1.919377317413731E-3</v>
      </c>
      <c r="G2665" s="130">
        <v>2663</v>
      </c>
      <c r="H2665" s="130">
        <f t="shared" ca="1" si="85"/>
        <v>-6.208096150153922E-3</v>
      </c>
    </row>
    <row r="2666" spans="2:8" x14ac:dyDescent="0.25">
      <c r="B2666" s="136">
        <v>42146</v>
      </c>
      <c r="C2666" s="261">
        <v>5.935023307800293</v>
      </c>
      <c r="D2666" s="130">
        <f t="shared" si="84"/>
        <v>-3.1412249267241617E-4</v>
      </c>
      <c r="E2666" s="130">
        <v>1.6283534758669276E-2</v>
      </c>
      <c r="G2666" s="130">
        <v>2664</v>
      </c>
      <c r="H2666" s="130">
        <f t="shared" ca="1" si="85"/>
        <v>-1.410013168999636E-3</v>
      </c>
    </row>
    <row r="2667" spans="2:8" x14ac:dyDescent="0.25">
      <c r="B2667" s="136">
        <v>42145</v>
      </c>
      <c r="C2667" s="261">
        <v>5.9368882179260254</v>
      </c>
      <c r="D2667" s="130">
        <f t="shared" si="84"/>
        <v>-5.6213821611824418E-3</v>
      </c>
      <c r="E2667" s="130">
        <v>3.1422119661794832E-4</v>
      </c>
      <c r="G2667" s="130">
        <v>2665</v>
      </c>
      <c r="H2667" s="130">
        <f t="shared" ca="1" si="85"/>
        <v>-9.7698051047125922E-3</v>
      </c>
    </row>
    <row r="2668" spans="2:8" x14ac:dyDescent="0.25">
      <c r="B2668" s="136">
        <v>42144</v>
      </c>
      <c r="C2668" s="261">
        <v>5.9704504013061523</v>
      </c>
      <c r="D2668" s="130">
        <f t="shared" si="84"/>
        <v>1.0094782841523292E-2</v>
      </c>
      <c r="E2668" s="130">
        <v>5.6531607381099499E-3</v>
      </c>
      <c r="G2668" s="130">
        <v>2666</v>
      </c>
      <c r="H2668" s="130">
        <f t="shared" ca="1" si="85"/>
        <v>2.6301767668575948E-2</v>
      </c>
    </row>
    <row r="2669" spans="2:8" x14ac:dyDescent="0.25">
      <c r="B2669" s="136">
        <v>42143</v>
      </c>
      <c r="C2669" s="261">
        <v>5.9107823371887207</v>
      </c>
      <c r="D2669" s="130">
        <f t="shared" si="84"/>
        <v>9.2326343119956203E-3</v>
      </c>
      <c r="E2669" s="130">
        <v>-9.9938966253497533E-3</v>
      </c>
      <c r="G2669" s="130">
        <v>2667</v>
      </c>
      <c r="H2669" s="130">
        <f t="shared" ca="1" si="85"/>
        <v>-1.5610568801616268E-2</v>
      </c>
    </row>
    <row r="2670" spans="2:8" x14ac:dyDescent="0.25">
      <c r="B2670" s="136">
        <v>42142</v>
      </c>
      <c r="C2670" s="261">
        <v>5.8567094802856454</v>
      </c>
      <c r="D2670" s="130">
        <f t="shared" si="84"/>
        <v>1.0942956390074806E-2</v>
      </c>
      <c r="E2670" s="130">
        <v>-9.1481725799419898E-3</v>
      </c>
      <c r="G2670" s="130">
        <v>2668</v>
      </c>
      <c r="H2670" s="130">
        <f t="shared" ca="1" si="85"/>
        <v>-3.9273243611189584E-2</v>
      </c>
    </row>
    <row r="2671" spans="2:8" x14ac:dyDescent="0.25">
      <c r="B2671" s="136">
        <v>42139</v>
      </c>
      <c r="C2671" s="261">
        <v>5.7933135032653809</v>
      </c>
      <c r="D2671" s="130">
        <f t="shared" si="84"/>
        <v>1.2052119922937338E-2</v>
      </c>
      <c r="E2671" s="130">
        <v>-1.0824504311450427E-2</v>
      </c>
      <c r="G2671" s="130">
        <v>2669</v>
      </c>
      <c r="H2671" s="130">
        <f t="shared" ca="1" si="85"/>
        <v>-2.3358046028717338E-2</v>
      </c>
    </row>
    <row r="2672" spans="2:8" x14ac:dyDescent="0.25">
      <c r="B2672" s="136">
        <v>42138</v>
      </c>
      <c r="C2672" s="261">
        <v>5.7243232727050781</v>
      </c>
      <c r="D2672" s="130">
        <f t="shared" si="84"/>
        <v>-1.6259537851889755E-3</v>
      </c>
      <c r="E2672" s="130">
        <v>-1.1908596094690306E-2</v>
      </c>
      <c r="G2672" s="130">
        <v>2670</v>
      </c>
      <c r="H2672" s="130">
        <f t="shared" ca="1" si="85"/>
        <v>1.3328638167439824E-2</v>
      </c>
    </row>
    <row r="2673" spans="2:8" x14ac:dyDescent="0.25">
      <c r="B2673" s="136">
        <v>42137</v>
      </c>
      <c r="C2673" s="261">
        <v>5.7336459159851074</v>
      </c>
      <c r="D2673" s="130">
        <f t="shared" si="84"/>
        <v>2.2815789506588852E-3</v>
      </c>
      <c r="E2673" s="130">
        <v>1.6286018164770421E-3</v>
      </c>
      <c r="G2673" s="130">
        <v>2671</v>
      </c>
      <c r="H2673" s="130">
        <f t="shared" ca="1" si="85"/>
        <v>-1.6147382180507264E-2</v>
      </c>
    </row>
    <row r="2674" spans="2:8" x14ac:dyDescent="0.25">
      <c r="B2674" s="136">
        <v>42136</v>
      </c>
      <c r="C2674" s="261">
        <v>5.7205939292907706</v>
      </c>
      <c r="D2674" s="130">
        <f t="shared" si="84"/>
        <v>-1.9808328792668764E-2</v>
      </c>
      <c r="E2674" s="130">
        <v>-2.2763851981072924E-3</v>
      </c>
      <c r="G2674" s="130">
        <v>2672</v>
      </c>
      <c r="H2674" s="130">
        <f t="shared" ca="1" si="85"/>
        <v>1.4006966862361525E-2</v>
      </c>
    </row>
    <row r="2675" spans="2:8" x14ac:dyDescent="0.25">
      <c r="B2675" s="136">
        <v>42135</v>
      </c>
      <c r="C2675" s="261">
        <v>5.8361992835998544</v>
      </c>
      <c r="D2675" s="130">
        <f t="shared" si="84"/>
        <v>2.5622297034015862E-3</v>
      </c>
      <c r="E2675" s="130">
        <v>2.0208627939339922E-2</v>
      </c>
      <c r="G2675" s="130">
        <v>2673</v>
      </c>
      <c r="H2675" s="130">
        <f t="shared" ca="1" si="85"/>
        <v>2.0957255838603858E-2</v>
      </c>
    </row>
    <row r="2676" spans="2:8" x14ac:dyDescent="0.25">
      <c r="B2676" s="136">
        <v>42132</v>
      </c>
      <c r="C2676" s="261">
        <v>5.8212838172912598</v>
      </c>
      <c r="D2676" s="130">
        <f t="shared" si="84"/>
        <v>1.2978832861753943E-2</v>
      </c>
      <c r="E2676" s="130">
        <v>-2.5556814604511856E-3</v>
      </c>
      <c r="G2676" s="130">
        <v>2674</v>
      </c>
      <c r="H2676" s="130">
        <f t="shared" ca="1" si="85"/>
        <v>2.0247391865441482E-2</v>
      </c>
    </row>
    <row r="2677" spans="2:8" x14ac:dyDescent="0.25">
      <c r="B2677" s="136">
        <v>42131</v>
      </c>
      <c r="C2677" s="261">
        <v>5.7466983795166016</v>
      </c>
      <c r="D2677" s="130">
        <f t="shared" si="84"/>
        <v>6.5315938689241423E-3</v>
      </c>
      <c r="E2677" s="130">
        <v>-1.2812541033150321E-2</v>
      </c>
      <c r="G2677" s="130">
        <v>2675</v>
      </c>
      <c r="H2677" s="130">
        <f t="shared" ca="1" si="85"/>
        <v>-8.3673283763400792E-3</v>
      </c>
    </row>
    <row r="2678" spans="2:8" x14ac:dyDescent="0.25">
      <c r="B2678" s="136">
        <v>42130</v>
      </c>
      <c r="C2678" s="261">
        <v>5.709406852722168</v>
      </c>
      <c r="D2678" s="130">
        <f t="shared" si="84"/>
        <v>-1.9218606767939725E-2</v>
      </c>
      <c r="E2678" s="130">
        <v>-6.4892089912626438E-3</v>
      </c>
      <c r="G2678" s="130">
        <v>2676</v>
      </c>
      <c r="H2678" s="130">
        <f t="shared" ca="1" si="85"/>
        <v>2.5331872601147196E-2</v>
      </c>
    </row>
    <row r="2679" spans="2:8" x14ac:dyDescent="0.25">
      <c r="B2679" s="136">
        <v>42129</v>
      </c>
      <c r="C2679" s="261">
        <v>5.8212838172912598</v>
      </c>
      <c r="D2679" s="130">
        <f t="shared" si="84"/>
        <v>-1.0145666436881256E-2</v>
      </c>
      <c r="E2679" s="130">
        <v>1.9595199195823709E-2</v>
      </c>
      <c r="G2679" s="130">
        <v>2677</v>
      </c>
      <c r="H2679" s="130">
        <f t="shared" ca="1" si="85"/>
        <v>1.8089669299483264E-2</v>
      </c>
    </row>
    <row r="2680" spans="2:8" x14ac:dyDescent="0.25">
      <c r="B2680" s="136">
        <v>42128</v>
      </c>
      <c r="C2680" s="261">
        <v>5.8809499740600586</v>
      </c>
      <c r="D2680" s="130">
        <f t="shared" si="84"/>
        <v>1.1221522707058246E-2</v>
      </c>
      <c r="E2680" s="130">
        <v>1.0249656028034463E-2</v>
      </c>
      <c r="G2680" s="130">
        <v>2678</v>
      </c>
      <c r="H2680" s="130">
        <f t="shared" ca="1" si="85"/>
        <v>9.673321698218839E-3</v>
      </c>
    </row>
    <row r="2681" spans="2:8" x14ac:dyDescent="0.25">
      <c r="B2681" s="136">
        <v>42125</v>
      </c>
      <c r="C2681" s="261">
        <v>5.8156890869140616</v>
      </c>
      <c r="D2681" s="130">
        <f t="shared" si="84"/>
        <v>6.7785364149560191E-3</v>
      </c>
      <c r="E2681" s="130">
        <v>-1.1096997497658108E-2</v>
      </c>
      <c r="G2681" s="130">
        <v>2679</v>
      </c>
      <c r="H2681" s="130">
        <f t="shared" ca="1" si="85"/>
        <v>-1.2229915218376723E-3</v>
      </c>
    </row>
    <row r="2682" spans="2:8" x14ac:dyDescent="0.25">
      <c r="B2682" s="136">
        <v>42124</v>
      </c>
      <c r="C2682" s="261">
        <v>5.7765326499938956</v>
      </c>
      <c r="D2682" s="130">
        <f t="shared" si="84"/>
        <v>-5.4573851083950277E-3</v>
      </c>
      <c r="E2682" s="130">
        <v>-6.7328972259318842E-3</v>
      </c>
      <c r="G2682" s="130">
        <v>2680</v>
      </c>
      <c r="H2682" s="130">
        <f t="shared" ca="1" si="85"/>
        <v>2.3198726449167532E-2</v>
      </c>
    </row>
    <row r="2683" spans="2:8" x14ac:dyDescent="0.25">
      <c r="B2683" s="136">
        <v>42123</v>
      </c>
      <c r="C2683" s="261">
        <v>5.8082304000854492</v>
      </c>
      <c r="D2683" s="130">
        <f t="shared" si="84"/>
        <v>-4.155964856859002E-3</v>
      </c>
      <c r="E2683" s="130">
        <v>5.4873315900996625E-3</v>
      </c>
      <c r="G2683" s="130">
        <v>2681</v>
      </c>
      <c r="H2683" s="130">
        <f t="shared" ca="1" si="85"/>
        <v>-4.0799070308793581E-2</v>
      </c>
    </row>
    <row r="2684" spans="2:8" x14ac:dyDescent="0.25">
      <c r="B2684" s="136">
        <v>42122</v>
      </c>
      <c r="C2684" s="261">
        <v>5.8324699401855469</v>
      </c>
      <c r="D2684" s="130">
        <f t="shared" si="84"/>
        <v>-9.5807455927360318E-4</v>
      </c>
      <c r="E2684" s="130">
        <v>4.1733089823263641E-3</v>
      </c>
      <c r="G2684" s="130">
        <v>2682</v>
      </c>
      <c r="H2684" s="130">
        <f t="shared" ca="1" si="85"/>
        <v>9.2798873882620949E-3</v>
      </c>
    </row>
    <row r="2685" spans="2:8" x14ac:dyDescent="0.25">
      <c r="B2685" s="136">
        <v>42121</v>
      </c>
      <c r="C2685" s="261">
        <v>5.8380632400512704</v>
      </c>
      <c r="D2685" s="130">
        <f t="shared" si="84"/>
        <v>-1.5718446075091347E-2</v>
      </c>
      <c r="E2685" s="130">
        <v>9.5899334640130293E-4</v>
      </c>
      <c r="G2685" s="130">
        <v>2683</v>
      </c>
      <c r="H2685" s="130">
        <f t="shared" ca="1" si="85"/>
        <v>2.5795306331134926E-2</v>
      </c>
    </row>
    <row r="2686" spans="2:8" x14ac:dyDescent="0.25">
      <c r="B2686" s="136">
        <v>42118</v>
      </c>
      <c r="C2686" s="261">
        <v>5.9312939643859863</v>
      </c>
      <c r="D2686" s="130">
        <f t="shared" si="84"/>
        <v>-9.0103013872265603E-2</v>
      </c>
      <c r="E2686" s="130">
        <v>1.5969461189649113E-2</v>
      </c>
      <c r="G2686" s="130">
        <v>2684</v>
      </c>
      <c r="H2686" s="130">
        <f t="shared" ca="1" si="85"/>
        <v>-5.3558081892229548E-2</v>
      </c>
    </row>
    <row r="2687" spans="2:8" x14ac:dyDescent="0.25">
      <c r="B2687" s="136">
        <v>42117</v>
      </c>
      <c r="C2687" s="261">
        <v>6.5186433792114258</v>
      </c>
      <c r="D2687" s="130">
        <f t="shared" si="84"/>
        <v>1.1574072018618677E-2</v>
      </c>
      <c r="E2687" s="130">
        <v>9.902551085010039E-2</v>
      </c>
      <c r="G2687" s="130">
        <v>2685</v>
      </c>
      <c r="H2687" s="130">
        <f t="shared" ca="1" si="85"/>
        <v>4.8509425631224649E-3</v>
      </c>
    </row>
    <row r="2688" spans="2:8" x14ac:dyDescent="0.25">
      <c r="B2688" s="136">
        <v>42116</v>
      </c>
      <c r="C2688" s="261">
        <v>6.4440593719482422</v>
      </c>
      <c r="D2688" s="130">
        <f t="shared" si="84"/>
        <v>2.8926155699104028E-4</v>
      </c>
      <c r="E2688" s="130">
        <v>-1.1441645588565114E-2</v>
      </c>
      <c r="G2688" s="130">
        <v>2686</v>
      </c>
      <c r="H2688" s="130">
        <f t="shared" ca="1" si="85"/>
        <v>-1.7747302289133154E-2</v>
      </c>
    </row>
    <row r="2689" spans="2:8" x14ac:dyDescent="0.25">
      <c r="B2689" s="136">
        <v>42115</v>
      </c>
      <c r="C2689" s="261">
        <v>6.4421958923339844</v>
      </c>
      <c r="D2689" s="130">
        <f t="shared" si="84"/>
        <v>8.6920569356769271E-4</v>
      </c>
      <c r="E2689" s="130">
        <v>-2.8917790893885322E-4</v>
      </c>
      <c r="G2689" s="130">
        <v>2687</v>
      </c>
      <c r="H2689" s="130">
        <f t="shared" ca="1" si="85"/>
        <v>-8.0282562325134713E-3</v>
      </c>
    </row>
    <row r="2690" spans="2:8" x14ac:dyDescent="0.25">
      <c r="B2690" s="136">
        <v>42114</v>
      </c>
      <c r="C2690" s="261">
        <v>6.4366011619567871</v>
      </c>
      <c r="D2690" s="130">
        <f t="shared" si="84"/>
        <v>-1.6524048348859118E-2</v>
      </c>
      <c r="E2690" s="130">
        <v>-8.6845083116066427E-4</v>
      </c>
      <c r="G2690" s="130">
        <v>2688</v>
      </c>
      <c r="H2690" s="130">
        <f t="shared" ca="1" si="85"/>
        <v>-1.1949377108085019E-2</v>
      </c>
    </row>
    <row r="2691" spans="2:8" x14ac:dyDescent="0.25">
      <c r="B2691" s="136">
        <v>42111</v>
      </c>
      <c r="C2691" s="261">
        <v>6.5447468757629386</v>
      </c>
      <c r="D2691" s="130">
        <f t="shared" ref="D2691:D2754" si="86">(C2691-C2692)/C2692</f>
        <v>-5.9472982910814941E-3</v>
      </c>
      <c r="E2691" s="130">
        <v>1.6801680123562937E-2</v>
      </c>
      <c r="G2691" s="130">
        <v>2689</v>
      </c>
      <c r="H2691" s="130">
        <f t="shared" ref="H2691:H2754" ca="1" si="87">_xlfn.NORM.INV(RAND(),N$5,N$6)</f>
        <v>2.5267126466679907E-2</v>
      </c>
    </row>
    <row r="2692" spans="2:8" x14ac:dyDescent="0.25">
      <c r="B2692" s="136">
        <v>42110</v>
      </c>
      <c r="C2692" s="261">
        <v>6.5839033126831046</v>
      </c>
      <c r="D2692" s="130">
        <f t="shared" si="86"/>
        <v>-2.3236832126950484E-2</v>
      </c>
      <c r="E2692" s="130">
        <v>5.9828802646552234E-3</v>
      </c>
      <c r="G2692" s="130">
        <v>2690</v>
      </c>
      <c r="H2692" s="130">
        <f t="shared" ca="1" si="87"/>
        <v>-5.3108299782227801E-3</v>
      </c>
    </row>
    <row r="2693" spans="2:8" x14ac:dyDescent="0.25">
      <c r="B2693" s="136">
        <v>42109</v>
      </c>
      <c r="C2693" s="261">
        <v>6.7405319213867188</v>
      </c>
      <c r="D2693" s="130">
        <f t="shared" si="86"/>
        <v>8.3084439916356241E-4</v>
      </c>
      <c r="E2693" s="130">
        <v>2.3789627712467745E-2</v>
      </c>
      <c r="G2693" s="130">
        <v>2691</v>
      </c>
      <c r="H2693" s="130">
        <f t="shared" ca="1" si="87"/>
        <v>2.5646426694583863E-2</v>
      </c>
    </row>
    <row r="2694" spans="2:8" x14ac:dyDescent="0.25">
      <c r="B2694" s="136">
        <v>42108</v>
      </c>
      <c r="C2694" s="261">
        <v>6.7349362373352051</v>
      </c>
      <c r="D2694" s="130">
        <f t="shared" si="86"/>
        <v>-2.7612222666014183E-3</v>
      </c>
      <c r="E2694" s="130">
        <v>-8.3015466980571485E-4</v>
      </c>
      <c r="G2694" s="130">
        <v>2692</v>
      </c>
      <c r="H2694" s="130">
        <f t="shared" ca="1" si="87"/>
        <v>-1.1437339501860867E-2</v>
      </c>
    </row>
    <row r="2695" spans="2:8" x14ac:dyDescent="0.25">
      <c r="B2695" s="136">
        <v>42107</v>
      </c>
      <c r="C2695" s="261">
        <v>6.7535843849182129</v>
      </c>
      <c r="D2695" s="130">
        <f t="shared" si="86"/>
        <v>-2.4783635321015303E-3</v>
      </c>
      <c r="E2695" s="130">
        <v>2.7688677258192241E-3</v>
      </c>
      <c r="G2695" s="130">
        <v>2693</v>
      </c>
      <c r="H2695" s="130">
        <f t="shared" ca="1" si="87"/>
        <v>-1.039236546829346E-2</v>
      </c>
    </row>
    <row r="2696" spans="2:8" x14ac:dyDescent="0.25">
      <c r="B2696" s="136">
        <v>42104</v>
      </c>
      <c r="C2696" s="261">
        <v>6.7703638076782227</v>
      </c>
      <c r="D2696" s="130">
        <f t="shared" si="86"/>
        <v>8.0511429078753607E-3</v>
      </c>
      <c r="E2696" s="130">
        <v>2.4845210785373146E-3</v>
      </c>
      <c r="G2696" s="130">
        <v>2694</v>
      </c>
      <c r="H2696" s="130">
        <f t="shared" ca="1" si="87"/>
        <v>2.5343044863422579E-2</v>
      </c>
    </row>
    <row r="2697" spans="2:8" x14ac:dyDescent="0.25">
      <c r="B2697" s="136">
        <v>42103</v>
      </c>
      <c r="C2697" s="261">
        <v>6.7162899971008301</v>
      </c>
      <c r="D2697" s="130">
        <f t="shared" si="86"/>
        <v>6.7074850790512777E-3</v>
      </c>
      <c r="E2697" s="130">
        <v>-7.9868397199080853E-3</v>
      </c>
      <c r="G2697" s="130">
        <v>2695</v>
      </c>
      <c r="H2697" s="130">
        <f t="shared" ca="1" si="87"/>
        <v>-1.8041060164008475E-2</v>
      </c>
    </row>
    <row r="2698" spans="2:8" x14ac:dyDescent="0.25">
      <c r="B2698" s="136">
        <v>42102</v>
      </c>
      <c r="C2698" s="261">
        <v>6.6715407371520996</v>
      </c>
      <c r="D2698" s="130">
        <f t="shared" si="86"/>
        <v>2.0245231011550579E-2</v>
      </c>
      <c r="E2698" s="130">
        <v>-6.6627944844619633E-3</v>
      </c>
      <c r="G2698" s="130">
        <v>2696</v>
      </c>
      <c r="H2698" s="130">
        <f t="shared" ca="1" si="87"/>
        <v>1.5699396391101159E-2</v>
      </c>
    </row>
    <row r="2699" spans="2:8" x14ac:dyDescent="0.25">
      <c r="B2699" s="136">
        <v>42101</v>
      </c>
      <c r="C2699" s="261">
        <v>6.539154052734375</v>
      </c>
      <c r="D2699" s="130">
        <f t="shared" si="86"/>
        <v>1.5050483099368007E-2</v>
      </c>
      <c r="E2699" s="130">
        <v>-1.9843494873754891E-2</v>
      </c>
      <c r="G2699" s="130">
        <v>2697</v>
      </c>
      <c r="H2699" s="130">
        <f t="shared" ca="1" si="87"/>
        <v>3.3966840470246687E-2</v>
      </c>
    </row>
    <row r="2700" spans="2:8" x14ac:dyDescent="0.25">
      <c r="B2700" s="136">
        <v>42100</v>
      </c>
      <c r="C2700" s="261">
        <v>6.4421958923339844</v>
      </c>
      <c r="D2700" s="130">
        <f t="shared" si="86"/>
        <v>-2.5978459339824219E-3</v>
      </c>
      <c r="E2700" s="130">
        <v>-1.4827324699568312E-2</v>
      </c>
      <c r="G2700" s="130">
        <v>2698</v>
      </c>
      <c r="H2700" s="130">
        <f t="shared" ca="1" si="87"/>
        <v>2.0503564690631321E-2</v>
      </c>
    </row>
    <row r="2701" spans="2:8" x14ac:dyDescent="0.25">
      <c r="B2701" s="136">
        <v>42096</v>
      </c>
      <c r="C2701" s="261">
        <v>6.4589753150939941</v>
      </c>
      <c r="D2701" s="130">
        <f t="shared" si="86"/>
        <v>0</v>
      </c>
      <c r="E2701" s="130">
        <v>2.6046123154958335E-3</v>
      </c>
      <c r="G2701" s="130">
        <v>2699</v>
      </c>
      <c r="H2701" s="130">
        <f t="shared" ca="1" si="87"/>
        <v>7.6883131920122954E-3</v>
      </c>
    </row>
    <row r="2702" spans="2:8" x14ac:dyDescent="0.25">
      <c r="B2702" s="136">
        <v>42095</v>
      </c>
      <c r="C2702" s="261">
        <v>6.4589753150939941</v>
      </c>
      <c r="D2702" s="130">
        <f t="shared" si="86"/>
        <v>-1.254301800501432E-2</v>
      </c>
      <c r="E2702" s="130">
        <v>0</v>
      </c>
      <c r="G2702" s="130">
        <v>2700</v>
      </c>
      <c r="H2702" s="130">
        <f t="shared" ca="1" si="87"/>
        <v>2.3226718930774368E-2</v>
      </c>
    </row>
    <row r="2703" spans="2:8" x14ac:dyDescent="0.25">
      <c r="B2703" s="136">
        <v>42094</v>
      </c>
      <c r="C2703" s="261">
        <v>6.5410194396972656</v>
      </c>
      <c r="D2703" s="130">
        <f t="shared" si="86"/>
        <v>-1.9563891250486465E-2</v>
      </c>
      <c r="E2703" s="130">
        <v>1.270234373113989E-2</v>
      </c>
      <c r="G2703" s="130">
        <v>2701</v>
      </c>
      <c r="H2703" s="130">
        <f t="shared" ca="1" si="87"/>
        <v>2.3584913840493726E-2</v>
      </c>
    </row>
    <row r="2704" spans="2:8" x14ac:dyDescent="0.25">
      <c r="B2704" s="136">
        <v>42093</v>
      </c>
      <c r="C2704" s="261">
        <v>6.6715407371520996</v>
      </c>
      <c r="D2704" s="130">
        <f t="shared" si="86"/>
        <v>7.8876999569218263E-3</v>
      </c>
      <c r="E2704" s="130">
        <v>1.9954274506922248E-2</v>
      </c>
      <c r="G2704" s="130">
        <v>2702</v>
      </c>
      <c r="H2704" s="130">
        <f t="shared" ca="1" si="87"/>
        <v>-4.1079884319713454E-2</v>
      </c>
    </row>
    <row r="2705" spans="2:8" x14ac:dyDescent="0.25">
      <c r="B2705" s="136">
        <v>42090</v>
      </c>
      <c r="C2705" s="261">
        <v>6.6193294525146484</v>
      </c>
      <c r="D2705" s="130">
        <f t="shared" si="86"/>
        <v>1.5736528141375144E-2</v>
      </c>
      <c r="E2705" s="130">
        <v>-7.8259710454438077E-3</v>
      </c>
      <c r="G2705" s="130">
        <v>2703</v>
      </c>
      <c r="H2705" s="130">
        <f t="shared" ca="1" si="87"/>
        <v>1.2566646462348343E-2</v>
      </c>
    </row>
    <row r="2706" spans="2:8" x14ac:dyDescent="0.25">
      <c r="B2706" s="136">
        <v>42089</v>
      </c>
      <c r="C2706" s="261">
        <v>6.5167779922485352</v>
      </c>
      <c r="D2706" s="130">
        <f t="shared" si="86"/>
        <v>-1.9988248907590934E-3</v>
      </c>
      <c r="E2706" s="130">
        <v>-1.5492726416140915E-2</v>
      </c>
      <c r="G2706" s="130">
        <v>2704</v>
      </c>
      <c r="H2706" s="130">
        <f t="shared" ca="1" si="87"/>
        <v>4.0550927488091915E-2</v>
      </c>
    </row>
    <row r="2707" spans="2:8" x14ac:dyDescent="0.25">
      <c r="B2707" s="136">
        <v>42088</v>
      </c>
      <c r="C2707" s="261">
        <v>6.5298299789428711</v>
      </c>
      <c r="D2707" s="130">
        <f t="shared" si="86"/>
        <v>-1.9596899175967172E-2</v>
      </c>
      <c r="E2707" s="130">
        <v>2.0028281936043837E-3</v>
      </c>
      <c r="G2707" s="130">
        <v>2705</v>
      </c>
      <c r="H2707" s="130">
        <f t="shared" ca="1" si="87"/>
        <v>2.7283755172286686E-3</v>
      </c>
    </row>
    <row r="2708" spans="2:8" x14ac:dyDescent="0.25">
      <c r="B2708" s="136">
        <v>42087</v>
      </c>
      <c r="C2708" s="261">
        <v>6.6603522300720206</v>
      </c>
      <c r="D2708" s="130">
        <f t="shared" si="86"/>
        <v>-7.5020517502941281E-3</v>
      </c>
      <c r="E2708" s="130">
        <v>1.9988614029776017E-2</v>
      </c>
      <c r="G2708" s="130">
        <v>2706</v>
      </c>
      <c r="H2708" s="130">
        <f t="shared" ca="1" si="87"/>
        <v>6.9498292002140062E-3</v>
      </c>
    </row>
    <row r="2709" spans="2:8" x14ac:dyDescent="0.25">
      <c r="B2709" s="136">
        <v>42086</v>
      </c>
      <c r="C2709" s="261">
        <v>6.7106962203979492</v>
      </c>
      <c r="D2709" s="130">
        <f t="shared" si="86"/>
        <v>-3.323164975410534E-3</v>
      </c>
      <c r="E2709" s="130">
        <v>7.5587579435546217E-3</v>
      </c>
      <c r="G2709" s="130">
        <v>2707</v>
      </c>
      <c r="H2709" s="130">
        <f t="shared" ca="1" si="87"/>
        <v>-1.9448580803029818E-3</v>
      </c>
    </row>
    <row r="2710" spans="2:8" x14ac:dyDescent="0.25">
      <c r="B2710" s="136">
        <v>42083</v>
      </c>
      <c r="C2710" s="261">
        <v>6.7330713272094727</v>
      </c>
      <c r="D2710" s="130">
        <f t="shared" si="86"/>
        <v>3.6131504603701681E-3</v>
      </c>
      <c r="E2710" s="130">
        <v>3.334245222352887E-3</v>
      </c>
      <c r="G2710" s="130">
        <v>2708</v>
      </c>
      <c r="H2710" s="130">
        <f t="shared" ca="1" si="87"/>
        <v>-1.7967641720795683E-2</v>
      </c>
    </row>
    <row r="2711" spans="2:8" x14ac:dyDescent="0.25">
      <c r="B2711" s="136">
        <v>42082</v>
      </c>
      <c r="C2711" s="261">
        <v>6.7088313102722168</v>
      </c>
      <c r="D2711" s="130">
        <f t="shared" si="86"/>
        <v>-6.0775799037403912E-3</v>
      </c>
      <c r="E2711" s="130">
        <v>-3.6001426034650602E-3</v>
      </c>
      <c r="G2711" s="130">
        <v>2709</v>
      </c>
      <c r="H2711" s="130">
        <f t="shared" ca="1" si="87"/>
        <v>1.4904523743467575E-2</v>
      </c>
    </row>
    <row r="2712" spans="2:8" x14ac:dyDescent="0.25">
      <c r="B2712" s="136">
        <v>42081</v>
      </c>
      <c r="C2712" s="261">
        <v>6.7498540878295898</v>
      </c>
      <c r="D2712" s="130">
        <f t="shared" si="86"/>
        <v>1.4289797514925616E-2</v>
      </c>
      <c r="E2712" s="130">
        <v>6.1147427413417122E-3</v>
      </c>
      <c r="G2712" s="130">
        <v>2710</v>
      </c>
      <c r="H2712" s="130">
        <f t="shared" ca="1" si="87"/>
        <v>-2.6409361389049299E-2</v>
      </c>
    </row>
    <row r="2713" spans="2:8" x14ac:dyDescent="0.25">
      <c r="B2713" s="136">
        <v>42080</v>
      </c>
      <c r="C2713" s="261">
        <v>6.6547589302062988</v>
      </c>
      <c r="D2713" s="130">
        <f t="shared" si="86"/>
        <v>-1.1904686889898425E-2</v>
      </c>
      <c r="E2713" s="130">
        <v>-1.4088476044949408E-2</v>
      </c>
      <c r="G2713" s="130">
        <v>2711</v>
      </c>
      <c r="H2713" s="130">
        <f t="shared" ca="1" si="87"/>
        <v>-1.0772676237967993E-2</v>
      </c>
    </row>
    <row r="2714" spans="2:8" x14ac:dyDescent="0.25">
      <c r="B2714" s="136">
        <v>42079</v>
      </c>
      <c r="C2714" s="261">
        <v>6.7349362373352051</v>
      </c>
      <c r="D2714" s="130">
        <f t="shared" si="86"/>
        <v>2.5845089106959217E-2</v>
      </c>
      <c r="E2714" s="130">
        <v>1.204811593775054E-2</v>
      </c>
      <c r="G2714" s="130">
        <v>2712</v>
      </c>
      <c r="H2714" s="130">
        <f t="shared" ca="1" si="87"/>
        <v>-2.8271621013831717E-2</v>
      </c>
    </row>
    <row r="2715" spans="2:8" x14ac:dyDescent="0.25">
      <c r="B2715" s="136">
        <v>42076</v>
      </c>
      <c r="C2715" s="261">
        <v>6.5652565956115723</v>
      </c>
      <c r="D2715" s="130">
        <f t="shared" si="86"/>
        <v>-5.6800999639522345E-4</v>
      </c>
      <c r="E2715" s="130">
        <v>-2.5193949243797076E-2</v>
      </c>
      <c r="G2715" s="130">
        <v>2713</v>
      </c>
      <c r="H2715" s="130">
        <f t="shared" ca="1" si="87"/>
        <v>4.8459596277216077E-2</v>
      </c>
    </row>
    <row r="2716" spans="2:8" x14ac:dyDescent="0.25">
      <c r="B2716" s="136">
        <v>42075</v>
      </c>
      <c r="C2716" s="261">
        <v>6.5689878463745117</v>
      </c>
      <c r="D2716" s="130">
        <f t="shared" si="86"/>
        <v>1.7325939002828635E-2</v>
      </c>
      <c r="E2716" s="130">
        <v>5.6833281511548851E-4</v>
      </c>
      <c r="G2716" s="130">
        <v>2714</v>
      </c>
      <c r="H2716" s="130">
        <f t="shared" ca="1" si="87"/>
        <v>2.9595381467889193E-2</v>
      </c>
    </row>
    <row r="2717" spans="2:8" x14ac:dyDescent="0.25">
      <c r="B2717" s="136">
        <v>42074</v>
      </c>
      <c r="C2717" s="261">
        <v>6.4571123123168954</v>
      </c>
      <c r="D2717" s="130">
        <f t="shared" si="86"/>
        <v>-1.7291556610163521E-3</v>
      </c>
      <c r="E2717" s="130">
        <v>-1.703086330405703E-2</v>
      </c>
      <c r="G2717" s="130">
        <v>2715</v>
      </c>
      <c r="H2717" s="130">
        <f t="shared" ca="1" si="87"/>
        <v>-2.6072212082023382E-2</v>
      </c>
    </row>
    <row r="2718" spans="2:8" x14ac:dyDescent="0.25">
      <c r="B2718" s="136">
        <v>42073</v>
      </c>
      <c r="C2718" s="261">
        <v>6.468297004699707</v>
      </c>
      <c r="D2718" s="130">
        <f t="shared" si="86"/>
        <v>-4.0197507296389438E-3</v>
      </c>
      <c r="E2718" s="130">
        <v>1.7321508194114714E-3</v>
      </c>
      <c r="G2718" s="130">
        <v>2716</v>
      </c>
      <c r="H2718" s="130">
        <f t="shared" ca="1" si="87"/>
        <v>3.706224574280368E-2</v>
      </c>
    </row>
    <row r="2719" spans="2:8" x14ac:dyDescent="0.25">
      <c r="B2719" s="136">
        <v>42072</v>
      </c>
      <c r="C2719" s="261">
        <v>6.4944028854370117</v>
      </c>
      <c r="D2719" s="130">
        <f t="shared" si="86"/>
        <v>-1.1634623785819469E-2</v>
      </c>
      <c r="E2719" s="130">
        <v>4.0359743404387262E-3</v>
      </c>
      <c r="G2719" s="130">
        <v>2717</v>
      </c>
      <c r="H2719" s="130">
        <f t="shared" ca="1" si="87"/>
        <v>-1.2329524128525338E-2</v>
      </c>
    </row>
    <row r="2720" spans="2:8" x14ac:dyDescent="0.25">
      <c r="B2720" s="136">
        <v>42069</v>
      </c>
      <c r="C2720" s="261">
        <v>6.5708522796630859</v>
      </c>
      <c r="D2720" s="130">
        <f t="shared" si="86"/>
        <v>-7.0441828314130291E-3</v>
      </c>
      <c r="E2720" s="130">
        <v>1.1771581710383817E-2</v>
      </c>
      <c r="G2720" s="130">
        <v>2718</v>
      </c>
      <c r="H2720" s="130">
        <f t="shared" ca="1" si="87"/>
        <v>1.0276537289125661E-2</v>
      </c>
    </row>
    <row r="2721" spans="2:8" x14ac:dyDescent="0.25">
      <c r="B2721" s="136">
        <v>42068</v>
      </c>
      <c r="C2721" s="261">
        <v>6.617466926574707</v>
      </c>
      <c r="D2721" s="130">
        <f t="shared" si="86"/>
        <v>-1.7441785136629123E-2</v>
      </c>
      <c r="E2721" s="130">
        <v>7.0941553587948285E-3</v>
      </c>
      <c r="G2721" s="130">
        <v>2719</v>
      </c>
      <c r="H2721" s="130">
        <f t="shared" ca="1" si="87"/>
        <v>-1.4172287311246631E-2</v>
      </c>
    </row>
    <row r="2722" spans="2:8" x14ac:dyDescent="0.25">
      <c r="B2722" s="136">
        <v>42067</v>
      </c>
      <c r="C2722" s="261">
        <v>6.7349362373352051</v>
      </c>
      <c r="D2722" s="130">
        <f t="shared" si="86"/>
        <v>-2.0607537118169185E-2</v>
      </c>
      <c r="E2722" s="130">
        <v>1.7751401263338358E-2</v>
      </c>
      <c r="G2722" s="130">
        <v>2720</v>
      </c>
      <c r="H2722" s="130">
        <f t="shared" ca="1" si="87"/>
        <v>-2.2176850681724883E-2</v>
      </c>
    </row>
    <row r="2723" spans="2:8" x14ac:dyDescent="0.25">
      <c r="B2723" s="136">
        <v>42066</v>
      </c>
      <c r="C2723" s="261">
        <v>6.8766469955444336</v>
      </c>
      <c r="D2723" s="130">
        <f t="shared" si="86"/>
        <v>7.6502855948245531E-3</v>
      </c>
      <c r="E2723" s="130">
        <v>2.104114325888538E-2</v>
      </c>
      <c r="G2723" s="130">
        <v>2721</v>
      </c>
      <c r="H2723" s="130">
        <f t="shared" ca="1" si="87"/>
        <v>-1.1485864033666297E-2</v>
      </c>
    </row>
    <row r="2724" spans="2:8" x14ac:dyDescent="0.25">
      <c r="B2724" s="136">
        <v>42065</v>
      </c>
      <c r="C2724" s="261">
        <v>6.8244380950927734</v>
      </c>
      <c r="D2724" s="130">
        <f t="shared" si="86"/>
        <v>-2.9961212528717561E-3</v>
      </c>
      <c r="E2724" s="130">
        <v>-7.5922030730220299E-3</v>
      </c>
      <c r="G2724" s="130">
        <v>2722</v>
      </c>
      <c r="H2724" s="130">
        <f t="shared" ca="1" si="87"/>
        <v>-5.1248174059619206E-3</v>
      </c>
    </row>
    <row r="2725" spans="2:8" x14ac:dyDescent="0.25">
      <c r="B2725" s="136">
        <v>42062</v>
      </c>
      <c r="C2725" s="261">
        <v>6.8449463844299316</v>
      </c>
      <c r="D2725" s="130">
        <f t="shared" si="86"/>
        <v>3.553465644449018E-3</v>
      </c>
      <c r="E2725" s="130">
        <v>3.0051249716669028E-3</v>
      </c>
      <c r="G2725" s="130">
        <v>2723</v>
      </c>
      <c r="H2725" s="130">
        <f t="shared" ca="1" si="87"/>
        <v>3.4230978149050163E-2</v>
      </c>
    </row>
    <row r="2726" spans="2:8" x14ac:dyDescent="0.25">
      <c r="B2726" s="136">
        <v>42061</v>
      </c>
      <c r="C2726" s="261">
        <v>6.820709228515625</v>
      </c>
      <c r="D2726" s="130">
        <f t="shared" si="86"/>
        <v>-5.1671404226309829E-3</v>
      </c>
      <c r="E2726" s="130">
        <v>-3.5408832375135083E-3</v>
      </c>
      <c r="G2726" s="130">
        <v>2724</v>
      </c>
      <c r="H2726" s="130">
        <f t="shared" ca="1" si="87"/>
        <v>-1.8932553831409873E-2</v>
      </c>
    </row>
    <row r="2727" spans="2:8" x14ac:dyDescent="0.25">
      <c r="B2727" s="136">
        <v>42060</v>
      </c>
      <c r="C2727" s="261">
        <v>6.8561358451843262</v>
      </c>
      <c r="D2727" s="130">
        <f t="shared" si="86"/>
        <v>5.4444737095730956E-4</v>
      </c>
      <c r="E2727" s="130">
        <v>5.1939784385752188E-3</v>
      </c>
      <c r="G2727" s="130">
        <v>2725</v>
      </c>
      <c r="H2727" s="130">
        <f t="shared" ca="1" si="87"/>
        <v>1.4634265979251366E-2</v>
      </c>
    </row>
    <row r="2728" spans="2:8" x14ac:dyDescent="0.25">
      <c r="B2728" s="136">
        <v>42059</v>
      </c>
      <c r="C2728" s="261">
        <v>6.8524050712585449</v>
      </c>
      <c r="D2728" s="130">
        <f t="shared" si="86"/>
        <v>1.5473846126885269E-2</v>
      </c>
      <c r="E2728" s="130">
        <v>-5.441511093164387E-4</v>
      </c>
      <c r="G2728" s="130">
        <v>2726</v>
      </c>
      <c r="H2728" s="130">
        <f t="shared" ca="1" si="87"/>
        <v>2.174004382676633E-2</v>
      </c>
    </row>
    <row r="2729" spans="2:8" x14ac:dyDescent="0.25">
      <c r="B2729" s="136">
        <v>42058</v>
      </c>
      <c r="C2729" s="261">
        <v>6.7479877471923828</v>
      </c>
      <c r="D2729" s="130">
        <f t="shared" si="86"/>
        <v>-1.977258038072003E-2</v>
      </c>
      <c r="E2729" s="130">
        <v>-1.5238054811459699E-2</v>
      </c>
      <c r="G2729" s="130">
        <v>2727</v>
      </c>
      <c r="H2729" s="130">
        <f t="shared" ca="1" si="87"/>
        <v>6.5455340402926207E-2</v>
      </c>
    </row>
    <row r="2730" spans="2:8" x14ac:dyDescent="0.25">
      <c r="B2730" s="136">
        <v>42055</v>
      </c>
      <c r="C2730" s="261">
        <v>6.8841042518615723</v>
      </c>
      <c r="D2730" s="130">
        <f t="shared" si="86"/>
        <v>-7.5271678623603589E-3</v>
      </c>
      <c r="E2730" s="130">
        <v>2.0171421432385244E-2</v>
      </c>
      <c r="G2730" s="130">
        <v>2728</v>
      </c>
      <c r="H2730" s="130">
        <f t="shared" ca="1" si="87"/>
        <v>-7.5811868407617E-3</v>
      </c>
    </row>
    <row r="2731" spans="2:8" x14ac:dyDescent="0.25">
      <c r="B2731" s="136">
        <v>42054</v>
      </c>
      <c r="C2731" s="261">
        <v>6.9363150596618652</v>
      </c>
      <c r="D2731" s="130">
        <f t="shared" si="86"/>
        <v>1.9178325398298397E-2</v>
      </c>
      <c r="E2731" s="130">
        <v>7.5842558290970573E-3</v>
      </c>
      <c r="G2731" s="130">
        <v>2729</v>
      </c>
      <c r="H2731" s="130">
        <f t="shared" ca="1" si="87"/>
        <v>-3.656829964330937E-3</v>
      </c>
    </row>
    <row r="2732" spans="2:8" x14ac:dyDescent="0.25">
      <c r="B2732" s="136">
        <v>42053</v>
      </c>
      <c r="C2732" s="261">
        <v>6.8057913780212402</v>
      </c>
      <c r="D2732" s="130">
        <f t="shared" si="86"/>
        <v>9.1236855665292396E-3</v>
      </c>
      <c r="E2732" s="130">
        <v>-1.8817438440719824E-2</v>
      </c>
      <c r="G2732" s="130">
        <v>2730</v>
      </c>
      <c r="H2732" s="130">
        <f t="shared" ca="1" si="87"/>
        <v>-4.042521157141904E-2</v>
      </c>
    </row>
    <row r="2733" spans="2:8" x14ac:dyDescent="0.25">
      <c r="B2733" s="136">
        <v>42052</v>
      </c>
      <c r="C2733" s="261">
        <v>6.7442588806152344</v>
      </c>
      <c r="D2733" s="130">
        <f t="shared" si="86"/>
        <v>-1.1748837539488162E-2</v>
      </c>
      <c r="E2733" s="130">
        <v>-9.0411965322240335E-3</v>
      </c>
      <c r="G2733" s="130">
        <v>2731</v>
      </c>
      <c r="H2733" s="130">
        <f t="shared" ca="1" si="87"/>
        <v>-3.3924855695899869E-2</v>
      </c>
    </row>
    <row r="2734" spans="2:8" x14ac:dyDescent="0.25">
      <c r="B2734" s="136">
        <v>42048</v>
      </c>
      <c r="C2734" s="261">
        <v>6.8244380950927734</v>
      </c>
      <c r="D2734" s="130">
        <f t="shared" si="86"/>
        <v>-3.5390247274992735E-3</v>
      </c>
      <c r="E2734" s="130">
        <v>1.1888513756195675E-2</v>
      </c>
      <c r="G2734" s="130">
        <v>2732</v>
      </c>
      <c r="H2734" s="130">
        <f t="shared" ca="1" si="87"/>
        <v>4.2221174173606511E-2</v>
      </c>
    </row>
    <row r="2735" spans="2:8" x14ac:dyDescent="0.25">
      <c r="B2735" s="136">
        <v>42047</v>
      </c>
      <c r="C2735" s="261">
        <v>6.8486757278442383</v>
      </c>
      <c r="D2735" s="130">
        <f t="shared" si="86"/>
        <v>1.1009900956645594E-2</v>
      </c>
      <c r="E2735" s="130">
        <v>3.5515939061551926E-3</v>
      </c>
      <c r="G2735" s="130">
        <v>2733</v>
      </c>
      <c r="H2735" s="130">
        <f t="shared" ca="1" si="87"/>
        <v>-1.626625558793118E-2</v>
      </c>
    </row>
    <row r="2736" spans="2:8" x14ac:dyDescent="0.25">
      <c r="B2736" s="136">
        <v>42046</v>
      </c>
      <c r="C2736" s="261">
        <v>6.7740936279296884</v>
      </c>
      <c r="D2736" s="130">
        <f t="shared" si="86"/>
        <v>-4.3847203306721884E-3</v>
      </c>
      <c r="E2736" s="130">
        <v>-1.0890003101085084E-2</v>
      </c>
      <c r="G2736" s="130">
        <v>2734</v>
      </c>
      <c r="H2736" s="130">
        <f t="shared" ca="1" si="87"/>
        <v>1.5677420870411667E-2</v>
      </c>
    </row>
    <row r="2737" spans="2:8" x14ac:dyDescent="0.25">
      <c r="B2737" s="136">
        <v>42045</v>
      </c>
      <c r="C2737" s="261">
        <v>6.803926944732666</v>
      </c>
      <c r="D2737" s="130">
        <f t="shared" si="86"/>
        <v>8.0109667852780592E-3</v>
      </c>
      <c r="E2737" s="130">
        <v>4.4040307739436051E-3</v>
      </c>
      <c r="G2737" s="130">
        <v>2735</v>
      </c>
      <c r="H2737" s="130">
        <f t="shared" ca="1" si="87"/>
        <v>-1.7218634238360689E-2</v>
      </c>
    </row>
    <row r="2738" spans="2:8" x14ac:dyDescent="0.25">
      <c r="B2738" s="136">
        <v>42044</v>
      </c>
      <c r="C2738" s="261">
        <v>6.7498540878295898</v>
      </c>
      <c r="D2738" s="130">
        <f t="shared" si="86"/>
        <v>1.2021240658953731E-2</v>
      </c>
      <c r="E2738" s="130">
        <v>-7.9473012191786183E-3</v>
      </c>
      <c r="G2738" s="130">
        <v>2736</v>
      </c>
      <c r="H2738" s="130">
        <f t="shared" ca="1" si="87"/>
        <v>-1.2848390902823555E-2</v>
      </c>
    </row>
    <row r="2739" spans="2:8" x14ac:dyDescent="0.25">
      <c r="B2739" s="136">
        <v>42041</v>
      </c>
      <c r="C2739" s="261">
        <v>6.6696763038635254</v>
      </c>
      <c r="D2739" s="130">
        <f t="shared" si="86"/>
        <v>5.5960505603132359E-4</v>
      </c>
      <c r="E2739" s="130">
        <v>-1.1878446989043811E-2</v>
      </c>
      <c r="G2739" s="130">
        <v>2737</v>
      </c>
      <c r="H2739" s="130">
        <f t="shared" ca="1" si="87"/>
        <v>-4.0233875561837135E-3</v>
      </c>
    </row>
    <row r="2740" spans="2:8" x14ac:dyDescent="0.25">
      <c r="B2740" s="136">
        <v>42040</v>
      </c>
      <c r="C2740" s="261">
        <v>6.6659460067749023</v>
      </c>
      <c r="D2740" s="130">
        <f t="shared" si="86"/>
        <v>2.7889593960323224E-2</v>
      </c>
      <c r="E2740" s="130">
        <v>-5.5929207335927349E-4</v>
      </c>
      <c r="G2740" s="130">
        <v>2738</v>
      </c>
      <c r="H2740" s="130">
        <f t="shared" ca="1" si="87"/>
        <v>-2.9752099218670488E-3</v>
      </c>
    </row>
    <row r="2741" spans="2:8" x14ac:dyDescent="0.25">
      <c r="B2741" s="136">
        <v>42039</v>
      </c>
      <c r="C2741" s="261">
        <v>6.4850797653198242</v>
      </c>
      <c r="D2741" s="130">
        <f t="shared" si="86"/>
        <v>7.5317084503491527E-3</v>
      </c>
      <c r="E2741" s="130">
        <v>-2.7132869253854681E-2</v>
      </c>
      <c r="G2741" s="130">
        <v>2739</v>
      </c>
      <c r="H2741" s="130">
        <f t="shared" ca="1" si="87"/>
        <v>-1.1253550299514335E-3</v>
      </c>
    </row>
    <row r="2742" spans="2:8" x14ac:dyDescent="0.25">
      <c r="B2742" s="136">
        <v>42038</v>
      </c>
      <c r="C2742" s="261">
        <v>6.4366011619567871</v>
      </c>
      <c r="D2742" s="130">
        <f t="shared" si="86"/>
        <v>4.9492810182688394E-3</v>
      </c>
      <c r="E2742" s="130">
        <v>-7.4754058727674409E-3</v>
      </c>
      <c r="G2742" s="130">
        <v>2740</v>
      </c>
      <c r="H2742" s="130">
        <f t="shared" ca="1" si="87"/>
        <v>5.4630614333023075E-2</v>
      </c>
    </row>
    <row r="2743" spans="2:8" x14ac:dyDescent="0.25">
      <c r="B2743" s="136">
        <v>42037</v>
      </c>
      <c r="C2743" s="261">
        <v>6.4049015045166016</v>
      </c>
      <c r="D2743" s="130">
        <f t="shared" si="86"/>
        <v>7.9224256918971961E-3</v>
      </c>
      <c r="E2743" s="130">
        <v>-4.9249062731344618E-3</v>
      </c>
      <c r="G2743" s="130">
        <v>2741</v>
      </c>
      <c r="H2743" s="130">
        <f t="shared" ca="1" si="87"/>
        <v>2.5996413756297692E-3</v>
      </c>
    </row>
    <row r="2744" spans="2:8" x14ac:dyDescent="0.25">
      <c r="B2744" s="136">
        <v>42034</v>
      </c>
      <c r="C2744" s="261">
        <v>6.354557991027832</v>
      </c>
      <c r="D2744" s="130">
        <f t="shared" si="86"/>
        <v>-1.5597853450293362E-2</v>
      </c>
      <c r="E2744" s="130">
        <v>-7.8601542042868802E-3</v>
      </c>
      <c r="G2744" s="130">
        <v>2742</v>
      </c>
      <c r="H2744" s="130">
        <f t="shared" ca="1" si="87"/>
        <v>-9.8611073278219753E-3</v>
      </c>
    </row>
    <row r="2745" spans="2:8" x14ac:dyDescent="0.25">
      <c r="B2745" s="136">
        <v>42033</v>
      </c>
      <c r="C2745" s="261">
        <v>6.4552459716796884</v>
      </c>
      <c r="D2745" s="130">
        <f t="shared" si="86"/>
        <v>-1.4797936390225724E-2</v>
      </c>
      <c r="E2745" s="130">
        <v>1.5845001461001752E-2</v>
      </c>
      <c r="G2745" s="130">
        <v>2743</v>
      </c>
      <c r="H2745" s="130">
        <f t="shared" ca="1" si="87"/>
        <v>-2.4829946957794068E-3</v>
      </c>
    </row>
    <row r="2746" spans="2:8" x14ac:dyDescent="0.25">
      <c r="B2746" s="136">
        <v>42032</v>
      </c>
      <c r="C2746" s="261">
        <v>6.5522050857543954</v>
      </c>
      <c r="D2746" s="130">
        <f t="shared" si="86"/>
        <v>0</v>
      </c>
      <c r="E2746" s="130">
        <v>1.5020204419798084E-2</v>
      </c>
      <c r="G2746" s="130">
        <v>2744</v>
      </c>
      <c r="H2746" s="130">
        <f t="shared" ca="1" si="87"/>
        <v>-8.3885949784406368E-3</v>
      </c>
    </row>
    <row r="2747" spans="2:8" x14ac:dyDescent="0.25">
      <c r="B2747" s="136">
        <v>42031</v>
      </c>
      <c r="C2747" s="261">
        <v>6.5522050857543954</v>
      </c>
      <c r="D2747" s="130">
        <f t="shared" si="86"/>
        <v>-1.5410602476733776E-2</v>
      </c>
      <c r="E2747" s="130">
        <v>0</v>
      </c>
      <c r="G2747" s="130">
        <v>2745</v>
      </c>
      <c r="H2747" s="130">
        <f t="shared" ca="1" si="87"/>
        <v>2.2730294713553124E-2</v>
      </c>
    </row>
    <row r="2748" spans="2:8" x14ac:dyDescent="0.25">
      <c r="B2748" s="136">
        <v>42030</v>
      </c>
      <c r="C2748" s="261">
        <v>6.6547589302062988</v>
      </c>
      <c r="D2748" s="130">
        <f t="shared" si="86"/>
        <v>5.3524270012260712E-3</v>
      </c>
      <c r="E2748" s="130">
        <v>1.565180624075288E-2</v>
      </c>
      <c r="G2748" s="130">
        <v>2746</v>
      </c>
      <c r="H2748" s="130">
        <f t="shared" ca="1" si="87"/>
        <v>6.5324591950684128E-3</v>
      </c>
    </row>
    <row r="2749" spans="2:8" x14ac:dyDescent="0.25">
      <c r="B2749" s="136">
        <v>42027</v>
      </c>
      <c r="C2749" s="261">
        <v>6.6193294525146484</v>
      </c>
      <c r="D2749" s="130">
        <f t="shared" si="86"/>
        <v>-8.3801376864465274E-3</v>
      </c>
      <c r="E2749" s="130">
        <v>-5.3239310489271276E-3</v>
      </c>
      <c r="G2749" s="130">
        <v>2747</v>
      </c>
      <c r="H2749" s="130">
        <f t="shared" ca="1" si="87"/>
        <v>6.5894360409216501E-4</v>
      </c>
    </row>
    <row r="2750" spans="2:8" x14ac:dyDescent="0.25">
      <c r="B2750" s="136">
        <v>42026</v>
      </c>
      <c r="C2750" s="261">
        <v>6.6752691268920898</v>
      </c>
      <c r="D2750" s="130">
        <f t="shared" si="86"/>
        <v>1.7334221090094956E-2</v>
      </c>
      <c r="E2750" s="130">
        <v>8.4509578770384699E-3</v>
      </c>
      <c r="G2750" s="130">
        <v>2748</v>
      </c>
      <c r="H2750" s="130">
        <f t="shared" ca="1" si="87"/>
        <v>8.1942710539242031E-3</v>
      </c>
    </row>
    <row r="2751" spans="2:8" x14ac:dyDescent="0.25">
      <c r="B2751" s="136">
        <v>42025</v>
      </c>
      <c r="C2751" s="261">
        <v>6.5615301132202148</v>
      </c>
      <c r="D2751" s="130">
        <f t="shared" si="86"/>
        <v>1.7052119120041259E-2</v>
      </c>
      <c r="E2751" s="130">
        <v>-1.7038865626205886E-2</v>
      </c>
      <c r="G2751" s="130">
        <v>2749</v>
      </c>
      <c r="H2751" s="130">
        <f t="shared" ca="1" si="87"/>
        <v>9.3151950279107935E-3</v>
      </c>
    </row>
    <row r="2752" spans="2:8" x14ac:dyDescent="0.25">
      <c r="B2752" s="136">
        <v>42024</v>
      </c>
      <c r="C2752" s="261">
        <v>6.4515180587768546</v>
      </c>
      <c r="D2752" s="130">
        <f t="shared" si="86"/>
        <v>8.6787459936980241E-4</v>
      </c>
      <c r="E2752" s="130">
        <v>-1.6766219547130819E-2</v>
      </c>
      <c r="G2752" s="130">
        <v>2750</v>
      </c>
      <c r="H2752" s="130">
        <f t="shared" ca="1" si="87"/>
        <v>3.8617818989497656E-2</v>
      </c>
    </row>
    <row r="2753" spans="2:8" x14ac:dyDescent="0.25">
      <c r="B2753" s="136">
        <v>42020</v>
      </c>
      <c r="C2753" s="261">
        <v>6.4459238052368164</v>
      </c>
      <c r="D2753" s="130">
        <f t="shared" si="86"/>
        <v>1.170609749425764E-2</v>
      </c>
      <c r="E2753" s="130">
        <v>-8.6712204617137674E-4</v>
      </c>
      <c r="G2753" s="130">
        <v>2751</v>
      </c>
      <c r="H2753" s="130">
        <f t="shared" ca="1" si="87"/>
        <v>2.6931961363586984E-2</v>
      </c>
    </row>
    <row r="2754" spans="2:8" x14ac:dyDescent="0.25">
      <c r="B2754" s="136">
        <v>42019</v>
      </c>
      <c r="C2754" s="261">
        <v>6.371340274810791</v>
      </c>
      <c r="D2754" s="130">
        <f t="shared" si="86"/>
        <v>8.2622657592232394E-3</v>
      </c>
      <c r="E2754" s="130">
        <v>-1.1570650333383094E-2</v>
      </c>
      <c r="G2754" s="130">
        <v>2752</v>
      </c>
      <c r="H2754" s="130">
        <f t="shared" ca="1" si="87"/>
        <v>2.4253545731678261E-2</v>
      </c>
    </row>
    <row r="2755" spans="2:8" x14ac:dyDescent="0.25">
      <c r="B2755" s="136">
        <v>42018</v>
      </c>
      <c r="C2755" s="261">
        <v>6.3191299438476563</v>
      </c>
      <c r="D2755" s="130">
        <f t="shared" ref="D2755:D2818" si="88">(C2755-C2756)/C2756</f>
        <v>8.8592181864568609E-4</v>
      </c>
      <c r="E2755" s="130">
        <v>-8.1945601256848983E-3</v>
      </c>
      <c r="G2755" s="130">
        <v>2753</v>
      </c>
      <c r="H2755" s="130">
        <f t="shared" ref="H2755:H2818" ca="1" si="89">_xlfn.NORM.INV(RAND(),N$5,N$6)</f>
        <v>-7.0508446592835554E-3</v>
      </c>
    </row>
    <row r="2756" spans="2:8" x14ac:dyDescent="0.25">
      <c r="B2756" s="136">
        <v>42017</v>
      </c>
      <c r="C2756" s="261">
        <v>6.3135366439819336</v>
      </c>
      <c r="D2756" s="130">
        <f t="shared" si="88"/>
        <v>1.0143282166925293E-2</v>
      </c>
      <c r="E2756" s="130">
        <v>-8.8513765588383371E-4</v>
      </c>
      <c r="G2756" s="130">
        <v>2754</v>
      </c>
      <c r="H2756" s="130">
        <f t="shared" ca="1" si="89"/>
        <v>-2.2574573426317985E-2</v>
      </c>
    </row>
    <row r="2757" spans="2:8" x14ac:dyDescent="0.25">
      <c r="B2757" s="136">
        <v>42016</v>
      </c>
      <c r="C2757" s="261">
        <v>6.2501397132873544</v>
      </c>
      <c r="D2757" s="130">
        <f t="shared" si="88"/>
        <v>-1.1921691290603007E-3</v>
      </c>
      <c r="E2757" s="130">
        <v>-1.0041429118022017E-2</v>
      </c>
      <c r="G2757" s="130">
        <v>2755</v>
      </c>
      <c r="H2757" s="130">
        <f t="shared" ca="1" si="89"/>
        <v>-7.245279887636698E-3</v>
      </c>
    </row>
    <row r="2758" spans="2:8" x14ac:dyDescent="0.25">
      <c r="B2758" s="136">
        <v>42013</v>
      </c>
      <c r="C2758" s="261">
        <v>6.2575998306274414</v>
      </c>
      <c r="D2758" s="130">
        <f t="shared" si="88"/>
        <v>4.5157197220992477E-2</v>
      </c>
      <c r="E2758" s="130">
        <v>1.1935920927059153E-3</v>
      </c>
      <c r="G2758" s="130">
        <v>2756</v>
      </c>
      <c r="H2758" s="130">
        <f t="shared" ca="1" si="89"/>
        <v>2.1118506048275868E-2</v>
      </c>
    </row>
    <row r="2759" spans="2:8" x14ac:dyDescent="0.25">
      <c r="B2759" s="136">
        <v>42012</v>
      </c>
      <c r="C2759" s="261">
        <v>5.9872331619262704</v>
      </c>
      <c r="D2759" s="130">
        <f t="shared" si="88"/>
        <v>5.3226428901989213E-3</v>
      </c>
      <c r="E2759" s="130">
        <v>-4.3206129509572949E-2</v>
      </c>
      <c r="G2759" s="130">
        <v>2757</v>
      </c>
      <c r="H2759" s="130">
        <f t="shared" ca="1" si="89"/>
        <v>5.0858257248050688E-2</v>
      </c>
    </row>
    <row r="2760" spans="2:8" x14ac:dyDescent="0.25">
      <c r="B2760" s="136">
        <v>42011</v>
      </c>
      <c r="C2760" s="261">
        <v>5.9555339813232422</v>
      </c>
      <c r="D2760" s="130">
        <f t="shared" si="88"/>
        <v>2.1099815755549409E-2</v>
      </c>
      <c r="E2760" s="130">
        <v>-5.2944623577728962E-3</v>
      </c>
      <c r="G2760" s="130">
        <v>2758</v>
      </c>
      <c r="H2760" s="130">
        <f t="shared" ca="1" si="89"/>
        <v>8.0705781814552902E-3</v>
      </c>
    </row>
    <row r="2761" spans="2:8" x14ac:dyDescent="0.25">
      <c r="B2761" s="136">
        <v>42010</v>
      </c>
      <c r="C2761" s="261">
        <v>5.8324699401855469</v>
      </c>
      <c r="D2761" s="130">
        <f t="shared" si="88"/>
        <v>-6.9842311066154374E-3</v>
      </c>
      <c r="E2761" s="130">
        <v>-2.066381310620145E-2</v>
      </c>
      <c r="G2761" s="130">
        <v>2759</v>
      </c>
      <c r="H2761" s="130">
        <f t="shared" ca="1" si="89"/>
        <v>-4.7702087240651302E-2</v>
      </c>
    </row>
    <row r="2762" spans="2:8" x14ac:dyDescent="0.25">
      <c r="B2762" s="136">
        <v>42009</v>
      </c>
      <c r="C2762" s="261">
        <v>5.8734917640686044</v>
      </c>
      <c r="D2762" s="130">
        <f t="shared" si="88"/>
        <v>-1.25390241170906E-2</v>
      </c>
      <c r="E2762" s="130">
        <v>7.033353674130125E-3</v>
      </c>
      <c r="G2762" s="130">
        <v>2760</v>
      </c>
      <c r="H2762" s="130">
        <f t="shared" ca="1" si="89"/>
        <v>-1.5294849635323069E-2</v>
      </c>
    </row>
    <row r="2763" spans="2:8" x14ac:dyDescent="0.25">
      <c r="B2763" s="136">
        <v>42006</v>
      </c>
      <c r="C2763" s="261">
        <v>5.9480748176574707</v>
      </c>
      <c r="D2763" s="130">
        <f t="shared" si="88"/>
        <v>1.3986062872415219E-2</v>
      </c>
      <c r="E2763" s="130">
        <v>1.2698247751896421E-2</v>
      </c>
      <c r="G2763" s="130">
        <v>2761</v>
      </c>
      <c r="H2763" s="130">
        <f t="shared" ca="1" si="89"/>
        <v>-1.1378017461375104E-2</v>
      </c>
    </row>
    <row r="2764" spans="2:8" x14ac:dyDescent="0.25">
      <c r="B2764" s="136">
        <v>42004</v>
      </c>
      <c r="C2764" s="261">
        <v>5.8660321235656738</v>
      </c>
      <c r="D2764" s="130">
        <f t="shared" si="88"/>
        <v>-3.1789699113570716E-4</v>
      </c>
      <c r="E2764" s="130">
        <v>-1.3793150995385048E-2</v>
      </c>
      <c r="G2764" s="130">
        <v>2762</v>
      </c>
      <c r="H2764" s="130">
        <f t="shared" ca="1" si="89"/>
        <v>2.4522783946515636E-3</v>
      </c>
    </row>
    <row r="2765" spans="2:8" x14ac:dyDescent="0.25">
      <c r="B2765" s="136">
        <v>42003</v>
      </c>
      <c r="C2765" s="261">
        <v>5.8678975105285636</v>
      </c>
      <c r="D2765" s="130">
        <f t="shared" si="88"/>
        <v>-1.0065882058421507E-2</v>
      </c>
      <c r="E2765" s="130">
        <v>3.1799808176908846E-4</v>
      </c>
      <c r="G2765" s="130">
        <v>2763</v>
      </c>
      <c r="H2765" s="130">
        <f t="shared" ca="1" si="89"/>
        <v>2.1453155196169343E-2</v>
      </c>
    </row>
    <row r="2766" spans="2:8" x14ac:dyDescent="0.25">
      <c r="B2766" s="136">
        <v>42002</v>
      </c>
      <c r="C2766" s="261">
        <v>5.9275636672973633</v>
      </c>
      <c r="D2766" s="130">
        <f t="shared" si="88"/>
        <v>-3.1467846784638255E-4</v>
      </c>
      <c r="E2766" s="130">
        <v>1.0168234305684927E-2</v>
      </c>
      <c r="G2766" s="130">
        <v>2764</v>
      </c>
      <c r="H2766" s="130">
        <f t="shared" ca="1" si="89"/>
        <v>-4.2801527622955464E-2</v>
      </c>
    </row>
    <row r="2767" spans="2:8" x14ac:dyDescent="0.25">
      <c r="B2767" s="136">
        <v>41999</v>
      </c>
      <c r="C2767" s="261">
        <v>5.9294295310974121</v>
      </c>
      <c r="D2767" s="130">
        <f t="shared" si="88"/>
        <v>1.8903507913215318E-3</v>
      </c>
      <c r="E2767" s="130">
        <v>3.1477752155457782E-4</v>
      </c>
      <c r="G2767" s="130">
        <v>2765</v>
      </c>
      <c r="H2767" s="130">
        <f t="shared" ca="1" si="89"/>
        <v>-2.2535168885275559E-2</v>
      </c>
    </row>
    <row r="2768" spans="2:8" x14ac:dyDescent="0.25">
      <c r="B2768" s="136">
        <v>41997</v>
      </c>
      <c r="C2768" s="261">
        <v>5.9182419776916504</v>
      </c>
      <c r="D2768" s="130">
        <f t="shared" si="88"/>
        <v>-9.672160068671715E-3</v>
      </c>
      <c r="E2768" s="130">
        <v>-1.8867841074908835E-3</v>
      </c>
      <c r="G2768" s="130">
        <v>2766</v>
      </c>
      <c r="H2768" s="130">
        <f t="shared" ca="1" si="89"/>
        <v>8.8724369043840911E-3</v>
      </c>
    </row>
    <row r="2769" spans="2:8" x14ac:dyDescent="0.25">
      <c r="B2769" s="136">
        <v>41996</v>
      </c>
      <c r="C2769" s="261">
        <v>5.9760432243347168</v>
      </c>
      <c r="D2769" s="130">
        <f t="shared" si="88"/>
        <v>-1.5576523775908059E-3</v>
      </c>
      <c r="E2769" s="130">
        <v>9.7666244234256867E-3</v>
      </c>
      <c r="G2769" s="130">
        <v>2767</v>
      </c>
      <c r="H2769" s="130">
        <f t="shared" ca="1" si="89"/>
        <v>-3.6874495380684728E-3</v>
      </c>
    </row>
    <row r="2770" spans="2:8" x14ac:dyDescent="0.25">
      <c r="B2770" s="136">
        <v>41995</v>
      </c>
      <c r="C2770" s="261">
        <v>5.9853663444519043</v>
      </c>
      <c r="D2770" s="130">
        <f t="shared" si="88"/>
        <v>-9.3362335882663677E-4</v>
      </c>
      <c r="E2770" s="130">
        <v>1.5600824437185018E-3</v>
      </c>
      <c r="G2770" s="130">
        <v>2768</v>
      </c>
      <c r="H2770" s="130">
        <f t="shared" ca="1" si="89"/>
        <v>1.3842320666586168E-2</v>
      </c>
    </row>
    <row r="2771" spans="2:8" x14ac:dyDescent="0.25">
      <c r="B2771" s="136">
        <v>41992</v>
      </c>
      <c r="C2771" s="261">
        <v>5.990959644317627</v>
      </c>
      <c r="D2771" s="130">
        <f t="shared" si="88"/>
        <v>-1.2903328195393705E-2</v>
      </c>
      <c r="E2771" s="130">
        <v>9.3449582595847764E-4</v>
      </c>
      <c r="G2771" s="130">
        <v>2769</v>
      </c>
      <c r="H2771" s="130">
        <f t="shared" ca="1" si="89"/>
        <v>-7.9002321444062156E-4</v>
      </c>
    </row>
    <row r="2772" spans="2:8" x14ac:dyDescent="0.25">
      <c r="B2772" s="136">
        <v>41991</v>
      </c>
      <c r="C2772" s="261">
        <v>6.0692734718322754</v>
      </c>
      <c r="D2772" s="130">
        <f t="shared" si="88"/>
        <v>3.8277258655920778E-2</v>
      </c>
      <c r="E2772" s="130">
        <v>1.3072000508120334E-2</v>
      </c>
      <c r="G2772" s="130">
        <v>2770</v>
      </c>
      <c r="H2772" s="130">
        <f t="shared" ca="1" si="89"/>
        <v>7.3690970362478049E-3</v>
      </c>
    </row>
    <row r="2773" spans="2:8" x14ac:dyDescent="0.25">
      <c r="B2773" s="136">
        <v>41990</v>
      </c>
      <c r="C2773" s="261">
        <v>5.8455228805541992</v>
      </c>
      <c r="D2773" s="130">
        <f t="shared" si="88"/>
        <v>1.1290299162982484E-2</v>
      </c>
      <c r="E2773" s="130">
        <v>-3.6866124473795919E-2</v>
      </c>
      <c r="G2773" s="130">
        <v>2771</v>
      </c>
      <c r="H2773" s="130">
        <f t="shared" ca="1" si="89"/>
        <v>5.8245445785573877E-2</v>
      </c>
    </row>
    <row r="2774" spans="2:8" x14ac:dyDescent="0.25">
      <c r="B2774" s="136">
        <v>41989</v>
      </c>
      <c r="C2774" s="261">
        <v>5.7802619934082031</v>
      </c>
      <c r="D2774" s="130">
        <f t="shared" si="88"/>
        <v>3.8859927699532695E-3</v>
      </c>
      <c r="E2774" s="130">
        <v>-1.116425142446947E-2</v>
      </c>
      <c r="G2774" s="130">
        <v>2772</v>
      </c>
      <c r="H2774" s="130">
        <f t="shared" ca="1" si="89"/>
        <v>6.4615690585942574E-3</v>
      </c>
    </row>
    <row r="2775" spans="2:8" x14ac:dyDescent="0.25">
      <c r="B2775" s="136">
        <v>41988</v>
      </c>
      <c r="C2775" s="261">
        <v>5.7578868865966797</v>
      </c>
      <c r="D2775" s="130">
        <f t="shared" si="88"/>
        <v>-1.2471719864072157E-2</v>
      </c>
      <c r="E2775" s="130">
        <v>-3.8709502851323962E-3</v>
      </c>
      <c r="G2775" s="130">
        <v>2773</v>
      </c>
      <c r="H2775" s="130">
        <f t="shared" ca="1" si="89"/>
        <v>-3.3235229291623036E-2</v>
      </c>
    </row>
    <row r="2776" spans="2:8" x14ac:dyDescent="0.25">
      <c r="B2776" s="136">
        <v>41985</v>
      </c>
      <c r="C2776" s="261">
        <v>5.8306045532226563</v>
      </c>
      <c r="D2776" s="130">
        <f t="shared" si="88"/>
        <v>-1.2006295602943603E-2</v>
      </c>
      <c r="E2776" s="130">
        <v>1.2629228058517466E-2</v>
      </c>
      <c r="G2776" s="130">
        <v>2774</v>
      </c>
      <c r="H2776" s="130">
        <f t="shared" ca="1" si="89"/>
        <v>-9.3066482982267114E-3</v>
      </c>
    </row>
    <row r="2777" spans="2:8" x14ac:dyDescent="0.25">
      <c r="B2777" s="136">
        <v>41984</v>
      </c>
      <c r="C2777" s="261">
        <v>5.9014592170715332</v>
      </c>
      <c r="D2777" s="130">
        <f t="shared" si="88"/>
        <v>7.9616402655047439E-3</v>
      </c>
      <c r="E2777" s="130">
        <v>1.2152198490243108E-2</v>
      </c>
      <c r="G2777" s="130">
        <v>2775</v>
      </c>
      <c r="H2777" s="130">
        <f t="shared" ca="1" si="89"/>
        <v>-1.6631241120196063E-2</v>
      </c>
    </row>
    <row r="2778" spans="2:8" x14ac:dyDescent="0.25">
      <c r="B2778" s="136">
        <v>41983</v>
      </c>
      <c r="C2778" s="261">
        <v>5.8548450469970703</v>
      </c>
      <c r="D2778" s="130">
        <f t="shared" si="88"/>
        <v>-2.3935267873467479E-2</v>
      </c>
      <c r="E2778" s="130">
        <v>-7.8987532337119366E-3</v>
      </c>
      <c r="G2778" s="130">
        <v>2776</v>
      </c>
      <c r="H2778" s="130">
        <f t="shared" ca="1" si="89"/>
        <v>-3.9353289965211376E-2</v>
      </c>
    </row>
    <row r="2779" spans="2:8" x14ac:dyDescent="0.25">
      <c r="B2779" s="136">
        <v>41982</v>
      </c>
      <c r="C2779" s="261">
        <v>5.9984188079833984</v>
      </c>
      <c r="D2779" s="130">
        <f t="shared" si="88"/>
        <v>-4.3331893079046535E-3</v>
      </c>
      <c r="E2779" s="130">
        <v>2.4522213625442848E-2</v>
      </c>
      <c r="G2779" s="130">
        <v>2777</v>
      </c>
      <c r="H2779" s="130">
        <f t="shared" ca="1" si="89"/>
        <v>-3.7495068443868636E-2</v>
      </c>
    </row>
    <row r="2780" spans="2:8" x14ac:dyDescent="0.25">
      <c r="B2780" s="136">
        <v>41981</v>
      </c>
      <c r="C2780" s="261">
        <v>6.0245242118835449</v>
      </c>
      <c r="D2780" s="130">
        <f t="shared" si="88"/>
        <v>-4.024969846245096E-2</v>
      </c>
      <c r="E2780" s="130">
        <v>4.3520475538324126E-3</v>
      </c>
      <c r="G2780" s="130">
        <v>2778</v>
      </c>
      <c r="H2780" s="130">
        <f t="shared" ca="1" si="89"/>
        <v>-2.3690129250082768E-2</v>
      </c>
    </row>
    <row r="2781" spans="2:8" x14ac:dyDescent="0.25">
      <c r="B2781" s="136">
        <v>41978</v>
      </c>
      <c r="C2781" s="261">
        <v>6.2771787643432617</v>
      </c>
      <c r="D2781" s="130">
        <f t="shared" si="88"/>
        <v>-1.564328956835366E-2</v>
      </c>
      <c r="E2781" s="130">
        <v>4.1937677329165438E-2</v>
      </c>
      <c r="G2781" s="130">
        <v>2779</v>
      </c>
      <c r="H2781" s="130">
        <f t="shared" ca="1" si="89"/>
        <v>-2.1448973929494037E-2</v>
      </c>
    </row>
    <row r="2782" spans="2:8" x14ac:dyDescent="0.25">
      <c r="B2782" s="136">
        <v>41977</v>
      </c>
      <c r="C2782" s="261">
        <v>6.3769350051879883</v>
      </c>
      <c r="D2782" s="130">
        <f t="shared" si="88"/>
        <v>-1.9213969059342043E-2</v>
      </c>
      <c r="E2782" s="130">
        <v>1.5891891021389985E-2</v>
      </c>
      <c r="G2782" s="130">
        <v>2780</v>
      </c>
      <c r="H2782" s="130">
        <f t="shared" ca="1" si="89"/>
        <v>-3.3419843108975111E-2</v>
      </c>
    </row>
    <row r="2783" spans="2:8" x14ac:dyDescent="0.25">
      <c r="B2783" s="136">
        <v>41976</v>
      </c>
      <c r="C2783" s="261">
        <v>6.501861572265625</v>
      </c>
      <c r="D2783" s="130">
        <f t="shared" si="88"/>
        <v>9.1159739539372342E-3</v>
      </c>
      <c r="E2783" s="130">
        <v>1.9590377975626547E-2</v>
      </c>
      <c r="G2783" s="130">
        <v>2781</v>
      </c>
      <c r="H2783" s="130">
        <f t="shared" ca="1" si="89"/>
        <v>-1.4319682859681757E-2</v>
      </c>
    </row>
    <row r="2784" spans="2:8" x14ac:dyDescent="0.25">
      <c r="B2784" s="136">
        <v>41975</v>
      </c>
      <c r="C2784" s="261">
        <v>6.4431262016296387</v>
      </c>
      <c r="D2784" s="130">
        <f t="shared" si="88"/>
        <v>-1.0452478637223166E-2</v>
      </c>
      <c r="E2784" s="130">
        <v>-9.0336236757989803E-3</v>
      </c>
      <c r="G2784" s="130">
        <v>2782</v>
      </c>
      <c r="H2784" s="130">
        <f t="shared" ca="1" si="89"/>
        <v>6.6706801582137494E-3</v>
      </c>
    </row>
    <row r="2785" spans="2:8" x14ac:dyDescent="0.25">
      <c r="B2785" s="136">
        <v>41974</v>
      </c>
      <c r="C2785" s="261">
        <v>6.5111842155456543</v>
      </c>
      <c r="D2785" s="130">
        <f t="shared" si="88"/>
        <v>0</v>
      </c>
      <c r="E2785" s="130">
        <v>1.0562886987810658E-2</v>
      </c>
      <c r="G2785" s="130">
        <v>2783</v>
      </c>
      <c r="H2785" s="130">
        <f t="shared" ca="1" si="89"/>
        <v>4.4029078396352842E-3</v>
      </c>
    </row>
    <row r="2786" spans="2:8" x14ac:dyDescent="0.25">
      <c r="B2786" s="136">
        <v>41971</v>
      </c>
      <c r="C2786" s="261">
        <v>6.5111842155456543</v>
      </c>
      <c r="D2786" s="130">
        <f t="shared" si="88"/>
        <v>-4.2933038807074954E-4</v>
      </c>
      <c r="E2786" s="130">
        <v>0</v>
      </c>
      <c r="G2786" s="130">
        <v>2784</v>
      </c>
      <c r="H2786" s="130">
        <f t="shared" ca="1" si="89"/>
        <v>3.9954823335466468E-2</v>
      </c>
    </row>
    <row r="2787" spans="2:8" x14ac:dyDescent="0.25">
      <c r="B2787" s="136">
        <v>41969</v>
      </c>
      <c r="C2787" s="261">
        <v>6.5139808654785156</v>
      </c>
      <c r="D2787" s="130">
        <f t="shared" si="88"/>
        <v>1.4814524271798501E-2</v>
      </c>
      <c r="E2787" s="130">
        <v>4.2951479182300504E-4</v>
      </c>
      <c r="G2787" s="130">
        <v>2785</v>
      </c>
      <c r="H2787" s="130">
        <f t="shared" ca="1" si="89"/>
        <v>-6.3647397223020041E-2</v>
      </c>
    </row>
    <row r="2788" spans="2:8" x14ac:dyDescent="0.25">
      <c r="B2788" s="136">
        <v>41968</v>
      </c>
      <c r="C2788" s="261">
        <v>6.4188880920410156</v>
      </c>
      <c r="D2788" s="130">
        <f t="shared" si="88"/>
        <v>-1.1627673048330549E-2</v>
      </c>
      <c r="E2788" s="130">
        <v>-1.4598258023976327E-2</v>
      </c>
      <c r="G2788" s="130">
        <v>2786</v>
      </c>
      <c r="H2788" s="130">
        <f t="shared" ca="1" si="89"/>
        <v>-8.182730077730415E-3</v>
      </c>
    </row>
    <row r="2789" spans="2:8" x14ac:dyDescent="0.25">
      <c r="B2789" s="136">
        <v>41967</v>
      </c>
      <c r="C2789" s="261">
        <v>6.4944028854370117</v>
      </c>
      <c r="D2789" s="130">
        <f t="shared" si="88"/>
        <v>2.6676128542813784E-2</v>
      </c>
      <c r="E2789" s="130">
        <v>1.1764466417420379E-2</v>
      </c>
      <c r="G2789" s="130">
        <v>2787</v>
      </c>
      <c r="H2789" s="130">
        <f t="shared" ca="1" si="89"/>
        <v>2.9254566148314679E-2</v>
      </c>
    </row>
    <row r="2790" spans="2:8" x14ac:dyDescent="0.25">
      <c r="B2790" s="136">
        <v>41964</v>
      </c>
      <c r="C2790" s="261">
        <v>6.3256587982177734</v>
      </c>
      <c r="D2790" s="130">
        <f t="shared" si="88"/>
        <v>2.4151328240833134E-2</v>
      </c>
      <c r="E2790" s="130">
        <v>-2.5983002624864627E-2</v>
      </c>
      <c r="G2790" s="130">
        <v>2788</v>
      </c>
      <c r="H2790" s="130">
        <f t="shared" ca="1" si="89"/>
        <v>2.7375075096109291E-4</v>
      </c>
    </row>
    <row r="2791" spans="2:8" x14ac:dyDescent="0.25">
      <c r="B2791" s="136">
        <v>41963</v>
      </c>
      <c r="C2791" s="261">
        <v>6.1764883995056152</v>
      </c>
      <c r="D2791" s="130">
        <f t="shared" si="88"/>
        <v>-1.4430380266930155E-2</v>
      </c>
      <c r="E2791" s="130">
        <v>-2.3581796532273651E-2</v>
      </c>
      <c r="G2791" s="130">
        <v>2789</v>
      </c>
      <c r="H2791" s="130">
        <f t="shared" ca="1" si="89"/>
        <v>-1.368825096661935E-2</v>
      </c>
    </row>
    <row r="2792" spans="2:8" x14ac:dyDescent="0.25">
      <c r="B2792" s="136">
        <v>41962</v>
      </c>
      <c r="C2792" s="261">
        <v>6.2669224739074707</v>
      </c>
      <c r="D2792" s="130">
        <f t="shared" si="88"/>
        <v>-1.6339012828582493E-3</v>
      </c>
      <c r="E2792" s="130">
        <v>1.4641665061508751E-2</v>
      </c>
      <c r="G2792" s="130">
        <v>2790</v>
      </c>
      <c r="H2792" s="130">
        <f t="shared" ca="1" si="89"/>
        <v>3.4015269593128387E-2</v>
      </c>
    </row>
    <row r="2793" spans="2:8" x14ac:dyDescent="0.25">
      <c r="B2793" s="136">
        <v>41961</v>
      </c>
      <c r="C2793" s="261">
        <v>6.2771787643432617</v>
      </c>
      <c r="D2793" s="130">
        <f t="shared" si="88"/>
        <v>-9.7071909793535627E-3</v>
      </c>
      <c r="E2793" s="130">
        <v>1.6365752853164219E-3</v>
      </c>
      <c r="G2793" s="130">
        <v>2791</v>
      </c>
      <c r="H2793" s="130">
        <f t="shared" ca="1" si="89"/>
        <v>-9.7726557546440416E-3</v>
      </c>
    </row>
    <row r="2794" spans="2:8" x14ac:dyDescent="0.25">
      <c r="B2794" s="136">
        <v>41960</v>
      </c>
      <c r="C2794" s="261">
        <v>6.338709831237793</v>
      </c>
      <c r="D2794" s="130">
        <f t="shared" si="88"/>
        <v>2.2113393889145938E-3</v>
      </c>
      <c r="E2794" s="130">
        <v>9.8023442066125111E-3</v>
      </c>
      <c r="G2794" s="130">
        <v>2792</v>
      </c>
      <c r="H2794" s="130">
        <f t="shared" ca="1" si="89"/>
        <v>1.7254769204016911E-2</v>
      </c>
    </row>
    <row r="2795" spans="2:8" x14ac:dyDescent="0.25">
      <c r="B2795" s="136">
        <v>41957</v>
      </c>
      <c r="C2795" s="261">
        <v>6.3247237205505371</v>
      </c>
      <c r="D2795" s="130">
        <f t="shared" si="88"/>
        <v>-1.7655868164099028E-3</v>
      </c>
      <c r="E2795" s="130">
        <v>-2.2064601566601006E-3</v>
      </c>
      <c r="G2795" s="130">
        <v>2793</v>
      </c>
      <c r="H2795" s="130">
        <f t="shared" ca="1" si="89"/>
        <v>-2.6741504330604477E-2</v>
      </c>
    </row>
    <row r="2796" spans="2:8" x14ac:dyDescent="0.25">
      <c r="B2796" s="136">
        <v>41956</v>
      </c>
      <c r="C2796" s="261">
        <v>6.3359103202819824</v>
      </c>
      <c r="D2796" s="130">
        <f t="shared" si="88"/>
        <v>1.206230390263509E-2</v>
      </c>
      <c r="E2796" s="130">
        <v>1.7687096268090541E-3</v>
      </c>
      <c r="G2796" s="130">
        <v>2794</v>
      </c>
      <c r="H2796" s="130">
        <f t="shared" ca="1" si="89"/>
        <v>-1.0909285252586888E-2</v>
      </c>
    </row>
    <row r="2797" spans="2:8" x14ac:dyDescent="0.25">
      <c r="B2797" s="136">
        <v>41955</v>
      </c>
      <c r="C2797" s="261">
        <v>6.2603955268859863</v>
      </c>
      <c r="D2797" s="130">
        <f t="shared" si="88"/>
        <v>-5.9565377512041341E-4</v>
      </c>
      <c r="E2797" s="130">
        <v>-1.1918538864772833E-2</v>
      </c>
      <c r="G2797" s="130">
        <v>2795</v>
      </c>
      <c r="H2797" s="130">
        <f t="shared" ca="1" si="89"/>
        <v>1.8215651353890593E-2</v>
      </c>
    </row>
    <row r="2798" spans="2:8" x14ac:dyDescent="0.25">
      <c r="B2798" s="136">
        <v>41954</v>
      </c>
      <c r="C2798" s="261">
        <v>6.2641267776489258</v>
      </c>
      <c r="D2798" s="130">
        <f t="shared" si="88"/>
        <v>-8.41174170176371E-3</v>
      </c>
      <c r="E2798" s="130">
        <v>5.9600879000618555E-4</v>
      </c>
      <c r="G2798" s="130">
        <v>2796</v>
      </c>
      <c r="H2798" s="130">
        <f t="shared" ca="1" si="89"/>
        <v>-4.5592644414136595E-2</v>
      </c>
    </row>
    <row r="2799" spans="2:8" x14ac:dyDescent="0.25">
      <c r="B2799" s="136">
        <v>41953</v>
      </c>
      <c r="C2799" s="261">
        <v>6.3172659873962402</v>
      </c>
      <c r="D2799" s="130">
        <f t="shared" si="88"/>
        <v>-3.5295463555888207E-3</v>
      </c>
      <c r="E2799" s="130">
        <v>8.4830993422612133E-3</v>
      </c>
      <c r="G2799" s="130">
        <v>2797</v>
      </c>
      <c r="H2799" s="130">
        <f t="shared" ca="1" si="89"/>
        <v>-3.881639173526355E-2</v>
      </c>
    </row>
    <row r="2800" spans="2:8" x14ac:dyDescent="0.25">
      <c r="B2800" s="136">
        <v>41950</v>
      </c>
      <c r="C2800" s="261">
        <v>6.3396420478820801</v>
      </c>
      <c r="D2800" s="130">
        <f t="shared" si="88"/>
        <v>6.214904554768667E-3</v>
      </c>
      <c r="E2800" s="130">
        <v>3.5420481788297291E-3</v>
      </c>
      <c r="G2800" s="130">
        <v>2798</v>
      </c>
      <c r="H2800" s="130">
        <f t="shared" ca="1" si="89"/>
        <v>2.4939442838818656E-2</v>
      </c>
    </row>
    <row r="2801" spans="2:8" x14ac:dyDescent="0.25">
      <c r="B2801" s="136">
        <v>41949</v>
      </c>
      <c r="C2801" s="261">
        <v>6.3004851341247559</v>
      </c>
      <c r="D2801" s="130">
        <f t="shared" si="88"/>
        <v>1.3337146761511294E-3</v>
      </c>
      <c r="E2801" s="130">
        <v>-6.1765180843933593E-3</v>
      </c>
      <c r="G2801" s="130">
        <v>2799</v>
      </c>
      <c r="H2801" s="130">
        <f t="shared" ca="1" si="89"/>
        <v>6.3835594145524796E-3</v>
      </c>
    </row>
    <row r="2802" spans="2:8" x14ac:dyDescent="0.25">
      <c r="B2802" s="136">
        <v>41948</v>
      </c>
      <c r="C2802" s="261">
        <v>6.2920932769775391</v>
      </c>
      <c r="D2802" s="130">
        <f t="shared" si="88"/>
        <v>6.862671861519295E-3</v>
      </c>
      <c r="E2802" s="130">
        <v>-1.3319382505586322E-3</v>
      </c>
      <c r="G2802" s="130">
        <v>2800</v>
      </c>
      <c r="H2802" s="130">
        <f t="shared" ca="1" si="89"/>
        <v>3.9862793986293076E-2</v>
      </c>
    </row>
    <row r="2803" spans="2:8" x14ac:dyDescent="0.25">
      <c r="B2803" s="136">
        <v>41947</v>
      </c>
      <c r="C2803" s="261">
        <v>6.2492070198059082</v>
      </c>
      <c r="D2803" s="130">
        <f t="shared" si="88"/>
        <v>4.476447618196271E-4</v>
      </c>
      <c r="E2803" s="130">
        <v>-6.8158965997134171E-3</v>
      </c>
      <c r="G2803" s="130">
        <v>2801</v>
      </c>
      <c r="H2803" s="130">
        <f t="shared" ca="1" si="89"/>
        <v>-2.8564114901179966E-2</v>
      </c>
    </row>
    <row r="2804" spans="2:8" x14ac:dyDescent="0.25">
      <c r="B2804" s="136">
        <v>41946</v>
      </c>
      <c r="C2804" s="261">
        <v>6.2464108467102051</v>
      </c>
      <c r="D2804" s="130">
        <f t="shared" si="88"/>
        <v>2.0937397182423123E-3</v>
      </c>
      <c r="E2804" s="130">
        <v>-4.4744446564837443E-4</v>
      </c>
      <c r="G2804" s="130">
        <v>2802</v>
      </c>
      <c r="H2804" s="130">
        <f t="shared" ca="1" si="89"/>
        <v>1.5927947176775696E-2</v>
      </c>
    </row>
    <row r="2805" spans="2:8" x14ac:dyDescent="0.25">
      <c r="B2805" s="136">
        <v>41943</v>
      </c>
      <c r="C2805" s="261">
        <v>6.2333598136901864</v>
      </c>
      <c r="D2805" s="130">
        <f t="shared" si="88"/>
        <v>2.483151860878284E-2</v>
      </c>
      <c r="E2805" s="130">
        <v>-2.0893651314806208E-3</v>
      </c>
      <c r="G2805" s="130">
        <v>2803</v>
      </c>
      <c r="H2805" s="130">
        <f t="shared" ca="1" si="89"/>
        <v>1.902807069437174E-3</v>
      </c>
    </row>
    <row r="2806" spans="2:8" x14ac:dyDescent="0.25">
      <c r="B2806" s="136">
        <v>41942</v>
      </c>
      <c r="C2806" s="261">
        <v>6.0823264122009277</v>
      </c>
      <c r="D2806" s="130">
        <f t="shared" si="88"/>
        <v>1.9375022426459394E-2</v>
      </c>
      <c r="E2806" s="130">
        <v>-2.422985452525097E-2</v>
      </c>
      <c r="G2806" s="130">
        <v>2804</v>
      </c>
      <c r="H2806" s="130">
        <f t="shared" ca="1" si="89"/>
        <v>-4.2149104333239346E-2</v>
      </c>
    </row>
    <row r="2807" spans="2:8" x14ac:dyDescent="0.25">
      <c r="B2807" s="136">
        <v>41941</v>
      </c>
      <c r="C2807" s="261">
        <v>5.9667210578918457</v>
      </c>
      <c r="D2807" s="130">
        <f t="shared" si="88"/>
        <v>2.0245393020603908E-2</v>
      </c>
      <c r="E2807" s="130">
        <v>-1.90067659106854E-2</v>
      </c>
      <c r="G2807" s="130">
        <v>2805</v>
      </c>
      <c r="H2807" s="130">
        <f t="shared" ca="1" si="89"/>
        <v>9.1768483316204564E-3</v>
      </c>
    </row>
    <row r="2808" spans="2:8" x14ac:dyDescent="0.25">
      <c r="B2808" s="136">
        <v>41940</v>
      </c>
      <c r="C2808" s="261">
        <v>5.8483195304870614</v>
      </c>
      <c r="D2808" s="130">
        <f t="shared" si="88"/>
        <v>1.2590658778385421E-2</v>
      </c>
      <c r="E2808" s="130">
        <v>-1.9843650516925247E-2</v>
      </c>
      <c r="G2808" s="130">
        <v>2806</v>
      </c>
      <c r="H2808" s="130">
        <f t="shared" ca="1" si="89"/>
        <v>-1.0286503632736635E-2</v>
      </c>
    </row>
    <row r="2809" spans="2:8" x14ac:dyDescent="0.25">
      <c r="B2809" s="136">
        <v>41939</v>
      </c>
      <c r="C2809" s="261">
        <v>5.7756009101867676</v>
      </c>
      <c r="D2809" s="130">
        <f t="shared" si="88"/>
        <v>-3.6987714357160366E-3</v>
      </c>
      <c r="E2809" s="130">
        <v>-1.2434105202565373E-2</v>
      </c>
      <c r="G2809" s="130">
        <v>2807</v>
      </c>
      <c r="H2809" s="130">
        <f t="shared" ca="1" si="89"/>
        <v>1.4140868116141243E-2</v>
      </c>
    </row>
    <row r="2810" spans="2:8" x14ac:dyDescent="0.25">
      <c r="B2810" s="136">
        <v>41936</v>
      </c>
      <c r="C2810" s="261">
        <v>5.7970428466796884</v>
      </c>
      <c r="D2810" s="130">
        <f t="shared" si="88"/>
        <v>1.1221328767623495E-2</v>
      </c>
      <c r="E2810" s="130">
        <v>3.7125031362714835E-3</v>
      </c>
      <c r="G2810" s="130">
        <v>2808</v>
      </c>
      <c r="H2810" s="130">
        <f t="shared" ca="1" si="89"/>
        <v>6.2289034635296262E-3</v>
      </c>
    </row>
    <row r="2811" spans="2:8" x14ac:dyDescent="0.25">
      <c r="B2811" s="136">
        <v>41935</v>
      </c>
      <c r="C2811" s="261">
        <v>5.7327141761779794</v>
      </c>
      <c r="D2811" s="130">
        <f t="shared" si="88"/>
        <v>-3.7265041464804873E-3</v>
      </c>
      <c r="E2811" s="130">
        <v>-1.1096807838595473E-2</v>
      </c>
      <c r="G2811" s="130">
        <v>2809</v>
      </c>
      <c r="H2811" s="130">
        <f t="shared" ca="1" si="89"/>
        <v>-6.3808835738018554E-3</v>
      </c>
    </row>
    <row r="2812" spans="2:8" x14ac:dyDescent="0.25">
      <c r="B2812" s="136">
        <v>41934</v>
      </c>
      <c r="C2812" s="261">
        <v>5.7541570663452148</v>
      </c>
      <c r="D2812" s="130">
        <f t="shared" si="88"/>
        <v>-1.0262971261039495E-2</v>
      </c>
      <c r="E2812" s="130">
        <v>3.7404429225410102E-3</v>
      </c>
      <c r="G2812" s="130">
        <v>2810</v>
      </c>
      <c r="H2812" s="130">
        <f t="shared" ca="1" si="89"/>
        <v>6.0746725481092473E-2</v>
      </c>
    </row>
    <row r="2813" spans="2:8" x14ac:dyDescent="0.25">
      <c r="B2813" s="136">
        <v>41933</v>
      </c>
      <c r="C2813" s="261">
        <v>5.8138241767883301</v>
      </c>
      <c r="D2813" s="130">
        <f t="shared" si="88"/>
        <v>1.9282590659813849E-3</v>
      </c>
      <c r="E2813" s="130">
        <v>1.0369392033473486E-2</v>
      </c>
      <c r="G2813" s="130">
        <v>2811</v>
      </c>
      <c r="H2813" s="130">
        <f t="shared" ca="1" si="89"/>
        <v>-1.7763496304975698E-2</v>
      </c>
    </row>
    <row r="2814" spans="2:8" x14ac:dyDescent="0.25">
      <c r="B2814" s="136">
        <v>41932</v>
      </c>
      <c r="C2814" s="261">
        <v>5.8026351928710938</v>
      </c>
      <c r="D2814" s="130">
        <f t="shared" si="88"/>
        <v>3.385237672444614E-3</v>
      </c>
      <c r="E2814" s="130">
        <v>-1.9245480387776951E-3</v>
      </c>
      <c r="G2814" s="130">
        <v>2812</v>
      </c>
      <c r="H2814" s="130">
        <f t="shared" ca="1" si="89"/>
        <v>8.2226148583007513E-3</v>
      </c>
    </row>
    <row r="2815" spans="2:8" x14ac:dyDescent="0.25">
      <c r="B2815" s="136">
        <v>41929</v>
      </c>
      <c r="C2815" s="261">
        <v>5.7830581665039063</v>
      </c>
      <c r="D2815" s="130">
        <f t="shared" si="88"/>
        <v>-1.3831458835919705E-2</v>
      </c>
      <c r="E2815" s="130">
        <v>-3.3738165017230658E-3</v>
      </c>
      <c r="G2815" s="130">
        <v>2813</v>
      </c>
      <c r="H2815" s="130">
        <f t="shared" ca="1" si="89"/>
        <v>1.8682340381669174E-2</v>
      </c>
    </row>
    <row r="2816" spans="2:8" x14ac:dyDescent="0.25">
      <c r="B2816" s="136">
        <v>41928</v>
      </c>
      <c r="C2816" s="261">
        <v>5.8641681671142578</v>
      </c>
      <c r="D2816" s="130">
        <f t="shared" si="88"/>
        <v>-1.9638319974254654E-2</v>
      </c>
      <c r="E2816" s="130">
        <v>1.4025451288065784E-2</v>
      </c>
      <c r="G2816" s="130">
        <v>2814</v>
      </c>
      <c r="H2816" s="130">
        <f t="shared" ca="1" si="89"/>
        <v>-4.5351844604771173E-2</v>
      </c>
    </row>
    <row r="2817" spans="2:8" x14ac:dyDescent="0.25">
      <c r="B2817" s="136">
        <v>41927</v>
      </c>
      <c r="C2817" s="261">
        <v>5.9816374778747559</v>
      </c>
      <c r="D2817" s="130">
        <f t="shared" si="88"/>
        <v>-4.9630474312150454E-3</v>
      </c>
      <c r="E2817" s="130">
        <v>2.0031709086935068E-2</v>
      </c>
      <c r="G2817" s="130">
        <v>2815</v>
      </c>
      <c r="H2817" s="130">
        <f t="shared" ca="1" si="89"/>
        <v>-1.9073923028357784E-2</v>
      </c>
    </row>
    <row r="2818" spans="2:8" x14ac:dyDescent="0.25">
      <c r="B2818" s="136">
        <v>41926</v>
      </c>
      <c r="C2818" s="261">
        <v>6.0114727020263672</v>
      </c>
      <c r="D2818" s="130">
        <f t="shared" si="88"/>
        <v>1.7708999321902549E-2</v>
      </c>
      <c r="E2818" s="130">
        <v>4.9878021297625726E-3</v>
      </c>
      <c r="G2818" s="130">
        <v>2816</v>
      </c>
      <c r="H2818" s="130">
        <f t="shared" ca="1" si="89"/>
        <v>-7.280326558757602E-3</v>
      </c>
    </row>
    <row r="2819" spans="2:8" x14ac:dyDescent="0.25">
      <c r="B2819" s="136">
        <v>41925</v>
      </c>
      <c r="C2819" s="261">
        <v>5.9068679809570313</v>
      </c>
      <c r="D2819" s="130">
        <f t="shared" ref="D2819:D2882" si="90">(C2819-C2820)/C2820</f>
        <v>1.639627803815728E-2</v>
      </c>
      <c r="E2819" s="130">
        <v>-1.740084772140368E-2</v>
      </c>
      <c r="G2819" s="130">
        <v>2817</v>
      </c>
      <c r="H2819" s="130">
        <f t="shared" ref="H2819:H2882" ca="1" si="91">_xlfn.NORM.INV(RAND(),N$5,N$6)</f>
        <v>-1.8669780734988269E-2</v>
      </c>
    </row>
    <row r="2820" spans="2:8" x14ac:dyDescent="0.25">
      <c r="B2820" s="136">
        <v>41922</v>
      </c>
      <c r="C2820" s="261">
        <v>5.811579704284668</v>
      </c>
      <c r="D2820" s="130">
        <f t="shared" si="90"/>
        <v>5.739753922176008E-2</v>
      </c>
      <c r="E2820" s="130">
        <v>-1.6131776938228551E-2</v>
      </c>
      <c r="G2820" s="130">
        <v>2818</v>
      </c>
      <c r="H2820" s="130">
        <f t="shared" ca="1" si="91"/>
        <v>-3.7492769509085061E-2</v>
      </c>
    </row>
    <row r="2821" spans="2:8" x14ac:dyDescent="0.25">
      <c r="B2821" s="136">
        <v>41921</v>
      </c>
      <c r="C2821" s="261">
        <v>5.4961161613464364</v>
      </c>
      <c r="D2821" s="130">
        <f t="shared" si="90"/>
        <v>-1.590197842601894E-2</v>
      </c>
      <c r="E2821" s="130">
        <v>-5.4281892185983727E-2</v>
      </c>
      <c r="G2821" s="130">
        <v>2819</v>
      </c>
      <c r="H2821" s="130">
        <f t="shared" ca="1" si="91"/>
        <v>5.1341831915777909E-2</v>
      </c>
    </row>
    <row r="2822" spans="2:8" x14ac:dyDescent="0.25">
      <c r="B2822" s="136">
        <v>41920</v>
      </c>
      <c r="C2822" s="261">
        <v>5.5849275588989258</v>
      </c>
      <c r="D2822" s="130">
        <f t="shared" si="90"/>
        <v>1.9918456066856478E-3</v>
      </c>
      <c r="E2822" s="130">
        <v>1.6158937501556073E-2</v>
      </c>
      <c r="G2822" s="130">
        <v>2820</v>
      </c>
      <c r="H2822" s="130">
        <f t="shared" ca="1" si="91"/>
        <v>3.6372900914018666E-2</v>
      </c>
    </row>
    <row r="2823" spans="2:8" x14ac:dyDescent="0.25">
      <c r="B2823" s="136">
        <v>41919</v>
      </c>
      <c r="C2823" s="261">
        <v>5.5738253593444824</v>
      </c>
      <c r="D2823" s="130">
        <f t="shared" si="90"/>
        <v>-1.2133295708876625E-2</v>
      </c>
      <c r="E2823" s="130">
        <v>-1.9878860446011174E-3</v>
      </c>
      <c r="G2823" s="130">
        <v>2821</v>
      </c>
      <c r="H2823" s="130">
        <f t="shared" ca="1" si="91"/>
        <v>-2.9816650573501434E-2</v>
      </c>
    </row>
    <row r="2824" spans="2:8" x14ac:dyDescent="0.25">
      <c r="B2824" s="136">
        <v>41918</v>
      </c>
      <c r="C2824" s="261">
        <v>5.6422848701477051</v>
      </c>
      <c r="D2824" s="130">
        <f t="shared" si="90"/>
        <v>1.5484410803017431E-2</v>
      </c>
      <c r="E2824" s="130">
        <v>1.228232073838674E-2</v>
      </c>
      <c r="G2824" s="130">
        <v>2822</v>
      </c>
      <c r="H2824" s="130">
        <f t="shared" ca="1" si="91"/>
        <v>-3.7946490563438868E-3</v>
      </c>
    </row>
    <row r="2825" spans="2:8" x14ac:dyDescent="0.25">
      <c r="B2825" s="136">
        <v>41915</v>
      </c>
      <c r="C2825" s="261">
        <v>5.5562496185302734</v>
      </c>
      <c r="D2825" s="130">
        <f t="shared" si="90"/>
        <v>7.3801752478229645E-3</v>
      </c>
      <c r="E2825" s="130">
        <v>-1.5248299863877554E-2</v>
      </c>
      <c r="G2825" s="130">
        <v>2823</v>
      </c>
      <c r="H2825" s="130">
        <f t="shared" ca="1" si="91"/>
        <v>-1.0605216941464934E-2</v>
      </c>
    </row>
    <row r="2826" spans="2:8" x14ac:dyDescent="0.25">
      <c r="B2826" s="136">
        <v>41914</v>
      </c>
      <c r="C2826" s="261">
        <v>5.5155439376831046</v>
      </c>
      <c r="D2826" s="130">
        <f t="shared" si="90"/>
        <v>-9.305320104467784E-3</v>
      </c>
      <c r="E2826" s="130">
        <v>-7.3261072921227454E-3</v>
      </c>
      <c r="G2826" s="130">
        <v>2824</v>
      </c>
      <c r="H2826" s="130">
        <f t="shared" ca="1" si="91"/>
        <v>-2.7539057952704732E-3</v>
      </c>
    </row>
    <row r="2827" spans="2:8" x14ac:dyDescent="0.25">
      <c r="B2827" s="136">
        <v>41913</v>
      </c>
      <c r="C2827" s="261">
        <v>5.567349910736084</v>
      </c>
      <c r="D2827" s="130">
        <f t="shared" si="90"/>
        <v>-5.1246957898879843E-3</v>
      </c>
      <c r="E2827" s="130">
        <v>9.3927223929869304E-3</v>
      </c>
      <c r="G2827" s="130">
        <v>2825</v>
      </c>
      <c r="H2827" s="130">
        <f t="shared" ca="1" si="91"/>
        <v>2.581178814126351E-2</v>
      </c>
    </row>
    <row r="2828" spans="2:8" x14ac:dyDescent="0.25">
      <c r="B2828" s="136">
        <v>41912</v>
      </c>
      <c r="C2828" s="261">
        <v>5.5960278511047363</v>
      </c>
      <c r="D2828" s="130">
        <f t="shared" si="90"/>
        <v>-4.9576111893991439E-4</v>
      </c>
      <c r="E2828" s="130">
        <v>5.1510935774577004E-3</v>
      </c>
      <c r="G2828" s="130">
        <v>2826</v>
      </c>
      <c r="H2828" s="130">
        <f t="shared" ca="1" si="91"/>
        <v>-3.2147732306181835E-2</v>
      </c>
    </row>
    <row r="2829" spans="2:8" x14ac:dyDescent="0.25">
      <c r="B2829" s="136">
        <v>41911</v>
      </c>
      <c r="C2829" s="261">
        <v>5.5988035202026367</v>
      </c>
      <c r="D2829" s="130">
        <f t="shared" si="90"/>
        <v>7.3236711593922402E-3</v>
      </c>
      <c r="E2829" s="130">
        <v>4.9600701993511944E-4</v>
      </c>
      <c r="G2829" s="130">
        <v>2827</v>
      </c>
      <c r="H2829" s="130">
        <f t="shared" ca="1" si="91"/>
        <v>1.79760675011023E-2</v>
      </c>
    </row>
    <row r="2830" spans="2:8" x14ac:dyDescent="0.25">
      <c r="B2830" s="136">
        <v>41908</v>
      </c>
      <c r="C2830" s="261">
        <v>5.5580978393554688</v>
      </c>
      <c r="D2830" s="130">
        <f t="shared" si="90"/>
        <v>1.8650299993052379E-2</v>
      </c>
      <c r="E2830" s="130">
        <v>-7.2704249578121848E-3</v>
      </c>
      <c r="G2830" s="130">
        <v>2828</v>
      </c>
      <c r="H2830" s="130">
        <f t="shared" ca="1" si="91"/>
        <v>-9.5375112505748268E-3</v>
      </c>
    </row>
    <row r="2831" spans="2:8" x14ac:dyDescent="0.25">
      <c r="B2831" s="136">
        <v>41907</v>
      </c>
      <c r="C2831" s="261">
        <v>5.4563355445861816</v>
      </c>
      <c r="D2831" s="130">
        <f t="shared" si="90"/>
        <v>-1.1397884280635718E-2</v>
      </c>
      <c r="E2831" s="130">
        <v>-1.8308834732763127E-2</v>
      </c>
      <c r="G2831" s="130">
        <v>2829</v>
      </c>
      <c r="H2831" s="130">
        <f t="shared" ca="1" si="91"/>
        <v>-1.5731206527689574E-2</v>
      </c>
    </row>
    <row r="2832" spans="2:8" x14ac:dyDescent="0.25">
      <c r="B2832" s="136">
        <v>41906</v>
      </c>
      <c r="C2832" s="261">
        <v>5.5192432403564453</v>
      </c>
      <c r="D2832" s="130">
        <f t="shared" si="90"/>
        <v>1.3419431186464078E-2</v>
      </c>
      <c r="E2832" s="130">
        <v>1.1529293837634522E-2</v>
      </c>
      <c r="G2832" s="130">
        <v>2830</v>
      </c>
      <c r="H2832" s="130">
        <f t="shared" ca="1" si="91"/>
        <v>5.7288038335833093E-3</v>
      </c>
    </row>
    <row r="2833" spans="2:8" x14ac:dyDescent="0.25">
      <c r="B2833" s="136">
        <v>41905</v>
      </c>
      <c r="C2833" s="261">
        <v>5.4461588859558114</v>
      </c>
      <c r="D2833" s="130">
        <f t="shared" si="90"/>
        <v>-5.094841320019075E-4</v>
      </c>
      <c r="E2833" s="130">
        <v>-1.3241734639677509E-2</v>
      </c>
      <c r="G2833" s="130">
        <v>2831</v>
      </c>
      <c r="H2833" s="130">
        <f t="shared" ca="1" si="91"/>
        <v>-1.010662772504748E-2</v>
      </c>
    </row>
    <row r="2834" spans="2:8" x14ac:dyDescent="0.25">
      <c r="B2834" s="136">
        <v>41904</v>
      </c>
      <c r="C2834" s="261">
        <v>5.4489350318908691</v>
      </c>
      <c r="D2834" s="130">
        <f t="shared" si="90"/>
        <v>-1.0416770404553076E-2</v>
      </c>
      <c r="E2834" s="130">
        <v>5.0974383839895747E-4</v>
      </c>
      <c r="G2834" s="130">
        <v>2832</v>
      </c>
      <c r="H2834" s="130">
        <f t="shared" ca="1" si="91"/>
        <v>1.5576584510853539E-2</v>
      </c>
    </row>
    <row r="2835" spans="2:8" x14ac:dyDescent="0.25">
      <c r="B2835" s="136">
        <v>41901</v>
      </c>
      <c r="C2835" s="261">
        <v>5.5062928199768066</v>
      </c>
      <c r="D2835" s="130">
        <f t="shared" si="90"/>
        <v>1.0092849359693964E-3</v>
      </c>
      <c r="E2835" s="130">
        <v>1.0526421722821205E-2</v>
      </c>
      <c r="G2835" s="130">
        <v>2833</v>
      </c>
      <c r="H2835" s="130">
        <f t="shared" ca="1" si="91"/>
        <v>-3.3370558926353107E-2</v>
      </c>
    </row>
    <row r="2836" spans="2:8" x14ac:dyDescent="0.25">
      <c r="B2836" s="136">
        <v>41900</v>
      </c>
      <c r="C2836" s="261">
        <v>5.5007410049438477</v>
      </c>
      <c r="D2836" s="130">
        <f t="shared" si="90"/>
        <v>4.0525430162196589E-3</v>
      </c>
      <c r="E2836" s="130">
        <v>-1.008267306965046E-3</v>
      </c>
      <c r="G2836" s="130">
        <v>2834</v>
      </c>
      <c r="H2836" s="130">
        <f t="shared" ca="1" si="91"/>
        <v>-7.4585014895742763E-3</v>
      </c>
    </row>
    <row r="2837" spans="2:8" x14ac:dyDescent="0.25">
      <c r="B2837" s="136">
        <v>41899</v>
      </c>
      <c r="C2837" s="261">
        <v>5.478538990020752</v>
      </c>
      <c r="D2837" s="130">
        <f t="shared" si="90"/>
        <v>-8.3721923383517759E-3</v>
      </c>
      <c r="E2837" s="130">
        <v>-4.036186198030668E-3</v>
      </c>
      <c r="G2837" s="130">
        <v>2835</v>
      </c>
      <c r="H2837" s="130">
        <f t="shared" ca="1" si="91"/>
        <v>2.6351456054091917E-3</v>
      </c>
    </row>
    <row r="2838" spans="2:8" x14ac:dyDescent="0.25">
      <c r="B2838" s="136">
        <v>41898</v>
      </c>
      <c r="C2838" s="261">
        <v>5.5247936248779297</v>
      </c>
      <c r="D2838" s="130">
        <f t="shared" si="90"/>
        <v>1.1346200612306926E-2</v>
      </c>
      <c r="E2838" s="130">
        <v>8.4428777346353297E-3</v>
      </c>
      <c r="G2838" s="130">
        <v>2836</v>
      </c>
      <c r="H2838" s="130">
        <f t="shared" ca="1" si="91"/>
        <v>-7.461928887254503E-3</v>
      </c>
    </row>
    <row r="2839" spans="2:8" x14ac:dyDescent="0.25">
      <c r="B2839" s="136">
        <v>41897</v>
      </c>
      <c r="C2839" s="261">
        <v>5.4628114700317383</v>
      </c>
      <c r="D2839" s="130">
        <f t="shared" si="90"/>
        <v>-9.7267037160836661E-3</v>
      </c>
      <c r="E2839" s="130">
        <v>-1.1218908624403305E-2</v>
      </c>
      <c r="G2839" s="130">
        <v>2837</v>
      </c>
      <c r="H2839" s="130">
        <f t="shared" ca="1" si="91"/>
        <v>-2.2739668482842324E-3</v>
      </c>
    </row>
    <row r="2840" spans="2:8" x14ac:dyDescent="0.25">
      <c r="B2840" s="136">
        <v>41894</v>
      </c>
      <c r="C2840" s="261">
        <v>5.5164685249328613</v>
      </c>
      <c r="D2840" s="130">
        <f t="shared" si="90"/>
        <v>-7.9853383614025657E-3</v>
      </c>
      <c r="E2840" s="130">
        <v>9.8222417514275493E-3</v>
      </c>
      <c r="G2840" s="130">
        <v>2838</v>
      </c>
      <c r="H2840" s="130">
        <f t="shared" ca="1" si="91"/>
        <v>-1.6979515061947562E-2</v>
      </c>
    </row>
    <row r="2841" spans="2:8" x14ac:dyDescent="0.25">
      <c r="B2841" s="136">
        <v>41893</v>
      </c>
      <c r="C2841" s="261">
        <v>5.5608739852905273</v>
      </c>
      <c r="D2841" s="130">
        <f t="shared" si="90"/>
        <v>-5.6245066278352539E-3</v>
      </c>
      <c r="E2841" s="130">
        <v>8.0496172790556174E-3</v>
      </c>
      <c r="G2841" s="130">
        <v>2839</v>
      </c>
      <c r="H2841" s="130">
        <f t="shared" ca="1" si="91"/>
        <v>2.2878068781075143E-2</v>
      </c>
    </row>
    <row r="2842" spans="2:8" x14ac:dyDescent="0.25">
      <c r="B2842" s="136">
        <v>41892</v>
      </c>
      <c r="C2842" s="261">
        <v>5.5923280715942383</v>
      </c>
      <c r="D2842" s="130">
        <f t="shared" si="90"/>
        <v>2.6537752969349798E-3</v>
      </c>
      <c r="E2842" s="130">
        <v>5.6563206407684169E-3</v>
      </c>
      <c r="G2842" s="130">
        <v>2840</v>
      </c>
      <c r="H2842" s="130">
        <f t="shared" ca="1" si="91"/>
        <v>5.3301335653579852E-3</v>
      </c>
    </row>
    <row r="2843" spans="2:8" x14ac:dyDescent="0.25">
      <c r="B2843" s="136">
        <v>41891</v>
      </c>
      <c r="C2843" s="261">
        <v>5.5775265693664551</v>
      </c>
      <c r="D2843" s="130">
        <f t="shared" si="90"/>
        <v>-2.364364263095968E-2</v>
      </c>
      <c r="E2843" s="130">
        <v>-2.6467514134169263E-3</v>
      </c>
      <c r="G2843" s="130">
        <v>2841</v>
      </c>
      <c r="H2843" s="130">
        <f t="shared" ca="1" si="91"/>
        <v>1.9288895777299222E-2</v>
      </c>
    </row>
    <row r="2844" spans="2:8" x14ac:dyDescent="0.25">
      <c r="B2844" s="136">
        <v>41890</v>
      </c>
      <c r="C2844" s="261">
        <v>5.7125930786132813</v>
      </c>
      <c r="D2844" s="130">
        <f t="shared" si="90"/>
        <v>2.27222987068703E-3</v>
      </c>
      <c r="E2844" s="130">
        <v>2.421620185346212E-2</v>
      </c>
      <c r="G2844" s="130">
        <v>2842</v>
      </c>
      <c r="H2844" s="130">
        <f t="shared" ca="1" si="91"/>
        <v>-9.330117146994072E-3</v>
      </c>
    </row>
    <row r="2845" spans="2:8" x14ac:dyDescent="0.25">
      <c r="B2845" s="136">
        <v>41887</v>
      </c>
      <c r="C2845" s="261">
        <v>5.6996421813964844</v>
      </c>
      <c r="D2845" s="130">
        <f t="shared" si="90"/>
        <v>8.1820106427035744E-3</v>
      </c>
      <c r="E2845" s="130">
        <v>-2.2670785470931313E-3</v>
      </c>
      <c r="G2845" s="130">
        <v>2843</v>
      </c>
      <c r="H2845" s="130">
        <f t="shared" ca="1" si="91"/>
        <v>3.9049870472228237E-3</v>
      </c>
    </row>
    <row r="2846" spans="2:8" x14ac:dyDescent="0.25">
      <c r="B2846" s="136">
        <v>41886</v>
      </c>
      <c r="C2846" s="261">
        <v>5.653386116027832</v>
      </c>
      <c r="D2846" s="130">
        <f t="shared" si="90"/>
        <v>-1.7967811172710144E-3</v>
      </c>
      <c r="E2846" s="130">
        <v>-8.1156086463868207E-3</v>
      </c>
      <c r="G2846" s="130">
        <v>2844</v>
      </c>
      <c r="H2846" s="130">
        <f t="shared" ca="1" si="91"/>
        <v>-2.3689098709003355E-2</v>
      </c>
    </row>
    <row r="2847" spans="2:8" x14ac:dyDescent="0.25">
      <c r="B2847" s="136">
        <v>41885</v>
      </c>
      <c r="C2847" s="261">
        <v>5.6635622978210449</v>
      </c>
      <c r="D2847" s="130">
        <f t="shared" si="90"/>
        <v>2.9772971985055251E-2</v>
      </c>
      <c r="E2847" s="130">
        <v>1.8000153508642453E-3</v>
      </c>
      <c r="G2847" s="130">
        <v>2845</v>
      </c>
      <c r="H2847" s="130">
        <f t="shared" ca="1" si="91"/>
        <v>-1.2422641881856007E-2</v>
      </c>
    </row>
    <row r="2848" spans="2:8" x14ac:dyDescent="0.25">
      <c r="B2848" s="136">
        <v>41884</v>
      </c>
      <c r="C2848" s="261">
        <v>5.4998164176940918</v>
      </c>
      <c r="D2848" s="130">
        <f t="shared" si="90"/>
        <v>-8.4028874400308875E-4</v>
      </c>
      <c r="E2848" s="130">
        <v>-2.8912170735713713E-2</v>
      </c>
      <c r="G2848" s="130">
        <v>2846</v>
      </c>
      <c r="H2848" s="130">
        <f t="shared" ca="1" si="91"/>
        <v>-2.3771998731267677E-2</v>
      </c>
    </row>
    <row r="2849" spans="2:8" x14ac:dyDescent="0.25">
      <c r="B2849" s="136">
        <v>41880</v>
      </c>
      <c r="C2849" s="261">
        <v>5.5044417381286621</v>
      </c>
      <c r="D2849" s="130">
        <f t="shared" si="90"/>
        <v>4.0497200552731122E-3</v>
      </c>
      <c r="E2849" s="130">
        <v>8.4099542299078604E-4</v>
      </c>
      <c r="G2849" s="130">
        <v>2847</v>
      </c>
      <c r="H2849" s="130">
        <f t="shared" ca="1" si="91"/>
        <v>2.4934976284052675E-2</v>
      </c>
    </row>
    <row r="2850" spans="2:8" x14ac:dyDescent="0.25">
      <c r="B2850" s="136">
        <v>41879</v>
      </c>
      <c r="C2850" s="261">
        <v>5.4822402000427246</v>
      </c>
      <c r="D2850" s="130">
        <f t="shared" si="90"/>
        <v>-5.0367398764133353E-3</v>
      </c>
      <c r="E2850" s="130">
        <v>-4.033385971214826E-3</v>
      </c>
      <c r="G2850" s="130">
        <v>2848</v>
      </c>
      <c r="H2850" s="130">
        <f t="shared" ca="1" si="91"/>
        <v>-1.9082427881215218E-2</v>
      </c>
    </row>
    <row r="2851" spans="2:8" x14ac:dyDescent="0.25">
      <c r="B2851" s="136">
        <v>41878</v>
      </c>
      <c r="C2851" s="261">
        <v>5.5099925994873047</v>
      </c>
      <c r="D2851" s="130">
        <f t="shared" si="90"/>
        <v>2.018815278618794E-3</v>
      </c>
      <c r="E2851" s="130">
        <v>5.0622370476149144E-3</v>
      </c>
      <c r="G2851" s="130">
        <v>2849</v>
      </c>
      <c r="H2851" s="130">
        <f t="shared" ca="1" si="91"/>
        <v>9.6105966852111594E-3</v>
      </c>
    </row>
    <row r="2852" spans="2:8" x14ac:dyDescent="0.25">
      <c r="B2852" s="136">
        <v>41877</v>
      </c>
      <c r="C2852" s="261">
        <v>5.4988913536071777</v>
      </c>
      <c r="D2852" s="130">
        <f t="shared" si="90"/>
        <v>2.3606561822785725E-3</v>
      </c>
      <c r="E2852" s="130">
        <v>-2.0147478748265297E-3</v>
      </c>
      <c r="G2852" s="130">
        <v>2850</v>
      </c>
      <c r="H2852" s="130">
        <f t="shared" ca="1" si="91"/>
        <v>-1.437655474937081E-2</v>
      </c>
    </row>
    <row r="2853" spans="2:8" x14ac:dyDescent="0.25">
      <c r="B2853" s="136">
        <v>41876</v>
      </c>
      <c r="C2853" s="261">
        <v>5.4859409332275391</v>
      </c>
      <c r="D2853" s="130">
        <f t="shared" si="90"/>
        <v>5.2553556203191239E-3</v>
      </c>
      <c r="E2853" s="130">
        <v>-2.3550966089088887E-3</v>
      </c>
      <c r="G2853" s="130">
        <v>2851</v>
      </c>
      <c r="H2853" s="130">
        <f t="shared" ca="1" si="91"/>
        <v>-3.4460456820875579E-3</v>
      </c>
    </row>
    <row r="2854" spans="2:8" x14ac:dyDescent="0.25">
      <c r="B2854" s="136">
        <v>41873</v>
      </c>
      <c r="C2854" s="261">
        <v>5.4572610855102539</v>
      </c>
      <c r="D2854" s="130">
        <f t="shared" si="90"/>
        <v>1.0621913583381187E-2</v>
      </c>
      <c r="E2854" s="130">
        <v>-5.2278812452346193E-3</v>
      </c>
      <c r="G2854" s="130">
        <v>2852</v>
      </c>
      <c r="H2854" s="130">
        <f t="shared" ca="1" si="91"/>
        <v>8.876216658161301E-4</v>
      </c>
    </row>
    <row r="2855" spans="2:8" x14ac:dyDescent="0.25">
      <c r="B2855" s="136">
        <v>41872</v>
      </c>
      <c r="C2855" s="261">
        <v>5.3999037742614746</v>
      </c>
      <c r="D2855" s="130">
        <f t="shared" si="90"/>
        <v>-1.8808790139117179E-3</v>
      </c>
      <c r="E2855" s="130">
        <v>-1.0510274357419054E-2</v>
      </c>
      <c r="G2855" s="130">
        <v>2853</v>
      </c>
      <c r="H2855" s="130">
        <f t="shared" ca="1" si="91"/>
        <v>1.423590198374912E-3</v>
      </c>
    </row>
    <row r="2856" spans="2:8" x14ac:dyDescent="0.25">
      <c r="B2856" s="136">
        <v>41871</v>
      </c>
      <c r="C2856" s="261">
        <v>5.4100794792175293</v>
      </c>
      <c r="D2856" s="130">
        <f t="shared" si="90"/>
        <v>6.3672307238573792E-3</v>
      </c>
      <c r="E2856" s="130">
        <v>1.8844233863123574E-3</v>
      </c>
      <c r="G2856" s="130">
        <v>2854</v>
      </c>
      <c r="H2856" s="130">
        <f t="shared" ca="1" si="91"/>
        <v>2.0724981641429278E-2</v>
      </c>
    </row>
    <row r="2857" spans="2:8" x14ac:dyDescent="0.25">
      <c r="B2857" s="136">
        <v>41870</v>
      </c>
      <c r="C2857" s="261">
        <v>5.3758502006530762</v>
      </c>
      <c r="D2857" s="130">
        <f t="shared" si="90"/>
        <v>-4.9657385837790875E-3</v>
      </c>
      <c r="E2857" s="130">
        <v>-6.3269456014357437E-3</v>
      </c>
      <c r="G2857" s="130">
        <v>2855</v>
      </c>
      <c r="H2857" s="130">
        <f t="shared" ca="1" si="91"/>
        <v>3.6336027718531588E-2</v>
      </c>
    </row>
    <row r="2858" spans="2:8" x14ac:dyDescent="0.25">
      <c r="B2858" s="136">
        <v>41869</v>
      </c>
      <c r="C2858" s="261">
        <v>5.4026784896850586</v>
      </c>
      <c r="D2858" s="130">
        <f t="shared" si="90"/>
        <v>4.4716222336940578E-3</v>
      </c>
      <c r="E2858" s="130">
        <v>4.9905202025017793E-3</v>
      </c>
      <c r="G2858" s="130">
        <v>2856</v>
      </c>
      <c r="H2858" s="130">
        <f t="shared" ca="1" si="91"/>
        <v>-2.833341005772561E-4</v>
      </c>
    </row>
    <row r="2859" spans="2:8" x14ac:dyDescent="0.25">
      <c r="B2859" s="136">
        <v>41866</v>
      </c>
      <c r="C2859" s="261">
        <v>5.3786273002624512</v>
      </c>
      <c r="D2859" s="130">
        <f t="shared" si="90"/>
        <v>1.721958347228556E-4</v>
      </c>
      <c r="E2859" s="130">
        <v>-4.4517158421561844E-3</v>
      </c>
      <c r="G2859" s="130">
        <v>2857</v>
      </c>
      <c r="H2859" s="130">
        <f t="shared" ca="1" si="91"/>
        <v>5.5269732747108016E-2</v>
      </c>
    </row>
    <row r="2860" spans="2:8" x14ac:dyDescent="0.25">
      <c r="B2860" s="136">
        <v>41865</v>
      </c>
      <c r="C2860" s="261">
        <v>5.3777012825012207</v>
      </c>
      <c r="D2860" s="130">
        <f t="shared" si="90"/>
        <v>-3.0869514908759377E-3</v>
      </c>
      <c r="E2860" s="130">
        <v>-1.7216618842232916E-4</v>
      </c>
      <c r="G2860" s="130">
        <v>2858</v>
      </c>
      <c r="H2860" s="130">
        <f t="shared" ca="1" si="91"/>
        <v>3.4776339480262181E-2</v>
      </c>
    </row>
    <row r="2861" spans="2:8" x14ac:dyDescent="0.25">
      <c r="B2861" s="136">
        <v>41864</v>
      </c>
      <c r="C2861" s="261">
        <v>5.3943533897399902</v>
      </c>
      <c r="D2861" s="130">
        <f t="shared" si="90"/>
        <v>8.6489795532613267E-3</v>
      </c>
      <c r="E2861" s="130">
        <v>3.0965102678638325E-3</v>
      </c>
      <c r="G2861" s="130">
        <v>2859</v>
      </c>
      <c r="H2861" s="130">
        <f t="shared" ca="1" si="91"/>
        <v>2.270114965768762E-2</v>
      </c>
    </row>
    <row r="2862" spans="2:8" x14ac:dyDescent="0.25">
      <c r="B2862" s="136">
        <v>41863</v>
      </c>
      <c r="C2862" s="261">
        <v>5.3480978012084961</v>
      </c>
      <c r="D2862" s="130">
        <f t="shared" si="90"/>
        <v>-1.1287731998568383E-2</v>
      </c>
      <c r="E2862" s="130">
        <v>-8.5748161437609622E-3</v>
      </c>
      <c r="G2862" s="130">
        <v>2860</v>
      </c>
      <c r="H2862" s="130">
        <f t="shared" ca="1" si="91"/>
        <v>-2.3567036916911185E-2</v>
      </c>
    </row>
    <row r="2863" spans="2:8" x14ac:dyDescent="0.25">
      <c r="B2863" s="136">
        <v>41862</v>
      </c>
      <c r="C2863" s="261">
        <v>5.4091548919677734</v>
      </c>
      <c r="D2863" s="130">
        <f t="shared" si="90"/>
        <v>1.0368195270646521E-2</v>
      </c>
      <c r="E2863" s="130">
        <v>1.1416599514219883E-2</v>
      </c>
      <c r="G2863" s="130">
        <v>2861</v>
      </c>
      <c r="H2863" s="130">
        <f t="shared" ca="1" si="91"/>
        <v>2.1289406011117625E-3</v>
      </c>
    </row>
    <row r="2864" spans="2:8" x14ac:dyDescent="0.25">
      <c r="B2864" s="136">
        <v>41859</v>
      </c>
      <c r="C2864" s="261">
        <v>5.3536472320556641</v>
      </c>
      <c r="D2864" s="130">
        <f t="shared" si="90"/>
        <v>1.2598255043459768E-2</v>
      </c>
      <c r="E2864" s="130">
        <v>-1.0261798935455604E-2</v>
      </c>
      <c r="G2864" s="130">
        <v>2862</v>
      </c>
      <c r="H2864" s="130">
        <f t="shared" ca="1" si="91"/>
        <v>3.5970047447401792E-3</v>
      </c>
    </row>
    <row r="2865" spans="2:8" x14ac:dyDescent="0.25">
      <c r="B2865" s="136">
        <v>41858</v>
      </c>
      <c r="C2865" s="261">
        <v>5.2870397567749023</v>
      </c>
      <c r="D2865" s="130">
        <f t="shared" si="90"/>
        <v>1.5638917519068433E-2</v>
      </c>
      <c r="E2865" s="130">
        <v>-1.2441513680980086E-2</v>
      </c>
      <c r="G2865" s="130">
        <v>2863</v>
      </c>
      <c r="H2865" s="130">
        <f t="shared" ca="1" si="91"/>
        <v>1.7843457099889416E-2</v>
      </c>
    </row>
    <row r="2866" spans="2:8" x14ac:dyDescent="0.25">
      <c r="B2866" s="136">
        <v>41857</v>
      </c>
      <c r="C2866" s="261">
        <v>5.2056293487548828</v>
      </c>
      <c r="D2866" s="130">
        <f t="shared" si="90"/>
        <v>-2.478339231503662E-2</v>
      </c>
      <c r="E2866" s="130">
        <v>-1.5398107781523462E-2</v>
      </c>
      <c r="G2866" s="130">
        <v>2864</v>
      </c>
      <c r="H2866" s="130">
        <f t="shared" ca="1" si="91"/>
        <v>2.3018836421934544E-2</v>
      </c>
    </row>
    <row r="2867" spans="2:8" x14ac:dyDescent="0.25">
      <c r="B2867" s="136">
        <v>41856</v>
      </c>
      <c r="C2867" s="261">
        <v>5.337921142578125</v>
      </c>
      <c r="D2867" s="130">
        <f t="shared" si="90"/>
        <v>7.6843543822676004E-3</v>
      </c>
      <c r="E2867" s="130">
        <v>2.5413218068413693E-2</v>
      </c>
      <c r="G2867" s="130">
        <v>2865</v>
      </c>
      <c r="H2867" s="130">
        <f t="shared" ca="1" si="91"/>
        <v>3.1294210664420882E-2</v>
      </c>
    </row>
    <row r="2868" spans="2:8" x14ac:dyDescent="0.25">
      <c r="B2868" s="136">
        <v>41855</v>
      </c>
      <c r="C2868" s="261">
        <v>5.297215461730957</v>
      </c>
      <c r="D2868" s="130">
        <f t="shared" si="90"/>
        <v>3.7882631110732423E-2</v>
      </c>
      <c r="E2868" s="130">
        <v>-7.625755375529549E-3</v>
      </c>
      <c r="G2868" s="130">
        <v>2866</v>
      </c>
      <c r="H2868" s="130">
        <f t="shared" ca="1" si="91"/>
        <v>2.6565252380371857E-3</v>
      </c>
    </row>
    <row r="2869" spans="2:8" x14ac:dyDescent="0.25">
      <c r="B2869" s="136">
        <v>41852</v>
      </c>
      <c r="C2869" s="261">
        <v>5.1038675308227539</v>
      </c>
      <c r="D2869" s="130">
        <f t="shared" si="90"/>
        <v>6.3846405321859503E-3</v>
      </c>
      <c r="E2869" s="130">
        <v>-3.6499918174939278E-2</v>
      </c>
      <c r="G2869" s="130">
        <v>2867</v>
      </c>
      <c r="H2869" s="130">
        <f t="shared" ca="1" si="91"/>
        <v>-1.0743791446579318E-2</v>
      </c>
    </row>
    <row r="2870" spans="2:8" x14ac:dyDescent="0.25">
      <c r="B2870" s="136">
        <v>41851</v>
      </c>
      <c r="C2870" s="261">
        <v>5.0714879035949707</v>
      </c>
      <c r="D2870" s="130">
        <f t="shared" si="90"/>
        <v>-1.4737417237684033E-2</v>
      </c>
      <c r="E2870" s="130">
        <v>-6.3441355074831934E-3</v>
      </c>
      <c r="G2870" s="130">
        <v>2868</v>
      </c>
      <c r="H2870" s="130">
        <f t="shared" ca="1" si="91"/>
        <v>-4.742364375039481E-3</v>
      </c>
    </row>
    <row r="2871" spans="2:8" x14ac:dyDescent="0.25">
      <c r="B2871" s="136">
        <v>41850</v>
      </c>
      <c r="C2871" s="261">
        <v>5.1473464965820313</v>
      </c>
      <c r="D2871" s="130">
        <f t="shared" si="90"/>
        <v>4.5133816713638017E-3</v>
      </c>
      <c r="E2871" s="130">
        <v>1.495785742351618E-2</v>
      </c>
      <c r="G2871" s="130">
        <v>2869</v>
      </c>
      <c r="H2871" s="130">
        <f t="shared" ca="1" si="91"/>
        <v>-8.2998946223613503E-3</v>
      </c>
    </row>
    <row r="2872" spans="2:8" x14ac:dyDescent="0.25">
      <c r="B2872" s="136">
        <v>41849</v>
      </c>
      <c r="C2872" s="261">
        <v>5.1242189407348633</v>
      </c>
      <c r="D2872" s="130">
        <f t="shared" si="90"/>
        <v>-8.7689401294102857E-3</v>
      </c>
      <c r="E2872" s="130">
        <v>-4.4931025845113114E-3</v>
      </c>
      <c r="G2872" s="130">
        <v>2870</v>
      </c>
      <c r="H2872" s="130">
        <f t="shared" ca="1" si="91"/>
        <v>4.0580476595394425E-2</v>
      </c>
    </row>
    <row r="2873" spans="2:8" x14ac:dyDescent="0.25">
      <c r="B2873" s="136">
        <v>41848</v>
      </c>
      <c r="C2873" s="261">
        <v>5.1695504188537598</v>
      </c>
      <c r="D2873" s="130">
        <f t="shared" si="90"/>
        <v>1.2318986191948683E-2</v>
      </c>
      <c r="E2873" s="130">
        <v>8.8465146870550203E-3</v>
      </c>
      <c r="G2873" s="130">
        <v>2871</v>
      </c>
      <c r="H2873" s="130">
        <f t="shared" ca="1" si="91"/>
        <v>4.7537557270348488E-2</v>
      </c>
    </row>
    <row r="2874" spans="2:8" x14ac:dyDescent="0.25">
      <c r="B2874" s="136">
        <v>41845</v>
      </c>
      <c r="C2874" s="261">
        <v>5.1066417694091797</v>
      </c>
      <c r="D2874" s="130">
        <f t="shared" si="90"/>
        <v>-1.022070995985949E-2</v>
      </c>
      <c r="E2874" s="130">
        <v>-1.2169075518665463E-2</v>
      </c>
      <c r="G2874" s="130">
        <v>2872</v>
      </c>
      <c r="H2874" s="130">
        <f t="shared" ca="1" si="91"/>
        <v>-3.2346234083589061E-2</v>
      </c>
    </row>
    <row r="2875" spans="2:8" x14ac:dyDescent="0.25">
      <c r="B2875" s="136">
        <v>41844</v>
      </c>
      <c r="C2875" s="261">
        <v>5.1593742370605469</v>
      </c>
      <c r="D2875" s="130">
        <f t="shared" si="90"/>
        <v>5.0461341596391568E-3</v>
      </c>
      <c r="E2875" s="130">
        <v>1.032625158225425E-2</v>
      </c>
      <c r="G2875" s="130">
        <v>2873</v>
      </c>
      <c r="H2875" s="130">
        <f t="shared" ca="1" si="91"/>
        <v>3.1786246971404676E-2</v>
      </c>
    </row>
    <row r="2876" spans="2:8" x14ac:dyDescent="0.25">
      <c r="B2876" s="136">
        <v>41843</v>
      </c>
      <c r="C2876" s="261">
        <v>5.1334700584411621</v>
      </c>
      <c r="D2876" s="130">
        <f t="shared" si="90"/>
        <v>2.1727227974743215E-2</v>
      </c>
      <c r="E2876" s="130">
        <v>-5.0207985366347773E-3</v>
      </c>
      <c r="G2876" s="130">
        <v>2874</v>
      </c>
      <c r="H2876" s="130">
        <f t="shared" ca="1" si="91"/>
        <v>3.2832084996621048E-3</v>
      </c>
    </row>
    <row r="2877" spans="2:8" x14ac:dyDescent="0.25">
      <c r="B2877" s="136">
        <v>41842</v>
      </c>
      <c r="C2877" s="261">
        <v>5.0243058204650879</v>
      </c>
      <c r="D2877" s="130">
        <f t="shared" si="90"/>
        <v>1.5329874937907396E-2</v>
      </c>
      <c r="E2877" s="130">
        <v>-2.1265194251317638E-2</v>
      </c>
      <c r="G2877" s="130">
        <v>2875</v>
      </c>
      <c r="H2877" s="130">
        <f t="shared" ca="1" si="91"/>
        <v>-1.3640146180993204E-2</v>
      </c>
    </row>
    <row r="2878" spans="2:8" x14ac:dyDescent="0.25">
      <c r="B2878" s="136">
        <v>41841</v>
      </c>
      <c r="C2878" s="261">
        <v>4.9484467506408691</v>
      </c>
      <c r="D2878" s="130">
        <f t="shared" si="90"/>
        <v>-1.3645574897114999E-2</v>
      </c>
      <c r="E2878" s="130">
        <v>-1.5098418077026343E-2</v>
      </c>
      <c r="G2878" s="130">
        <v>2876</v>
      </c>
      <c r="H2878" s="130">
        <f t="shared" ca="1" si="91"/>
        <v>1.6598688134926189E-2</v>
      </c>
    </row>
    <row r="2879" spans="2:8" x14ac:dyDescent="0.25">
      <c r="B2879" s="136">
        <v>41838</v>
      </c>
      <c r="C2879" s="261">
        <v>5.0169053077697754</v>
      </c>
      <c r="D2879" s="130">
        <f t="shared" si="90"/>
        <v>1.9169313908836711E-2</v>
      </c>
      <c r="E2879" s="130">
        <v>1.3834352591556177E-2</v>
      </c>
      <c r="G2879" s="130">
        <v>2877</v>
      </c>
      <c r="H2879" s="130">
        <f t="shared" ca="1" si="91"/>
        <v>-4.5234964796974962E-3</v>
      </c>
    </row>
    <row r="2880" spans="2:8" x14ac:dyDescent="0.25">
      <c r="B2880" s="136">
        <v>41837</v>
      </c>
      <c r="C2880" s="261">
        <v>4.9225435256958008</v>
      </c>
      <c r="D2880" s="130">
        <f t="shared" si="90"/>
        <v>-2.9368970355541878E-2</v>
      </c>
      <c r="E2880" s="130">
        <v>-1.8808762829913242E-2</v>
      </c>
      <c r="G2880" s="130">
        <v>2878</v>
      </c>
      <c r="H2880" s="130">
        <f t="shared" ca="1" si="91"/>
        <v>8.7835390676524582E-3</v>
      </c>
    </row>
    <row r="2881" spans="2:8" x14ac:dyDescent="0.25">
      <c r="B2881" s="136">
        <v>41836</v>
      </c>
      <c r="C2881" s="261">
        <v>5.0714879035949707</v>
      </c>
      <c r="D2881" s="130">
        <f t="shared" si="90"/>
        <v>2.716893089715602E-2</v>
      </c>
      <c r="E2881" s="130">
        <v>3.0257605061626482E-2</v>
      </c>
      <c r="G2881" s="130">
        <v>2879</v>
      </c>
      <c r="H2881" s="130">
        <f t="shared" ca="1" si="91"/>
        <v>1.4212260844828458E-2</v>
      </c>
    </row>
    <row r="2882" spans="2:8" x14ac:dyDescent="0.25">
      <c r="B2882" s="136">
        <v>41835</v>
      </c>
      <c r="C2882" s="261">
        <v>4.9373455047607422</v>
      </c>
      <c r="D2882" s="130">
        <f t="shared" si="90"/>
        <v>-5.5898789242116911E-3</v>
      </c>
      <c r="E2882" s="130">
        <v>-2.6450304404579263E-2</v>
      </c>
      <c r="G2882" s="130">
        <v>2880</v>
      </c>
      <c r="H2882" s="130">
        <f t="shared" ca="1" si="91"/>
        <v>-1.4928656402605855E-2</v>
      </c>
    </row>
    <row r="2883" spans="2:8" x14ac:dyDescent="0.25">
      <c r="B2883" s="136">
        <v>41834</v>
      </c>
      <c r="C2883" s="261">
        <v>4.9650998115539551</v>
      </c>
      <c r="D2883" s="130">
        <f t="shared" ref="D2883:D2946" si="92">(C2883-C2884)/C2884</f>
        <v>-1.0143666772409082E-2</v>
      </c>
      <c r="E2883" s="130">
        <v>5.6213013179756861E-3</v>
      </c>
      <c r="G2883" s="130">
        <v>2881</v>
      </c>
      <c r="H2883" s="130">
        <f t="shared" ref="H2883:H2946" ca="1" si="93">_xlfn.NORM.INV(RAND(),N$5,N$6)</f>
        <v>2.2427571679982661E-3</v>
      </c>
    </row>
    <row r="2884" spans="2:8" x14ac:dyDescent="0.25">
      <c r="B2884" s="136">
        <v>41831</v>
      </c>
      <c r="C2884" s="261">
        <v>5.0159802436828613</v>
      </c>
      <c r="D2884" s="130">
        <f t="shared" si="92"/>
        <v>-2.5696529248583202E-2</v>
      </c>
      <c r="E2884" s="130">
        <v>1.0247615165863486E-2</v>
      </c>
      <c r="G2884" s="130">
        <v>2882</v>
      </c>
      <c r="H2884" s="130">
        <f t="shared" ca="1" si="93"/>
        <v>-2.269404485030738E-2</v>
      </c>
    </row>
    <row r="2885" spans="2:8" x14ac:dyDescent="0.25">
      <c r="B2885" s="136">
        <v>41830</v>
      </c>
      <c r="C2885" s="261">
        <v>5.1482729911804199</v>
      </c>
      <c r="D2885" s="130">
        <f t="shared" si="92"/>
        <v>1.1266694847141219E-2</v>
      </c>
      <c r="E2885" s="130">
        <v>2.6374256091651962E-2</v>
      </c>
      <c r="G2885" s="130">
        <v>2883</v>
      </c>
      <c r="H2885" s="130">
        <f t="shared" ca="1" si="93"/>
        <v>-3.1220063378082842E-2</v>
      </c>
    </row>
    <row r="2886" spans="2:8" x14ac:dyDescent="0.25">
      <c r="B2886" s="136">
        <v>41829</v>
      </c>
      <c r="C2886" s="261">
        <v>5.0909152030944824</v>
      </c>
      <c r="D2886" s="130">
        <f t="shared" si="92"/>
        <v>-9.3608719357375705E-3</v>
      </c>
      <c r="E2886" s="130">
        <v>-1.114117067688484E-2</v>
      </c>
      <c r="G2886" s="130">
        <v>2884</v>
      </c>
      <c r="H2886" s="130">
        <f t="shared" ca="1" si="93"/>
        <v>3.7321529303762757E-2</v>
      </c>
    </row>
    <row r="2887" spans="2:8" x14ac:dyDescent="0.25">
      <c r="B2887" s="136">
        <v>41828</v>
      </c>
      <c r="C2887" s="261">
        <v>5.1390209197998047</v>
      </c>
      <c r="D2887" s="130">
        <f t="shared" si="92"/>
        <v>-5.3982475773033968E-4</v>
      </c>
      <c r="E2887" s="130">
        <v>9.4493258650392552E-3</v>
      </c>
      <c r="G2887" s="130">
        <v>2885</v>
      </c>
      <c r="H2887" s="130">
        <f t="shared" ca="1" si="93"/>
        <v>-1.5644656903331014E-2</v>
      </c>
    </row>
    <row r="2888" spans="2:8" x14ac:dyDescent="0.25">
      <c r="B2888" s="136">
        <v>41827</v>
      </c>
      <c r="C2888" s="261">
        <v>5.1417965888977051</v>
      </c>
      <c r="D2888" s="130">
        <f t="shared" si="92"/>
        <v>3.4431488703985956E-2</v>
      </c>
      <c r="E2888" s="130">
        <v>5.4011632589511221E-4</v>
      </c>
      <c r="G2888" s="130">
        <v>2886</v>
      </c>
      <c r="H2888" s="130">
        <f t="shared" ca="1" si="93"/>
        <v>-2.0243529404289976E-2</v>
      </c>
    </row>
    <row r="2889" spans="2:8" x14ac:dyDescent="0.25">
      <c r="B2889" s="136">
        <v>41823</v>
      </c>
      <c r="C2889" s="261">
        <v>4.9706497192382813</v>
      </c>
      <c r="D2889" s="130">
        <f t="shared" si="92"/>
        <v>1.4911582988323248E-3</v>
      </c>
      <c r="E2889" s="130">
        <v>-3.3285422069976166E-2</v>
      </c>
      <c r="G2889" s="130">
        <v>2887</v>
      </c>
      <c r="H2889" s="130">
        <f t="shared" ca="1" si="93"/>
        <v>2.8050940551018737E-2</v>
      </c>
    </row>
    <row r="2890" spans="2:8" x14ac:dyDescent="0.25">
      <c r="B2890" s="136">
        <v>41822</v>
      </c>
      <c r="C2890" s="261">
        <v>4.9632487297058114</v>
      </c>
      <c r="D2890" s="130">
        <f t="shared" si="92"/>
        <v>-1.8601689571957015E-3</v>
      </c>
      <c r="E2890" s="130">
        <v>-1.4889380564929381E-3</v>
      </c>
      <c r="G2890" s="130">
        <v>2888</v>
      </c>
      <c r="H2890" s="130">
        <f t="shared" ca="1" si="93"/>
        <v>1.4421086766350427E-2</v>
      </c>
    </row>
    <row r="2891" spans="2:8" x14ac:dyDescent="0.25">
      <c r="B2891" s="136">
        <v>41821</v>
      </c>
      <c r="C2891" s="261">
        <v>4.9724984169006348</v>
      </c>
      <c r="D2891" s="130">
        <f t="shared" si="92"/>
        <v>-3.7241288078857589E-4</v>
      </c>
      <c r="E2891" s="130">
        <v>1.8636356343502435E-3</v>
      </c>
      <c r="G2891" s="130">
        <v>2889</v>
      </c>
      <c r="H2891" s="130">
        <f t="shared" ca="1" si="93"/>
        <v>-6.7030693758000056E-3</v>
      </c>
    </row>
    <row r="2892" spans="2:8" x14ac:dyDescent="0.25">
      <c r="B2892" s="136">
        <v>41820</v>
      </c>
      <c r="C2892" s="261">
        <v>4.9743509292602539</v>
      </c>
      <c r="D2892" s="130">
        <f t="shared" si="92"/>
        <v>1.1170471568556981E-3</v>
      </c>
      <c r="E2892" s="130">
        <v>3.7255162381204221E-4</v>
      </c>
      <c r="G2892" s="130">
        <v>2890</v>
      </c>
      <c r="H2892" s="130">
        <f t="shared" ca="1" si="93"/>
        <v>-4.815701337146025E-2</v>
      </c>
    </row>
    <row r="2893" spans="2:8" x14ac:dyDescent="0.25">
      <c r="B2893" s="136">
        <v>41817</v>
      </c>
      <c r="C2893" s="261">
        <v>4.9688005447387704</v>
      </c>
      <c r="D2893" s="130">
        <f t="shared" si="92"/>
        <v>2.0133288626412671E-2</v>
      </c>
      <c r="E2893" s="130">
        <v>-1.1158007547949367E-3</v>
      </c>
      <c r="G2893" s="130">
        <v>2891</v>
      </c>
      <c r="H2893" s="130">
        <f t="shared" ca="1" si="93"/>
        <v>-2.7752354017451433E-2</v>
      </c>
    </row>
    <row r="2894" spans="2:8" x14ac:dyDescent="0.25">
      <c r="B2894" s="136">
        <v>41816</v>
      </c>
      <c r="C2894" s="261">
        <v>4.8707365989685059</v>
      </c>
      <c r="D2894" s="130">
        <f t="shared" si="92"/>
        <v>-1.2751137909378206E-2</v>
      </c>
      <c r="E2894" s="130">
        <v>-1.9735939264879501E-2</v>
      </c>
      <c r="G2894" s="130">
        <v>2892</v>
      </c>
      <c r="H2894" s="130">
        <f t="shared" ca="1" si="93"/>
        <v>1.1701159566483658E-4</v>
      </c>
    </row>
    <row r="2895" spans="2:8" x14ac:dyDescent="0.25">
      <c r="B2895" s="136">
        <v>41815</v>
      </c>
      <c r="C2895" s="261">
        <v>4.9336462020874023</v>
      </c>
      <c r="D2895" s="130">
        <f t="shared" si="92"/>
        <v>7.5575046367717669E-3</v>
      </c>
      <c r="E2895" s="130">
        <v>1.2915829431675506E-2</v>
      </c>
      <c r="G2895" s="130">
        <v>2893</v>
      </c>
      <c r="H2895" s="130">
        <f t="shared" ca="1" si="93"/>
        <v>-2.2492625644636045E-2</v>
      </c>
    </row>
    <row r="2896" spans="2:8" x14ac:dyDescent="0.25">
      <c r="B2896" s="136">
        <v>41814</v>
      </c>
      <c r="C2896" s="261">
        <v>4.8966398239135742</v>
      </c>
      <c r="D2896" s="130">
        <f t="shared" si="92"/>
        <v>-1.0099321692816283E-2</v>
      </c>
      <c r="E2896" s="130">
        <v>-7.5008171761831851E-3</v>
      </c>
      <c r="G2896" s="130">
        <v>2894</v>
      </c>
      <c r="H2896" s="130">
        <f t="shared" ca="1" si="93"/>
        <v>2.5059722700529606E-2</v>
      </c>
    </row>
    <row r="2897" spans="2:8" x14ac:dyDescent="0.25">
      <c r="B2897" s="136">
        <v>41813</v>
      </c>
      <c r="C2897" s="261">
        <v>4.9465970993041992</v>
      </c>
      <c r="D2897" s="130">
        <f t="shared" si="92"/>
        <v>-2.0875067107531373E-2</v>
      </c>
      <c r="E2897" s="130">
        <v>1.020235859428544E-2</v>
      </c>
      <c r="G2897" s="130">
        <v>2895</v>
      </c>
      <c r="H2897" s="130">
        <f t="shared" ca="1" si="93"/>
        <v>-5.7731708637757777E-3</v>
      </c>
    </row>
    <row r="2898" spans="2:8" x14ac:dyDescent="0.25">
      <c r="B2898" s="136">
        <v>41810</v>
      </c>
      <c r="C2898" s="261">
        <v>5.0520591735839844</v>
      </c>
      <c r="D2898" s="130">
        <f t="shared" si="92"/>
        <v>-5.4911172853033038E-4</v>
      </c>
      <c r="E2898" s="130">
        <v>2.1320126172115313E-2</v>
      </c>
      <c r="G2898" s="130">
        <v>2896</v>
      </c>
      <c r="H2898" s="130">
        <f t="shared" ca="1" si="93"/>
        <v>1.8030390607700928E-2</v>
      </c>
    </row>
    <row r="2899" spans="2:8" x14ac:dyDescent="0.25">
      <c r="B2899" s="136">
        <v>41809</v>
      </c>
      <c r="C2899" s="261">
        <v>5.0548348426818848</v>
      </c>
      <c r="D2899" s="130">
        <f t="shared" si="92"/>
        <v>8.1180037683803163E-3</v>
      </c>
      <c r="E2899" s="130">
        <v>5.4941341788190129E-4</v>
      </c>
      <c r="G2899" s="130">
        <v>2897</v>
      </c>
      <c r="H2899" s="130">
        <f t="shared" ca="1" si="93"/>
        <v>2.6108033165183557E-2</v>
      </c>
    </row>
    <row r="2900" spans="2:8" x14ac:dyDescent="0.25">
      <c r="B2900" s="136">
        <v>41808</v>
      </c>
      <c r="C2900" s="261">
        <v>5.0141301155090332</v>
      </c>
      <c r="D2900" s="130">
        <f t="shared" si="92"/>
        <v>6.8734859759686526E-3</v>
      </c>
      <c r="E2900" s="130">
        <v>-8.052632467662451E-3</v>
      </c>
      <c r="G2900" s="130">
        <v>2898</v>
      </c>
      <c r="H2900" s="130">
        <f t="shared" ca="1" si="93"/>
        <v>-6.0257198020540137E-2</v>
      </c>
    </row>
    <row r="2901" spans="2:8" x14ac:dyDescent="0.25">
      <c r="B2901" s="136">
        <v>41807</v>
      </c>
      <c r="C2901" s="261">
        <v>4.9799008369445801</v>
      </c>
      <c r="D2901" s="130">
        <f t="shared" si="92"/>
        <v>4.4595480224467222E-3</v>
      </c>
      <c r="E2901" s="130">
        <v>-6.8265636862074484E-3</v>
      </c>
      <c r="G2901" s="130">
        <v>2899</v>
      </c>
      <c r="H2901" s="130">
        <f t="shared" ca="1" si="93"/>
        <v>2.1210330503189004E-2</v>
      </c>
    </row>
    <row r="2902" spans="2:8" x14ac:dyDescent="0.25">
      <c r="B2902" s="136">
        <v>41806</v>
      </c>
      <c r="C2902" s="261">
        <v>4.9577913284301758</v>
      </c>
      <c r="D2902" s="130">
        <f t="shared" si="92"/>
        <v>5.9282304279577999E-3</v>
      </c>
      <c r="E2902" s="130">
        <v>-4.4397487496898825E-3</v>
      </c>
      <c r="G2902" s="130">
        <v>2900</v>
      </c>
      <c r="H2902" s="130">
        <f t="shared" ca="1" si="93"/>
        <v>3.7559959038402694E-3</v>
      </c>
    </row>
    <row r="2903" spans="2:8" x14ac:dyDescent="0.25">
      <c r="B2903" s="136">
        <v>41803</v>
      </c>
      <c r="C2903" s="261">
        <v>4.9285736083984384</v>
      </c>
      <c r="D2903" s="130">
        <f t="shared" si="92"/>
        <v>5.4015208301438E-3</v>
      </c>
      <c r="E2903" s="130">
        <v>-5.8932936253670099E-3</v>
      </c>
      <c r="G2903" s="130">
        <v>2901</v>
      </c>
      <c r="H2903" s="130">
        <f t="shared" ca="1" si="93"/>
        <v>-4.8001236545850675E-3</v>
      </c>
    </row>
    <row r="2904" spans="2:8" x14ac:dyDescent="0.25">
      <c r="B2904" s="136">
        <v>41802</v>
      </c>
      <c r="C2904" s="261">
        <v>4.902094841003418</v>
      </c>
      <c r="D2904" s="130">
        <f t="shared" si="92"/>
        <v>-1.9539983563688704E-2</v>
      </c>
      <c r="E2904" s="130">
        <v>-5.3725011532545237E-3</v>
      </c>
      <c r="G2904" s="130">
        <v>2902</v>
      </c>
      <c r="H2904" s="130">
        <f t="shared" ca="1" si="93"/>
        <v>2.1998127978674889E-3</v>
      </c>
    </row>
    <row r="2905" spans="2:8" x14ac:dyDescent="0.25">
      <c r="B2905" s="136">
        <v>41801</v>
      </c>
      <c r="C2905" s="261">
        <v>4.9997906684875488</v>
      </c>
      <c r="D2905" s="130">
        <f t="shared" si="92"/>
        <v>4.703640849047136E-2</v>
      </c>
      <c r="E2905" s="130">
        <v>1.9929403786103278E-2</v>
      </c>
      <c r="G2905" s="130">
        <v>2903</v>
      </c>
      <c r="H2905" s="130">
        <f t="shared" ca="1" si="93"/>
        <v>1.428265960147165E-2</v>
      </c>
    </row>
    <row r="2906" spans="2:8" x14ac:dyDescent="0.25">
      <c r="B2906" s="136">
        <v>41800</v>
      </c>
      <c r="C2906" s="261">
        <v>4.7751832008361816</v>
      </c>
      <c r="D2906" s="130">
        <f t="shared" si="92"/>
        <v>6.7372267440668132E-3</v>
      </c>
      <c r="E2906" s="130">
        <v>-4.4923374305851006E-2</v>
      </c>
      <c r="G2906" s="130">
        <v>2904</v>
      </c>
      <c r="H2906" s="130">
        <f t="shared" ca="1" si="93"/>
        <v>1.8845272925651784E-2</v>
      </c>
    </row>
    <row r="2907" spans="2:8" x14ac:dyDescent="0.25">
      <c r="B2907" s="136">
        <v>41799</v>
      </c>
      <c r="C2907" s="261">
        <v>4.7432270050048828</v>
      </c>
      <c r="D2907" s="130">
        <f t="shared" si="92"/>
        <v>-1.1535577335161139E-3</v>
      </c>
      <c r="E2907" s="130">
        <v>-6.6921402776134288E-3</v>
      </c>
      <c r="G2907" s="130">
        <v>2905</v>
      </c>
      <c r="H2907" s="130">
        <f t="shared" ca="1" si="93"/>
        <v>-8.1036924532388397E-3</v>
      </c>
    </row>
    <row r="2908" spans="2:8" x14ac:dyDescent="0.25">
      <c r="B2908" s="136">
        <v>41796</v>
      </c>
      <c r="C2908" s="261">
        <v>4.7487049102783203</v>
      </c>
      <c r="D2908" s="130">
        <f t="shared" si="92"/>
        <v>7.1650133511542355E-3</v>
      </c>
      <c r="E2908" s="130">
        <v>1.1548899657674852E-3</v>
      </c>
      <c r="G2908" s="130">
        <v>2906</v>
      </c>
      <c r="H2908" s="130">
        <f t="shared" ca="1" si="93"/>
        <v>-1.9029171855055199E-3</v>
      </c>
    </row>
    <row r="2909" spans="2:8" x14ac:dyDescent="0.25">
      <c r="B2909" s="136">
        <v>41795</v>
      </c>
      <c r="C2909" s="261">
        <v>4.7149224281311044</v>
      </c>
      <c r="D2909" s="130">
        <f t="shared" si="92"/>
        <v>6.4312239203871647E-3</v>
      </c>
      <c r="E2909" s="130">
        <v>-7.1140411513243356E-3</v>
      </c>
      <c r="G2909" s="130">
        <v>2907</v>
      </c>
      <c r="H2909" s="130">
        <f t="shared" ca="1" si="93"/>
        <v>2.6629195541856582E-2</v>
      </c>
    </row>
    <row r="2910" spans="2:8" x14ac:dyDescent="0.25">
      <c r="B2910" s="136">
        <v>41794</v>
      </c>
      <c r="C2910" s="261">
        <v>4.6847934722900391</v>
      </c>
      <c r="D2910" s="130">
        <f t="shared" si="92"/>
        <v>-1.2699503110109055E-2</v>
      </c>
      <c r="E2910" s="130">
        <v>-6.3901275790464746E-3</v>
      </c>
      <c r="G2910" s="130">
        <v>2908</v>
      </c>
      <c r="H2910" s="130">
        <f t="shared" ca="1" si="93"/>
        <v>-4.7769999789588943E-2</v>
      </c>
    </row>
    <row r="2911" spans="2:8" x14ac:dyDescent="0.25">
      <c r="B2911" s="136">
        <v>41793</v>
      </c>
      <c r="C2911" s="261">
        <v>4.7450532913208008</v>
      </c>
      <c r="D2911" s="130">
        <f t="shared" si="92"/>
        <v>-5.7390999564571766E-3</v>
      </c>
      <c r="E2911" s="130">
        <v>1.286285497689299E-2</v>
      </c>
      <c r="G2911" s="130">
        <v>2909</v>
      </c>
      <c r="H2911" s="130">
        <f t="shared" ca="1" si="93"/>
        <v>-2.8903881679630122E-3</v>
      </c>
    </row>
    <row r="2912" spans="2:8" x14ac:dyDescent="0.25">
      <c r="B2912" s="136">
        <v>41792</v>
      </c>
      <c r="C2912" s="261">
        <v>4.7724428176879883</v>
      </c>
      <c r="D2912" s="130">
        <f t="shared" si="92"/>
        <v>1.6332751065274341E-2</v>
      </c>
      <c r="E2912" s="130">
        <v>5.7722273461682317E-3</v>
      </c>
      <c r="G2912" s="130">
        <v>2910</v>
      </c>
      <c r="H2912" s="130">
        <f t="shared" ca="1" si="93"/>
        <v>-4.6953700218476779E-2</v>
      </c>
    </row>
    <row r="2913" spans="2:8" x14ac:dyDescent="0.25">
      <c r="B2913" s="136">
        <v>41789</v>
      </c>
      <c r="C2913" s="261">
        <v>4.6957483291625977</v>
      </c>
      <c r="D2913" s="130">
        <f t="shared" si="92"/>
        <v>1.3398927748244558E-2</v>
      </c>
      <c r="E2913" s="130">
        <v>-1.6070279195622778E-2</v>
      </c>
      <c r="G2913" s="130">
        <v>2911</v>
      </c>
      <c r="H2913" s="130">
        <f t="shared" ca="1" si="93"/>
        <v>-5.9632423646334095E-4</v>
      </c>
    </row>
    <row r="2914" spans="2:8" x14ac:dyDescent="0.25">
      <c r="B2914" s="136">
        <v>41788</v>
      </c>
      <c r="C2914" s="261">
        <v>4.633662223815918</v>
      </c>
      <c r="D2914" s="130">
        <f t="shared" si="92"/>
        <v>-8.0139861182100987E-3</v>
      </c>
      <c r="E2914" s="130">
        <v>-1.3221770204569636E-2</v>
      </c>
      <c r="G2914" s="130">
        <v>2912</v>
      </c>
      <c r="H2914" s="130">
        <f t="shared" ca="1" si="93"/>
        <v>-3.6167952523734532E-3</v>
      </c>
    </row>
    <row r="2915" spans="2:8" x14ac:dyDescent="0.25">
      <c r="B2915" s="136">
        <v>41787</v>
      </c>
      <c r="C2915" s="261">
        <v>4.6710963249206543</v>
      </c>
      <c r="D2915" s="130">
        <f t="shared" si="92"/>
        <v>-3.3257962447851092E-2</v>
      </c>
      <c r="E2915" s="130">
        <v>8.0787289397863272E-3</v>
      </c>
      <c r="G2915" s="130">
        <v>2913</v>
      </c>
      <c r="H2915" s="130">
        <f t="shared" ca="1" si="93"/>
        <v>3.6374089058734217E-2</v>
      </c>
    </row>
    <row r="2916" spans="2:8" x14ac:dyDescent="0.25">
      <c r="B2916" s="136">
        <v>41786</v>
      </c>
      <c r="C2916" s="261">
        <v>4.831791877746582</v>
      </c>
      <c r="D2916" s="130">
        <f t="shared" si="92"/>
        <v>5.1282061455746345E-3</v>
      </c>
      <c r="E2916" s="130">
        <v>3.4402106410994941E-2</v>
      </c>
      <c r="G2916" s="130">
        <v>2914</v>
      </c>
      <c r="H2916" s="130">
        <f t="shared" ca="1" si="93"/>
        <v>6.6321167597257263E-3</v>
      </c>
    </row>
    <row r="2917" spans="2:8" x14ac:dyDescent="0.25">
      <c r="B2917" s="136">
        <v>41782</v>
      </c>
      <c r="C2917" s="261">
        <v>4.8071398735046387</v>
      </c>
      <c r="D2917" s="130">
        <f t="shared" si="92"/>
        <v>7.6040018491820688E-4</v>
      </c>
      <c r="E2917" s="130">
        <v>-5.1020418233411972E-3</v>
      </c>
      <c r="G2917" s="130">
        <v>2915</v>
      </c>
      <c r="H2917" s="130">
        <f t="shared" ca="1" si="93"/>
        <v>-5.8751935060542783E-3</v>
      </c>
    </row>
    <row r="2918" spans="2:8" x14ac:dyDescent="0.25">
      <c r="B2918" s="136">
        <v>41781</v>
      </c>
      <c r="C2918" s="261">
        <v>4.8034873008728027</v>
      </c>
      <c r="D2918" s="130">
        <f t="shared" si="92"/>
        <v>-1.3130608769322224E-2</v>
      </c>
      <c r="E2918" s="130">
        <v>-7.5982241581271787E-4</v>
      </c>
      <c r="G2918" s="130">
        <v>2916</v>
      </c>
      <c r="H2918" s="130">
        <f t="shared" ca="1" si="93"/>
        <v>2.123879614498813E-2</v>
      </c>
    </row>
    <row r="2919" spans="2:8" x14ac:dyDescent="0.25">
      <c r="B2919" s="136">
        <v>41780</v>
      </c>
      <c r="C2919" s="261">
        <v>4.8673992156982422</v>
      </c>
      <c r="D2919" s="130">
        <f t="shared" si="92"/>
        <v>9.0856176219146195E-3</v>
      </c>
      <c r="E2919" s="130">
        <v>1.330531566385666E-2</v>
      </c>
      <c r="G2919" s="130">
        <v>2917</v>
      </c>
      <c r="H2919" s="130">
        <f t="shared" ca="1" si="93"/>
        <v>1.6854577981849365E-2</v>
      </c>
    </row>
    <row r="2920" spans="2:8" x14ac:dyDescent="0.25">
      <c r="B2920" s="136">
        <v>41779</v>
      </c>
      <c r="C2920" s="261">
        <v>4.8235740661621094</v>
      </c>
      <c r="D2920" s="130">
        <f t="shared" si="92"/>
        <v>1.4011644761401076E-2</v>
      </c>
      <c r="E2920" s="130">
        <v>-9.0038124250808906E-3</v>
      </c>
      <c r="G2920" s="130">
        <v>2918</v>
      </c>
      <c r="H2920" s="130">
        <f t="shared" ca="1" si="93"/>
        <v>5.1044408246233311E-2</v>
      </c>
    </row>
    <row r="2921" spans="2:8" x14ac:dyDescent="0.25">
      <c r="B2921" s="136">
        <v>41778</v>
      </c>
      <c r="C2921" s="261">
        <v>4.7569217681884766</v>
      </c>
      <c r="D2921" s="130">
        <f t="shared" si="92"/>
        <v>-2.067674302766356E-2</v>
      </c>
      <c r="E2921" s="130">
        <v>-1.3818031413927246E-2</v>
      </c>
      <c r="G2921" s="130">
        <v>2919</v>
      </c>
      <c r="H2921" s="130">
        <f t="shared" ca="1" si="93"/>
        <v>1.2348716807183012E-2</v>
      </c>
    </row>
    <row r="2922" spans="2:8" x14ac:dyDescent="0.25">
      <c r="B2922" s="136">
        <v>41775</v>
      </c>
      <c r="C2922" s="261">
        <v>4.857356071472168</v>
      </c>
      <c r="D2922" s="130">
        <f t="shared" si="92"/>
        <v>-1.0416520948450725E-2</v>
      </c>
      <c r="E2922" s="130">
        <v>2.1113297249355151E-2</v>
      </c>
      <c r="G2922" s="130">
        <v>2920</v>
      </c>
      <c r="H2922" s="130">
        <f t="shared" ca="1" si="93"/>
        <v>-2.6629907571664176E-2</v>
      </c>
    </row>
    <row r="2923" spans="2:8" x14ac:dyDescent="0.25">
      <c r="B2923" s="136">
        <v>41774</v>
      </c>
      <c r="C2923" s="261">
        <v>4.9084854125976563</v>
      </c>
      <c r="D2923" s="130">
        <f t="shared" si="92"/>
        <v>-1.2128058369609769E-2</v>
      </c>
      <c r="E2923" s="130">
        <v>1.0526166987381676E-2</v>
      </c>
      <c r="G2923" s="130">
        <v>2921</v>
      </c>
      <c r="H2923" s="130">
        <f t="shared" ca="1" si="93"/>
        <v>9.8867816082672567E-3</v>
      </c>
    </row>
    <row r="2924" spans="2:8" x14ac:dyDescent="0.25">
      <c r="B2924" s="136">
        <v>41773</v>
      </c>
      <c r="C2924" s="261">
        <v>4.9687466621398926</v>
      </c>
      <c r="D2924" s="130">
        <f t="shared" si="92"/>
        <v>2.2097206162942059E-3</v>
      </c>
      <c r="E2924" s="130">
        <v>1.2276953984130316E-2</v>
      </c>
      <c r="G2924" s="130">
        <v>2922</v>
      </c>
      <c r="H2924" s="130">
        <f t="shared" ca="1" si="93"/>
        <v>-4.5283391749006245E-2</v>
      </c>
    </row>
    <row r="2925" spans="2:8" x14ac:dyDescent="0.25">
      <c r="B2925" s="136">
        <v>41772</v>
      </c>
      <c r="C2925" s="261">
        <v>4.9577913284301758</v>
      </c>
      <c r="D2925" s="130">
        <f t="shared" si="92"/>
        <v>6.3010185983754189E-3</v>
      </c>
      <c r="E2925" s="130">
        <v>-2.2048485170702301E-3</v>
      </c>
      <c r="G2925" s="130">
        <v>2923</v>
      </c>
      <c r="H2925" s="130">
        <f t="shared" ca="1" si="93"/>
        <v>4.9324040132579057E-3</v>
      </c>
    </row>
    <row r="2926" spans="2:8" x14ac:dyDescent="0.25">
      <c r="B2926" s="136">
        <v>41771</v>
      </c>
      <c r="C2926" s="261">
        <v>4.9267477989196777</v>
      </c>
      <c r="D2926" s="130">
        <f t="shared" si="92"/>
        <v>2.8201520408162251E-2</v>
      </c>
      <c r="E2926" s="130">
        <v>-6.2615643648575268E-3</v>
      </c>
      <c r="G2926" s="130">
        <v>2924</v>
      </c>
      <c r="H2926" s="130">
        <f t="shared" ca="1" si="93"/>
        <v>-1.418076923014551E-2</v>
      </c>
    </row>
    <row r="2927" spans="2:8" x14ac:dyDescent="0.25">
      <c r="B2927" s="136">
        <v>41768</v>
      </c>
      <c r="C2927" s="261">
        <v>4.7916169166564941</v>
      </c>
      <c r="D2927" s="130">
        <f t="shared" si="92"/>
        <v>2.0812851043339662E-2</v>
      </c>
      <c r="E2927" s="130">
        <v>-2.7428008856636561E-2</v>
      </c>
      <c r="G2927" s="130">
        <v>2925</v>
      </c>
      <c r="H2927" s="130">
        <f t="shared" ca="1" si="93"/>
        <v>-3.9739389065722892E-2</v>
      </c>
    </row>
    <row r="2928" spans="2:8" x14ac:dyDescent="0.25">
      <c r="B2928" s="136">
        <v>41767</v>
      </c>
      <c r="C2928" s="261">
        <v>4.6939229965209961</v>
      </c>
      <c r="D2928" s="130">
        <f t="shared" si="92"/>
        <v>2.1443974359263399E-3</v>
      </c>
      <c r="E2928" s="130">
        <v>-2.0388508062048321E-2</v>
      </c>
      <c r="G2928" s="130">
        <v>2926</v>
      </c>
      <c r="H2928" s="130">
        <f t="shared" ca="1" si="93"/>
        <v>-1.4032181548705681E-2</v>
      </c>
    </row>
    <row r="2929" spans="2:8" x14ac:dyDescent="0.25">
      <c r="B2929" s="136">
        <v>41766</v>
      </c>
      <c r="C2929" s="261">
        <v>4.6838788986206046</v>
      </c>
      <c r="D2929" s="130">
        <f t="shared" si="92"/>
        <v>-3.7342971004664306E-2</v>
      </c>
      <c r="E2929" s="130">
        <v>-2.1398088353464504E-3</v>
      </c>
      <c r="G2929" s="130">
        <v>2927</v>
      </c>
      <c r="H2929" s="130">
        <f t="shared" ca="1" si="93"/>
        <v>2.066199443778091E-3</v>
      </c>
    </row>
    <row r="2930" spans="2:8" x14ac:dyDescent="0.25">
      <c r="B2930" s="136">
        <v>41765</v>
      </c>
      <c r="C2930" s="261">
        <v>4.8655738830566406</v>
      </c>
      <c r="D2930" s="130">
        <f t="shared" si="92"/>
        <v>1.3153499494232047E-3</v>
      </c>
      <c r="E2930" s="130">
        <v>3.8791563225416638E-2</v>
      </c>
      <c r="G2930" s="130">
        <v>2928</v>
      </c>
      <c r="H2930" s="130">
        <f t="shared" ca="1" si="93"/>
        <v>3.5190733971745651E-2</v>
      </c>
    </row>
    <row r="2931" spans="2:8" x14ac:dyDescent="0.25">
      <c r="B2931" s="136">
        <v>41764</v>
      </c>
      <c r="C2931" s="261">
        <v>4.8591823577880859</v>
      </c>
      <c r="D2931" s="130">
        <f t="shared" si="92"/>
        <v>-4.6756717291859063E-3</v>
      </c>
      <c r="E2931" s="130">
        <v>-1.313622076691068E-3</v>
      </c>
      <c r="G2931" s="130">
        <v>2929</v>
      </c>
      <c r="H2931" s="130">
        <f t="shared" ca="1" si="93"/>
        <v>3.1844038004018971E-2</v>
      </c>
    </row>
    <row r="2932" spans="2:8" x14ac:dyDescent="0.25">
      <c r="B2932" s="136">
        <v>41761</v>
      </c>
      <c r="C2932" s="261">
        <v>4.8820090293884277</v>
      </c>
      <c r="D2932" s="130">
        <f t="shared" si="92"/>
        <v>2.8133347542193656E-3</v>
      </c>
      <c r="E2932" s="130">
        <v>4.6976363345895425E-3</v>
      </c>
      <c r="G2932" s="130">
        <v>2930</v>
      </c>
      <c r="H2932" s="130">
        <f t="shared" ca="1" si="93"/>
        <v>-8.8105846410551185E-3</v>
      </c>
    </row>
    <row r="2933" spans="2:8" x14ac:dyDescent="0.25">
      <c r="B2933" s="136">
        <v>41760</v>
      </c>
      <c r="C2933" s="261">
        <v>4.8683128356933594</v>
      </c>
      <c r="D2933" s="130">
        <f t="shared" si="92"/>
        <v>-7.2613807299886134E-3</v>
      </c>
      <c r="E2933" s="130">
        <v>-2.8054421064403665E-3</v>
      </c>
      <c r="G2933" s="130">
        <v>2931</v>
      </c>
      <c r="H2933" s="130">
        <f t="shared" ca="1" si="93"/>
        <v>-1.3558176408273034E-3</v>
      </c>
    </row>
    <row r="2934" spans="2:8" x14ac:dyDescent="0.25">
      <c r="B2934" s="136">
        <v>41759</v>
      </c>
      <c r="C2934" s="261">
        <v>4.9039220809936523</v>
      </c>
      <c r="D2934" s="130">
        <f t="shared" si="92"/>
        <v>8.2600842724087492E-3</v>
      </c>
      <c r="E2934" s="130">
        <v>7.314494056177759E-3</v>
      </c>
      <c r="G2934" s="130">
        <v>2932</v>
      </c>
      <c r="H2934" s="130">
        <f t="shared" ca="1" si="93"/>
        <v>-2.8939216321214267E-2</v>
      </c>
    </row>
    <row r="2935" spans="2:8" x14ac:dyDescent="0.25">
      <c r="B2935" s="136">
        <v>41758</v>
      </c>
      <c r="C2935" s="261">
        <v>4.8637471199035636</v>
      </c>
      <c r="D2935" s="130">
        <f t="shared" si="92"/>
        <v>6.6135386137294886E-3</v>
      </c>
      <c r="E2935" s="130">
        <v>-8.1924142403886572E-3</v>
      </c>
      <c r="G2935" s="130">
        <v>2933</v>
      </c>
      <c r="H2935" s="130">
        <f t="shared" ca="1" si="93"/>
        <v>3.3525887874531306E-3</v>
      </c>
    </row>
    <row r="2936" spans="2:8" x14ac:dyDescent="0.25">
      <c r="B2936" s="136">
        <v>41757</v>
      </c>
      <c r="C2936" s="261">
        <v>4.831791877746582</v>
      </c>
      <c r="D2936" s="130">
        <f t="shared" si="92"/>
        <v>8.0001352886522655E-3</v>
      </c>
      <c r="E2936" s="130">
        <v>-6.5700870890703566E-3</v>
      </c>
      <c r="G2936" s="130">
        <v>2934</v>
      </c>
      <c r="H2936" s="130">
        <f t="shared" ca="1" si="93"/>
        <v>2.8498879239433828E-2</v>
      </c>
    </row>
    <row r="2937" spans="2:8" x14ac:dyDescent="0.25">
      <c r="B2937" s="136">
        <v>41754</v>
      </c>
      <c r="C2937" s="261">
        <v>4.7934436798095703</v>
      </c>
      <c r="D2937" s="130">
        <f t="shared" si="92"/>
        <v>-9.5148613308840236E-4</v>
      </c>
      <c r="E2937" s="130">
        <v>-7.9366410862249902E-3</v>
      </c>
      <c r="G2937" s="130">
        <v>2935</v>
      </c>
      <c r="H2937" s="130">
        <f t="shared" ca="1" si="93"/>
        <v>-1.2301368821477013E-2</v>
      </c>
    </row>
    <row r="2938" spans="2:8" x14ac:dyDescent="0.25">
      <c r="B2938" s="136">
        <v>41753</v>
      </c>
      <c r="C2938" s="261">
        <v>4.798008918762207</v>
      </c>
      <c r="D2938" s="130">
        <f t="shared" si="92"/>
        <v>4.7800716676228011E-3</v>
      </c>
      <c r="E2938" s="130">
        <v>9.5239232117526047E-4</v>
      </c>
      <c r="G2938" s="130">
        <v>2936</v>
      </c>
      <c r="H2938" s="130">
        <f t="shared" ca="1" si="93"/>
        <v>5.2529064834292106E-3</v>
      </c>
    </row>
    <row r="2939" spans="2:8" x14ac:dyDescent="0.25">
      <c r="B2939" s="136">
        <v>41752</v>
      </c>
      <c r="C2939" s="261">
        <v>4.7751832008361816</v>
      </c>
      <c r="D2939" s="130">
        <f t="shared" si="92"/>
        <v>-2.8599997132333259E-3</v>
      </c>
      <c r="E2939" s="130">
        <v>-4.7573312831427541E-3</v>
      </c>
      <c r="G2939" s="130">
        <v>2937</v>
      </c>
      <c r="H2939" s="130">
        <f t="shared" ca="1" si="93"/>
        <v>-3.4885319965189017E-2</v>
      </c>
    </row>
    <row r="2940" spans="2:8" x14ac:dyDescent="0.25">
      <c r="B2940" s="136">
        <v>41751</v>
      </c>
      <c r="C2940" s="261">
        <v>4.78887939453125</v>
      </c>
      <c r="D2940" s="130">
        <f t="shared" si="92"/>
        <v>-9.5219336727486877E-4</v>
      </c>
      <c r="E2940" s="130">
        <v>2.8682027723397128E-3</v>
      </c>
      <c r="G2940" s="130">
        <v>2938</v>
      </c>
      <c r="H2940" s="130">
        <f t="shared" ca="1" si="93"/>
        <v>2.813290763037337E-2</v>
      </c>
    </row>
    <row r="2941" spans="2:8" x14ac:dyDescent="0.25">
      <c r="B2941" s="136">
        <v>41750</v>
      </c>
      <c r="C2941" s="261">
        <v>4.7934436798095703</v>
      </c>
      <c r="D2941" s="130">
        <f t="shared" si="92"/>
        <v>-7.1862256913173212E-3</v>
      </c>
      <c r="E2941" s="130">
        <v>9.5310090363365241E-4</v>
      </c>
      <c r="G2941" s="130">
        <v>2939</v>
      </c>
      <c r="H2941" s="130">
        <f t="shared" ca="1" si="93"/>
        <v>1.4583476145688253E-2</v>
      </c>
    </row>
    <row r="2942" spans="2:8" x14ac:dyDescent="0.25">
      <c r="B2942" s="136">
        <v>41746</v>
      </c>
      <c r="C2942" s="261">
        <v>4.8281397819519043</v>
      </c>
      <c r="D2942" s="130">
        <f t="shared" si="92"/>
        <v>5.7056591449715574E-3</v>
      </c>
      <c r="E2942" s="130">
        <v>7.2382413271020974E-3</v>
      </c>
      <c r="G2942" s="130">
        <v>2940</v>
      </c>
      <c r="H2942" s="130">
        <f t="shared" ca="1" si="93"/>
        <v>-2.9830708956189597E-2</v>
      </c>
    </row>
    <row r="2943" spans="2:8" x14ac:dyDescent="0.25">
      <c r="B2943" s="136">
        <v>41745</v>
      </c>
      <c r="C2943" s="261">
        <v>4.800748348236084</v>
      </c>
      <c r="D2943" s="130">
        <f t="shared" si="92"/>
        <v>-7.5501077382788351E-3</v>
      </c>
      <c r="E2943" s="130">
        <v>-5.6732892900517046E-3</v>
      </c>
      <c r="G2943" s="130">
        <v>2941</v>
      </c>
      <c r="H2943" s="130">
        <f t="shared" ca="1" si="93"/>
        <v>-1.965662927465204E-4</v>
      </c>
    </row>
    <row r="2944" spans="2:8" x14ac:dyDescent="0.25">
      <c r="B2944" s="136">
        <v>41744</v>
      </c>
      <c r="C2944" s="261">
        <v>4.8372702598571777</v>
      </c>
      <c r="D2944" s="130">
        <f t="shared" si="92"/>
        <v>-4.6779225340763994E-2</v>
      </c>
      <c r="E2944" s="130">
        <v>7.6075455266287435E-3</v>
      </c>
      <c r="G2944" s="130">
        <v>2942</v>
      </c>
      <c r="H2944" s="130">
        <f t="shared" ca="1" si="93"/>
        <v>-1.1947394627461947E-3</v>
      </c>
    </row>
    <row r="2945" spans="2:8" x14ac:dyDescent="0.25">
      <c r="B2945" s="136">
        <v>41743</v>
      </c>
      <c r="C2945" s="261">
        <v>5.0746588706970206</v>
      </c>
      <c r="D2945" s="130">
        <f t="shared" si="92"/>
        <v>4.5719576053589651E-2</v>
      </c>
      <c r="E2945" s="130">
        <v>4.9074911693449984E-2</v>
      </c>
      <c r="G2945" s="130">
        <v>2943</v>
      </c>
      <c r="H2945" s="130">
        <f t="shared" ca="1" si="93"/>
        <v>-4.1346701957369995E-2</v>
      </c>
    </row>
    <row r="2946" spans="2:8" x14ac:dyDescent="0.25">
      <c r="B2946" s="136">
        <v>41740</v>
      </c>
      <c r="C2946" s="261">
        <v>4.8527913093566886</v>
      </c>
      <c r="D2946" s="130">
        <f t="shared" si="92"/>
        <v>7.5829294734391182E-3</v>
      </c>
      <c r="E2946" s="130">
        <v>-4.3720684876273827E-2</v>
      </c>
      <c r="G2946" s="130">
        <v>2944</v>
      </c>
      <c r="H2946" s="130">
        <f t="shared" ca="1" si="93"/>
        <v>1.0219514225249617E-3</v>
      </c>
    </row>
    <row r="2947" spans="2:8" x14ac:dyDescent="0.25">
      <c r="B2947" s="136">
        <v>41739</v>
      </c>
      <c r="C2947" s="261">
        <v>4.8162698745727539</v>
      </c>
      <c r="D2947" s="130">
        <f t="shared" ref="D2947:D3010" si="94">(C2947-C2948)/C2948</f>
        <v>-2.4773511325157888E-2</v>
      </c>
      <c r="E2947" s="130">
        <v>-7.5258613972369916E-3</v>
      </c>
      <c r="G2947" s="130">
        <v>2945</v>
      </c>
      <c r="H2947" s="130">
        <f t="shared" ref="H2947:H3010" ca="1" si="95">_xlfn.NORM.INV(RAND(),N$5,N$6)</f>
        <v>-9.5925233565966007E-4</v>
      </c>
    </row>
    <row r="2948" spans="2:8" x14ac:dyDescent="0.25">
      <c r="B2948" s="136">
        <v>41738</v>
      </c>
      <c r="C2948" s="261">
        <v>4.9386167526245117</v>
      </c>
      <c r="D2948" s="130">
        <f t="shared" si="94"/>
        <v>-1.5650606304056906E-2</v>
      </c>
      <c r="E2948" s="130">
        <v>2.5402828586845141E-2</v>
      </c>
      <c r="G2948" s="130">
        <v>2946</v>
      </c>
      <c r="H2948" s="130">
        <f t="shared" ca="1" si="95"/>
        <v>1.1181727209424843E-3</v>
      </c>
    </row>
    <row r="2949" spans="2:8" x14ac:dyDescent="0.25">
      <c r="B2949" s="136">
        <v>41737</v>
      </c>
      <c r="C2949" s="261">
        <v>5.0171380043029794</v>
      </c>
      <c r="D2949" s="130">
        <f t="shared" si="94"/>
        <v>5.4893518977313024E-3</v>
      </c>
      <c r="E2949" s="130">
        <v>1.5899442214611897E-2</v>
      </c>
      <c r="G2949" s="130">
        <v>2947</v>
      </c>
      <c r="H2949" s="130">
        <f t="shared" ca="1" si="95"/>
        <v>2.9989656467049389E-2</v>
      </c>
    </row>
    <row r="2950" spans="2:8" x14ac:dyDescent="0.25">
      <c r="B2950" s="136">
        <v>41736</v>
      </c>
      <c r="C2950" s="261">
        <v>4.9897475242614746</v>
      </c>
      <c r="D2950" s="130">
        <f t="shared" si="94"/>
        <v>-2.3728333321257362E-3</v>
      </c>
      <c r="E2950" s="130">
        <v>-5.4593834209888548E-3</v>
      </c>
      <c r="G2950" s="130">
        <v>2948</v>
      </c>
      <c r="H2950" s="130">
        <f t="shared" ca="1" si="95"/>
        <v>-3.7915762437727631E-2</v>
      </c>
    </row>
    <row r="2951" spans="2:8" x14ac:dyDescent="0.25">
      <c r="B2951" s="136">
        <v>41733</v>
      </c>
      <c r="C2951" s="261">
        <v>5.0016155242919922</v>
      </c>
      <c r="D2951" s="130">
        <f t="shared" si="94"/>
        <v>-7.0694070369188141E-3</v>
      </c>
      <c r="E2951" s="130">
        <v>2.3784770617776185E-3</v>
      </c>
      <c r="G2951" s="130">
        <v>2949</v>
      </c>
      <c r="H2951" s="130">
        <f t="shared" ca="1" si="95"/>
        <v>-9.9635805129571174E-3</v>
      </c>
    </row>
    <row r="2952" spans="2:8" x14ac:dyDescent="0.25">
      <c r="B2952" s="136">
        <v>41732</v>
      </c>
      <c r="C2952" s="261">
        <v>5.0372257232666016</v>
      </c>
      <c r="D2952" s="130">
        <f t="shared" si="94"/>
        <v>-8.9813233466844097E-3</v>
      </c>
      <c r="E2952" s="130">
        <v>7.1197393725400768E-3</v>
      </c>
      <c r="G2952" s="130">
        <v>2950</v>
      </c>
      <c r="H2952" s="130">
        <f t="shared" ca="1" si="95"/>
        <v>1.6929530911717568E-2</v>
      </c>
    </row>
    <row r="2953" spans="2:8" x14ac:dyDescent="0.25">
      <c r="B2953" s="136">
        <v>41731</v>
      </c>
      <c r="C2953" s="261">
        <v>5.0828766822814941</v>
      </c>
      <c r="D2953" s="130">
        <f t="shared" si="94"/>
        <v>8.5143466547179022E-3</v>
      </c>
      <c r="E2953" s="130">
        <v>9.0627185524035422E-3</v>
      </c>
      <c r="G2953" s="130">
        <v>2951</v>
      </c>
      <c r="H2953" s="130">
        <f t="shared" ca="1" si="95"/>
        <v>-2.1619970285230244E-2</v>
      </c>
    </row>
    <row r="2954" spans="2:8" x14ac:dyDescent="0.25">
      <c r="B2954" s="136">
        <v>41730</v>
      </c>
      <c r="C2954" s="261">
        <v>5.0399646759033203</v>
      </c>
      <c r="D2954" s="130">
        <f t="shared" si="94"/>
        <v>1.882610478911036E-2</v>
      </c>
      <c r="E2954" s="130">
        <v>-8.4424645846242312E-3</v>
      </c>
      <c r="G2954" s="130">
        <v>2952</v>
      </c>
      <c r="H2954" s="130">
        <f t="shared" ca="1" si="95"/>
        <v>3.3540093571703025E-2</v>
      </c>
    </row>
    <row r="2955" spans="2:8" x14ac:dyDescent="0.25">
      <c r="B2955" s="136">
        <v>41729</v>
      </c>
      <c r="C2955" s="261">
        <v>4.9468350410461426</v>
      </c>
      <c r="D2955" s="130">
        <f t="shared" si="94"/>
        <v>4.6356932888970449E-3</v>
      </c>
      <c r="E2955" s="130">
        <v>-1.847823166349593E-2</v>
      </c>
      <c r="G2955" s="130">
        <v>2953</v>
      </c>
      <c r="H2955" s="130">
        <f t="shared" ca="1" si="95"/>
        <v>-3.760452560070382E-2</v>
      </c>
    </row>
    <row r="2956" spans="2:8" x14ac:dyDescent="0.25">
      <c r="B2956" s="136">
        <v>41726</v>
      </c>
      <c r="C2956" s="261">
        <v>4.924008846282959</v>
      </c>
      <c r="D2956" s="130">
        <f t="shared" si="94"/>
        <v>6.1567500294985771E-3</v>
      </c>
      <c r="E2956" s="130">
        <v>-4.6143027963908767E-3</v>
      </c>
      <c r="G2956" s="130">
        <v>2954</v>
      </c>
      <c r="H2956" s="130">
        <f t="shared" ca="1" si="95"/>
        <v>-7.7658933441366283E-3</v>
      </c>
    </row>
    <row r="2957" spans="2:8" x14ac:dyDescent="0.25">
      <c r="B2957" s="136">
        <v>41725</v>
      </c>
      <c r="C2957" s="261">
        <v>4.8938784599304199</v>
      </c>
      <c r="D2957" s="130">
        <f t="shared" si="94"/>
        <v>0</v>
      </c>
      <c r="E2957" s="130">
        <v>-6.1190764056575407E-3</v>
      </c>
      <c r="G2957" s="130">
        <v>2955</v>
      </c>
      <c r="H2957" s="130">
        <f t="shared" ca="1" si="95"/>
        <v>-1.8420417830953969E-3</v>
      </c>
    </row>
    <row r="2958" spans="2:8" x14ac:dyDescent="0.25">
      <c r="B2958" s="136">
        <v>41724</v>
      </c>
      <c r="C2958" s="261">
        <v>4.8938784599304199</v>
      </c>
      <c r="D2958" s="130">
        <f t="shared" si="94"/>
        <v>4.1214818667418837E-3</v>
      </c>
      <c r="E2958" s="130">
        <v>0</v>
      </c>
      <c r="G2958" s="130">
        <v>2956</v>
      </c>
      <c r="H2958" s="130">
        <f t="shared" ca="1" si="95"/>
        <v>2.059921370537169E-2</v>
      </c>
    </row>
    <row r="2959" spans="2:8" x14ac:dyDescent="0.25">
      <c r="B2959" s="136">
        <v>41723</v>
      </c>
      <c r="C2959" s="261">
        <v>4.8737912178039551</v>
      </c>
      <c r="D2959" s="130">
        <f t="shared" si="94"/>
        <v>1.1253143122663472E-3</v>
      </c>
      <c r="E2959" s="130">
        <v>-4.1045649766198811E-3</v>
      </c>
      <c r="G2959" s="130">
        <v>2957</v>
      </c>
      <c r="H2959" s="130">
        <f t="shared" ca="1" si="95"/>
        <v>1.1670082856729418E-2</v>
      </c>
    </row>
    <row r="2960" spans="2:8" x14ac:dyDescent="0.25">
      <c r="B2960" s="136">
        <v>41722</v>
      </c>
      <c r="C2960" s="261">
        <v>4.8683128356933594</v>
      </c>
      <c r="D2960" s="130">
        <f t="shared" si="94"/>
        <v>-1.0026092333446233E-2</v>
      </c>
      <c r="E2960" s="130">
        <v>-1.1240494033850235E-3</v>
      </c>
      <c r="G2960" s="130">
        <v>2958</v>
      </c>
      <c r="H2960" s="130">
        <f t="shared" ca="1" si="95"/>
        <v>1.0882349638516973E-2</v>
      </c>
    </row>
    <row r="2961" spans="2:8" x14ac:dyDescent="0.25">
      <c r="B2961" s="136">
        <v>41719</v>
      </c>
      <c r="C2961" s="261">
        <v>4.9176173210144043</v>
      </c>
      <c r="D2961" s="130">
        <f t="shared" si="94"/>
        <v>-1.3914309432487254E-2</v>
      </c>
      <c r="E2961" s="130">
        <v>1.0127632916183134E-2</v>
      </c>
      <c r="G2961" s="130">
        <v>2959</v>
      </c>
      <c r="H2961" s="130">
        <f t="shared" ca="1" si="95"/>
        <v>2.0460145320881796E-2</v>
      </c>
    </row>
    <row r="2962" spans="2:8" x14ac:dyDescent="0.25">
      <c r="B2962" s="136">
        <v>41718</v>
      </c>
      <c r="C2962" s="261">
        <v>4.9870080947875977</v>
      </c>
      <c r="D2962" s="130">
        <f t="shared" si="94"/>
        <v>1.4487504316549554E-2</v>
      </c>
      <c r="E2962" s="130">
        <v>1.4110649374172828E-2</v>
      </c>
      <c r="G2962" s="130">
        <v>2960</v>
      </c>
      <c r="H2962" s="130">
        <f t="shared" ca="1" si="95"/>
        <v>-1.589350946813152E-2</v>
      </c>
    </row>
    <row r="2963" spans="2:8" x14ac:dyDescent="0.25">
      <c r="B2963" s="136">
        <v>41717</v>
      </c>
      <c r="C2963" s="261">
        <v>4.9157905578613281</v>
      </c>
      <c r="D2963" s="130">
        <f t="shared" si="94"/>
        <v>-1.9486511467235911E-2</v>
      </c>
      <c r="E2963" s="130">
        <v>-1.4280613861586838E-2</v>
      </c>
      <c r="G2963" s="130">
        <v>2961</v>
      </c>
      <c r="H2963" s="130">
        <f t="shared" ca="1" si="95"/>
        <v>8.0292502738398847E-3</v>
      </c>
    </row>
    <row r="2964" spans="2:8" x14ac:dyDescent="0.25">
      <c r="B2964" s="136">
        <v>41716</v>
      </c>
      <c r="C2964" s="261">
        <v>5.0134859085083008</v>
      </c>
      <c r="D2964" s="130">
        <f t="shared" si="94"/>
        <v>-2.1805977572973913E-3</v>
      </c>
      <c r="E2964" s="130">
        <v>1.9873782151019093E-2</v>
      </c>
      <c r="G2964" s="130">
        <v>2962</v>
      </c>
      <c r="H2964" s="130">
        <f t="shared" ca="1" si="95"/>
        <v>-1.2796086401386186E-2</v>
      </c>
    </row>
    <row r="2965" spans="2:8" x14ac:dyDescent="0.25">
      <c r="B2965" s="136">
        <v>41715</v>
      </c>
      <c r="C2965" s="261">
        <v>5.024442195892334</v>
      </c>
      <c r="D2965" s="130">
        <f t="shared" si="94"/>
        <v>1.4558482511523693E-3</v>
      </c>
      <c r="E2965" s="130">
        <v>2.1853631552927028E-3</v>
      </c>
      <c r="G2965" s="130">
        <v>2963</v>
      </c>
      <c r="H2965" s="130">
        <f t="shared" ca="1" si="95"/>
        <v>1.6335179658081681E-2</v>
      </c>
    </row>
    <row r="2966" spans="2:8" x14ac:dyDescent="0.25">
      <c r="B2966" s="136">
        <v>41712</v>
      </c>
      <c r="C2966" s="261">
        <v>5.0171380043029794</v>
      </c>
      <c r="D2966" s="130">
        <f t="shared" si="94"/>
        <v>8.2567864020800987E-3</v>
      </c>
      <c r="E2966" s="130">
        <v>-1.4537318381980841E-3</v>
      </c>
      <c r="G2966" s="130">
        <v>2964</v>
      </c>
      <c r="H2966" s="130">
        <f t="shared" ca="1" si="95"/>
        <v>-8.3968635983522506E-3</v>
      </c>
    </row>
    <row r="2967" spans="2:8" x14ac:dyDescent="0.25">
      <c r="B2967" s="136">
        <v>41711</v>
      </c>
      <c r="C2967" s="261">
        <v>4.9760518074035636</v>
      </c>
      <c r="D2967" s="130">
        <f t="shared" si="94"/>
        <v>-2.6959435947108281E-2</v>
      </c>
      <c r="E2967" s="130">
        <v>-8.1891701731501131E-3</v>
      </c>
      <c r="G2967" s="130">
        <v>2965</v>
      </c>
      <c r="H2967" s="130">
        <f t="shared" ca="1" si="95"/>
        <v>1.769308844151091E-2</v>
      </c>
    </row>
    <row r="2968" spans="2:8" x14ac:dyDescent="0.25">
      <c r="B2968" s="136">
        <v>41710</v>
      </c>
      <c r="C2968" s="261">
        <v>5.1139202117919922</v>
      </c>
      <c r="D2968" s="130">
        <f t="shared" si="94"/>
        <v>-6.0707746436315588E-2</v>
      </c>
      <c r="E2968" s="130">
        <v>2.770638444384816E-2</v>
      </c>
      <c r="G2968" s="130">
        <v>2966</v>
      </c>
      <c r="H2968" s="130">
        <f t="shared" ca="1" si="95"/>
        <v>-9.4565023387090334E-3</v>
      </c>
    </row>
    <row r="2969" spans="2:8" x14ac:dyDescent="0.25">
      <c r="B2969" s="136">
        <v>41709</v>
      </c>
      <c r="C2969" s="261">
        <v>5.4444398880004883</v>
      </c>
      <c r="D2969" s="130">
        <f t="shared" si="94"/>
        <v>-3.3515309439637682E-4</v>
      </c>
      <c r="E2969" s="130">
        <v>6.4631371339420485E-2</v>
      </c>
      <c r="G2969" s="130">
        <v>2967</v>
      </c>
      <c r="H2969" s="130">
        <f t="shared" ca="1" si="95"/>
        <v>7.5520605839880968E-3</v>
      </c>
    </row>
    <row r="2970" spans="2:8" x14ac:dyDescent="0.25">
      <c r="B2970" s="136">
        <v>41708</v>
      </c>
      <c r="C2970" s="261">
        <v>5.4462652206420898</v>
      </c>
      <c r="D2970" s="130">
        <f t="shared" si="94"/>
        <v>-1.1926457090309033E-2</v>
      </c>
      <c r="E2970" s="130">
        <v>3.3526545965262364E-4</v>
      </c>
      <c r="G2970" s="130">
        <v>2968</v>
      </c>
      <c r="H2970" s="130">
        <f t="shared" ca="1" si="95"/>
        <v>1.1538289208604937E-2</v>
      </c>
    </row>
    <row r="2971" spans="2:8" x14ac:dyDescent="0.25">
      <c r="B2971" s="136">
        <v>41705</v>
      </c>
      <c r="C2971" s="261">
        <v>5.5120038986206046</v>
      </c>
      <c r="D2971" s="130">
        <f t="shared" si="94"/>
        <v>-4.189825572504579E-2</v>
      </c>
      <c r="E2971" s="130">
        <v>1.2070414369347303E-2</v>
      </c>
      <c r="G2971" s="130">
        <v>2969</v>
      </c>
      <c r="H2971" s="130">
        <f t="shared" ca="1" si="95"/>
        <v>-5.6362726334714335E-2</v>
      </c>
    </row>
    <row r="2972" spans="2:8" x14ac:dyDescent="0.25">
      <c r="B2972" s="136">
        <v>41704</v>
      </c>
      <c r="C2972" s="261">
        <v>5.7530465126037598</v>
      </c>
      <c r="D2972" s="130">
        <f t="shared" si="94"/>
        <v>7.8377363779996399E-3</v>
      </c>
      <c r="E2972" s="130">
        <v>4.3730486845895887E-2</v>
      </c>
      <c r="G2972" s="130">
        <v>2970</v>
      </c>
      <c r="H2972" s="130">
        <f t="shared" ca="1" si="95"/>
        <v>3.3337786234889352E-2</v>
      </c>
    </row>
    <row r="2973" spans="2:8" x14ac:dyDescent="0.25">
      <c r="B2973" s="136">
        <v>41703</v>
      </c>
      <c r="C2973" s="261">
        <v>5.7083063125610352</v>
      </c>
      <c r="D2973" s="130">
        <f t="shared" si="94"/>
        <v>1.0505941515482127E-2</v>
      </c>
      <c r="E2973" s="130">
        <v>-7.7767839951767975E-3</v>
      </c>
      <c r="G2973" s="130">
        <v>2971</v>
      </c>
      <c r="H2973" s="130">
        <f t="shared" ca="1" si="95"/>
        <v>3.4017990108022568E-2</v>
      </c>
    </row>
    <row r="2974" spans="2:8" x14ac:dyDescent="0.25">
      <c r="B2974" s="136">
        <v>41702</v>
      </c>
      <c r="C2974" s="261">
        <v>5.648958683013916</v>
      </c>
      <c r="D2974" s="130">
        <f t="shared" si="94"/>
        <v>3.2370674205898377E-2</v>
      </c>
      <c r="E2974" s="130">
        <v>-1.0396714243684794E-2</v>
      </c>
      <c r="G2974" s="130">
        <v>2972</v>
      </c>
      <c r="H2974" s="130">
        <f t="shared" ca="1" si="95"/>
        <v>3.8453531277709337E-4</v>
      </c>
    </row>
    <row r="2975" spans="2:8" x14ac:dyDescent="0.25">
      <c r="B2975" s="136">
        <v>41701</v>
      </c>
      <c r="C2975" s="261">
        <v>5.4718317985534668</v>
      </c>
      <c r="D2975" s="130">
        <f t="shared" si="94"/>
        <v>-2.8214335013206665E-2</v>
      </c>
      <c r="E2975" s="130">
        <v>-3.1355670026948376E-2</v>
      </c>
      <c r="G2975" s="130">
        <v>2973</v>
      </c>
      <c r="H2975" s="130">
        <f t="shared" ca="1" si="95"/>
        <v>-1.840593200600199E-2</v>
      </c>
    </row>
    <row r="2976" spans="2:8" x14ac:dyDescent="0.25">
      <c r="B2976" s="136">
        <v>41698</v>
      </c>
      <c r="C2976" s="261">
        <v>5.6306982040405273</v>
      </c>
      <c r="D2976" s="130">
        <f t="shared" si="94"/>
        <v>0</v>
      </c>
      <c r="E2976" s="130">
        <v>2.903349579003113E-2</v>
      </c>
      <c r="G2976" s="130">
        <v>2974</v>
      </c>
      <c r="H2976" s="130">
        <f t="shared" ca="1" si="95"/>
        <v>-3.6735316203307264E-2</v>
      </c>
    </row>
    <row r="2977" spans="2:8" x14ac:dyDescent="0.25">
      <c r="B2977" s="136">
        <v>41697</v>
      </c>
      <c r="C2977" s="261">
        <v>5.6306982040405273</v>
      </c>
      <c r="D2977" s="130">
        <f t="shared" si="94"/>
        <v>7.6796077838706756E-3</v>
      </c>
      <c r="E2977" s="130">
        <v>0</v>
      </c>
      <c r="G2977" s="130">
        <v>2975</v>
      </c>
      <c r="H2977" s="130">
        <f t="shared" ca="1" si="95"/>
        <v>-4.6782988082820241E-2</v>
      </c>
    </row>
    <row r="2978" spans="2:8" x14ac:dyDescent="0.25">
      <c r="B2978" s="136">
        <v>41696</v>
      </c>
      <c r="C2978" s="261">
        <v>5.5877861976623544</v>
      </c>
      <c r="D2978" s="130">
        <f t="shared" si="94"/>
        <v>7.2415889481578614E-3</v>
      </c>
      <c r="E2978" s="130">
        <v>-7.6210808718854359E-3</v>
      </c>
      <c r="G2978" s="130">
        <v>2976</v>
      </c>
      <c r="H2978" s="130">
        <f t="shared" ca="1" si="95"/>
        <v>-1.3726275541246697E-3</v>
      </c>
    </row>
    <row r="2979" spans="2:8" x14ac:dyDescent="0.25">
      <c r="B2979" s="136">
        <v>41695</v>
      </c>
      <c r="C2979" s="261">
        <v>5.5476126670837402</v>
      </c>
      <c r="D2979" s="130">
        <f t="shared" si="94"/>
        <v>-4.7500734406333636E-3</v>
      </c>
      <c r="E2979" s="130">
        <v>-7.1895253607628601E-3</v>
      </c>
      <c r="G2979" s="130">
        <v>2977</v>
      </c>
      <c r="H2979" s="130">
        <f t="shared" ca="1" si="95"/>
        <v>-2.19818501589342E-2</v>
      </c>
    </row>
    <row r="2980" spans="2:8" x14ac:dyDescent="0.25">
      <c r="B2980" s="136">
        <v>41694</v>
      </c>
      <c r="C2980" s="261">
        <v>5.5740900039672852</v>
      </c>
      <c r="D2980" s="130">
        <f t="shared" si="94"/>
        <v>3.9465770553002589E-3</v>
      </c>
      <c r="E2980" s="130">
        <v>4.7727443266985482E-3</v>
      </c>
      <c r="G2980" s="130">
        <v>2978</v>
      </c>
      <c r="H2980" s="130">
        <f t="shared" ca="1" si="95"/>
        <v>-1.7685363462323255E-2</v>
      </c>
    </row>
    <row r="2981" spans="2:8" x14ac:dyDescent="0.25">
      <c r="B2981" s="136">
        <v>41691</v>
      </c>
      <c r="C2981" s="261">
        <v>5.552177906036377</v>
      </c>
      <c r="D2981" s="130">
        <f t="shared" si="94"/>
        <v>-4.9298236216768212E-4</v>
      </c>
      <c r="E2981" s="130">
        <v>-3.9310628129995313E-3</v>
      </c>
      <c r="G2981" s="130">
        <v>2979</v>
      </c>
      <c r="H2981" s="130">
        <f t="shared" ca="1" si="95"/>
        <v>1.3669279864438476E-3</v>
      </c>
    </row>
    <row r="2982" spans="2:8" x14ac:dyDescent="0.25">
      <c r="B2982" s="136">
        <v>41690</v>
      </c>
      <c r="C2982" s="261">
        <v>5.5549163818359384</v>
      </c>
      <c r="D2982" s="130">
        <f t="shared" si="94"/>
        <v>1.5353761261428281E-2</v>
      </c>
      <c r="E2982" s="130">
        <v>4.9322551364648095E-4</v>
      </c>
      <c r="G2982" s="130">
        <v>2980</v>
      </c>
      <c r="H2982" s="130">
        <f t="shared" ca="1" si="95"/>
        <v>-8.387028364996647E-3</v>
      </c>
    </row>
    <row r="2983" spans="2:8" x14ac:dyDescent="0.25">
      <c r="B2983" s="136">
        <v>41689</v>
      </c>
      <c r="C2983" s="261">
        <v>5.4709172248840332</v>
      </c>
      <c r="D2983" s="130">
        <f t="shared" si="94"/>
        <v>8.3524006500479333E-4</v>
      </c>
      <c r="E2983" s="130">
        <v>-1.5121588009240723E-2</v>
      </c>
      <c r="G2983" s="130">
        <v>2981</v>
      </c>
      <c r="H2983" s="130">
        <f t="shared" ca="1" si="95"/>
        <v>-1.6550255853475603E-2</v>
      </c>
    </row>
    <row r="2984" spans="2:8" x14ac:dyDescent="0.25">
      <c r="B2984" s="136">
        <v>41688</v>
      </c>
      <c r="C2984" s="261">
        <v>5.4663515090942383</v>
      </c>
      <c r="D2984" s="130">
        <f t="shared" si="94"/>
        <v>9.6119380376110883E-3</v>
      </c>
      <c r="E2984" s="130">
        <v>-8.3454302123748571E-4</v>
      </c>
      <c r="G2984" s="130">
        <v>2982</v>
      </c>
      <c r="H2984" s="130">
        <f t="shared" ca="1" si="95"/>
        <v>2.4040595278697674E-2</v>
      </c>
    </row>
    <row r="2985" spans="2:8" x14ac:dyDescent="0.25">
      <c r="B2985" s="136">
        <v>41684</v>
      </c>
      <c r="C2985" s="261">
        <v>5.4143095016479492</v>
      </c>
      <c r="D2985" s="130">
        <f t="shared" si="94"/>
        <v>1.5758955899953572E-2</v>
      </c>
      <c r="E2985" s="130">
        <v>-9.520428270978919E-3</v>
      </c>
      <c r="G2985" s="130">
        <v>2983</v>
      </c>
      <c r="H2985" s="130">
        <f t="shared" ca="1" si="95"/>
        <v>7.0377931916328993E-3</v>
      </c>
    </row>
    <row r="2986" spans="2:8" x14ac:dyDescent="0.25">
      <c r="B2986" s="136">
        <v>41683</v>
      </c>
      <c r="C2986" s="261">
        <v>5.3303093910217294</v>
      </c>
      <c r="D2986" s="130">
        <f t="shared" si="94"/>
        <v>-1.0266348655314885E-3</v>
      </c>
      <c r="E2986" s="130">
        <v>-1.5514464143701568E-2</v>
      </c>
      <c r="G2986" s="130">
        <v>2984</v>
      </c>
      <c r="H2986" s="130">
        <f t="shared" ca="1" si="95"/>
        <v>6.8903121484609881E-4</v>
      </c>
    </row>
    <row r="2987" spans="2:8" x14ac:dyDescent="0.25">
      <c r="B2987" s="136">
        <v>41682</v>
      </c>
      <c r="C2987" s="261">
        <v>5.335787296295166</v>
      </c>
      <c r="D2987" s="130">
        <f t="shared" si="94"/>
        <v>-2.049418452988722E-3</v>
      </c>
      <c r="E2987" s="130">
        <v>1.027689927842367E-3</v>
      </c>
      <c r="G2987" s="130">
        <v>2985</v>
      </c>
      <c r="H2987" s="130">
        <f t="shared" ca="1" si="95"/>
        <v>2.6809355418188517E-3</v>
      </c>
    </row>
    <row r="2988" spans="2:8" x14ac:dyDescent="0.25">
      <c r="B2988" s="136">
        <v>41681</v>
      </c>
      <c r="C2988" s="261">
        <v>5.3467450141906738</v>
      </c>
      <c r="D2988" s="130">
        <f t="shared" si="94"/>
        <v>1.8080865474380408E-2</v>
      </c>
      <c r="E2988" s="130">
        <v>2.0536271944566007E-3</v>
      </c>
      <c r="G2988" s="130">
        <v>2986</v>
      </c>
      <c r="H2988" s="130">
        <f t="shared" ca="1" si="95"/>
        <v>-1.4226814530254729E-3</v>
      </c>
    </row>
    <row r="2989" spans="2:8" x14ac:dyDescent="0.25">
      <c r="B2989" s="136">
        <v>41680</v>
      </c>
      <c r="C2989" s="261">
        <v>5.2517881393432617</v>
      </c>
      <c r="D2989" s="130">
        <f t="shared" si="94"/>
        <v>-2.6009463963793042E-3</v>
      </c>
      <c r="E2989" s="130">
        <v>-1.7759753755862535E-2</v>
      </c>
      <c r="G2989" s="130">
        <v>2987</v>
      </c>
      <c r="H2989" s="130">
        <f t="shared" ca="1" si="95"/>
        <v>8.8356138609968875E-3</v>
      </c>
    </row>
    <row r="2990" spans="2:8" x14ac:dyDescent="0.25">
      <c r="B2990" s="136">
        <v>41677</v>
      </c>
      <c r="C2990" s="261">
        <v>5.2654833793640137</v>
      </c>
      <c r="D2990" s="130">
        <f t="shared" si="94"/>
        <v>2.607728959619561E-3</v>
      </c>
      <c r="E2990" s="130">
        <v>2.607728959619561E-3</v>
      </c>
      <c r="G2990" s="130">
        <v>2988</v>
      </c>
      <c r="H2990" s="130">
        <f t="shared" ca="1" si="95"/>
        <v>-1.2708724192007714E-4</v>
      </c>
    </row>
    <row r="2991" spans="2:8" x14ac:dyDescent="0.25">
      <c r="B2991" s="136">
        <v>41676</v>
      </c>
      <c r="C2991" s="261">
        <v>5.2517881393432617</v>
      </c>
      <c r="D2991" s="130">
        <f t="shared" si="94"/>
        <v>1.7513019167270327E-2</v>
      </c>
      <c r="E2991" s="130">
        <v>-2.6009463963793042E-3</v>
      </c>
      <c r="G2991" s="130">
        <v>2989</v>
      </c>
      <c r="H2991" s="130">
        <f t="shared" ca="1" si="95"/>
        <v>-2.0155604858913156E-2</v>
      </c>
    </row>
    <row r="2992" spans="2:8" x14ac:dyDescent="0.25">
      <c r="B2992" s="136">
        <v>41675</v>
      </c>
      <c r="C2992" s="261">
        <v>5.1613965034484863</v>
      </c>
      <c r="D2992" s="130">
        <f t="shared" si="94"/>
        <v>-9.6359868430081746E-3</v>
      </c>
      <c r="E2992" s="130">
        <v>-1.7211592222773651E-2</v>
      </c>
      <c r="G2992" s="130">
        <v>2990</v>
      </c>
      <c r="H2992" s="130">
        <f t="shared" ca="1" si="95"/>
        <v>4.6376757234470808E-3</v>
      </c>
    </row>
    <row r="2993" spans="2:8" x14ac:dyDescent="0.25">
      <c r="B2993" s="136">
        <v>41674</v>
      </c>
      <c r="C2993" s="261">
        <v>5.2116155624389648</v>
      </c>
      <c r="D2993" s="130">
        <f t="shared" si="94"/>
        <v>9.5506686447161798E-3</v>
      </c>
      <c r="E2993" s="130">
        <v>9.7297425138575637E-3</v>
      </c>
      <c r="G2993" s="130">
        <v>2991</v>
      </c>
      <c r="H2993" s="130">
        <f t="shared" ca="1" si="95"/>
        <v>-3.0982295843854306E-2</v>
      </c>
    </row>
    <row r="2994" spans="2:8" x14ac:dyDescent="0.25">
      <c r="B2994" s="136">
        <v>41673</v>
      </c>
      <c r="C2994" s="261">
        <v>5.1623120307922363</v>
      </c>
      <c r="D2994" s="130">
        <f t="shared" si="94"/>
        <v>-3.4823944336892142E-2</v>
      </c>
      <c r="E2994" s="130">
        <v>-9.460316298475234E-3</v>
      </c>
      <c r="G2994" s="130">
        <v>2992</v>
      </c>
      <c r="H2994" s="130">
        <f t="shared" ca="1" si="95"/>
        <v>2.4189872097782367E-2</v>
      </c>
    </row>
    <row r="2995" spans="2:8" x14ac:dyDescent="0.25">
      <c r="B2995" s="136">
        <v>41670</v>
      </c>
      <c r="C2995" s="261">
        <v>5.3485703468322754</v>
      </c>
      <c r="D2995" s="130">
        <f t="shared" si="94"/>
        <v>-1.1474869502607303E-2</v>
      </c>
      <c r="E2995" s="130">
        <v>3.6080406401054928E-2</v>
      </c>
      <c r="G2995" s="130">
        <v>2993</v>
      </c>
      <c r="H2995" s="130">
        <f t="shared" ca="1" si="95"/>
        <v>-1.2868482022302717E-3</v>
      </c>
    </row>
    <row r="2996" spans="2:8" x14ac:dyDescent="0.25">
      <c r="B2996" s="136">
        <v>41669</v>
      </c>
      <c r="C2996" s="261">
        <v>5.4106569290161133</v>
      </c>
      <c r="D2996" s="130">
        <f t="shared" si="94"/>
        <v>1.5595659572365701E-2</v>
      </c>
      <c r="E2996" s="130">
        <v>1.1608070597895204E-2</v>
      </c>
      <c r="G2996" s="130">
        <v>2994</v>
      </c>
      <c r="H2996" s="130">
        <f t="shared" ca="1" si="95"/>
        <v>2.4965204949848538E-2</v>
      </c>
    </row>
    <row r="2997" spans="2:8" x14ac:dyDescent="0.25">
      <c r="B2997" s="136">
        <v>41668</v>
      </c>
      <c r="C2997" s="261">
        <v>5.3275699615478516</v>
      </c>
      <c r="D2997" s="130">
        <f t="shared" si="94"/>
        <v>5.1679305273525586E-3</v>
      </c>
      <c r="E2997" s="130">
        <v>-1.5356169973129391E-2</v>
      </c>
      <c r="G2997" s="130">
        <v>2995</v>
      </c>
      <c r="H2997" s="130">
        <f t="shared" ca="1" si="95"/>
        <v>1.7554848798533463E-2</v>
      </c>
    </row>
    <row r="2998" spans="2:8" x14ac:dyDescent="0.25">
      <c r="B2998" s="136">
        <v>41667</v>
      </c>
      <c r="C2998" s="261">
        <v>5.3001790046691886</v>
      </c>
      <c r="D2998" s="130">
        <f t="shared" si="94"/>
        <v>-2.5775293532264085E-3</v>
      </c>
      <c r="E2998" s="130">
        <v>-5.1413603343286613E-3</v>
      </c>
      <c r="G2998" s="130">
        <v>2996</v>
      </c>
      <c r="H2998" s="130">
        <f t="shared" ca="1" si="95"/>
        <v>-8.8375317587254358E-3</v>
      </c>
    </row>
    <row r="2999" spans="2:8" x14ac:dyDescent="0.25">
      <c r="B2999" s="136">
        <v>41666</v>
      </c>
      <c r="C2999" s="261">
        <v>5.313875675201416</v>
      </c>
      <c r="D2999" s="130">
        <f t="shared" si="94"/>
        <v>-2.2341470073520872E-2</v>
      </c>
      <c r="E2999" s="130">
        <v>2.5841901792677908E-3</v>
      </c>
      <c r="G2999" s="130">
        <v>2997</v>
      </c>
      <c r="H2999" s="130">
        <f t="shared" ca="1" si="95"/>
        <v>1.006918176574113E-2</v>
      </c>
    </row>
    <row r="3000" spans="2:8" x14ac:dyDescent="0.25">
      <c r="B3000" s="136">
        <v>41663</v>
      </c>
      <c r="C3000" s="261">
        <v>5.4353084564208984</v>
      </c>
      <c r="D3000" s="130">
        <f t="shared" si="94"/>
        <v>-2.7287683502501384E-2</v>
      </c>
      <c r="E3000" s="130">
        <v>2.2852017744069569E-2</v>
      </c>
      <c r="G3000" s="130">
        <v>2998</v>
      </c>
      <c r="H3000" s="130">
        <f t="shared" ca="1" si="95"/>
        <v>-1.3041258721006766E-2</v>
      </c>
    </row>
    <row r="3001" spans="2:8" x14ac:dyDescent="0.25">
      <c r="B3001" s="136">
        <v>41662</v>
      </c>
      <c r="C3001" s="261">
        <v>5.5877861976623544</v>
      </c>
      <c r="D3001" s="130">
        <f t="shared" si="94"/>
        <v>-4.7161682576768432E-3</v>
      </c>
      <c r="E3001" s="130">
        <v>2.8053190074489569E-2</v>
      </c>
      <c r="G3001" s="130">
        <v>2999</v>
      </c>
      <c r="H3001" s="130">
        <f t="shared" ca="1" si="95"/>
        <v>8.8209047823989192E-3</v>
      </c>
    </row>
    <row r="3002" spans="2:8" x14ac:dyDescent="0.25">
      <c r="B3002" s="136">
        <v>41661</v>
      </c>
      <c r="C3002" s="261">
        <v>5.6142640113830566</v>
      </c>
      <c r="D3002" s="130">
        <f t="shared" si="94"/>
        <v>1.586011355855458E-2</v>
      </c>
      <c r="E3002" s="130">
        <v>4.7385158959337434E-3</v>
      </c>
      <c r="G3002" s="130">
        <v>3000</v>
      </c>
      <c r="H3002" s="130">
        <f t="shared" ca="1" si="95"/>
        <v>-4.1706302724936143E-3</v>
      </c>
    </row>
    <row r="3003" spans="2:8" x14ac:dyDescent="0.25">
      <c r="B3003" s="136">
        <v>41660</v>
      </c>
      <c r="C3003" s="261">
        <v>5.526611328125</v>
      </c>
      <c r="D3003" s="130">
        <f t="shared" si="94"/>
        <v>4.1469280026934022E-3</v>
      </c>
      <c r="E3003" s="130">
        <v>-1.5612497574096747E-2</v>
      </c>
      <c r="G3003" s="130">
        <v>3001</v>
      </c>
      <c r="H3003" s="130">
        <f t="shared" ca="1" si="95"/>
        <v>-1.0764551140683263E-2</v>
      </c>
    </row>
    <row r="3004" spans="2:8" x14ac:dyDescent="0.25">
      <c r="B3004" s="136">
        <v>41656</v>
      </c>
      <c r="C3004" s="261">
        <v>5.5037875175476074</v>
      </c>
      <c r="D3004" s="130">
        <f t="shared" si="94"/>
        <v>-6.9192190213305874E-3</v>
      </c>
      <c r="E3004" s="130">
        <v>-4.1298020110880421E-3</v>
      </c>
      <c r="G3004" s="130">
        <v>3002</v>
      </c>
      <c r="H3004" s="130">
        <f t="shared" ca="1" si="95"/>
        <v>-1.4032923538891838E-2</v>
      </c>
    </row>
    <row r="3005" spans="2:8" x14ac:dyDescent="0.25">
      <c r="B3005" s="136">
        <v>41655</v>
      </c>
      <c r="C3005" s="261">
        <v>5.5421347618103027</v>
      </c>
      <c r="D3005" s="130">
        <f t="shared" si="94"/>
        <v>1.1835376571734961E-2</v>
      </c>
      <c r="E3005" s="130">
        <v>6.9674281829437672E-3</v>
      </c>
      <c r="G3005" s="130">
        <v>3003</v>
      </c>
      <c r="H3005" s="130">
        <f t="shared" ca="1" si="95"/>
        <v>1.2703854212715618E-2</v>
      </c>
    </row>
    <row r="3006" spans="2:8" x14ac:dyDescent="0.25">
      <c r="B3006" s="136">
        <v>41654</v>
      </c>
      <c r="C3006" s="261">
        <v>5.4773087501525879</v>
      </c>
      <c r="D3006" s="130">
        <f t="shared" si="94"/>
        <v>-8.9209417933029996E-3</v>
      </c>
      <c r="E3006" s="130">
        <v>-1.1696938895174003E-2</v>
      </c>
      <c r="G3006" s="130">
        <v>3004</v>
      </c>
      <c r="H3006" s="130">
        <f t="shared" ca="1" si="95"/>
        <v>5.9409351247509956E-3</v>
      </c>
    </row>
    <row r="3007" spans="2:8" x14ac:dyDescent="0.25">
      <c r="B3007" s="136">
        <v>41653</v>
      </c>
      <c r="C3007" s="261">
        <v>5.526611328125</v>
      </c>
      <c r="D3007" s="130">
        <f t="shared" si="94"/>
        <v>1.8851776226008931E-2</v>
      </c>
      <c r="E3007" s="130">
        <v>9.0012413433948977E-3</v>
      </c>
      <c r="G3007" s="130">
        <v>3005</v>
      </c>
      <c r="H3007" s="130">
        <f t="shared" ca="1" si="95"/>
        <v>6.9291734934912742E-3</v>
      </c>
    </row>
    <row r="3008" spans="2:8" x14ac:dyDescent="0.25">
      <c r="B3008" s="136">
        <v>41652</v>
      </c>
      <c r="C3008" s="261">
        <v>5.4243526458740234</v>
      </c>
      <c r="D3008" s="130">
        <f t="shared" si="94"/>
        <v>-1.5126054108141676E-3</v>
      </c>
      <c r="E3008" s="130">
        <v>-1.8502962517117992E-2</v>
      </c>
      <c r="G3008" s="130">
        <v>3006</v>
      </c>
      <c r="H3008" s="130">
        <f t="shared" ca="1" si="95"/>
        <v>1.1028344329661321E-2</v>
      </c>
    </row>
    <row r="3009" spans="2:8" x14ac:dyDescent="0.25">
      <c r="B3009" s="136">
        <v>41649</v>
      </c>
      <c r="C3009" s="261">
        <v>5.4325699806213379</v>
      </c>
      <c r="D3009" s="130">
        <f t="shared" si="94"/>
        <v>5.9661482758274306E-2</v>
      </c>
      <c r="E3009" s="130">
        <v>1.514896851989312E-3</v>
      </c>
      <c r="G3009" s="130">
        <v>3007</v>
      </c>
      <c r="H3009" s="130">
        <f t="shared" ca="1" si="95"/>
        <v>1.3026882387403694E-2</v>
      </c>
    </row>
    <row r="3010" spans="2:8" x14ac:dyDescent="0.25">
      <c r="B3010" s="136">
        <v>41648</v>
      </c>
      <c r="C3010" s="261">
        <v>5.1267032623291016</v>
      </c>
      <c r="D3010" s="130">
        <f t="shared" si="94"/>
        <v>6.9945134294489252E-3</v>
      </c>
      <c r="E3010" s="130">
        <v>-5.6302398198882199E-2</v>
      </c>
      <c r="G3010" s="130">
        <v>3008</v>
      </c>
      <c r="H3010" s="130">
        <f t="shared" ca="1" si="95"/>
        <v>-3.8768466555779701E-2</v>
      </c>
    </row>
    <row r="3011" spans="2:8" x14ac:dyDescent="0.25">
      <c r="B3011" s="136">
        <v>41647</v>
      </c>
      <c r="C3011" s="261">
        <v>5.0910935401916504</v>
      </c>
      <c r="D3011" s="130">
        <f t="shared" ref="D3011:D3074" si="96">(C3011-C3012)/C3012</f>
        <v>-5.8836197846421972E-3</v>
      </c>
      <c r="E3011" s="130">
        <v>-6.9459300285839827E-3</v>
      </c>
      <c r="G3011" s="130">
        <v>3009</v>
      </c>
      <c r="H3011" s="130">
        <f t="shared" ref="H3011:H3074" ca="1" si="97">_xlfn.NORM.INV(RAND(),N$5,N$6)</f>
        <v>-3.3036094376943513E-2</v>
      </c>
    </row>
    <row r="3012" spans="2:8" x14ac:dyDescent="0.25">
      <c r="B3012" s="136">
        <v>41646</v>
      </c>
      <c r="C3012" s="261">
        <v>5.1212248802185059</v>
      </c>
      <c r="D3012" s="130">
        <f t="shared" si="96"/>
        <v>-3.9067492355392402E-3</v>
      </c>
      <c r="E3012" s="130">
        <v>5.9184416449989639E-3</v>
      </c>
      <c r="G3012" s="130">
        <v>3010</v>
      </c>
      <c r="H3012" s="130">
        <f t="shared" ca="1" si="97"/>
        <v>1.8587217732191654E-2</v>
      </c>
    </row>
    <row r="3013" spans="2:8" x14ac:dyDescent="0.25">
      <c r="B3013" s="136">
        <v>41645</v>
      </c>
      <c r="C3013" s="261">
        <v>5.1413106918334961</v>
      </c>
      <c r="D3013" s="130">
        <f t="shared" si="96"/>
        <v>-1.4698227681159526E-2</v>
      </c>
      <c r="E3013" s="130">
        <v>3.9220717864928518E-3</v>
      </c>
      <c r="G3013" s="130">
        <v>3011</v>
      </c>
      <c r="H3013" s="130">
        <f t="shared" ca="1" si="97"/>
        <v>1.9401454926931058E-2</v>
      </c>
    </row>
    <row r="3014" spans="2:8" x14ac:dyDescent="0.25">
      <c r="B3014" s="136">
        <v>41642</v>
      </c>
      <c r="C3014" s="261">
        <v>5.2180061340332031</v>
      </c>
      <c r="D3014" s="130">
        <f t="shared" si="96"/>
        <v>2.9173234418909108E-2</v>
      </c>
      <c r="E3014" s="130">
        <v>1.4917488320931618E-2</v>
      </c>
      <c r="G3014" s="130">
        <v>3012</v>
      </c>
      <c r="H3014" s="130">
        <f t="shared" ca="1" si="97"/>
        <v>-3.065139433347398E-2</v>
      </c>
    </row>
    <row r="3015" spans="2:8" x14ac:dyDescent="0.25">
      <c r="B3015" s="136">
        <v>41641</v>
      </c>
      <c r="C3015" s="261">
        <v>5.0700950622558594</v>
      </c>
      <c r="D3015" s="130">
        <f t="shared" si="96"/>
        <v>-1.8904484740220197E-2</v>
      </c>
      <c r="E3015" s="130">
        <v>-2.8346281698028102E-2</v>
      </c>
      <c r="G3015" s="130">
        <v>3013</v>
      </c>
      <c r="H3015" s="130">
        <f t="shared" ca="1" si="97"/>
        <v>-8.2227690608907399E-3</v>
      </c>
    </row>
    <row r="3016" spans="2:8" x14ac:dyDescent="0.25">
      <c r="B3016" s="136">
        <v>41639</v>
      </c>
      <c r="C3016" s="261">
        <v>5.1677894592285156</v>
      </c>
      <c r="D3016" s="130">
        <f t="shared" si="96"/>
        <v>1.0610417199904713E-3</v>
      </c>
      <c r="E3016" s="130">
        <v>1.9268750540781508E-2</v>
      </c>
      <c r="G3016" s="130">
        <v>3014</v>
      </c>
      <c r="H3016" s="130">
        <f t="shared" ca="1" si="97"/>
        <v>-1.442183308842167E-2</v>
      </c>
    </row>
    <row r="3017" spans="2:8" x14ac:dyDescent="0.25">
      <c r="B3017" s="136">
        <v>41638</v>
      </c>
      <c r="C3017" s="261">
        <v>5.1623120307922363</v>
      </c>
      <c r="D3017" s="130">
        <f t="shared" si="96"/>
        <v>-2.9356050587533596E-2</v>
      </c>
      <c r="E3017" s="130">
        <v>-1.059917103723689E-3</v>
      </c>
      <c r="G3017" s="130">
        <v>3015</v>
      </c>
      <c r="H3017" s="130">
        <f t="shared" ca="1" si="97"/>
        <v>-1.0841683049702729E-2</v>
      </c>
    </row>
    <row r="3018" spans="2:8" x14ac:dyDescent="0.25">
      <c r="B3018" s="136">
        <v>41635</v>
      </c>
      <c r="C3018" s="261">
        <v>5.3184404373168954</v>
      </c>
      <c r="D3018" s="130">
        <f t="shared" si="96"/>
        <v>1.3219683222876508E-2</v>
      </c>
      <c r="E3018" s="130">
        <v>3.0243891805334901E-2</v>
      </c>
      <c r="G3018" s="130">
        <v>3016</v>
      </c>
      <c r="H3018" s="130">
        <f t="shared" ca="1" si="97"/>
        <v>6.3936279454320901E-3</v>
      </c>
    </row>
    <row r="3019" spans="2:8" x14ac:dyDescent="0.25">
      <c r="B3019" s="136">
        <v>41634</v>
      </c>
      <c r="C3019" s="261">
        <v>5.2490496635437012</v>
      </c>
      <c r="D3019" s="130">
        <f t="shared" si="96"/>
        <v>5.949308742284532E-3</v>
      </c>
      <c r="E3019" s="130">
        <v>-1.3047203327936725E-2</v>
      </c>
      <c r="G3019" s="130">
        <v>3017</v>
      </c>
      <c r="H3019" s="130">
        <f t="shared" ca="1" si="97"/>
        <v>-3.3416227813884015E-2</v>
      </c>
    </row>
    <row r="3020" spans="2:8" x14ac:dyDescent="0.25">
      <c r="B3020" s="136">
        <v>41632</v>
      </c>
      <c r="C3020" s="261">
        <v>5.2180061340332031</v>
      </c>
      <c r="D3020" s="130">
        <f t="shared" si="96"/>
        <v>4.7469290032036721E-3</v>
      </c>
      <c r="E3020" s="130">
        <v>-5.9141237938945615E-3</v>
      </c>
      <c r="G3020" s="130">
        <v>3018</v>
      </c>
      <c r="H3020" s="130">
        <f t="shared" ca="1" si="97"/>
        <v>-1.9126124196140524E-3</v>
      </c>
    </row>
    <row r="3021" spans="2:8" x14ac:dyDescent="0.25">
      <c r="B3021" s="136">
        <v>41631</v>
      </c>
      <c r="C3021" s="261">
        <v>5.1933536529541016</v>
      </c>
      <c r="D3021" s="130">
        <f t="shared" si="96"/>
        <v>-2.1051420219551946E-3</v>
      </c>
      <c r="E3021" s="130">
        <v>-4.7245021270311705E-3</v>
      </c>
      <c r="G3021" s="130">
        <v>3019</v>
      </c>
      <c r="H3021" s="130">
        <f t="shared" ca="1" si="97"/>
        <v>2.3274952658199028E-2</v>
      </c>
    </row>
    <row r="3022" spans="2:8" x14ac:dyDescent="0.25">
      <c r="B3022" s="136">
        <v>41628</v>
      </c>
      <c r="C3022" s="261">
        <v>5.2043094635009766</v>
      </c>
      <c r="D3022" s="130">
        <f t="shared" si="96"/>
        <v>7.9570981637721513E-3</v>
      </c>
      <c r="E3022" s="130">
        <v>2.1095829937641695E-3</v>
      </c>
      <c r="G3022" s="130">
        <v>3020</v>
      </c>
      <c r="H3022" s="130">
        <f t="shared" ca="1" si="97"/>
        <v>-1.2734636766150945E-2</v>
      </c>
    </row>
    <row r="3023" spans="2:8" x14ac:dyDescent="0.25">
      <c r="B3023" s="136">
        <v>41627</v>
      </c>
      <c r="C3023" s="261">
        <v>5.1632251739501953</v>
      </c>
      <c r="D3023" s="130">
        <f t="shared" si="96"/>
        <v>6.2280179402600935E-3</v>
      </c>
      <c r="E3023" s="130">
        <v>-7.8942825823319802E-3</v>
      </c>
      <c r="G3023" s="130">
        <v>3021</v>
      </c>
      <c r="H3023" s="130">
        <f t="shared" ca="1" si="97"/>
        <v>8.3645184917956854E-3</v>
      </c>
    </row>
    <row r="3024" spans="2:8" x14ac:dyDescent="0.25">
      <c r="B3024" s="136">
        <v>41626</v>
      </c>
      <c r="C3024" s="261">
        <v>5.1312675476074219</v>
      </c>
      <c r="D3024" s="130">
        <f t="shared" si="96"/>
        <v>5.9066018811238883E-3</v>
      </c>
      <c r="E3024" s="130">
        <v>-6.189469811235024E-3</v>
      </c>
      <c r="G3024" s="130">
        <v>3022</v>
      </c>
      <c r="H3024" s="130">
        <f t="shared" ca="1" si="97"/>
        <v>-2.2590706918633099E-2</v>
      </c>
    </row>
    <row r="3025" spans="2:8" x14ac:dyDescent="0.25">
      <c r="B3025" s="136">
        <v>41625</v>
      </c>
      <c r="C3025" s="261">
        <v>5.1011371612548828</v>
      </c>
      <c r="D3025" s="130">
        <f t="shared" si="96"/>
        <v>3.7729709432164638E-3</v>
      </c>
      <c r="E3025" s="130">
        <v>-5.8719187945263322E-3</v>
      </c>
      <c r="G3025" s="130">
        <v>3023</v>
      </c>
      <c r="H3025" s="130">
        <f t="shared" ca="1" si="97"/>
        <v>1.6877866850778942E-2</v>
      </c>
    </row>
    <row r="3026" spans="2:8" x14ac:dyDescent="0.25">
      <c r="B3026" s="136">
        <v>41624</v>
      </c>
      <c r="C3026" s="261">
        <v>5.081963062286377</v>
      </c>
      <c r="D3026" s="130">
        <f t="shared" si="96"/>
        <v>2.3726197918207556E-2</v>
      </c>
      <c r="E3026" s="130">
        <v>-3.7587891410057711E-3</v>
      </c>
      <c r="G3026" s="130">
        <v>3024</v>
      </c>
      <c r="H3026" s="130">
        <f t="shared" ca="1" si="97"/>
        <v>-8.8783934460536142E-3</v>
      </c>
    </row>
    <row r="3027" spans="2:8" x14ac:dyDescent="0.25">
      <c r="B3027" s="136">
        <v>41621</v>
      </c>
      <c r="C3027" s="261">
        <v>4.9641819000244141</v>
      </c>
      <c r="D3027" s="130">
        <f t="shared" si="96"/>
        <v>9.094275173939256E-3</v>
      </c>
      <c r="E3027" s="130">
        <v>-2.3176312149142838E-2</v>
      </c>
      <c r="G3027" s="130">
        <v>3025</v>
      </c>
      <c r="H3027" s="130">
        <f t="shared" ca="1" si="97"/>
        <v>-8.0992107191443681E-3</v>
      </c>
    </row>
    <row r="3028" spans="2:8" x14ac:dyDescent="0.25">
      <c r="B3028" s="136">
        <v>41620</v>
      </c>
      <c r="C3028" s="261">
        <v>4.9194431304931641</v>
      </c>
      <c r="D3028" s="130">
        <f t="shared" si="96"/>
        <v>-7.5521433813481769E-3</v>
      </c>
      <c r="E3028" s="130">
        <v>-9.0123147040663387E-3</v>
      </c>
      <c r="G3028" s="130">
        <v>3026</v>
      </c>
      <c r="H3028" s="130">
        <f t="shared" ca="1" si="97"/>
        <v>-1.9178546529171059E-2</v>
      </c>
    </row>
    <row r="3029" spans="2:8" x14ac:dyDescent="0.25">
      <c r="B3029" s="136">
        <v>41619</v>
      </c>
      <c r="C3029" s="261">
        <v>4.9568781852722168</v>
      </c>
      <c r="D3029" s="130">
        <f t="shared" si="96"/>
        <v>-1.4163637808570351E-2</v>
      </c>
      <c r="E3029" s="130">
        <v>7.609612264244215E-3</v>
      </c>
      <c r="G3029" s="130">
        <v>3027</v>
      </c>
      <c r="H3029" s="130">
        <f t="shared" ca="1" si="97"/>
        <v>2.33482026749963E-2</v>
      </c>
    </row>
    <row r="3030" spans="2:8" x14ac:dyDescent="0.25">
      <c r="B3030" s="136">
        <v>41618</v>
      </c>
      <c r="C3030" s="261">
        <v>5.0280942916870117</v>
      </c>
      <c r="D3030" s="130">
        <f t="shared" si="96"/>
        <v>-2.1743705510474604E-3</v>
      </c>
      <c r="E3030" s="130">
        <v>1.4367128614616934E-2</v>
      </c>
      <c r="G3030" s="130">
        <v>3028</v>
      </c>
      <c r="H3030" s="130">
        <f t="shared" ca="1" si="97"/>
        <v>4.7510590919248603E-3</v>
      </c>
    </row>
    <row r="3031" spans="2:8" x14ac:dyDescent="0.25">
      <c r="B3031" s="136">
        <v>41617</v>
      </c>
      <c r="C3031" s="261">
        <v>5.0390510559082031</v>
      </c>
      <c r="D3031" s="130">
        <f t="shared" si="96"/>
        <v>-5.2271517440389253E-3</v>
      </c>
      <c r="E3031" s="130">
        <v>2.1791087409212496E-3</v>
      </c>
      <c r="G3031" s="130">
        <v>3029</v>
      </c>
      <c r="H3031" s="130">
        <f t="shared" ca="1" si="97"/>
        <v>-1.3469504623008244E-2</v>
      </c>
    </row>
    <row r="3032" spans="2:8" x14ac:dyDescent="0.25">
      <c r="B3032" s="136">
        <v>41614</v>
      </c>
      <c r="C3032" s="261">
        <v>5.0655293464660636</v>
      </c>
      <c r="D3032" s="130">
        <f t="shared" si="96"/>
        <v>2.9886848206551405E-2</v>
      </c>
      <c r="E3032" s="130">
        <v>5.2546184319396975E-3</v>
      </c>
      <c r="G3032" s="130">
        <v>3030</v>
      </c>
      <c r="H3032" s="130">
        <f t="shared" ca="1" si="97"/>
        <v>-2.8309650743935717E-2</v>
      </c>
    </row>
    <row r="3033" spans="2:8" x14ac:dyDescent="0.25">
      <c r="B3033" s="136">
        <v>41613</v>
      </c>
      <c r="C3033" s="261">
        <v>4.9185299873352051</v>
      </c>
      <c r="D3033" s="130">
        <f t="shared" si="96"/>
        <v>-9.1962610574331423E-3</v>
      </c>
      <c r="E3033" s="130">
        <v>-2.9019545456470747E-2</v>
      </c>
      <c r="G3033" s="130">
        <v>3031</v>
      </c>
      <c r="H3033" s="130">
        <f t="shared" ca="1" si="97"/>
        <v>1.3751150843164833E-2</v>
      </c>
    </row>
    <row r="3034" spans="2:8" x14ac:dyDescent="0.25">
      <c r="B3034" s="136">
        <v>41612</v>
      </c>
      <c r="C3034" s="261">
        <v>4.9641819000244141</v>
      </c>
      <c r="D3034" s="130">
        <f t="shared" si="96"/>
        <v>2.180039711322438E-2</v>
      </c>
      <c r="E3034" s="130">
        <v>9.281617232538739E-3</v>
      </c>
      <c r="G3034" s="130">
        <v>3032</v>
      </c>
      <c r="H3034" s="130">
        <f t="shared" ca="1" si="97"/>
        <v>3.1256731720849099E-3</v>
      </c>
    </row>
    <row r="3035" spans="2:8" x14ac:dyDescent="0.25">
      <c r="B3035" s="136">
        <v>41611</v>
      </c>
      <c r="C3035" s="261">
        <v>4.8582696914672852</v>
      </c>
      <c r="D3035" s="130">
        <f t="shared" si="96"/>
        <v>-6.534901251995383E-3</v>
      </c>
      <c r="E3035" s="130">
        <v>-2.1335279546587128E-2</v>
      </c>
      <c r="G3035" s="130">
        <v>3033</v>
      </c>
      <c r="H3035" s="130">
        <f t="shared" ca="1" si="97"/>
        <v>-1.5435794246139055E-2</v>
      </c>
    </row>
    <row r="3036" spans="2:8" x14ac:dyDescent="0.25">
      <c r="B3036" s="136">
        <v>41610</v>
      </c>
      <c r="C3036" s="261">
        <v>4.8902268409729004</v>
      </c>
      <c r="D3036" s="130">
        <f t="shared" si="96"/>
        <v>-8.5152907664506113E-3</v>
      </c>
      <c r="E3036" s="130">
        <v>6.5778870946054044E-3</v>
      </c>
      <c r="G3036" s="130">
        <v>3034</v>
      </c>
      <c r="H3036" s="130">
        <f t="shared" ca="1" si="97"/>
        <v>-3.4537241871697488E-2</v>
      </c>
    </row>
    <row r="3037" spans="2:8" x14ac:dyDescent="0.25">
      <c r="B3037" s="136">
        <v>41607</v>
      </c>
      <c r="C3037" s="261">
        <v>4.9322261810302734</v>
      </c>
      <c r="D3037" s="130">
        <f t="shared" si="96"/>
        <v>1.5604583345606646E-2</v>
      </c>
      <c r="E3037" s="130">
        <v>8.5884236914084266E-3</v>
      </c>
      <c r="G3037" s="130">
        <v>3035</v>
      </c>
      <c r="H3037" s="130">
        <f t="shared" ca="1" si="97"/>
        <v>-1.1924594877619817E-2</v>
      </c>
    </row>
    <row r="3038" spans="2:8" x14ac:dyDescent="0.25">
      <c r="B3038" s="136">
        <v>41605</v>
      </c>
      <c r="C3038" s="261">
        <v>4.8564434051513672</v>
      </c>
      <c r="D3038" s="130">
        <f t="shared" si="96"/>
        <v>-7.4640705540852514E-3</v>
      </c>
      <c r="E3038" s="130">
        <v>-1.536482170472488E-2</v>
      </c>
      <c r="G3038" s="130">
        <v>3036</v>
      </c>
      <c r="H3038" s="130">
        <f t="shared" ca="1" si="97"/>
        <v>1.313208415775793E-2</v>
      </c>
    </row>
    <row r="3039" spans="2:8" x14ac:dyDescent="0.25">
      <c r="B3039" s="136">
        <v>41604</v>
      </c>
      <c r="C3039" s="261">
        <v>4.8929648399353027</v>
      </c>
      <c r="D3039" s="130">
        <f t="shared" si="96"/>
        <v>6.7628092487294041E-3</v>
      </c>
      <c r="E3039" s="130">
        <v>7.5202018714346031E-3</v>
      </c>
      <c r="G3039" s="130">
        <v>3037</v>
      </c>
      <c r="H3039" s="130">
        <f t="shared" ca="1" si="97"/>
        <v>2.5173101478765909E-2</v>
      </c>
    </row>
    <row r="3040" spans="2:8" x14ac:dyDescent="0.25">
      <c r="B3040" s="136">
        <v>41603</v>
      </c>
      <c r="C3040" s="261">
        <v>4.8600969314575204</v>
      </c>
      <c r="D3040" s="130">
        <f t="shared" si="96"/>
        <v>-1.2796481062143488E-2</v>
      </c>
      <c r="E3040" s="130">
        <v>-6.7173808831654941E-3</v>
      </c>
      <c r="G3040" s="130">
        <v>3038</v>
      </c>
      <c r="H3040" s="130">
        <f t="shared" ca="1" si="97"/>
        <v>-2.154806586276958E-2</v>
      </c>
    </row>
    <row r="3041" spans="2:8" x14ac:dyDescent="0.25">
      <c r="B3041" s="136">
        <v>41600</v>
      </c>
      <c r="C3041" s="261">
        <v>4.9230952262878418</v>
      </c>
      <c r="D3041" s="130">
        <f t="shared" si="96"/>
        <v>7.473930967427724E-3</v>
      </c>
      <c r="E3041" s="130">
        <v>1.2962353574176242E-2</v>
      </c>
      <c r="G3041" s="130">
        <v>3039</v>
      </c>
      <c r="H3041" s="130">
        <f t="shared" ca="1" si="97"/>
        <v>-2.4885198988650548E-2</v>
      </c>
    </row>
    <row r="3042" spans="2:8" x14ac:dyDescent="0.25">
      <c r="B3042" s="136">
        <v>41599</v>
      </c>
      <c r="C3042" s="261">
        <v>4.886573314666748</v>
      </c>
      <c r="D3042" s="130">
        <f t="shared" si="96"/>
        <v>-1.635736645401847E-2</v>
      </c>
      <c r="E3042" s="130">
        <v>-7.4184857172938214E-3</v>
      </c>
      <c r="G3042" s="130">
        <v>3040</v>
      </c>
      <c r="H3042" s="130">
        <f t="shared" ca="1" si="97"/>
        <v>2.1278912644825509E-2</v>
      </c>
    </row>
    <row r="3043" spans="2:8" x14ac:dyDescent="0.25">
      <c r="B3043" s="136">
        <v>41598</v>
      </c>
      <c r="C3043" s="261">
        <v>4.9678339958190918</v>
      </c>
      <c r="D3043" s="130">
        <f t="shared" si="96"/>
        <v>-9.6468692423973112E-3</v>
      </c>
      <c r="E3043" s="130">
        <v>1.6629379305216772E-2</v>
      </c>
      <c r="G3043" s="130">
        <v>3041</v>
      </c>
      <c r="H3043" s="130">
        <f t="shared" ca="1" si="97"/>
        <v>4.4747428217059675E-3</v>
      </c>
    </row>
    <row r="3044" spans="2:8" x14ac:dyDescent="0.25">
      <c r="B3044" s="136">
        <v>41597</v>
      </c>
      <c r="C3044" s="261">
        <v>5.0162248611450204</v>
      </c>
      <c r="D3044" s="130">
        <f t="shared" si="96"/>
        <v>-7.7658989177729759E-3</v>
      </c>
      <c r="E3044" s="130">
        <v>9.7408378312669412E-3</v>
      </c>
      <c r="G3044" s="130">
        <v>3042</v>
      </c>
      <c r="H3044" s="130">
        <f t="shared" ca="1" si="97"/>
        <v>2.7332072983943898E-2</v>
      </c>
    </row>
    <row r="3045" spans="2:8" x14ac:dyDescent="0.25">
      <c r="B3045" s="136">
        <v>41596</v>
      </c>
      <c r="C3045" s="261">
        <v>5.0554852485656738</v>
      </c>
      <c r="D3045" s="130">
        <f t="shared" si="96"/>
        <v>1.37311094099984E-2</v>
      </c>
      <c r="E3045" s="130">
        <v>7.8266801244814416E-3</v>
      </c>
      <c r="G3045" s="130">
        <v>3043</v>
      </c>
      <c r="H3045" s="130">
        <f t="shared" ca="1" si="97"/>
        <v>-1.9964978224899226E-2</v>
      </c>
    </row>
    <row r="3046" spans="2:8" x14ac:dyDescent="0.25">
      <c r="B3046" s="136">
        <v>41593</v>
      </c>
      <c r="C3046" s="261">
        <v>4.9870080947875977</v>
      </c>
      <c r="D3046" s="130">
        <f t="shared" si="96"/>
        <v>1.2043872045544187E-2</v>
      </c>
      <c r="E3046" s="130">
        <v>-1.3545119886860375E-2</v>
      </c>
      <c r="G3046" s="130">
        <v>3044</v>
      </c>
      <c r="H3046" s="130">
        <f t="shared" ca="1" si="97"/>
        <v>-2.0799969004827643E-2</v>
      </c>
    </row>
    <row r="3047" spans="2:8" x14ac:dyDescent="0.25">
      <c r="B3047" s="136">
        <v>41592</v>
      </c>
      <c r="C3047" s="261">
        <v>4.9276599884033203</v>
      </c>
      <c r="D3047" s="130">
        <f t="shared" si="96"/>
        <v>8.9736103079209109E-3</v>
      </c>
      <c r="E3047" s="130">
        <v>-1.1900543423281739E-2</v>
      </c>
      <c r="G3047" s="130">
        <v>3045</v>
      </c>
      <c r="H3047" s="130">
        <f t="shared" ca="1" si="97"/>
        <v>1.8036649037776901E-2</v>
      </c>
    </row>
    <row r="3048" spans="2:8" x14ac:dyDescent="0.25">
      <c r="B3048" s="136">
        <v>41591</v>
      </c>
      <c r="C3048" s="261">
        <v>4.8838343620300293</v>
      </c>
      <c r="D3048" s="130">
        <f t="shared" si="96"/>
        <v>1.4028384873941259E-2</v>
      </c>
      <c r="E3048" s="130">
        <v>-8.8938008053375383E-3</v>
      </c>
      <c r="G3048" s="130">
        <v>3046</v>
      </c>
      <c r="H3048" s="130">
        <f t="shared" ca="1" si="97"/>
        <v>6.8259817148548169E-3</v>
      </c>
    </row>
    <row r="3049" spans="2:8" x14ac:dyDescent="0.25">
      <c r="B3049" s="136">
        <v>41590</v>
      </c>
      <c r="C3049" s="261">
        <v>4.8162698745727539</v>
      </c>
      <c r="D3049" s="130">
        <f t="shared" si="96"/>
        <v>-9.0177330828714528E-3</v>
      </c>
      <c r="E3049" s="130">
        <v>-1.3834311823219028E-2</v>
      </c>
      <c r="G3049" s="130">
        <v>3047</v>
      </c>
      <c r="H3049" s="130">
        <f t="shared" ca="1" si="97"/>
        <v>-1.9255681892782168E-2</v>
      </c>
    </row>
    <row r="3050" spans="2:8" x14ac:dyDescent="0.25">
      <c r="B3050" s="136">
        <v>41589</v>
      </c>
      <c r="C3050" s="261">
        <v>4.8600969314575204</v>
      </c>
      <c r="D3050" s="130">
        <f t="shared" si="96"/>
        <v>-8.3828175735329857E-3</v>
      </c>
      <c r="E3050" s="130">
        <v>9.099792583498939E-3</v>
      </c>
      <c r="G3050" s="130">
        <v>3048</v>
      </c>
      <c r="H3050" s="130">
        <f t="shared" ca="1" si="97"/>
        <v>7.3729160492911972E-3</v>
      </c>
    </row>
    <row r="3051" spans="2:8" x14ac:dyDescent="0.25">
      <c r="B3051" s="136">
        <v>41586</v>
      </c>
      <c r="C3051" s="261">
        <v>4.9011826515197754</v>
      </c>
      <c r="D3051" s="130">
        <f t="shared" si="96"/>
        <v>1.8624817072476519E-4</v>
      </c>
      <c r="E3051" s="130">
        <v>8.4536832581101531E-3</v>
      </c>
      <c r="G3051" s="130">
        <v>3049</v>
      </c>
      <c r="H3051" s="130">
        <f t="shared" ca="1" si="97"/>
        <v>1.7614629989289157E-2</v>
      </c>
    </row>
    <row r="3052" spans="2:8" x14ac:dyDescent="0.25">
      <c r="B3052" s="136">
        <v>41585</v>
      </c>
      <c r="C3052" s="261">
        <v>4.9002699851989746</v>
      </c>
      <c r="D3052" s="130">
        <f t="shared" si="96"/>
        <v>1.6800243679559559E-3</v>
      </c>
      <c r="E3052" s="130">
        <v>-1.8621348880311134E-4</v>
      </c>
      <c r="G3052" s="130">
        <v>3050</v>
      </c>
      <c r="H3052" s="130">
        <f t="shared" ca="1" si="97"/>
        <v>-2.953548718879824E-2</v>
      </c>
    </row>
    <row r="3053" spans="2:8" x14ac:dyDescent="0.25">
      <c r="B3053" s="136">
        <v>41584</v>
      </c>
      <c r="C3053" s="261">
        <v>4.8920512199401864</v>
      </c>
      <c r="D3053" s="130">
        <f t="shared" si="96"/>
        <v>1.2471427519702637E-2</v>
      </c>
      <c r="E3053" s="130">
        <v>-1.6772066199643187E-3</v>
      </c>
      <c r="G3053" s="130">
        <v>3051</v>
      </c>
      <c r="H3053" s="130">
        <f t="shared" ca="1" si="97"/>
        <v>8.1965647038855852E-3</v>
      </c>
    </row>
    <row r="3054" spans="2:8" x14ac:dyDescent="0.25">
      <c r="B3054" s="136">
        <v>41583</v>
      </c>
      <c r="C3054" s="261">
        <v>4.831791877746582</v>
      </c>
      <c r="D3054" s="130">
        <f t="shared" si="96"/>
        <v>9.7310028511218543E-3</v>
      </c>
      <c r="E3054" s="130">
        <v>-1.2317806883947789E-2</v>
      </c>
      <c r="G3054" s="130">
        <v>3052</v>
      </c>
      <c r="H3054" s="130">
        <f t="shared" ca="1" si="97"/>
        <v>1.2674951396377917E-2</v>
      </c>
    </row>
    <row r="3055" spans="2:8" x14ac:dyDescent="0.25">
      <c r="B3055" s="136">
        <v>41582</v>
      </c>
      <c r="C3055" s="261">
        <v>4.7852268218994141</v>
      </c>
      <c r="D3055" s="130">
        <f t="shared" si="96"/>
        <v>-3.0438147794150739E-3</v>
      </c>
      <c r="E3055" s="130">
        <v>-9.6372230065680433E-3</v>
      </c>
      <c r="G3055" s="130">
        <v>3053</v>
      </c>
      <c r="H3055" s="130">
        <f t="shared" ca="1" si="97"/>
        <v>1.3352030625176961E-2</v>
      </c>
    </row>
    <row r="3056" spans="2:8" x14ac:dyDescent="0.25">
      <c r="B3056" s="136">
        <v>41579</v>
      </c>
      <c r="C3056" s="261">
        <v>4.7998366355895996</v>
      </c>
      <c r="D3056" s="130">
        <f t="shared" si="96"/>
        <v>-9.2344273862682621E-3</v>
      </c>
      <c r="E3056" s="130">
        <v>3.0531078742859741E-3</v>
      </c>
      <c r="G3056" s="130">
        <v>3054</v>
      </c>
      <c r="H3056" s="130">
        <f t="shared" ca="1" si="97"/>
        <v>2.2386585537883721E-2</v>
      </c>
    </row>
    <row r="3057" spans="2:8" x14ac:dyDescent="0.25">
      <c r="B3057" s="136">
        <v>41578</v>
      </c>
      <c r="C3057" s="261">
        <v>4.8445734977722168</v>
      </c>
      <c r="D3057" s="130">
        <f t="shared" si="96"/>
        <v>-1.2286091712922888E-2</v>
      </c>
      <c r="E3057" s="130">
        <v>9.3204968375182676E-3</v>
      </c>
      <c r="G3057" s="130">
        <v>3055</v>
      </c>
      <c r="H3057" s="130">
        <f t="shared" ca="1" si="97"/>
        <v>7.7738513094512893E-3</v>
      </c>
    </row>
    <row r="3058" spans="2:8" x14ac:dyDescent="0.25">
      <c r="B3058" s="136">
        <v>41577</v>
      </c>
      <c r="C3058" s="261">
        <v>4.9048347473144531</v>
      </c>
      <c r="D3058" s="130">
        <f t="shared" si="96"/>
        <v>-7.2074139798638465E-3</v>
      </c>
      <c r="E3058" s="130">
        <v>1.2438917392820553E-2</v>
      </c>
      <c r="G3058" s="130">
        <v>3056</v>
      </c>
      <c r="H3058" s="130">
        <f t="shared" ca="1" si="97"/>
        <v>-3.5577210457908827E-2</v>
      </c>
    </row>
    <row r="3059" spans="2:8" x14ac:dyDescent="0.25">
      <c r="B3059" s="136">
        <v>41576</v>
      </c>
      <c r="C3059" s="261">
        <v>4.9404425621032706</v>
      </c>
      <c r="D3059" s="130">
        <f t="shared" si="96"/>
        <v>3.5236644870891925E-3</v>
      </c>
      <c r="E3059" s="130">
        <v>7.2597379164127474E-3</v>
      </c>
      <c r="G3059" s="130">
        <v>3057</v>
      </c>
      <c r="H3059" s="130">
        <f t="shared" ca="1" si="97"/>
        <v>1.9843223910166151E-2</v>
      </c>
    </row>
    <row r="3060" spans="2:8" x14ac:dyDescent="0.25">
      <c r="B3060" s="136">
        <v>41575</v>
      </c>
      <c r="C3060" s="261">
        <v>4.9230952262878418</v>
      </c>
      <c r="D3060" s="130">
        <f t="shared" si="96"/>
        <v>-2.5896301763500859E-3</v>
      </c>
      <c r="E3060" s="130">
        <v>-3.5112918726138581E-3</v>
      </c>
      <c r="G3060" s="130">
        <v>3058</v>
      </c>
      <c r="H3060" s="130">
        <f t="shared" ca="1" si="97"/>
        <v>-3.5850193692549027E-3</v>
      </c>
    </row>
    <row r="3061" spans="2:8" x14ac:dyDescent="0.25">
      <c r="B3061" s="136">
        <v>41572</v>
      </c>
      <c r="C3061" s="261">
        <v>4.9358773231506348</v>
      </c>
      <c r="D3061" s="130">
        <f t="shared" si="96"/>
        <v>-2.9508989713946002E-3</v>
      </c>
      <c r="E3061" s="130">
        <v>2.5963537724276449E-3</v>
      </c>
      <c r="G3061" s="130">
        <v>3059</v>
      </c>
      <c r="H3061" s="130">
        <f t="shared" ca="1" si="97"/>
        <v>3.0364600590056798E-4</v>
      </c>
    </row>
    <row r="3062" spans="2:8" x14ac:dyDescent="0.25">
      <c r="B3062" s="136">
        <v>41571</v>
      </c>
      <c r="C3062" s="261">
        <v>4.9504857063293457</v>
      </c>
      <c r="D3062" s="130">
        <f t="shared" si="96"/>
        <v>9.2283821147938624E-4</v>
      </c>
      <c r="E3062" s="130">
        <v>2.9596325480363067E-3</v>
      </c>
      <c r="G3062" s="130">
        <v>3060</v>
      </c>
      <c r="H3062" s="130">
        <f t="shared" ca="1" si="97"/>
        <v>1.2430404365868359E-3</v>
      </c>
    </row>
    <row r="3063" spans="2:8" x14ac:dyDescent="0.25">
      <c r="B3063" s="136">
        <v>41570</v>
      </c>
      <c r="C3063" s="261">
        <v>4.9459214210510254</v>
      </c>
      <c r="D3063" s="130">
        <f t="shared" si="96"/>
        <v>-1.023199793579435E-2</v>
      </c>
      <c r="E3063" s="130">
        <v>-9.2198736630725664E-4</v>
      </c>
      <c r="G3063" s="130">
        <v>3061</v>
      </c>
      <c r="H3063" s="130">
        <f t="shared" ca="1" si="97"/>
        <v>-2.6001897731161874E-2</v>
      </c>
    </row>
    <row r="3064" spans="2:8" x14ac:dyDescent="0.25">
      <c r="B3064" s="136">
        <v>41569</v>
      </c>
      <c r="C3064" s="261">
        <v>4.9970512390136719</v>
      </c>
      <c r="D3064" s="130">
        <f t="shared" si="96"/>
        <v>3.851958797489962E-3</v>
      </c>
      <c r="E3064" s="130">
        <v>1.0337774018209376E-2</v>
      </c>
      <c r="G3064" s="130">
        <v>3062</v>
      </c>
      <c r="H3064" s="130">
        <f t="shared" ca="1" si="97"/>
        <v>-3.8393747275437463E-2</v>
      </c>
    </row>
    <row r="3065" spans="2:8" x14ac:dyDescent="0.25">
      <c r="B3065" s="136">
        <v>41568</v>
      </c>
      <c r="C3065" s="261">
        <v>4.9778766632080078</v>
      </c>
      <c r="D3065" s="130">
        <f t="shared" si="96"/>
        <v>7.2046534918072799E-3</v>
      </c>
      <c r="E3065" s="130">
        <v>-3.8371781453753473E-3</v>
      </c>
      <c r="G3065" s="130">
        <v>3063</v>
      </c>
      <c r="H3065" s="130">
        <f t="shared" ca="1" si="97"/>
        <v>-3.8553775112999546E-2</v>
      </c>
    </row>
    <row r="3066" spans="2:8" x14ac:dyDescent="0.25">
      <c r="B3066" s="136">
        <v>41565</v>
      </c>
      <c r="C3066" s="261">
        <v>4.9422693252563477</v>
      </c>
      <c r="D3066" s="130">
        <f t="shared" si="96"/>
        <v>-2.579705310986473E-3</v>
      </c>
      <c r="E3066" s="130">
        <v>-7.1531177569821303E-3</v>
      </c>
      <c r="G3066" s="130">
        <v>3064</v>
      </c>
      <c r="H3066" s="130">
        <f t="shared" ca="1" si="97"/>
        <v>-2.7815150987378988E-2</v>
      </c>
    </row>
    <row r="3067" spans="2:8" x14ac:dyDescent="0.25">
      <c r="B3067" s="136">
        <v>41564</v>
      </c>
      <c r="C3067" s="261">
        <v>4.9550518989562988</v>
      </c>
      <c r="D3067" s="130">
        <f t="shared" si="96"/>
        <v>-3.8544034747915131E-3</v>
      </c>
      <c r="E3067" s="130">
        <v>2.586377402507938E-3</v>
      </c>
      <c r="G3067" s="130">
        <v>3065</v>
      </c>
      <c r="H3067" s="130">
        <f t="shared" ca="1" si="97"/>
        <v>-2.2865624538372143E-2</v>
      </c>
    </row>
    <row r="3068" spans="2:8" x14ac:dyDescent="0.25">
      <c r="B3068" s="136">
        <v>41563</v>
      </c>
      <c r="C3068" s="261">
        <v>4.9742245674133301</v>
      </c>
      <c r="D3068" s="130">
        <f t="shared" si="96"/>
        <v>-5.1134342954307268E-3</v>
      </c>
      <c r="E3068" s="130">
        <v>3.8693173851659679E-3</v>
      </c>
      <c r="G3068" s="130">
        <v>3066</v>
      </c>
      <c r="H3068" s="130">
        <f t="shared" ca="1" si="97"/>
        <v>5.2575261764625349E-3</v>
      </c>
    </row>
    <row r="3069" spans="2:8" x14ac:dyDescent="0.25">
      <c r="B3069" s="136">
        <v>41562</v>
      </c>
      <c r="C3069" s="261">
        <v>4.9997906684875488</v>
      </c>
      <c r="D3069" s="130">
        <f t="shared" si="96"/>
        <v>9.9596211529638882E-3</v>
      </c>
      <c r="E3069" s="130">
        <v>5.1397158949567688E-3</v>
      </c>
      <c r="G3069" s="130">
        <v>3067</v>
      </c>
      <c r="H3069" s="130">
        <f t="shared" ca="1" si="97"/>
        <v>1.2655897930009787E-2</v>
      </c>
    </row>
    <row r="3070" spans="2:8" x14ac:dyDescent="0.25">
      <c r="B3070" s="136">
        <v>41561</v>
      </c>
      <c r="C3070" s="261">
        <v>4.9504857063293457</v>
      </c>
      <c r="D3070" s="130">
        <f t="shared" si="96"/>
        <v>2.1348229272484049E-2</v>
      </c>
      <c r="E3070" s="130">
        <v>-9.861405292217568E-3</v>
      </c>
      <c r="G3070" s="130">
        <v>3068</v>
      </c>
      <c r="H3070" s="130">
        <f t="shared" ca="1" si="97"/>
        <v>1.5739492411037771E-2</v>
      </c>
    </row>
    <row r="3071" spans="2:8" x14ac:dyDescent="0.25">
      <c r="B3071" s="136">
        <v>41558</v>
      </c>
      <c r="C3071" s="261">
        <v>4.847010612487793</v>
      </c>
      <c r="D3071" s="130">
        <f t="shared" si="96"/>
        <v>6.2052470308001879E-2</v>
      </c>
      <c r="E3071" s="130">
        <v>-2.0902008404802927E-2</v>
      </c>
      <c r="G3071" s="130">
        <v>3069</v>
      </c>
      <c r="H3071" s="130">
        <f t="shared" ca="1" si="97"/>
        <v>-1.6754998497241578E-2</v>
      </c>
    </row>
    <row r="3072" spans="2:8" x14ac:dyDescent="0.25">
      <c r="B3072" s="136">
        <v>41557</v>
      </c>
      <c r="C3072" s="261">
        <v>4.563814640045166</v>
      </c>
      <c r="D3072" s="130">
        <f t="shared" si="96"/>
        <v>1.2077448193622388E-2</v>
      </c>
      <c r="E3072" s="130">
        <v>-5.8426934678666373E-2</v>
      </c>
      <c r="G3072" s="130">
        <v>3070</v>
      </c>
      <c r="H3072" s="130">
        <f t="shared" ca="1" si="97"/>
        <v>4.743002995779606E-3</v>
      </c>
    </row>
    <row r="3073" spans="2:8" x14ac:dyDescent="0.25">
      <c r="B3073" s="136">
        <v>41556</v>
      </c>
      <c r="C3073" s="261">
        <v>4.5093531608581543</v>
      </c>
      <c r="D3073" s="130">
        <f t="shared" si="96"/>
        <v>2.7720348925918663E-2</v>
      </c>
      <c r="E3073" s="130">
        <v>-1.1933324090145943E-2</v>
      </c>
      <c r="G3073" s="130">
        <v>3071</v>
      </c>
      <c r="H3073" s="130">
        <f t="shared" ca="1" si="97"/>
        <v>3.5374141840949731E-2</v>
      </c>
    </row>
    <row r="3074" spans="2:8" x14ac:dyDescent="0.25">
      <c r="B3074" s="136">
        <v>41555</v>
      </c>
      <c r="C3074" s="261">
        <v>4.3877239227294922</v>
      </c>
      <c r="D3074" s="130">
        <f t="shared" si="96"/>
        <v>-2.1853856203314231E-2</v>
      </c>
      <c r="E3074" s="130">
        <v>-2.6972657449946858E-2</v>
      </c>
      <c r="G3074" s="130">
        <v>3072</v>
      </c>
      <c r="H3074" s="130">
        <f t="shared" ca="1" si="97"/>
        <v>-5.9587848936999407E-2</v>
      </c>
    </row>
    <row r="3075" spans="2:8" x14ac:dyDescent="0.25">
      <c r="B3075" s="136">
        <v>41554</v>
      </c>
      <c r="C3075" s="261">
        <v>4.4857549667358398</v>
      </c>
      <c r="D3075" s="130">
        <f t="shared" ref="D3075:D3138" si="98">(C3075-C3076)/C3076</f>
        <v>4.0506190194481822E-4</v>
      </c>
      <c r="E3075" s="130">
        <v>2.2342117629261648E-2</v>
      </c>
      <c r="G3075" s="130">
        <v>3073</v>
      </c>
      <c r="H3075" s="130">
        <f t="shared" ref="H3075:H3138" ca="1" si="99">_xlfn.NORM.INV(RAND(),N$5,N$6)</f>
        <v>1.0597265136975632E-2</v>
      </c>
    </row>
    <row r="3076" spans="2:8" x14ac:dyDescent="0.25">
      <c r="B3076" s="136">
        <v>41551</v>
      </c>
      <c r="C3076" s="261">
        <v>4.4839386940002441</v>
      </c>
      <c r="D3076" s="130">
        <f t="shared" si="98"/>
        <v>5.0863015628403599E-3</v>
      </c>
      <c r="E3076" s="130">
        <v>-4.0489789323409138E-4</v>
      </c>
      <c r="G3076" s="130">
        <v>3074</v>
      </c>
      <c r="H3076" s="130">
        <f t="shared" ca="1" si="99"/>
        <v>-3.3005947183156137E-2</v>
      </c>
    </row>
    <row r="3077" spans="2:8" x14ac:dyDescent="0.25">
      <c r="B3077" s="136">
        <v>41550</v>
      </c>
      <c r="C3077" s="261">
        <v>4.461247444152832</v>
      </c>
      <c r="D3077" s="130">
        <f t="shared" si="98"/>
        <v>5.1126282239423552E-3</v>
      </c>
      <c r="E3077" s="130">
        <v>-5.0605620183376381E-3</v>
      </c>
      <c r="G3077" s="130">
        <v>3075</v>
      </c>
      <c r="H3077" s="130">
        <f t="shared" ca="1" si="99"/>
        <v>3.0624284693080508E-2</v>
      </c>
    </row>
    <row r="3078" spans="2:8" x14ac:dyDescent="0.25">
      <c r="B3078" s="136">
        <v>41549</v>
      </c>
      <c r="C3078" s="261">
        <v>4.4385547637939453</v>
      </c>
      <c r="D3078" s="130">
        <f t="shared" si="98"/>
        <v>4.3129575382889083E-3</v>
      </c>
      <c r="E3078" s="130">
        <v>-5.0866222156381513E-3</v>
      </c>
      <c r="G3078" s="130">
        <v>3076</v>
      </c>
      <c r="H3078" s="130">
        <f t="shared" ca="1" si="99"/>
        <v>-6.2396733981713044E-3</v>
      </c>
    </row>
    <row r="3079" spans="2:8" x14ac:dyDescent="0.25">
      <c r="B3079" s="136">
        <v>41548</v>
      </c>
      <c r="C3079" s="261">
        <v>4.4194936752319336</v>
      </c>
      <c r="D3079" s="130">
        <f t="shared" si="98"/>
        <v>1.2055762734517705E-2</v>
      </c>
      <c r="E3079" s="130">
        <v>-4.2944358189508655E-3</v>
      </c>
      <c r="G3079" s="130">
        <v>3077</v>
      </c>
      <c r="H3079" s="130">
        <f t="shared" ca="1" si="99"/>
        <v>-3.8288568228266609E-2</v>
      </c>
    </row>
    <row r="3080" spans="2:8" x14ac:dyDescent="0.25">
      <c r="B3080" s="136">
        <v>41547</v>
      </c>
      <c r="C3080" s="261">
        <v>4.3668479919433594</v>
      </c>
      <c r="D3080" s="130">
        <f t="shared" si="98"/>
        <v>-1.0489544868868534E-2</v>
      </c>
      <c r="E3080" s="130">
        <v>-1.1912152648529673E-2</v>
      </c>
      <c r="G3080" s="130">
        <v>3078</v>
      </c>
      <c r="H3080" s="130">
        <f t="shared" ca="1" si="99"/>
        <v>3.0403552590380783E-2</v>
      </c>
    </row>
    <row r="3081" spans="2:8" x14ac:dyDescent="0.25">
      <c r="B3081" s="136">
        <v>41544</v>
      </c>
      <c r="C3081" s="261">
        <v>4.413139820098877</v>
      </c>
      <c r="D3081" s="130">
        <f t="shared" si="98"/>
        <v>-2.0524991212047365E-3</v>
      </c>
      <c r="E3081" s="130">
        <v>1.0600741825894546E-2</v>
      </c>
      <c r="G3081" s="130">
        <v>3079</v>
      </c>
      <c r="H3081" s="130">
        <f t="shared" ca="1" si="99"/>
        <v>-1.2950814863815083E-2</v>
      </c>
    </row>
    <row r="3082" spans="2:8" x14ac:dyDescent="0.25">
      <c r="B3082" s="136">
        <v>41543</v>
      </c>
      <c r="C3082" s="261">
        <v>4.4222164154052734</v>
      </c>
      <c r="D3082" s="130">
        <f t="shared" si="98"/>
        <v>-3.069352664676043E-3</v>
      </c>
      <c r="E3082" s="130">
        <v>2.0567205383021656E-3</v>
      </c>
      <c r="G3082" s="130">
        <v>3080</v>
      </c>
      <c r="H3082" s="130">
        <f t="shared" ca="1" si="99"/>
        <v>2.3082048173138224E-3</v>
      </c>
    </row>
    <row r="3083" spans="2:8" x14ac:dyDescent="0.25">
      <c r="B3083" s="136">
        <v>41542</v>
      </c>
      <c r="C3083" s="261">
        <v>4.4358315467834473</v>
      </c>
      <c r="D3083" s="130">
        <f t="shared" si="98"/>
        <v>5.3485731626579658E-3</v>
      </c>
      <c r="E3083" s="130">
        <v>3.0788025956269421E-3</v>
      </c>
      <c r="G3083" s="130">
        <v>3081</v>
      </c>
      <c r="H3083" s="130">
        <f t="shared" ca="1" si="99"/>
        <v>5.6131023628807298E-3</v>
      </c>
    </row>
    <row r="3084" spans="2:8" x14ac:dyDescent="0.25">
      <c r="B3084" s="136">
        <v>41541</v>
      </c>
      <c r="C3084" s="261">
        <v>4.4122323989868164</v>
      </c>
      <c r="D3084" s="130">
        <f t="shared" si="98"/>
        <v>3.0952120261432238E-3</v>
      </c>
      <c r="E3084" s="130">
        <v>-5.3201181216503361E-3</v>
      </c>
      <c r="G3084" s="130">
        <v>3082</v>
      </c>
      <c r="H3084" s="130">
        <f t="shared" ca="1" si="99"/>
        <v>-5.2679830593330361E-2</v>
      </c>
    </row>
    <row r="3085" spans="2:8" x14ac:dyDescent="0.25">
      <c r="B3085" s="136">
        <v>41540</v>
      </c>
      <c r="C3085" s="261">
        <v>4.3986177444458008</v>
      </c>
      <c r="D3085" s="130">
        <f t="shared" si="98"/>
        <v>1.2113672740582679E-2</v>
      </c>
      <c r="E3085" s="130">
        <v>-3.0856612503325906E-3</v>
      </c>
      <c r="G3085" s="130">
        <v>3083</v>
      </c>
      <c r="H3085" s="130">
        <f t="shared" ca="1" si="99"/>
        <v>1.9737964940752455E-2</v>
      </c>
    </row>
    <row r="3086" spans="2:8" x14ac:dyDescent="0.25">
      <c r="B3086" s="136">
        <v>41537</v>
      </c>
      <c r="C3086" s="261">
        <v>4.3459720611572266</v>
      </c>
      <c r="D3086" s="130">
        <f t="shared" si="98"/>
        <v>-1.29866698202009E-2</v>
      </c>
      <c r="E3086" s="130">
        <v>-1.1968687971363435E-2</v>
      </c>
      <c r="G3086" s="130">
        <v>3084</v>
      </c>
      <c r="H3086" s="130">
        <f t="shared" ca="1" si="99"/>
        <v>-2.0769253020062092E-2</v>
      </c>
    </row>
    <row r="3087" spans="2:8" x14ac:dyDescent="0.25">
      <c r="B3087" s="136">
        <v>41536</v>
      </c>
      <c r="C3087" s="261">
        <v>4.4031543731689453</v>
      </c>
      <c r="D3087" s="130">
        <f t="shared" si="98"/>
        <v>-1.0807637044049297E-2</v>
      </c>
      <c r="E3087" s="130">
        <v>1.3157542480034373E-2</v>
      </c>
      <c r="G3087" s="130">
        <v>3085</v>
      </c>
      <c r="H3087" s="130">
        <f t="shared" ca="1" si="99"/>
        <v>3.0468346108868741E-2</v>
      </c>
    </row>
    <row r="3088" spans="2:8" x14ac:dyDescent="0.25">
      <c r="B3088" s="136">
        <v>41535</v>
      </c>
      <c r="C3088" s="261">
        <v>4.4512619972229004</v>
      </c>
      <c r="D3088" s="130">
        <f t="shared" si="98"/>
        <v>1.7216230175940234E-2</v>
      </c>
      <c r="E3088" s="130">
        <v>1.0925718241246236E-2</v>
      </c>
      <c r="G3088" s="130">
        <v>3086</v>
      </c>
      <c r="H3088" s="130">
        <f t="shared" ca="1" si="99"/>
        <v>-1.5346507275098923E-2</v>
      </c>
    </row>
    <row r="3089" spans="2:8" x14ac:dyDescent="0.25">
      <c r="B3089" s="136">
        <v>41534</v>
      </c>
      <c r="C3089" s="261">
        <v>4.3759250640869141</v>
      </c>
      <c r="D3089" s="130">
        <f t="shared" si="98"/>
        <v>2.4952649828962597E-3</v>
      </c>
      <c r="E3089" s="130">
        <v>-1.6924848095436377E-2</v>
      </c>
      <c r="G3089" s="130">
        <v>3087</v>
      </c>
      <c r="H3089" s="130">
        <f t="shared" ca="1" si="99"/>
        <v>5.2335916248508142E-4</v>
      </c>
    </row>
    <row r="3090" spans="2:8" x14ac:dyDescent="0.25">
      <c r="B3090" s="136">
        <v>41533</v>
      </c>
      <c r="C3090" s="261">
        <v>4.3650331497192383</v>
      </c>
      <c r="D3090" s="130">
        <f t="shared" si="98"/>
        <v>2.5017264803871169E-3</v>
      </c>
      <c r="E3090" s="130">
        <v>-2.4890541332769603E-3</v>
      </c>
      <c r="G3090" s="130">
        <v>3088</v>
      </c>
      <c r="H3090" s="130">
        <f t="shared" ca="1" si="99"/>
        <v>3.1168391541662073E-3</v>
      </c>
    </row>
    <row r="3091" spans="2:8" x14ac:dyDescent="0.25">
      <c r="B3091" s="136">
        <v>41530</v>
      </c>
      <c r="C3091" s="261">
        <v>4.3541402816772461</v>
      </c>
      <c r="D3091" s="130">
        <f t="shared" si="98"/>
        <v>-7.0381557580852664E-3</v>
      </c>
      <c r="E3091" s="130">
        <v>-2.4954834633255474E-3</v>
      </c>
      <c r="G3091" s="130">
        <v>3089</v>
      </c>
      <c r="H3091" s="130">
        <f t="shared" ca="1" si="99"/>
        <v>1.515856959207881E-3</v>
      </c>
    </row>
    <row r="3092" spans="2:8" x14ac:dyDescent="0.25">
      <c r="B3092" s="136">
        <v>41529</v>
      </c>
      <c r="C3092" s="261">
        <v>4.385002613067627</v>
      </c>
      <c r="D3092" s="130">
        <f t="shared" si="98"/>
        <v>-1.1256558772764791E-2</v>
      </c>
      <c r="E3092" s="130">
        <v>7.0880425052571956E-3</v>
      </c>
      <c r="G3092" s="130">
        <v>3090</v>
      </c>
      <c r="H3092" s="130">
        <f t="shared" ca="1" si="99"/>
        <v>-3.0252792811474166E-2</v>
      </c>
    </row>
    <row r="3093" spans="2:8" x14ac:dyDescent="0.25">
      <c r="B3093" s="136">
        <v>41528</v>
      </c>
      <c r="C3093" s="261">
        <v>4.4349246025085449</v>
      </c>
      <c r="D3093" s="130">
        <f t="shared" si="98"/>
        <v>-1.0931035153821964E-2</v>
      </c>
      <c r="E3093" s="130">
        <v>1.1384711446270707E-2</v>
      </c>
      <c r="G3093" s="130">
        <v>3091</v>
      </c>
      <c r="H3093" s="130">
        <f t="shared" ca="1" si="99"/>
        <v>2.210616842498361E-2</v>
      </c>
    </row>
    <row r="3094" spans="2:8" x14ac:dyDescent="0.25">
      <c r="B3094" s="136">
        <v>41527</v>
      </c>
      <c r="C3094" s="261">
        <v>4.4839386940002441</v>
      </c>
      <c r="D3094" s="130">
        <f t="shared" si="98"/>
        <v>3.8906368179936993E-2</v>
      </c>
      <c r="E3094" s="130">
        <v>1.1051843240801698E-2</v>
      </c>
      <c r="G3094" s="130">
        <v>3092</v>
      </c>
      <c r="H3094" s="130">
        <f t="shared" ca="1" si="99"/>
        <v>-6.9284769992669793E-3</v>
      </c>
    </row>
    <row r="3095" spans="2:8" x14ac:dyDescent="0.25">
      <c r="B3095" s="136">
        <v>41526</v>
      </c>
      <c r="C3095" s="261">
        <v>4.3160181045532227</v>
      </c>
      <c r="D3095" s="130">
        <f t="shared" si="98"/>
        <v>1.9948579698987504E-2</v>
      </c>
      <c r="E3095" s="130">
        <v>-3.7449349981459032E-2</v>
      </c>
      <c r="G3095" s="130">
        <v>3093</v>
      </c>
      <c r="H3095" s="130">
        <f t="shared" ca="1" si="99"/>
        <v>-2.0132520642207569E-2</v>
      </c>
    </row>
    <row r="3096" spans="2:8" x14ac:dyDescent="0.25">
      <c r="B3096" s="136">
        <v>41523</v>
      </c>
      <c r="C3096" s="261">
        <v>4.2316036224365234</v>
      </c>
      <c r="D3096" s="130">
        <f t="shared" si="98"/>
        <v>1.0403115310056558E-2</v>
      </c>
      <c r="E3096" s="130">
        <v>-1.9558417057529344E-2</v>
      </c>
      <c r="G3096" s="130">
        <v>3094</v>
      </c>
      <c r="H3096" s="130">
        <f t="shared" ca="1" si="99"/>
        <v>-1.1058488672433406E-2</v>
      </c>
    </row>
    <row r="3097" spans="2:8" x14ac:dyDescent="0.25">
      <c r="B3097" s="136">
        <v>41522</v>
      </c>
      <c r="C3097" s="261">
        <v>4.1880350112915039</v>
      </c>
      <c r="D3097" s="130">
        <f t="shared" si="98"/>
        <v>-1.1991613519970537E-2</v>
      </c>
      <c r="E3097" s="130">
        <v>-1.0296004785044843E-2</v>
      </c>
      <c r="G3097" s="130">
        <v>3095</v>
      </c>
      <c r="H3097" s="130">
        <f t="shared" ca="1" si="99"/>
        <v>2.0938135344065942E-2</v>
      </c>
    </row>
    <row r="3098" spans="2:8" x14ac:dyDescent="0.25">
      <c r="B3098" s="136">
        <v>41521</v>
      </c>
      <c r="C3098" s="261">
        <v>4.238865852355957</v>
      </c>
      <c r="D3098" s="130">
        <f t="shared" si="98"/>
        <v>2.7502883281038587E-2</v>
      </c>
      <c r="E3098" s="130">
        <v>1.2137157623421572E-2</v>
      </c>
      <c r="G3098" s="130">
        <v>3096</v>
      </c>
      <c r="H3098" s="130">
        <f t="shared" ca="1" si="99"/>
        <v>-4.2734821383774664E-2</v>
      </c>
    </row>
    <row r="3099" spans="2:8" x14ac:dyDescent="0.25">
      <c r="B3099" s="136">
        <v>41520</v>
      </c>
      <c r="C3099" s="261">
        <v>4.1254053115844727</v>
      </c>
      <c r="D3099" s="130">
        <f t="shared" si="98"/>
        <v>-1.9840643137379509E-2</v>
      </c>
      <c r="E3099" s="130">
        <v>-2.6766721270130106E-2</v>
      </c>
      <c r="G3099" s="130">
        <v>3097</v>
      </c>
      <c r="H3099" s="130">
        <f t="shared" ca="1" si="99"/>
        <v>1.2597198254804638E-2</v>
      </c>
    </row>
    <row r="3100" spans="2:8" x14ac:dyDescent="0.25">
      <c r="B3100" s="136">
        <v>41516</v>
      </c>
      <c r="C3100" s="261">
        <v>4.2089128494262704</v>
      </c>
      <c r="D3100" s="130">
        <f t="shared" si="98"/>
        <v>3.4624891701294245E-3</v>
      </c>
      <c r="E3100" s="130">
        <v>2.0242262646848742E-2</v>
      </c>
      <c r="G3100" s="130">
        <v>3098</v>
      </c>
      <c r="H3100" s="130">
        <f t="shared" ca="1" si="99"/>
        <v>-2.8189232362049874E-2</v>
      </c>
    </row>
    <row r="3101" spans="2:8" x14ac:dyDescent="0.25">
      <c r="B3101" s="136">
        <v>41515</v>
      </c>
      <c r="C3101" s="261">
        <v>4.194389820098877</v>
      </c>
      <c r="D3101" s="130">
        <f t="shared" si="98"/>
        <v>-5.3809077279708493E-3</v>
      </c>
      <c r="E3101" s="130">
        <v>-3.4505417068384165E-3</v>
      </c>
      <c r="G3101" s="130">
        <v>3099</v>
      </c>
      <c r="H3101" s="130">
        <f t="shared" ca="1" si="99"/>
        <v>3.6582408998288502E-4</v>
      </c>
    </row>
    <row r="3102" spans="2:8" x14ac:dyDescent="0.25">
      <c r="B3102" s="136">
        <v>41514</v>
      </c>
      <c r="C3102" s="261">
        <v>4.2170815467834473</v>
      </c>
      <c r="D3102" s="130">
        <f t="shared" si="98"/>
        <v>8.6179130820960214E-4</v>
      </c>
      <c r="E3102" s="130">
        <v>5.4100185385333082E-3</v>
      </c>
      <c r="G3102" s="130">
        <v>3100</v>
      </c>
      <c r="H3102" s="130">
        <f t="shared" ca="1" si="99"/>
        <v>-3.4896650839110588E-2</v>
      </c>
    </row>
    <row r="3103" spans="2:8" x14ac:dyDescent="0.25">
      <c r="B3103" s="136">
        <v>41513</v>
      </c>
      <c r="C3103" s="261">
        <v>4.2134504318237296</v>
      </c>
      <c r="D3103" s="130">
        <f t="shared" si="98"/>
        <v>-2.3764421335788277E-2</v>
      </c>
      <c r="E3103" s="130">
        <v>-8.6104926343843059E-4</v>
      </c>
      <c r="G3103" s="130">
        <v>3101</v>
      </c>
      <c r="H3103" s="130">
        <f t="shared" ca="1" si="99"/>
        <v>1.8669149971020062E-2</v>
      </c>
    </row>
    <row r="3104" spans="2:8" x14ac:dyDescent="0.25">
      <c r="B3104" s="136">
        <v>41512</v>
      </c>
      <c r="C3104" s="261">
        <v>4.3160181045532227</v>
      </c>
      <c r="D3104" s="130">
        <f t="shared" si="98"/>
        <v>-1.2603213499451822E-3</v>
      </c>
      <c r="E3104" s="130">
        <v>2.4342916663931936E-2</v>
      </c>
      <c r="G3104" s="130">
        <v>3102</v>
      </c>
      <c r="H3104" s="130">
        <f t="shared" ca="1" si="99"/>
        <v>1.8666443398173051E-2</v>
      </c>
    </row>
    <row r="3105" spans="2:8" x14ac:dyDescent="0.25">
      <c r="B3105" s="136">
        <v>41509</v>
      </c>
      <c r="C3105" s="261">
        <v>4.3214645385742188</v>
      </c>
      <c r="D3105" s="130">
        <f t="shared" si="98"/>
        <v>1.5571713827581922E-2</v>
      </c>
      <c r="E3105" s="130">
        <v>1.2619117642834556E-3</v>
      </c>
      <c r="G3105" s="130">
        <v>3103</v>
      </c>
      <c r="H3105" s="130">
        <f t="shared" ca="1" si="99"/>
        <v>-1.0187734293125025E-2</v>
      </c>
    </row>
    <row r="3106" spans="2:8" x14ac:dyDescent="0.25">
      <c r="B3106" s="136">
        <v>41508</v>
      </c>
      <c r="C3106" s="261">
        <v>4.2552037239074707</v>
      </c>
      <c r="D3106" s="130">
        <f t="shared" si="98"/>
        <v>1.0126840190189539E-2</v>
      </c>
      <c r="E3106" s="130">
        <v>-1.5332953464107213E-2</v>
      </c>
      <c r="G3106" s="130">
        <v>3104</v>
      </c>
      <c r="H3106" s="130">
        <f t="shared" ca="1" si="99"/>
        <v>7.1915912039615098E-3</v>
      </c>
    </row>
    <row r="3107" spans="2:8" x14ac:dyDescent="0.25">
      <c r="B3107" s="136">
        <v>41507</v>
      </c>
      <c r="C3107" s="261">
        <v>4.2125439643859863</v>
      </c>
      <c r="D3107" s="130">
        <f t="shared" si="98"/>
        <v>-2.2329827403797204E-2</v>
      </c>
      <c r="E3107" s="130">
        <v>-1.0025315423044129E-2</v>
      </c>
      <c r="G3107" s="130">
        <v>3105</v>
      </c>
      <c r="H3107" s="130">
        <f t="shared" ca="1" si="99"/>
        <v>1.296502093040558E-2</v>
      </c>
    </row>
    <row r="3108" spans="2:8" x14ac:dyDescent="0.25">
      <c r="B3108" s="136">
        <v>41506</v>
      </c>
      <c r="C3108" s="261">
        <v>4.3087577819824219</v>
      </c>
      <c r="D3108" s="130">
        <f t="shared" si="98"/>
        <v>-5.4469656354351149E-3</v>
      </c>
      <c r="E3108" s="130">
        <v>2.2839837022439129E-2</v>
      </c>
      <c r="G3108" s="130">
        <v>3106</v>
      </c>
      <c r="H3108" s="130">
        <f t="shared" ca="1" si="99"/>
        <v>-1.5516922282263753E-2</v>
      </c>
    </row>
    <row r="3109" spans="2:8" x14ac:dyDescent="0.25">
      <c r="B3109" s="136">
        <v>41505</v>
      </c>
      <c r="C3109" s="261">
        <v>4.3323559761047363</v>
      </c>
      <c r="D3109" s="130">
        <f t="shared" si="98"/>
        <v>-1.4046695351625872E-2</v>
      </c>
      <c r="E3109" s="130">
        <v>5.4767975635560398E-3</v>
      </c>
      <c r="G3109" s="130">
        <v>3107</v>
      </c>
      <c r="H3109" s="130">
        <f t="shared" ca="1" si="99"/>
        <v>-1.3151294588628813E-2</v>
      </c>
    </row>
    <row r="3110" spans="2:8" x14ac:dyDescent="0.25">
      <c r="B3110" s="136">
        <v>41502</v>
      </c>
      <c r="C3110" s="261">
        <v>4.394078254699707</v>
      </c>
      <c r="D3110" s="130">
        <f t="shared" si="98"/>
        <v>-1.0020493485185947E-2</v>
      </c>
      <c r="E3110" s="130">
        <v>1.4246816036217275E-2</v>
      </c>
      <c r="G3110" s="130">
        <v>3108</v>
      </c>
      <c r="H3110" s="130">
        <f t="shared" ca="1" si="99"/>
        <v>-1.5410878896707008E-2</v>
      </c>
    </row>
    <row r="3111" spans="2:8" x14ac:dyDescent="0.25">
      <c r="B3111" s="136">
        <v>41501</v>
      </c>
      <c r="C3111" s="261">
        <v>4.4385547637939453</v>
      </c>
      <c r="D3111" s="130">
        <f t="shared" si="98"/>
        <v>-2.297718550601208E-2</v>
      </c>
      <c r="E3111" s="130">
        <v>1.0121920119804017E-2</v>
      </c>
      <c r="G3111" s="130">
        <v>3109</v>
      </c>
      <c r="H3111" s="130">
        <f t="shared" ca="1" si="99"/>
        <v>4.5941517304989203E-3</v>
      </c>
    </row>
    <row r="3112" spans="2:8" x14ac:dyDescent="0.25">
      <c r="B3112" s="136">
        <v>41500</v>
      </c>
      <c r="C3112" s="261">
        <v>4.5429387092590332</v>
      </c>
      <c r="D3112" s="130">
        <f t="shared" si="98"/>
        <v>-6.9443402110684173E-3</v>
      </c>
      <c r="E3112" s="130">
        <v>2.3517552676507607E-2</v>
      </c>
      <c r="G3112" s="130">
        <v>3110</v>
      </c>
      <c r="H3112" s="130">
        <f t="shared" ca="1" si="99"/>
        <v>2.4783502110831513E-2</v>
      </c>
    </row>
    <row r="3113" spans="2:8" x14ac:dyDescent="0.25">
      <c r="B3113" s="136">
        <v>41499</v>
      </c>
      <c r="C3113" s="261">
        <v>4.57470703125</v>
      </c>
      <c r="D3113" s="130">
        <f t="shared" si="98"/>
        <v>1.7359635348401594E-2</v>
      </c>
      <c r="E3113" s="130">
        <v>6.9929012967353691E-3</v>
      </c>
      <c r="G3113" s="130">
        <v>3111</v>
      </c>
      <c r="H3113" s="130">
        <f t="shared" ca="1" si="99"/>
        <v>-2.7765998367076983E-2</v>
      </c>
    </row>
    <row r="3114" spans="2:8" x14ac:dyDescent="0.25">
      <c r="B3114" s="136">
        <v>41498</v>
      </c>
      <c r="C3114" s="261">
        <v>4.4966468811035156</v>
      </c>
      <c r="D3114" s="130">
        <f t="shared" si="98"/>
        <v>0</v>
      </c>
      <c r="E3114" s="130">
        <v>-1.7063420589177074E-2</v>
      </c>
      <c r="G3114" s="130">
        <v>3112</v>
      </c>
      <c r="H3114" s="130">
        <f t="shared" ca="1" si="99"/>
        <v>3.4509152222928297E-3</v>
      </c>
    </row>
    <row r="3115" spans="2:8" x14ac:dyDescent="0.25">
      <c r="B3115" s="136">
        <v>41495</v>
      </c>
      <c r="C3115" s="261">
        <v>4.4966468811035156</v>
      </c>
      <c r="D3115" s="130">
        <f t="shared" si="98"/>
        <v>-2.8177610627020833E-3</v>
      </c>
      <c r="E3115" s="130">
        <v>0</v>
      </c>
      <c r="G3115" s="130">
        <v>3113</v>
      </c>
      <c r="H3115" s="130">
        <f t="shared" ca="1" si="99"/>
        <v>8.6084108460603315E-3</v>
      </c>
    </row>
    <row r="3116" spans="2:8" x14ac:dyDescent="0.25">
      <c r="B3116" s="136">
        <v>41494</v>
      </c>
      <c r="C3116" s="261">
        <v>4.5093531608581543</v>
      </c>
      <c r="D3116" s="130">
        <f t="shared" si="98"/>
        <v>2.496371310724186E-2</v>
      </c>
      <c r="E3116" s="130">
        <v>2.8257232757223851E-3</v>
      </c>
      <c r="G3116" s="130">
        <v>3114</v>
      </c>
      <c r="H3116" s="130">
        <f t="shared" ca="1" si="99"/>
        <v>-1.6305835817594389E-2</v>
      </c>
    </row>
    <row r="3117" spans="2:8" x14ac:dyDescent="0.25">
      <c r="B3117" s="136">
        <v>41493</v>
      </c>
      <c r="C3117" s="261">
        <v>4.3995246887207031</v>
      </c>
      <c r="D3117" s="130">
        <f t="shared" si="98"/>
        <v>-1.2227370072684185E-2</v>
      </c>
      <c r="E3117" s="130">
        <v>-2.4355704292752758E-2</v>
      </c>
      <c r="G3117" s="130">
        <v>3115</v>
      </c>
      <c r="H3117" s="130">
        <f t="shared" ca="1" si="99"/>
        <v>-2.5474060538198517E-2</v>
      </c>
    </row>
    <row r="3118" spans="2:8" x14ac:dyDescent="0.25">
      <c r="B3118" s="136">
        <v>41492</v>
      </c>
      <c r="C3118" s="261">
        <v>4.4539852142333984</v>
      </c>
      <c r="D3118" s="130">
        <f t="shared" si="98"/>
        <v>-1.3073285564929264E-2</v>
      </c>
      <c r="E3118" s="130">
        <v>1.2378729377816353E-2</v>
      </c>
      <c r="G3118" s="130">
        <v>3116</v>
      </c>
      <c r="H3118" s="130">
        <f t="shared" ca="1" si="99"/>
        <v>-2.9245696565031558E-2</v>
      </c>
    </row>
    <row r="3119" spans="2:8" x14ac:dyDescent="0.25">
      <c r="B3119" s="136">
        <v>41491</v>
      </c>
      <c r="C3119" s="261">
        <v>4.5129847526550293</v>
      </c>
      <c r="D3119" s="130">
        <f t="shared" si="98"/>
        <v>4.0240542679709381E-4</v>
      </c>
      <c r="E3119" s="130">
        <v>1.3246460323462394E-2</v>
      </c>
      <c r="G3119" s="130">
        <v>3117</v>
      </c>
      <c r="H3119" s="130">
        <f t="shared" ca="1" si="99"/>
        <v>-1.6420832989663809E-2</v>
      </c>
    </row>
    <row r="3120" spans="2:8" x14ac:dyDescent="0.25">
      <c r="B3120" s="136">
        <v>41488</v>
      </c>
      <c r="C3120" s="261">
        <v>4.51116943359375</v>
      </c>
      <c r="D3120" s="130">
        <f t="shared" si="98"/>
        <v>-2.408617117188365E-3</v>
      </c>
      <c r="E3120" s="130">
        <v>-4.0224356180492928E-4</v>
      </c>
      <c r="G3120" s="130">
        <v>3118</v>
      </c>
      <c r="H3120" s="130">
        <f t="shared" ca="1" si="99"/>
        <v>-9.7426003892421287E-3</v>
      </c>
    </row>
    <row r="3121" spans="2:8" x14ac:dyDescent="0.25">
      <c r="B3121" s="136">
        <v>41487</v>
      </c>
      <c r="C3121" s="261">
        <v>4.5220613479614258</v>
      </c>
      <c r="D3121" s="130">
        <f t="shared" si="98"/>
        <v>2.8181840388063657E-3</v>
      </c>
      <c r="E3121" s="130">
        <v>2.414432560782563E-3</v>
      </c>
      <c r="G3121" s="130">
        <v>3119</v>
      </c>
      <c r="H3121" s="130">
        <f t="shared" ca="1" si="99"/>
        <v>-1.26399496591863E-2</v>
      </c>
    </row>
    <row r="3122" spans="2:8" x14ac:dyDescent="0.25">
      <c r="B3122" s="136">
        <v>41486</v>
      </c>
      <c r="C3122" s="261">
        <v>4.5093531608581543</v>
      </c>
      <c r="D3122" s="130">
        <f t="shared" si="98"/>
        <v>-4.0261682970058586E-4</v>
      </c>
      <c r="E3122" s="130">
        <v>-2.8102641971012657E-3</v>
      </c>
      <c r="G3122" s="130">
        <v>3120</v>
      </c>
      <c r="H3122" s="130">
        <f t="shared" ca="1" si="99"/>
        <v>1.0316728745953551E-2</v>
      </c>
    </row>
    <row r="3123" spans="2:8" x14ac:dyDescent="0.25">
      <c r="B3123" s="136">
        <v>41485</v>
      </c>
      <c r="C3123" s="261">
        <v>4.51116943359375</v>
      </c>
      <c r="D3123" s="130">
        <f t="shared" si="98"/>
        <v>-1.8077092421073756E-3</v>
      </c>
      <c r="E3123" s="130">
        <v>4.0277899530274464E-4</v>
      </c>
      <c r="G3123" s="130">
        <v>3121</v>
      </c>
      <c r="H3123" s="130">
        <f t="shared" ca="1" si="99"/>
        <v>-4.9134135222632949E-2</v>
      </c>
    </row>
    <row r="3124" spans="2:8" x14ac:dyDescent="0.25">
      <c r="B3124" s="136">
        <v>41484</v>
      </c>
      <c r="C3124" s="261">
        <v>4.5193390846252441</v>
      </c>
      <c r="D3124" s="130">
        <f t="shared" si="98"/>
        <v>-1.2035836251926145E-3</v>
      </c>
      <c r="E3124" s="130">
        <v>1.8109829727645411E-3</v>
      </c>
      <c r="G3124" s="130">
        <v>3122</v>
      </c>
      <c r="H3124" s="130">
        <f t="shared" ca="1" si="99"/>
        <v>1.2313162330586986E-2</v>
      </c>
    </row>
    <row r="3125" spans="2:8" x14ac:dyDescent="0.25">
      <c r="B3125" s="136">
        <v>41481</v>
      </c>
      <c r="C3125" s="261">
        <v>4.524785041809082</v>
      </c>
      <c r="D3125" s="130">
        <f t="shared" si="98"/>
        <v>-2.0019568378738745E-3</v>
      </c>
      <c r="E3125" s="130">
        <v>1.2050339843639956E-3</v>
      </c>
      <c r="G3125" s="130">
        <v>3123</v>
      </c>
      <c r="H3125" s="130">
        <f t="shared" ca="1" si="99"/>
        <v>-1.3208487988042087E-2</v>
      </c>
    </row>
    <row r="3126" spans="2:8" x14ac:dyDescent="0.25">
      <c r="B3126" s="136">
        <v>41480</v>
      </c>
      <c r="C3126" s="261">
        <v>4.5338616371154794</v>
      </c>
      <c r="D3126" s="130">
        <f t="shared" si="98"/>
        <v>7.8695512253822118E-3</v>
      </c>
      <c r="E3126" s="130">
        <v>2.0059727086545538E-3</v>
      </c>
      <c r="G3126" s="130">
        <v>3124</v>
      </c>
      <c r="H3126" s="130">
        <f t="shared" ca="1" si="99"/>
        <v>-1.1619300647267104E-2</v>
      </c>
    </row>
    <row r="3127" spans="2:8" x14ac:dyDescent="0.25">
      <c r="B3127" s="136">
        <v>41479</v>
      </c>
      <c r="C3127" s="261">
        <v>4.4984607696533203</v>
      </c>
      <c r="D3127" s="130">
        <f t="shared" si="98"/>
        <v>1.7449984938779618E-2</v>
      </c>
      <c r="E3127" s="130">
        <v>-7.8081049435557394E-3</v>
      </c>
      <c r="G3127" s="130">
        <v>3125</v>
      </c>
      <c r="H3127" s="130">
        <f t="shared" ca="1" si="99"/>
        <v>-1.2402997070697582E-2</v>
      </c>
    </row>
    <row r="3128" spans="2:8" x14ac:dyDescent="0.25">
      <c r="B3128" s="136">
        <v>41478</v>
      </c>
      <c r="C3128" s="261">
        <v>4.4213089942932129</v>
      </c>
      <c r="D3128" s="130">
        <f t="shared" si="98"/>
        <v>-6.3240743281014608E-3</v>
      </c>
      <c r="E3128" s="130">
        <v>-1.7150705388068378E-2</v>
      </c>
      <c r="G3128" s="130">
        <v>3126</v>
      </c>
      <c r="H3128" s="130">
        <f t="shared" ca="1" si="99"/>
        <v>-2.1064155572980459E-2</v>
      </c>
    </row>
    <row r="3129" spans="2:8" x14ac:dyDescent="0.25">
      <c r="B3129" s="136">
        <v>41477</v>
      </c>
      <c r="C3129" s="261">
        <v>4.4494476318359384</v>
      </c>
      <c r="D3129" s="130">
        <f t="shared" si="98"/>
        <v>2.6812066183564399E-2</v>
      </c>
      <c r="E3129" s="130">
        <v>6.3643227784000922E-3</v>
      </c>
      <c r="G3129" s="130">
        <v>3127</v>
      </c>
      <c r="H3129" s="130">
        <f t="shared" ca="1" si="99"/>
        <v>1.6266514817264682E-2</v>
      </c>
    </row>
    <row r="3130" spans="2:8" x14ac:dyDescent="0.25">
      <c r="B3130" s="136">
        <v>41474</v>
      </c>
      <c r="C3130" s="261">
        <v>4.3332638740539551</v>
      </c>
      <c r="D3130" s="130">
        <f t="shared" si="98"/>
        <v>2.9413316304784248E-3</v>
      </c>
      <c r="E3130" s="130">
        <v>-2.6111950829735549E-2</v>
      </c>
      <c r="G3130" s="130">
        <v>3128</v>
      </c>
      <c r="H3130" s="130">
        <f t="shared" ca="1" si="99"/>
        <v>3.7761632723326576E-2</v>
      </c>
    </row>
    <row r="3131" spans="2:8" x14ac:dyDescent="0.25">
      <c r="B3131" s="136">
        <v>41473</v>
      </c>
      <c r="C3131" s="261">
        <v>4.3205556869506836</v>
      </c>
      <c r="D3131" s="130">
        <f t="shared" si="98"/>
        <v>1.6659397757301159E-2</v>
      </c>
      <c r="E3131" s="130">
        <v>-2.9327055708200911E-3</v>
      </c>
      <c r="G3131" s="130">
        <v>3129</v>
      </c>
      <c r="H3131" s="130">
        <f t="shared" ca="1" si="99"/>
        <v>-3.5283574534777707E-3</v>
      </c>
    </row>
    <row r="3132" spans="2:8" x14ac:dyDescent="0.25">
      <c r="B3132" s="136">
        <v>41472</v>
      </c>
      <c r="C3132" s="261">
        <v>4.2497572898864746</v>
      </c>
      <c r="D3132" s="130">
        <f t="shared" si="98"/>
        <v>8.616894550016135E-3</v>
      </c>
      <c r="E3132" s="130">
        <v>-1.6386410034718552E-2</v>
      </c>
      <c r="G3132" s="130">
        <v>3130</v>
      </c>
      <c r="H3132" s="130">
        <f t="shared" ca="1" si="99"/>
        <v>6.7016445032552687E-3</v>
      </c>
    </row>
    <row r="3133" spans="2:8" x14ac:dyDescent="0.25">
      <c r="B3133" s="136">
        <v>41471</v>
      </c>
      <c r="C3133" s="261">
        <v>4.2134504318237296</v>
      </c>
      <c r="D3133" s="130">
        <f t="shared" si="98"/>
        <v>2.5917341358682906E-3</v>
      </c>
      <c r="E3133" s="130">
        <v>-8.5432780241703893E-3</v>
      </c>
      <c r="G3133" s="130">
        <v>3131</v>
      </c>
      <c r="H3133" s="130">
        <f t="shared" ca="1" si="99"/>
        <v>-1.2022397851673888E-2</v>
      </c>
    </row>
    <row r="3134" spans="2:8" x14ac:dyDescent="0.25">
      <c r="B3134" s="136">
        <v>41470</v>
      </c>
      <c r="C3134" s="261">
        <v>4.2025585174560547</v>
      </c>
      <c r="D3134" s="130">
        <f t="shared" si="98"/>
        <v>2.8155603716107317E-3</v>
      </c>
      <c r="E3134" s="130">
        <v>-2.5850344139353005E-3</v>
      </c>
      <c r="G3134" s="130">
        <v>3132</v>
      </c>
      <c r="H3134" s="130">
        <f t="shared" ca="1" si="99"/>
        <v>-1.0379547979399113E-2</v>
      </c>
    </row>
    <row r="3135" spans="2:8" x14ac:dyDescent="0.25">
      <c r="B3135" s="136">
        <v>41467</v>
      </c>
      <c r="C3135" s="261">
        <v>4.1907591819763184</v>
      </c>
      <c r="D3135" s="130">
        <f t="shared" si="98"/>
        <v>4.8365347252437241E-2</v>
      </c>
      <c r="E3135" s="130">
        <v>-2.8076552487551914E-3</v>
      </c>
      <c r="G3135" s="130">
        <v>3133</v>
      </c>
      <c r="H3135" s="130">
        <f t="shared" ca="1" si="99"/>
        <v>1.9984455444683109E-3</v>
      </c>
    </row>
    <row r="3136" spans="2:8" x14ac:dyDescent="0.25">
      <c r="B3136" s="136">
        <v>41466</v>
      </c>
      <c r="C3136" s="261">
        <v>3.997422456741333</v>
      </c>
      <c r="D3136" s="130">
        <f t="shared" si="98"/>
        <v>3.4288430326632563E-2</v>
      </c>
      <c r="E3136" s="130">
        <v>-4.613405753938115E-2</v>
      </c>
      <c r="G3136" s="130">
        <v>3134</v>
      </c>
      <c r="H3136" s="130">
        <f t="shared" ca="1" si="99"/>
        <v>-2.3412410041579721E-3</v>
      </c>
    </row>
    <row r="3137" spans="2:8" x14ac:dyDescent="0.25">
      <c r="B3137" s="136">
        <v>41465</v>
      </c>
      <c r="C3137" s="261">
        <v>3.864901065826416</v>
      </c>
      <c r="D3137" s="130">
        <f t="shared" si="98"/>
        <v>1.116155859865035E-2</v>
      </c>
      <c r="E3137" s="130">
        <v>-3.3151710220527299E-2</v>
      </c>
      <c r="G3137" s="130">
        <v>3135</v>
      </c>
      <c r="H3137" s="130">
        <f t="shared" ca="1" si="99"/>
        <v>1.4808712738716458E-2</v>
      </c>
    </row>
    <row r="3138" spans="2:8" x14ac:dyDescent="0.25">
      <c r="B3138" s="136">
        <v>41464</v>
      </c>
      <c r="C3138" s="261">
        <v>3.8222389221191411</v>
      </c>
      <c r="D3138" s="130">
        <f t="shared" si="98"/>
        <v>1.3477371126522756E-2</v>
      </c>
      <c r="E3138" s="130">
        <v>-1.1038353370670996E-2</v>
      </c>
      <c r="G3138" s="130">
        <v>3136</v>
      </c>
      <c r="H3138" s="130">
        <f t="shared" ca="1" si="99"/>
        <v>9.9858564725220731E-3</v>
      </c>
    </row>
    <row r="3139" spans="2:8" x14ac:dyDescent="0.25">
      <c r="B3139" s="136">
        <v>41463</v>
      </c>
      <c r="C3139" s="261">
        <v>3.771410226821899</v>
      </c>
      <c r="D3139" s="130">
        <f t="shared" ref="D3139:D3202" si="100">(C3139-C3140)/C3140</f>
        <v>1.02116793639967E-2</v>
      </c>
      <c r="E3139" s="130">
        <v>-1.3298147063256174E-2</v>
      </c>
      <c r="G3139" s="130">
        <v>3137</v>
      </c>
      <c r="H3139" s="130">
        <f t="shared" ref="H3139:H3202" ca="1" si="101">_xlfn.NORM.INV(RAND(),N$5,N$6)</f>
        <v>-6.8539748694319931E-3</v>
      </c>
    </row>
    <row r="3140" spans="2:8" x14ac:dyDescent="0.25">
      <c r="B3140" s="136">
        <v>41460</v>
      </c>
      <c r="C3140" s="261">
        <v>3.73328709602356</v>
      </c>
      <c r="D3140" s="130">
        <f t="shared" si="100"/>
        <v>1.4553526021867665E-2</v>
      </c>
      <c r="E3140" s="130">
        <v>-1.0108455062037801E-2</v>
      </c>
      <c r="G3140" s="130">
        <v>3138</v>
      </c>
      <c r="H3140" s="130">
        <f t="shared" ca="1" si="101"/>
        <v>-2.7941161272717029E-2</v>
      </c>
    </row>
    <row r="3141" spans="2:8" x14ac:dyDescent="0.25">
      <c r="B3141" s="136">
        <v>41458</v>
      </c>
      <c r="C3141" s="261">
        <v>3.6797339916229248</v>
      </c>
      <c r="D3141" s="130">
        <f t="shared" si="100"/>
        <v>7.4028176743791603E-4</v>
      </c>
      <c r="E3141" s="130">
        <v>-1.4344759195636544E-2</v>
      </c>
      <c r="G3141" s="130">
        <v>3139</v>
      </c>
      <c r="H3141" s="130">
        <f t="shared" ca="1" si="101"/>
        <v>-1.0946984103131307E-2</v>
      </c>
    </row>
    <row r="3142" spans="2:8" x14ac:dyDescent="0.25">
      <c r="B3142" s="136">
        <v>41457</v>
      </c>
      <c r="C3142" s="261">
        <v>3.6770119667053218</v>
      </c>
      <c r="D3142" s="130">
        <f t="shared" si="100"/>
        <v>-1.2673686299552352E-2</v>
      </c>
      <c r="E3142" s="130">
        <v>-7.3973415572967821E-4</v>
      </c>
      <c r="G3142" s="130">
        <v>3140</v>
      </c>
      <c r="H3142" s="130">
        <f t="shared" ca="1" si="101"/>
        <v>1.413897640297712E-2</v>
      </c>
    </row>
    <row r="3143" spans="2:8" x14ac:dyDescent="0.25">
      <c r="B3143" s="136">
        <v>41456</v>
      </c>
      <c r="C3143" s="261">
        <v>3.724211454391479</v>
      </c>
      <c r="D3143" s="130">
        <f t="shared" si="100"/>
        <v>-3.8840961922810002E-3</v>
      </c>
      <c r="E3143" s="130">
        <v>1.283637043162765E-2</v>
      </c>
      <c r="G3143" s="130">
        <v>3141</v>
      </c>
      <c r="H3143" s="130">
        <f t="shared" ca="1" si="101"/>
        <v>5.4630945453504245E-3</v>
      </c>
    </row>
    <row r="3144" spans="2:8" x14ac:dyDescent="0.25">
      <c r="B3144" s="136">
        <v>41453</v>
      </c>
      <c r="C3144" s="261">
        <v>3.738733053207397</v>
      </c>
      <c r="D3144" s="130">
        <f t="shared" si="100"/>
        <v>-4.8322303366512944E-3</v>
      </c>
      <c r="E3144" s="130">
        <v>3.8992412202573869E-3</v>
      </c>
      <c r="G3144" s="130">
        <v>3142</v>
      </c>
      <c r="H3144" s="130">
        <f t="shared" ca="1" si="101"/>
        <v>-1.3184184411112462E-2</v>
      </c>
    </row>
    <row r="3145" spans="2:8" x14ac:dyDescent="0.25">
      <c r="B3145" s="136">
        <v>41452</v>
      </c>
      <c r="C3145" s="261">
        <v>3.7568871974945068</v>
      </c>
      <c r="D3145" s="130">
        <f t="shared" si="100"/>
        <v>2.8067650421714285E-2</v>
      </c>
      <c r="E3145" s="130">
        <v>4.8556941693217916E-3</v>
      </c>
      <c r="G3145" s="130">
        <v>3143</v>
      </c>
      <c r="H3145" s="130">
        <f t="shared" ca="1" si="101"/>
        <v>-7.762713428277241E-3</v>
      </c>
    </row>
    <row r="3146" spans="2:8" x14ac:dyDescent="0.25">
      <c r="B3146" s="136">
        <v>41451</v>
      </c>
      <c r="C3146" s="261">
        <v>3.654319047927856</v>
      </c>
      <c r="D3146" s="130">
        <f t="shared" si="100"/>
        <v>-2.4857910072678246E-4</v>
      </c>
      <c r="E3146" s="130">
        <v>-2.7301365245955275E-2</v>
      </c>
      <c r="G3146" s="130">
        <v>3144</v>
      </c>
      <c r="H3146" s="130">
        <f t="shared" ca="1" si="101"/>
        <v>-3.8233965268489691E-2</v>
      </c>
    </row>
    <row r="3147" spans="2:8" x14ac:dyDescent="0.25">
      <c r="B3147" s="136">
        <v>41450</v>
      </c>
      <c r="C3147" s="261">
        <v>3.6552276611328121</v>
      </c>
      <c r="D3147" s="130">
        <f t="shared" si="100"/>
        <v>2.7034048311772658E-2</v>
      </c>
      <c r="E3147" s="130">
        <v>2.4864090766001248E-4</v>
      </c>
      <c r="G3147" s="130">
        <v>3145</v>
      </c>
      <c r="H3147" s="130">
        <f t="shared" ca="1" si="101"/>
        <v>3.6104892926727894E-3</v>
      </c>
    </row>
    <row r="3148" spans="2:8" x14ac:dyDescent="0.25">
      <c r="B3148" s="136">
        <v>41449</v>
      </c>
      <c r="C3148" s="261">
        <v>3.5590131282806401</v>
      </c>
      <c r="D3148" s="130">
        <f t="shared" si="100"/>
        <v>-2.3168782931674868E-2</v>
      </c>
      <c r="E3148" s="130">
        <v>-2.6322446034005329E-2</v>
      </c>
      <c r="G3148" s="130">
        <v>3146</v>
      </c>
      <c r="H3148" s="130">
        <f t="shared" ca="1" si="101"/>
        <v>2.9132022859674724E-2</v>
      </c>
    </row>
    <row r="3149" spans="2:8" x14ac:dyDescent="0.25">
      <c r="B3149" s="136">
        <v>41446</v>
      </c>
      <c r="C3149" s="261">
        <v>3.643426895141602</v>
      </c>
      <c r="D3149" s="130">
        <f t="shared" si="100"/>
        <v>8.5426538720452302E-3</v>
      </c>
      <c r="E3149" s="130">
        <v>2.3718307243711188E-2</v>
      </c>
      <c r="G3149" s="130">
        <v>3147</v>
      </c>
      <c r="H3149" s="130">
        <f t="shared" ca="1" si="101"/>
        <v>2.756682791504407E-2</v>
      </c>
    </row>
    <row r="3150" spans="2:8" x14ac:dyDescent="0.25">
      <c r="B3150" s="136">
        <v>41445</v>
      </c>
      <c r="C3150" s="261">
        <v>3.6125659942626949</v>
      </c>
      <c r="D3150" s="130">
        <f t="shared" si="100"/>
        <v>-2.7845644046326088E-2</v>
      </c>
      <c r="E3150" s="130">
        <v>-8.470295073042141E-3</v>
      </c>
      <c r="G3150" s="130">
        <v>3148</v>
      </c>
      <c r="H3150" s="130">
        <f t="shared" ca="1" si="101"/>
        <v>-5.5521645833844129E-3</v>
      </c>
    </row>
    <row r="3151" spans="2:8" x14ac:dyDescent="0.25">
      <c r="B3151" s="136">
        <v>41444</v>
      </c>
      <c r="C3151" s="261">
        <v>3.7160415649414058</v>
      </c>
      <c r="D3151" s="130">
        <f t="shared" si="100"/>
        <v>-1.5391923870457595E-2</v>
      </c>
      <c r="E3151" s="130">
        <v>2.8643233325853674E-2</v>
      </c>
      <c r="G3151" s="130">
        <v>3149</v>
      </c>
      <c r="H3151" s="130">
        <f t="shared" ca="1" si="101"/>
        <v>7.0639108596867147E-3</v>
      </c>
    </row>
    <row r="3152" spans="2:8" x14ac:dyDescent="0.25">
      <c r="B3152" s="136">
        <v>41443</v>
      </c>
      <c r="C3152" s="261">
        <v>3.7741327285766602</v>
      </c>
      <c r="D3152" s="130">
        <f t="shared" si="100"/>
        <v>-1.5858189817082407E-2</v>
      </c>
      <c r="E3152" s="130">
        <v>1.5632538716280567E-2</v>
      </c>
      <c r="G3152" s="130">
        <v>3150</v>
      </c>
      <c r="H3152" s="130">
        <f t="shared" ca="1" si="101"/>
        <v>-2.637373720311649E-2</v>
      </c>
    </row>
    <row r="3153" spans="2:8" x14ac:dyDescent="0.25">
      <c r="B3153" s="136">
        <v>41442</v>
      </c>
      <c r="C3153" s="261">
        <v>3.834948062896729</v>
      </c>
      <c r="D3153" s="130">
        <f t="shared" si="100"/>
        <v>4.7566368226455583E-3</v>
      </c>
      <c r="E3153" s="130">
        <v>1.6113724315944794E-2</v>
      </c>
      <c r="G3153" s="130">
        <v>3151</v>
      </c>
      <c r="H3153" s="130">
        <f t="shared" ca="1" si="101"/>
        <v>-2.6910679885839631E-2</v>
      </c>
    </row>
    <row r="3154" spans="2:8" x14ac:dyDescent="0.25">
      <c r="B3154" s="136">
        <v>41439</v>
      </c>
      <c r="C3154" s="261">
        <v>3.8167929649353032</v>
      </c>
      <c r="D3154" s="130">
        <f t="shared" si="100"/>
        <v>9.1190027814330669E-3</v>
      </c>
      <c r="E3154" s="130">
        <v>-4.734118341021892E-3</v>
      </c>
      <c r="G3154" s="130">
        <v>3152</v>
      </c>
      <c r="H3154" s="130">
        <f t="shared" ca="1" si="101"/>
        <v>-3.9360483314048338E-2</v>
      </c>
    </row>
    <row r="3155" spans="2:8" x14ac:dyDescent="0.25">
      <c r="B3155" s="136">
        <v>41438</v>
      </c>
      <c r="C3155" s="261">
        <v>3.7823021411895752</v>
      </c>
      <c r="D3155" s="130">
        <f t="shared" si="100"/>
        <v>-2.6330305671959293E-3</v>
      </c>
      <c r="E3155" s="130">
        <v>-9.036598018963447E-3</v>
      </c>
      <c r="G3155" s="130">
        <v>3153</v>
      </c>
      <c r="H3155" s="130">
        <f t="shared" ca="1" si="101"/>
        <v>-3.4859298802253106E-3</v>
      </c>
    </row>
    <row r="3156" spans="2:8" x14ac:dyDescent="0.25">
      <c r="B3156" s="136">
        <v>41437</v>
      </c>
      <c r="C3156" s="261">
        <v>3.7922873497009282</v>
      </c>
      <c r="D3156" s="130">
        <f t="shared" si="100"/>
        <v>-1.9479107256591379E-2</v>
      </c>
      <c r="E3156" s="130">
        <v>2.6399817197608985E-3</v>
      </c>
      <c r="G3156" s="130">
        <v>3154</v>
      </c>
      <c r="H3156" s="130">
        <f t="shared" ca="1" si="101"/>
        <v>3.1556733456251235E-2</v>
      </c>
    </row>
    <row r="3157" spans="2:8" x14ac:dyDescent="0.25">
      <c r="B3157" s="136">
        <v>41436</v>
      </c>
      <c r="C3157" s="261">
        <v>3.86762523651123</v>
      </c>
      <c r="D3157" s="130">
        <f t="shared" si="100"/>
        <v>-1.2285185522321081E-2</v>
      </c>
      <c r="E3157" s="130">
        <v>1.9866080774771255E-2</v>
      </c>
      <c r="G3157" s="130">
        <v>3155</v>
      </c>
      <c r="H3157" s="130">
        <f t="shared" ca="1" si="101"/>
        <v>1.5606335321224624E-2</v>
      </c>
    </row>
    <row r="3158" spans="2:8" x14ac:dyDescent="0.25">
      <c r="B3158" s="136">
        <v>41435</v>
      </c>
      <c r="C3158" s="261">
        <v>3.9157307147979741</v>
      </c>
      <c r="D3158" s="130">
        <f t="shared" si="100"/>
        <v>1.8577700293595373E-3</v>
      </c>
      <c r="E3158" s="130">
        <v>1.2437988518799027E-2</v>
      </c>
      <c r="G3158" s="130">
        <v>3156</v>
      </c>
      <c r="H3158" s="130">
        <f t="shared" ca="1" si="101"/>
        <v>1.8958952541223283E-3</v>
      </c>
    </row>
    <row r="3159" spans="2:8" x14ac:dyDescent="0.25">
      <c r="B3159" s="136">
        <v>41432</v>
      </c>
      <c r="C3159" s="261">
        <v>3.908469676971436</v>
      </c>
      <c r="D3159" s="130">
        <f t="shared" si="100"/>
        <v>7.9587453662629953E-3</v>
      </c>
      <c r="E3159" s="130">
        <v>-1.8543251197274192E-3</v>
      </c>
      <c r="G3159" s="130">
        <v>3157</v>
      </c>
      <c r="H3159" s="130">
        <f t="shared" ca="1" si="101"/>
        <v>5.3057499456191553E-3</v>
      </c>
    </row>
    <row r="3160" spans="2:8" x14ac:dyDescent="0.25">
      <c r="B3160" s="136">
        <v>41431</v>
      </c>
      <c r="C3160" s="261">
        <v>3.8776087760925289</v>
      </c>
      <c r="D3160" s="130">
        <f t="shared" si="100"/>
        <v>1.6411674361536805E-3</v>
      </c>
      <c r="E3160" s="130">
        <v>-7.8959038778625978E-3</v>
      </c>
      <c r="G3160" s="130">
        <v>3158</v>
      </c>
      <c r="H3160" s="130">
        <f t="shared" ca="1" si="101"/>
        <v>9.2232068719744296E-3</v>
      </c>
    </row>
    <row r="3161" spans="2:8" x14ac:dyDescent="0.25">
      <c r="B3161" s="136">
        <v>41430</v>
      </c>
      <c r="C3161" s="261">
        <v>3.8712553977966309</v>
      </c>
      <c r="D3161" s="130">
        <f t="shared" si="100"/>
        <v>-2.3580476687302763E-2</v>
      </c>
      <c r="E3161" s="130">
        <v>-1.6384784187280235E-3</v>
      </c>
      <c r="G3161" s="130">
        <v>3159</v>
      </c>
      <c r="H3161" s="130">
        <f t="shared" ca="1" si="101"/>
        <v>1.5440006362079562E-2</v>
      </c>
    </row>
    <row r="3162" spans="2:8" x14ac:dyDescent="0.25">
      <c r="B3162" s="136">
        <v>41429</v>
      </c>
      <c r="C3162" s="261">
        <v>3.9647459983825679</v>
      </c>
      <c r="D3162" s="130">
        <f t="shared" si="100"/>
        <v>5.7565635287405575E-3</v>
      </c>
      <c r="E3162" s="130">
        <v>2.414994387586732E-2</v>
      </c>
      <c r="G3162" s="130">
        <v>3160</v>
      </c>
      <c r="H3162" s="130">
        <f t="shared" ca="1" si="101"/>
        <v>7.1832452974013375E-3</v>
      </c>
    </row>
    <row r="3163" spans="2:8" x14ac:dyDescent="0.25">
      <c r="B3163" s="136">
        <v>41428</v>
      </c>
      <c r="C3163" s="261">
        <v>3.9420533180236821</v>
      </c>
      <c r="D3163" s="130">
        <f t="shared" si="100"/>
        <v>4.023904490251945E-2</v>
      </c>
      <c r="E3163" s="130">
        <v>-5.7236151743752031E-3</v>
      </c>
      <c r="G3163" s="130">
        <v>3161</v>
      </c>
      <c r="H3163" s="130">
        <f t="shared" ca="1" si="101"/>
        <v>-1.6103214849982513E-2</v>
      </c>
    </row>
    <row r="3164" spans="2:8" x14ac:dyDescent="0.25">
      <c r="B3164" s="136">
        <v>41425</v>
      </c>
      <c r="C3164" s="261">
        <v>3.789564847946167</v>
      </c>
      <c r="D3164" s="130">
        <f t="shared" si="100"/>
        <v>7.1944121950555579E-4</v>
      </c>
      <c r="E3164" s="130">
        <v>-3.8682498123582966E-2</v>
      </c>
      <c r="G3164" s="130">
        <v>3162</v>
      </c>
      <c r="H3164" s="130">
        <f t="shared" ca="1" si="101"/>
        <v>-4.7429614658238813E-2</v>
      </c>
    </row>
    <row r="3165" spans="2:8" x14ac:dyDescent="0.25">
      <c r="B3165" s="136">
        <v>41424</v>
      </c>
      <c r="C3165" s="261">
        <v>3.786840438842773</v>
      </c>
      <c r="D3165" s="130">
        <f t="shared" si="100"/>
        <v>6.5138527495774189E-3</v>
      </c>
      <c r="E3165" s="130">
        <v>-7.1892399594917838E-4</v>
      </c>
      <c r="G3165" s="130">
        <v>3163</v>
      </c>
      <c r="H3165" s="130">
        <f t="shared" ca="1" si="101"/>
        <v>-2.2817386468587823E-2</v>
      </c>
    </row>
    <row r="3166" spans="2:8" x14ac:dyDescent="0.25">
      <c r="B3166" s="136">
        <v>41423</v>
      </c>
      <c r="C3166" s="261">
        <v>3.7623331546783452</v>
      </c>
      <c r="D3166" s="130">
        <f t="shared" si="100"/>
        <v>-1.3119018815590288E-2</v>
      </c>
      <c r="E3166" s="130">
        <v>-6.4716970678376524E-3</v>
      </c>
      <c r="G3166" s="130">
        <v>3164</v>
      </c>
      <c r="H3166" s="130">
        <f t="shared" ca="1" si="101"/>
        <v>-2.7991930415604219E-2</v>
      </c>
    </row>
    <row r="3167" spans="2:8" x14ac:dyDescent="0.25">
      <c r="B3167" s="136">
        <v>41422</v>
      </c>
      <c r="C3167" s="261">
        <v>3.812347412109375</v>
      </c>
      <c r="D3167" s="130">
        <f t="shared" si="100"/>
        <v>1.6746535764643296E-2</v>
      </c>
      <c r="E3167" s="130">
        <v>1.3293415382111668E-2</v>
      </c>
      <c r="G3167" s="130">
        <v>3165</v>
      </c>
      <c r="H3167" s="130">
        <f t="shared" ca="1" si="101"/>
        <v>1.1802774752953526E-2</v>
      </c>
    </row>
    <row r="3168" spans="2:8" x14ac:dyDescent="0.25">
      <c r="B3168" s="136">
        <v>41418</v>
      </c>
      <c r="C3168" s="261">
        <v>3.749555349349976</v>
      </c>
      <c r="D3168" s="130">
        <f t="shared" si="100"/>
        <v>-1.554401063856135E-2</v>
      </c>
      <c r="E3168" s="130">
        <v>-1.6470708456409033E-2</v>
      </c>
      <c r="G3168" s="130">
        <v>3166</v>
      </c>
      <c r="H3168" s="130">
        <f t="shared" ca="1" si="101"/>
        <v>6.2263810910905678E-3</v>
      </c>
    </row>
    <row r="3169" spans="2:8" x14ac:dyDescent="0.25">
      <c r="B3169" s="136">
        <v>41417</v>
      </c>
      <c r="C3169" s="261">
        <v>3.8087587356567378</v>
      </c>
      <c r="D3169" s="130">
        <f t="shared" si="100"/>
        <v>-1.3933974016399517E-2</v>
      </c>
      <c r="E3169" s="130">
        <v>1.5789441891296611E-2</v>
      </c>
      <c r="G3169" s="130">
        <v>3167</v>
      </c>
      <c r="H3169" s="130">
        <f t="shared" ca="1" si="101"/>
        <v>3.1907051160399193E-2</v>
      </c>
    </row>
    <row r="3170" spans="2:8" x14ac:dyDescent="0.25">
      <c r="B3170" s="136">
        <v>41416</v>
      </c>
      <c r="C3170" s="261">
        <v>3.8625798225402832</v>
      </c>
      <c r="D3170" s="130">
        <f t="shared" si="100"/>
        <v>-1.1024555118258282E-2</v>
      </c>
      <c r="E3170" s="130">
        <v>1.413087323691168E-2</v>
      </c>
      <c r="G3170" s="130">
        <v>3168</v>
      </c>
      <c r="H3170" s="130">
        <f t="shared" ca="1" si="101"/>
        <v>3.036946051161264E-3</v>
      </c>
    </row>
    <row r="3171" spans="2:8" x14ac:dyDescent="0.25">
      <c r="B3171" s="136">
        <v>41415</v>
      </c>
      <c r="C3171" s="261">
        <v>3.9056377410888672</v>
      </c>
      <c r="D3171" s="130">
        <f t="shared" si="100"/>
        <v>9.7406179688776899E-3</v>
      </c>
      <c r="E3171" s="130">
        <v>1.1147450804075889E-2</v>
      </c>
      <c r="G3171" s="130">
        <v>3169</v>
      </c>
      <c r="H3171" s="130">
        <f t="shared" ca="1" si="101"/>
        <v>6.9210830779263361E-3</v>
      </c>
    </row>
    <row r="3172" spans="2:8" x14ac:dyDescent="0.25">
      <c r="B3172" s="136">
        <v>41414</v>
      </c>
      <c r="C3172" s="261">
        <v>3.8679614067077641</v>
      </c>
      <c r="D3172" s="130">
        <f t="shared" si="100"/>
        <v>-5.5353448768359799E-3</v>
      </c>
      <c r="E3172" s="130">
        <v>-9.6466536014676949E-3</v>
      </c>
      <c r="G3172" s="130">
        <v>3170</v>
      </c>
      <c r="H3172" s="130">
        <f t="shared" ca="1" si="101"/>
        <v>-2.2504453926174107E-2</v>
      </c>
    </row>
    <row r="3173" spans="2:8" x14ac:dyDescent="0.25">
      <c r="B3173" s="136">
        <v>41411</v>
      </c>
      <c r="C3173" s="261">
        <v>3.889491081237793</v>
      </c>
      <c r="D3173" s="130">
        <f t="shared" si="100"/>
        <v>1.498135310124859E-2</v>
      </c>
      <c r="E3173" s="130">
        <v>5.5661554669838211E-3</v>
      </c>
      <c r="G3173" s="130">
        <v>3171</v>
      </c>
      <c r="H3173" s="130">
        <f t="shared" ca="1" si="101"/>
        <v>4.1721596830057543E-2</v>
      </c>
    </row>
    <row r="3174" spans="2:8" x14ac:dyDescent="0.25">
      <c r="B3174" s="136">
        <v>41410</v>
      </c>
      <c r="C3174" s="261">
        <v>3.8320813179016109</v>
      </c>
      <c r="D3174" s="130">
        <f t="shared" si="100"/>
        <v>5.8865927360368117E-3</v>
      </c>
      <c r="E3174" s="130">
        <v>-1.4760224959279759E-2</v>
      </c>
      <c r="G3174" s="130">
        <v>3172</v>
      </c>
      <c r="H3174" s="130">
        <f t="shared" ca="1" si="101"/>
        <v>-4.6210121189765863E-2</v>
      </c>
    </row>
    <row r="3175" spans="2:8" x14ac:dyDescent="0.25">
      <c r="B3175" s="136">
        <v>41409</v>
      </c>
      <c r="C3175" s="261">
        <v>3.8096554279327388</v>
      </c>
      <c r="D3175" s="130">
        <f t="shared" si="100"/>
        <v>-1.025408254590361E-2</v>
      </c>
      <c r="E3175" s="130">
        <v>-5.8521435503232338E-3</v>
      </c>
      <c r="G3175" s="130">
        <v>3173</v>
      </c>
      <c r="H3175" s="130">
        <f t="shared" ca="1" si="101"/>
        <v>-2.9719085133945777E-2</v>
      </c>
    </row>
    <row r="3176" spans="2:8" x14ac:dyDescent="0.25">
      <c r="B3176" s="136">
        <v>41408</v>
      </c>
      <c r="C3176" s="261">
        <v>3.849124670028687</v>
      </c>
      <c r="D3176" s="130">
        <f t="shared" si="100"/>
        <v>2.5702025540442009E-3</v>
      </c>
      <c r="E3176" s="130">
        <v>1.0360318102932904E-2</v>
      </c>
      <c r="G3176" s="130">
        <v>3174</v>
      </c>
      <c r="H3176" s="130">
        <f t="shared" ca="1" si="101"/>
        <v>-2.0656999389777694E-5</v>
      </c>
    </row>
    <row r="3177" spans="2:8" x14ac:dyDescent="0.25">
      <c r="B3177" s="136">
        <v>41407</v>
      </c>
      <c r="C3177" s="261">
        <v>3.8392570018768311</v>
      </c>
      <c r="D3177" s="130">
        <f t="shared" si="100"/>
        <v>-1.632862035092801E-3</v>
      </c>
      <c r="E3177" s="130">
        <v>-2.5636135479556628E-3</v>
      </c>
      <c r="G3177" s="130">
        <v>3175</v>
      </c>
      <c r="H3177" s="130">
        <f t="shared" ca="1" si="101"/>
        <v>-1.6302302705525514E-2</v>
      </c>
    </row>
    <row r="3178" spans="2:8" x14ac:dyDescent="0.25">
      <c r="B3178" s="136">
        <v>41404</v>
      </c>
      <c r="C3178" s="261">
        <v>3.8455362319946289</v>
      </c>
      <c r="D3178" s="130">
        <f t="shared" si="100"/>
        <v>-9.2444363417196942E-3</v>
      </c>
      <c r="E3178" s="130">
        <v>1.6355326342384043E-3</v>
      </c>
      <c r="G3178" s="130">
        <v>3176</v>
      </c>
      <c r="H3178" s="130">
        <f t="shared" ca="1" si="101"/>
        <v>8.4517452014727067E-3</v>
      </c>
    </row>
    <row r="3179" spans="2:8" x14ac:dyDescent="0.25">
      <c r="B3179" s="136">
        <v>41403</v>
      </c>
      <c r="C3179" s="261">
        <v>3.8814177513122559</v>
      </c>
      <c r="D3179" s="130">
        <f t="shared" si="100"/>
        <v>-1.25511516079495E-2</v>
      </c>
      <c r="E3179" s="130">
        <v>9.3306933423471308E-3</v>
      </c>
      <c r="G3179" s="130">
        <v>3177</v>
      </c>
      <c r="H3179" s="130">
        <f t="shared" ca="1" si="101"/>
        <v>1.0113695485645835E-2</v>
      </c>
    </row>
    <row r="3180" spans="2:8" x14ac:dyDescent="0.25">
      <c r="B3180" s="136">
        <v>41402</v>
      </c>
      <c r="C3180" s="261">
        <v>3.930753231048584</v>
      </c>
      <c r="D3180" s="130">
        <f t="shared" si="100"/>
        <v>-2.9577852937794067E-3</v>
      </c>
      <c r="E3180" s="130">
        <v>1.2710685346777851E-2</v>
      </c>
      <c r="G3180" s="130">
        <v>3178</v>
      </c>
      <c r="H3180" s="130">
        <f t="shared" ca="1" si="101"/>
        <v>2.1062060554768215E-2</v>
      </c>
    </row>
    <row r="3181" spans="2:8" x14ac:dyDescent="0.25">
      <c r="B3181" s="136">
        <v>41401</v>
      </c>
      <c r="C3181" s="261">
        <v>3.9424140453338619</v>
      </c>
      <c r="D3181" s="130">
        <f t="shared" si="100"/>
        <v>1.7360804980635143E-2</v>
      </c>
      <c r="E3181" s="130">
        <v>2.9665597405531328E-3</v>
      </c>
      <c r="G3181" s="130">
        <v>3179</v>
      </c>
      <c r="H3181" s="130">
        <f t="shared" ca="1" si="101"/>
        <v>-1.5678927467997845E-3</v>
      </c>
    </row>
    <row r="3182" spans="2:8" x14ac:dyDescent="0.25">
      <c r="B3182" s="136">
        <v>41400</v>
      </c>
      <c r="C3182" s="261">
        <v>3.875138521194458</v>
      </c>
      <c r="D3182" s="130">
        <f t="shared" si="100"/>
        <v>-4.3787464030610249E-3</v>
      </c>
      <c r="E3182" s="130">
        <v>-1.7064550644808454E-2</v>
      </c>
      <c r="G3182" s="130">
        <v>3180</v>
      </c>
      <c r="H3182" s="130">
        <f t="shared" ca="1" si="101"/>
        <v>1.0302187741042677E-3</v>
      </c>
    </row>
    <row r="3183" spans="2:8" x14ac:dyDescent="0.25">
      <c r="B3183" s="136">
        <v>41397</v>
      </c>
      <c r="C3183" s="261">
        <v>3.892181396484375</v>
      </c>
      <c r="D3183" s="130">
        <f t="shared" si="100"/>
        <v>1.9262350890273928E-2</v>
      </c>
      <c r="E3183" s="130">
        <v>4.3980041479043082E-3</v>
      </c>
      <c r="G3183" s="130">
        <v>3181</v>
      </c>
      <c r="H3183" s="130">
        <f t="shared" ca="1" si="101"/>
        <v>7.3925651329937907E-3</v>
      </c>
    </row>
    <row r="3184" spans="2:8" x14ac:dyDescent="0.25">
      <c r="B3184" s="136">
        <v>41396</v>
      </c>
      <c r="C3184" s="261">
        <v>3.818625688552856</v>
      </c>
      <c r="D3184" s="130">
        <f t="shared" si="100"/>
        <v>2.4795066285937341E-2</v>
      </c>
      <c r="E3184" s="130">
        <v>-1.8898324728122494E-2</v>
      </c>
      <c r="G3184" s="130">
        <v>3182</v>
      </c>
      <c r="H3184" s="130">
        <f t="shared" ca="1" si="101"/>
        <v>2.9714155382420379E-2</v>
      </c>
    </row>
    <row r="3185" spans="2:8" x14ac:dyDescent="0.25">
      <c r="B3185" s="136">
        <v>41395</v>
      </c>
      <c r="C3185" s="261">
        <v>3.7262334823608398</v>
      </c>
      <c r="D3185" s="130">
        <f t="shared" si="100"/>
        <v>-4.791456452228518E-3</v>
      </c>
      <c r="E3185" s="130">
        <v>-2.419514603617251E-2</v>
      </c>
      <c r="G3185" s="130">
        <v>3183</v>
      </c>
      <c r="H3185" s="130">
        <f t="shared" ca="1" si="101"/>
        <v>5.1698883587119387E-3</v>
      </c>
    </row>
    <row r="3186" spans="2:8" x14ac:dyDescent="0.25">
      <c r="B3186" s="136">
        <v>41394</v>
      </c>
      <c r="C3186" s="261">
        <v>3.744173526763916</v>
      </c>
      <c r="D3186" s="130">
        <f t="shared" si="100"/>
        <v>2.2788867870520795E-2</v>
      </c>
      <c r="E3186" s="130">
        <v>4.8145250392924522E-3</v>
      </c>
      <c r="G3186" s="130">
        <v>3184</v>
      </c>
      <c r="H3186" s="130">
        <f t="shared" ca="1" si="101"/>
        <v>-2.7289840667235946E-2</v>
      </c>
    </row>
    <row r="3187" spans="2:8" x14ac:dyDescent="0.25">
      <c r="B3187" s="136">
        <v>41393</v>
      </c>
      <c r="C3187" s="261">
        <v>3.660749197006226</v>
      </c>
      <c r="D3187" s="130">
        <f t="shared" si="100"/>
        <v>1.7705980753703172E-2</v>
      </c>
      <c r="E3187" s="130">
        <v>-2.2281106674506487E-2</v>
      </c>
      <c r="G3187" s="130">
        <v>3185</v>
      </c>
      <c r="H3187" s="130">
        <f t="shared" ca="1" si="101"/>
        <v>-3.5405600347990604E-2</v>
      </c>
    </row>
    <row r="3188" spans="2:8" x14ac:dyDescent="0.25">
      <c r="B3188" s="136">
        <v>41390</v>
      </c>
      <c r="C3188" s="261">
        <v>3.5970597267150879</v>
      </c>
      <c r="D3188" s="130">
        <f t="shared" si="100"/>
        <v>-1.8600530406664505E-2</v>
      </c>
      <c r="E3188" s="130">
        <v>-1.7397933281860341E-2</v>
      </c>
      <c r="G3188" s="130">
        <v>3186</v>
      </c>
      <c r="H3188" s="130">
        <f t="shared" ca="1" si="101"/>
        <v>9.3276040201430831E-3</v>
      </c>
    </row>
    <row r="3189" spans="2:8" x14ac:dyDescent="0.25">
      <c r="B3189" s="136">
        <v>41389</v>
      </c>
      <c r="C3189" s="261">
        <v>3.665235042572021</v>
      </c>
      <c r="D3189" s="130">
        <f t="shared" si="100"/>
        <v>1.4707632627477022E-3</v>
      </c>
      <c r="E3189" s="130">
        <v>1.8953067515282074E-2</v>
      </c>
      <c r="G3189" s="130">
        <v>3187</v>
      </c>
      <c r="H3189" s="130">
        <f t="shared" ca="1" si="101"/>
        <v>-3.2373876514918631E-2</v>
      </c>
    </row>
    <row r="3190" spans="2:8" x14ac:dyDescent="0.25">
      <c r="B3190" s="136">
        <v>41388</v>
      </c>
      <c r="C3190" s="261">
        <v>3.659852266311646</v>
      </c>
      <c r="D3190" s="130">
        <f t="shared" si="100"/>
        <v>-8.9872375545545294E-3</v>
      </c>
      <c r="E3190" s="130">
        <v>-1.4686032949739042E-3</v>
      </c>
      <c r="G3190" s="130">
        <v>3188</v>
      </c>
      <c r="H3190" s="130">
        <f t="shared" ca="1" si="101"/>
        <v>-8.2560231362971149E-5</v>
      </c>
    </row>
    <row r="3191" spans="2:8" x14ac:dyDescent="0.25">
      <c r="B3191" s="136">
        <v>41387</v>
      </c>
      <c r="C3191" s="261">
        <v>3.693042516708374</v>
      </c>
      <c r="D3191" s="130">
        <f t="shared" si="100"/>
        <v>-3.3890481769985876E-3</v>
      </c>
      <c r="E3191" s="130">
        <v>9.0687404795649837E-3</v>
      </c>
      <c r="G3191" s="130">
        <v>3189</v>
      </c>
      <c r="H3191" s="130">
        <f t="shared" ca="1" si="101"/>
        <v>-2.0672408257463195E-3</v>
      </c>
    </row>
    <row r="3192" spans="2:8" x14ac:dyDescent="0.25">
      <c r="B3192" s="136">
        <v>41386</v>
      </c>
      <c r="C3192" s="261">
        <v>3.7056009769439702</v>
      </c>
      <c r="D3192" s="130">
        <f t="shared" si="100"/>
        <v>-1.0302019803362065E-2</v>
      </c>
      <c r="E3192" s="130">
        <v>3.4005728823261858E-3</v>
      </c>
      <c r="G3192" s="130">
        <v>3190</v>
      </c>
      <c r="H3192" s="130">
        <f t="shared" ca="1" si="101"/>
        <v>1.0129287913593715E-2</v>
      </c>
    </row>
    <row r="3193" spans="2:8" x14ac:dyDescent="0.25">
      <c r="B3193" s="136">
        <v>41383</v>
      </c>
      <c r="C3193" s="261">
        <v>3.744173526763916</v>
      </c>
      <c r="D3193" s="130">
        <f t="shared" si="100"/>
        <v>1.1388797222761055E-2</v>
      </c>
      <c r="E3193" s="130">
        <v>1.0409256166527903E-2</v>
      </c>
      <c r="G3193" s="130">
        <v>3191</v>
      </c>
      <c r="H3193" s="130">
        <f t="shared" ca="1" si="101"/>
        <v>1.8286986270747718E-2</v>
      </c>
    </row>
    <row r="3194" spans="2:8" x14ac:dyDescent="0.25">
      <c r="B3194" s="136">
        <v>41382</v>
      </c>
      <c r="C3194" s="261">
        <v>3.7020120620727539</v>
      </c>
      <c r="D3194" s="130">
        <f t="shared" si="100"/>
        <v>-1.4800800526171609E-2</v>
      </c>
      <c r="E3194" s="130">
        <v>-1.1260553067261871E-2</v>
      </c>
      <c r="G3194" s="130">
        <v>3192</v>
      </c>
      <c r="H3194" s="130">
        <f t="shared" ca="1" si="101"/>
        <v>-4.2935511561903957E-2</v>
      </c>
    </row>
    <row r="3195" spans="2:8" x14ac:dyDescent="0.25">
      <c r="B3195" s="136">
        <v>41381</v>
      </c>
      <c r="C3195" s="261">
        <v>3.7576279640197749</v>
      </c>
      <c r="D3195" s="130">
        <f t="shared" si="100"/>
        <v>-2.0346205420785943E-2</v>
      </c>
      <c r="E3195" s="130">
        <v>1.5023155250305084E-2</v>
      </c>
      <c r="G3195" s="130">
        <v>3193</v>
      </c>
      <c r="H3195" s="130">
        <f t="shared" ca="1" si="101"/>
        <v>-2.6285376754197301E-2</v>
      </c>
    </row>
    <row r="3196" spans="2:8" x14ac:dyDescent="0.25">
      <c r="B3196" s="136">
        <v>41380</v>
      </c>
      <c r="C3196" s="261">
        <v>3.8356692790985112</v>
      </c>
      <c r="D3196" s="130">
        <f t="shared" si="100"/>
        <v>2.5173783860268886E-2</v>
      </c>
      <c r="E3196" s="130">
        <v>2.076877110400532E-2</v>
      </c>
      <c r="G3196" s="130">
        <v>3194</v>
      </c>
      <c r="H3196" s="130">
        <f t="shared" ca="1" si="101"/>
        <v>-1.1527302785566851E-2</v>
      </c>
    </row>
    <row r="3197" spans="2:8" x14ac:dyDescent="0.25">
      <c r="B3197" s="136">
        <v>41379</v>
      </c>
      <c r="C3197" s="261">
        <v>3.741482019424438</v>
      </c>
      <c r="D3197" s="130">
        <f t="shared" si="100"/>
        <v>-3.2250479360266947E-2</v>
      </c>
      <c r="E3197" s="130">
        <v>-2.4555625842749867E-2</v>
      </c>
      <c r="G3197" s="130">
        <v>3195</v>
      </c>
      <c r="H3197" s="130">
        <f t="shared" ca="1" si="101"/>
        <v>-6.9738129288264734E-3</v>
      </c>
    </row>
    <row r="3198" spans="2:8" x14ac:dyDescent="0.25">
      <c r="B3198" s="136">
        <v>41376</v>
      </c>
      <c r="C3198" s="261">
        <v>3.8661677837371831</v>
      </c>
      <c r="D3198" s="130">
        <f t="shared" si="100"/>
        <v>-0.20684583654156455</v>
      </c>
      <c r="E3198" s="130">
        <v>3.3325234135944279E-2</v>
      </c>
      <c r="G3198" s="130">
        <v>3196</v>
      </c>
      <c r="H3198" s="130">
        <f t="shared" ca="1" si="101"/>
        <v>8.2280556860926685E-3</v>
      </c>
    </row>
    <row r="3199" spans="2:8" x14ac:dyDescent="0.25">
      <c r="B3199" s="136">
        <v>41375</v>
      </c>
      <c r="C3199" s="261">
        <v>4.8744215965270996</v>
      </c>
      <c r="D3199" s="130">
        <f t="shared" si="100"/>
        <v>2.5283032455417943E-2</v>
      </c>
      <c r="E3199" s="130">
        <v>0.26078894377814626</v>
      </c>
      <c r="G3199" s="130">
        <v>3197</v>
      </c>
      <c r="H3199" s="130">
        <f t="shared" ca="1" si="101"/>
        <v>-3.2680731465916983E-2</v>
      </c>
    </row>
    <row r="3200" spans="2:8" x14ac:dyDescent="0.25">
      <c r="B3200" s="136">
        <v>41374</v>
      </c>
      <c r="C3200" s="261">
        <v>4.7542204856872559</v>
      </c>
      <c r="D3200" s="130">
        <f t="shared" si="100"/>
        <v>2.9525780886012154E-2</v>
      </c>
      <c r="E3200" s="130">
        <v>-2.4659563900973187E-2</v>
      </c>
      <c r="G3200" s="130">
        <v>3198</v>
      </c>
      <c r="H3200" s="130">
        <f t="shared" ca="1" si="101"/>
        <v>5.2124141605619121E-3</v>
      </c>
    </row>
    <row r="3201" spans="2:8" x14ac:dyDescent="0.25">
      <c r="B3201" s="136">
        <v>41373</v>
      </c>
      <c r="C3201" s="261">
        <v>4.6178741455078116</v>
      </c>
      <c r="D3201" s="130">
        <f t="shared" si="100"/>
        <v>-6.1772807219277366E-3</v>
      </c>
      <c r="E3201" s="130">
        <v>-2.8679010700054738E-2</v>
      </c>
      <c r="G3201" s="130">
        <v>3199</v>
      </c>
      <c r="H3201" s="130">
        <f t="shared" ca="1" si="101"/>
        <v>6.9117726487976719E-3</v>
      </c>
    </row>
    <row r="3202" spans="2:8" x14ac:dyDescent="0.25">
      <c r="B3202" s="136">
        <v>41372</v>
      </c>
      <c r="C3202" s="261">
        <v>4.6465773582458496</v>
      </c>
      <c r="D3202" s="130">
        <f t="shared" si="100"/>
        <v>-4.4204823001914827E-3</v>
      </c>
      <c r="E3202" s="130">
        <v>6.2156767017914486E-3</v>
      </c>
      <c r="G3202" s="130">
        <v>3200</v>
      </c>
      <c r="H3202" s="130">
        <f t="shared" ca="1" si="101"/>
        <v>2.0655145065048331E-2</v>
      </c>
    </row>
    <row r="3203" spans="2:8" x14ac:dyDescent="0.25">
      <c r="B3203" s="136">
        <v>41369</v>
      </c>
      <c r="C3203" s="261">
        <v>4.6672086715698242</v>
      </c>
      <c r="D3203" s="130">
        <f t="shared" ref="D3203:D3266" si="102">(C3203-C3204)/C3204</f>
        <v>-9.8955356591915369E-3</v>
      </c>
      <c r="E3203" s="130">
        <v>4.4401097266490424E-3</v>
      </c>
      <c r="G3203" s="130">
        <v>3201</v>
      </c>
      <c r="H3203" s="130">
        <f t="shared" ref="H3203:H3266" ca="1" si="103">_xlfn.NORM.INV(RAND(),N$5,N$6)</f>
        <v>-2.3590558393996831E-3</v>
      </c>
    </row>
    <row r="3204" spans="2:8" x14ac:dyDescent="0.25">
      <c r="B3204" s="136">
        <v>41368</v>
      </c>
      <c r="C3204" s="261">
        <v>4.7138547897338867</v>
      </c>
      <c r="D3204" s="130">
        <f t="shared" si="102"/>
        <v>-2.0320359792074239E-2</v>
      </c>
      <c r="E3204" s="130">
        <v>9.9944359565935139E-3</v>
      </c>
      <c r="G3204" s="130">
        <v>3202</v>
      </c>
      <c r="H3204" s="130">
        <f t="shared" ca="1" si="103"/>
        <v>-4.1368675767428094E-2</v>
      </c>
    </row>
    <row r="3205" spans="2:8" x14ac:dyDescent="0.25">
      <c r="B3205" s="136">
        <v>41367</v>
      </c>
      <c r="C3205" s="261">
        <v>4.8116288185119629</v>
      </c>
      <c r="D3205" s="130">
        <f t="shared" si="102"/>
        <v>-1.0514861471627574E-2</v>
      </c>
      <c r="E3205" s="130">
        <v>2.0741841473567293E-2</v>
      </c>
      <c r="G3205" s="130">
        <v>3203</v>
      </c>
      <c r="H3205" s="130">
        <f t="shared" ca="1" si="103"/>
        <v>2.6208939036168517E-2</v>
      </c>
    </row>
    <row r="3206" spans="2:8" x14ac:dyDescent="0.25">
      <c r="B3206" s="136">
        <v>41366</v>
      </c>
      <c r="C3206" s="261">
        <v>4.862760066986084</v>
      </c>
      <c r="D3206" s="130">
        <f t="shared" si="102"/>
        <v>1.7263950743340715E-2</v>
      </c>
      <c r="E3206" s="130">
        <v>1.0626598684711899E-2</v>
      </c>
      <c r="G3206" s="130">
        <v>3204</v>
      </c>
      <c r="H3206" s="130">
        <f t="shared" ca="1" si="103"/>
        <v>1.750712251190404E-2</v>
      </c>
    </row>
    <row r="3207" spans="2:8" x14ac:dyDescent="0.25">
      <c r="B3207" s="136">
        <v>41365</v>
      </c>
      <c r="C3207" s="261">
        <v>4.7802343368530273</v>
      </c>
      <c r="D3207" s="130">
        <f t="shared" si="102"/>
        <v>-1.1500457032532631E-2</v>
      </c>
      <c r="E3207" s="130">
        <v>-1.6970964842237365E-2</v>
      </c>
      <c r="G3207" s="130">
        <v>3205</v>
      </c>
      <c r="H3207" s="130">
        <f t="shared" ca="1" si="103"/>
        <v>-6.6094799032173929E-3</v>
      </c>
    </row>
    <row r="3208" spans="2:8" x14ac:dyDescent="0.25">
      <c r="B3208" s="136">
        <v>41361</v>
      </c>
      <c r="C3208" s="261">
        <v>4.8358488082885742</v>
      </c>
      <c r="D3208" s="130">
        <f t="shared" si="102"/>
        <v>2.2377973313456048E-2</v>
      </c>
      <c r="E3208" s="130">
        <v>1.1634256297183865E-2</v>
      </c>
      <c r="G3208" s="130">
        <v>3206</v>
      </c>
      <c r="H3208" s="130">
        <f t="shared" ca="1" si="103"/>
        <v>1.5714465259611135E-2</v>
      </c>
    </row>
    <row r="3209" spans="2:8" x14ac:dyDescent="0.25">
      <c r="B3209" s="136">
        <v>41360</v>
      </c>
      <c r="C3209" s="261">
        <v>4.7300009727478027</v>
      </c>
      <c r="D3209" s="130">
        <f t="shared" si="102"/>
        <v>1.9002664150485262E-3</v>
      </c>
      <c r="E3209" s="130">
        <v>-2.1888160638800336E-2</v>
      </c>
      <c r="G3209" s="130">
        <v>3207</v>
      </c>
      <c r="H3209" s="130">
        <f t="shared" ca="1" si="103"/>
        <v>1.1068606637733949E-2</v>
      </c>
    </row>
    <row r="3210" spans="2:8" x14ac:dyDescent="0.25">
      <c r="B3210" s="136">
        <v>41359</v>
      </c>
      <c r="C3210" s="261">
        <v>4.7210297584533691</v>
      </c>
      <c r="D3210" s="130">
        <f t="shared" si="102"/>
        <v>6.5021429318626051E-3</v>
      </c>
      <c r="E3210" s="130">
        <v>-1.8966622514713649E-3</v>
      </c>
      <c r="G3210" s="130">
        <v>3208</v>
      </c>
      <c r="H3210" s="130">
        <f t="shared" ca="1" si="103"/>
        <v>-2.9468058074807895E-3</v>
      </c>
    </row>
    <row r="3211" spans="2:8" x14ac:dyDescent="0.25">
      <c r="B3211" s="136">
        <v>41358</v>
      </c>
      <c r="C3211" s="261">
        <v>4.6905312538146973</v>
      </c>
      <c r="D3211" s="130">
        <f t="shared" si="102"/>
        <v>-1.5276385337227982E-3</v>
      </c>
      <c r="E3211" s="130">
        <v>-6.4601381899916949E-3</v>
      </c>
      <c r="G3211" s="130">
        <v>3209</v>
      </c>
      <c r="H3211" s="130">
        <f t="shared" ca="1" si="103"/>
        <v>2.5739205627451286E-2</v>
      </c>
    </row>
    <row r="3212" spans="2:8" x14ac:dyDescent="0.25">
      <c r="B3212" s="136">
        <v>41355</v>
      </c>
      <c r="C3212" s="261">
        <v>4.6977076530456543</v>
      </c>
      <c r="D3212" s="130">
        <f t="shared" si="102"/>
        <v>3.0645382656458529E-3</v>
      </c>
      <c r="E3212" s="130">
        <v>1.529975783685619E-3</v>
      </c>
      <c r="G3212" s="130">
        <v>3210</v>
      </c>
      <c r="H3212" s="130">
        <f t="shared" ca="1" si="103"/>
        <v>2.6074311037830259E-2</v>
      </c>
    </row>
    <row r="3213" spans="2:8" x14ac:dyDescent="0.25">
      <c r="B3213" s="136">
        <v>41354</v>
      </c>
      <c r="C3213" s="261">
        <v>4.6833553314208984</v>
      </c>
      <c r="D3213" s="130">
        <f t="shared" si="102"/>
        <v>-2.2833659695236815E-2</v>
      </c>
      <c r="E3213" s="130">
        <v>-3.0551755632240865E-3</v>
      </c>
      <c r="G3213" s="130">
        <v>3211</v>
      </c>
      <c r="H3213" s="130">
        <f t="shared" ca="1" si="103"/>
        <v>-1.2793845775498853E-2</v>
      </c>
    </row>
    <row r="3214" spans="2:8" x14ac:dyDescent="0.25">
      <c r="B3214" s="136">
        <v>41353</v>
      </c>
      <c r="C3214" s="261">
        <v>4.7927923202514648</v>
      </c>
      <c r="D3214" s="130">
        <f t="shared" si="102"/>
        <v>1.7133029080318201E-2</v>
      </c>
      <c r="E3214" s="130">
        <v>2.3367218817745346E-2</v>
      </c>
      <c r="G3214" s="130">
        <v>3212</v>
      </c>
      <c r="H3214" s="130">
        <f t="shared" ca="1" si="103"/>
        <v>-2.978983764040263E-2</v>
      </c>
    </row>
    <row r="3215" spans="2:8" x14ac:dyDescent="0.25">
      <c r="B3215" s="136">
        <v>41352</v>
      </c>
      <c r="C3215" s="261">
        <v>4.7120604515075684</v>
      </c>
      <c r="D3215" s="130">
        <f t="shared" si="102"/>
        <v>-1.2964920670878535E-2</v>
      </c>
      <c r="E3215" s="130">
        <v>-1.6844432921237176E-2</v>
      </c>
      <c r="G3215" s="130">
        <v>3213</v>
      </c>
      <c r="H3215" s="130">
        <f t="shared" ca="1" si="103"/>
        <v>2.2489565953030317E-2</v>
      </c>
    </row>
    <row r="3216" spans="2:8" x14ac:dyDescent="0.25">
      <c r="B3216" s="136">
        <v>41351</v>
      </c>
      <c r="C3216" s="261">
        <v>4.7739543914794922</v>
      </c>
      <c r="D3216" s="130">
        <f t="shared" si="102"/>
        <v>-6.9044570975569253E-3</v>
      </c>
      <c r="E3216" s="130">
        <v>1.3135217726699917E-2</v>
      </c>
      <c r="G3216" s="130">
        <v>3214</v>
      </c>
      <c r="H3216" s="130">
        <f t="shared" ca="1" si="103"/>
        <v>1.5340859764771805E-2</v>
      </c>
    </row>
    <row r="3217" spans="2:8" x14ac:dyDescent="0.25">
      <c r="B3217" s="136">
        <v>41348</v>
      </c>
      <c r="C3217" s="261">
        <v>4.8071451187133789</v>
      </c>
      <c r="D3217" s="130">
        <f t="shared" si="102"/>
        <v>6.1962833079423525E-3</v>
      </c>
      <c r="E3217" s="130">
        <v>6.952460059762031E-3</v>
      </c>
      <c r="G3217" s="130">
        <v>3215</v>
      </c>
      <c r="H3217" s="130">
        <f t="shared" ca="1" si="103"/>
        <v>-1.7087636712329837E-2</v>
      </c>
    </row>
    <row r="3218" spans="2:8" x14ac:dyDescent="0.25">
      <c r="B3218" s="136">
        <v>41347</v>
      </c>
      <c r="C3218" s="261">
        <v>4.7775421142578116</v>
      </c>
      <c r="D3218" s="130">
        <f t="shared" si="102"/>
        <v>6.0445621533170924E-3</v>
      </c>
      <c r="E3218" s="130">
        <v>-6.1581258157420611E-3</v>
      </c>
      <c r="G3218" s="130">
        <v>3216</v>
      </c>
      <c r="H3218" s="130">
        <f t="shared" ca="1" si="103"/>
        <v>4.6805219844257449E-3</v>
      </c>
    </row>
    <row r="3219" spans="2:8" x14ac:dyDescent="0.25">
      <c r="B3219" s="136">
        <v>41346</v>
      </c>
      <c r="C3219" s="261">
        <v>4.7488374710083008</v>
      </c>
      <c r="D3219" s="130">
        <f t="shared" si="102"/>
        <v>3.4115270926232629E-3</v>
      </c>
      <c r="E3219" s="130">
        <v>-6.0082449433248126E-3</v>
      </c>
      <c r="G3219" s="130">
        <v>3217</v>
      </c>
      <c r="H3219" s="130">
        <f t="shared" ca="1" si="103"/>
        <v>3.1528828602216327E-2</v>
      </c>
    </row>
    <row r="3220" spans="2:8" x14ac:dyDescent="0.25">
      <c r="B3220" s="136">
        <v>41345</v>
      </c>
      <c r="C3220" s="261">
        <v>4.732691764831543</v>
      </c>
      <c r="D3220" s="130">
        <f t="shared" si="102"/>
        <v>-2.9254860291439477E-2</v>
      </c>
      <c r="E3220" s="130">
        <v>-3.3999281456414347E-3</v>
      </c>
      <c r="G3220" s="130">
        <v>3218</v>
      </c>
      <c r="H3220" s="130">
        <f t="shared" ca="1" si="103"/>
        <v>-8.8640449007500611E-3</v>
      </c>
    </row>
    <row r="3221" spans="2:8" x14ac:dyDescent="0.25">
      <c r="B3221" s="136">
        <v>41344</v>
      </c>
      <c r="C3221" s="261">
        <v>4.8753185272216797</v>
      </c>
      <c r="D3221" s="130">
        <f t="shared" si="102"/>
        <v>-1.2895051858740169E-2</v>
      </c>
      <c r="E3221" s="130">
        <v>3.0136499370187364E-2</v>
      </c>
      <c r="G3221" s="130">
        <v>3219</v>
      </c>
      <c r="H3221" s="130">
        <f t="shared" ca="1" si="103"/>
        <v>1.7531887403541844E-4</v>
      </c>
    </row>
    <row r="3222" spans="2:8" x14ac:dyDescent="0.25">
      <c r="B3222" s="136">
        <v>41341</v>
      </c>
      <c r="C3222" s="261">
        <v>4.9390072822570801</v>
      </c>
      <c r="D3222" s="130">
        <f t="shared" si="102"/>
        <v>6.7654888433827968E-3</v>
      </c>
      <c r="E3222" s="130">
        <v>1.3063506451894333E-2</v>
      </c>
      <c r="G3222" s="130">
        <v>3220</v>
      </c>
      <c r="H3222" s="130">
        <f t="shared" ca="1" si="103"/>
        <v>8.1822621603233024E-3</v>
      </c>
    </row>
    <row r="3223" spans="2:8" x14ac:dyDescent="0.25">
      <c r="B3223" s="136">
        <v>41340</v>
      </c>
      <c r="C3223" s="261">
        <v>4.9058170318603516</v>
      </c>
      <c r="D3223" s="130">
        <f t="shared" si="102"/>
        <v>-1.2784652670012097E-3</v>
      </c>
      <c r="E3223" s="130">
        <v>-6.7200245919785085E-3</v>
      </c>
      <c r="G3223" s="130">
        <v>3221</v>
      </c>
      <c r="H3223" s="130">
        <f t="shared" ca="1" si="103"/>
        <v>-7.9756488092670753E-3</v>
      </c>
    </row>
    <row r="3224" spans="2:8" x14ac:dyDescent="0.25">
      <c r="B3224" s="136">
        <v>41339</v>
      </c>
      <c r="C3224" s="261">
        <v>4.9120969772338867</v>
      </c>
      <c r="D3224" s="130">
        <f t="shared" si="102"/>
        <v>1.1265125173511239E-2</v>
      </c>
      <c r="E3224" s="130">
        <v>1.280101832732583E-3</v>
      </c>
      <c r="G3224" s="130">
        <v>3222</v>
      </c>
      <c r="H3224" s="130">
        <f t="shared" ca="1" si="103"/>
        <v>-2.666787217584694E-2</v>
      </c>
    </row>
    <row r="3225" spans="2:8" x14ac:dyDescent="0.25">
      <c r="B3225" s="136">
        <v>41338</v>
      </c>
      <c r="C3225" s="261">
        <v>4.8573780059814453</v>
      </c>
      <c r="D3225" s="130">
        <f t="shared" si="102"/>
        <v>1.0638197604964485E-2</v>
      </c>
      <c r="E3225" s="130">
        <v>-1.1139635782039243E-2</v>
      </c>
      <c r="G3225" s="130">
        <v>3223</v>
      </c>
      <c r="H3225" s="130">
        <f t="shared" ca="1" si="103"/>
        <v>-4.6595390844211729E-2</v>
      </c>
    </row>
    <row r="3226" spans="2:8" x14ac:dyDescent="0.25">
      <c r="B3226" s="136">
        <v>41337</v>
      </c>
      <c r="C3226" s="261">
        <v>4.8062481880187988</v>
      </c>
      <c r="D3226" s="130">
        <f t="shared" si="102"/>
        <v>-7.2259890550357697E-3</v>
      </c>
      <c r="E3226" s="130">
        <v>-1.0526217621870171E-2</v>
      </c>
      <c r="G3226" s="130">
        <v>3224</v>
      </c>
      <c r="H3226" s="130">
        <f t="shared" ca="1" si="103"/>
        <v>1.5472913514085055E-2</v>
      </c>
    </row>
    <row r="3227" spans="2:8" x14ac:dyDescent="0.25">
      <c r="B3227" s="136">
        <v>41334</v>
      </c>
      <c r="C3227" s="261">
        <v>4.8412308692932129</v>
      </c>
      <c r="D3227" s="130">
        <f t="shared" si="102"/>
        <v>7.4162617408126915E-4</v>
      </c>
      <c r="E3227" s="130">
        <v>7.2785840235259263E-3</v>
      </c>
      <c r="G3227" s="130">
        <v>3225</v>
      </c>
      <c r="H3227" s="130">
        <f t="shared" ca="1" si="103"/>
        <v>-1.7374980045593541E-2</v>
      </c>
    </row>
    <row r="3228" spans="2:8" x14ac:dyDescent="0.25">
      <c r="B3228" s="136">
        <v>41333</v>
      </c>
      <c r="C3228" s="261">
        <v>4.8376431465148926</v>
      </c>
      <c r="D3228" s="130">
        <f t="shared" si="102"/>
        <v>-1.1365723739262108E-2</v>
      </c>
      <c r="E3228" s="130">
        <v>-7.4107657229825438E-4</v>
      </c>
      <c r="G3228" s="130">
        <v>3226</v>
      </c>
      <c r="H3228" s="130">
        <f t="shared" ca="1" si="103"/>
        <v>7.4540487079438663E-3</v>
      </c>
    </row>
    <row r="3229" spans="2:8" x14ac:dyDescent="0.25">
      <c r="B3229" s="136">
        <v>41332</v>
      </c>
      <c r="C3229" s="261">
        <v>4.8932585716247559</v>
      </c>
      <c r="D3229" s="130">
        <f t="shared" si="102"/>
        <v>1.2848409936090674E-3</v>
      </c>
      <c r="E3229" s="130">
        <v>1.1496388515124236E-2</v>
      </c>
      <c r="G3229" s="130">
        <v>3227</v>
      </c>
      <c r="H3229" s="130">
        <f t="shared" ca="1" si="103"/>
        <v>3.5228343780078115E-2</v>
      </c>
    </row>
    <row r="3230" spans="2:8" x14ac:dyDescent="0.25">
      <c r="B3230" s="136">
        <v>41331</v>
      </c>
      <c r="C3230" s="261">
        <v>4.8869795799255371</v>
      </c>
      <c r="D3230" s="130">
        <f t="shared" si="102"/>
        <v>-1.8322770607831487E-3</v>
      </c>
      <c r="E3230" s="130">
        <v>-1.2831922955450679E-3</v>
      </c>
      <c r="G3230" s="130">
        <v>3228</v>
      </c>
      <c r="H3230" s="130">
        <f t="shared" ca="1" si="103"/>
        <v>2.4671617036957512E-3</v>
      </c>
    </row>
    <row r="3231" spans="2:8" x14ac:dyDescent="0.25">
      <c r="B3231" s="136">
        <v>41330</v>
      </c>
      <c r="C3231" s="261">
        <v>4.8959503173828116</v>
      </c>
      <c r="D3231" s="130">
        <f t="shared" si="102"/>
        <v>2.0568513670131478E-2</v>
      </c>
      <c r="E3231" s="130">
        <v>1.8356404626947897E-3</v>
      </c>
      <c r="G3231" s="130">
        <v>3229</v>
      </c>
      <c r="H3231" s="130">
        <f t="shared" ca="1" si="103"/>
        <v>-2.9325985555864277E-2</v>
      </c>
    </row>
    <row r="3232" spans="2:8" x14ac:dyDescent="0.25">
      <c r="B3232" s="136">
        <v>41327</v>
      </c>
      <c r="C3232" s="261">
        <v>4.7972774505615234</v>
      </c>
      <c r="D3232" s="130">
        <f t="shared" si="102"/>
        <v>4.5143684895508691E-2</v>
      </c>
      <c r="E3232" s="130">
        <v>-2.0153976332430375E-2</v>
      </c>
      <c r="G3232" s="130">
        <v>3230</v>
      </c>
      <c r="H3232" s="130">
        <f t="shared" ca="1" si="103"/>
        <v>4.9224810935798391E-2</v>
      </c>
    </row>
    <row r="3233" spans="2:8" x14ac:dyDescent="0.25">
      <c r="B3233" s="136">
        <v>41326</v>
      </c>
      <c r="C3233" s="261">
        <v>4.5900650024414063</v>
      </c>
      <c r="D3233" s="130">
        <f t="shared" si="102"/>
        <v>-1.4065603429627736E-2</v>
      </c>
      <c r="E3233" s="130">
        <v>-4.3193759430333323E-2</v>
      </c>
      <c r="G3233" s="130">
        <v>3231</v>
      </c>
      <c r="H3233" s="130">
        <f t="shared" ca="1" si="103"/>
        <v>-1.7128204191853451E-2</v>
      </c>
    </row>
    <row r="3234" spans="2:8" x14ac:dyDescent="0.25">
      <c r="B3234" s="136">
        <v>41325</v>
      </c>
      <c r="C3234" s="261">
        <v>4.655548095703125</v>
      </c>
      <c r="D3234" s="130">
        <f t="shared" si="102"/>
        <v>-6.698690182908436E-3</v>
      </c>
      <c r="E3234" s="130">
        <v>1.4266267084864592E-2</v>
      </c>
      <c r="G3234" s="130">
        <v>3232</v>
      </c>
      <c r="H3234" s="130">
        <f t="shared" ca="1" si="103"/>
        <v>1.4018687916546293E-3</v>
      </c>
    </row>
    <row r="3235" spans="2:8" x14ac:dyDescent="0.25">
      <c r="B3235" s="136">
        <v>41324</v>
      </c>
      <c r="C3235" s="261">
        <v>4.6869444847106934</v>
      </c>
      <c r="D3235" s="130">
        <f t="shared" si="102"/>
        <v>1.6537235099305214E-2</v>
      </c>
      <c r="E3235" s="130">
        <v>6.7438652468322481E-3</v>
      </c>
      <c r="G3235" s="130">
        <v>3233</v>
      </c>
      <c r="H3235" s="130">
        <f t="shared" ca="1" si="103"/>
        <v>-7.621657973014939E-4</v>
      </c>
    </row>
    <row r="3236" spans="2:8" x14ac:dyDescent="0.25">
      <c r="B3236" s="136">
        <v>41320</v>
      </c>
      <c r="C3236" s="261">
        <v>4.6106963157653809</v>
      </c>
      <c r="D3236" s="130">
        <f t="shared" si="102"/>
        <v>-4.4549348269258488E-3</v>
      </c>
      <c r="E3236" s="130">
        <v>-1.6268203985355931E-2</v>
      </c>
      <c r="G3236" s="130">
        <v>3234</v>
      </c>
      <c r="H3236" s="130">
        <f t="shared" ca="1" si="103"/>
        <v>2.4026888613939042E-2</v>
      </c>
    </row>
    <row r="3237" spans="2:8" x14ac:dyDescent="0.25">
      <c r="B3237" s="136">
        <v>41319</v>
      </c>
      <c r="C3237" s="261">
        <v>4.6313285827636719</v>
      </c>
      <c r="D3237" s="130">
        <f t="shared" si="102"/>
        <v>-1.0540475176104154E-2</v>
      </c>
      <c r="E3237" s="130">
        <v>4.4748700814978819E-3</v>
      </c>
      <c r="G3237" s="130">
        <v>3235</v>
      </c>
      <c r="H3237" s="130">
        <f t="shared" ca="1" si="103"/>
        <v>1.4388974619653622E-2</v>
      </c>
    </row>
    <row r="3238" spans="2:8" x14ac:dyDescent="0.25">
      <c r="B3238" s="136">
        <v>41318</v>
      </c>
      <c r="C3238" s="261">
        <v>4.6806650161743164</v>
      </c>
      <c r="D3238" s="130">
        <f t="shared" si="102"/>
        <v>1.222143989387833E-2</v>
      </c>
      <c r="E3238" s="130">
        <v>1.0652760331939954E-2</v>
      </c>
      <c r="G3238" s="130">
        <v>3236</v>
      </c>
      <c r="H3238" s="130">
        <f t="shared" ca="1" si="103"/>
        <v>3.8887835294167867E-3</v>
      </c>
    </row>
    <row r="3239" spans="2:8" x14ac:dyDescent="0.25">
      <c r="B3239" s="136">
        <v>41317</v>
      </c>
      <c r="C3239" s="261">
        <v>4.6241512298583984</v>
      </c>
      <c r="D3239" s="130">
        <f t="shared" si="102"/>
        <v>8.4115509162905437E-3</v>
      </c>
      <c r="E3239" s="130">
        <v>-1.2073879698852881E-2</v>
      </c>
      <c r="G3239" s="130">
        <v>3237</v>
      </c>
      <c r="H3239" s="130">
        <f t="shared" ca="1" si="103"/>
        <v>-2.3145827464321343E-3</v>
      </c>
    </row>
    <row r="3240" spans="2:8" x14ac:dyDescent="0.25">
      <c r="B3240" s="136">
        <v>41316</v>
      </c>
      <c r="C3240" s="261">
        <v>4.5855793952941886</v>
      </c>
      <c r="D3240" s="130">
        <f t="shared" si="102"/>
        <v>-2.4241517817689292E-2</v>
      </c>
      <c r="E3240" s="130">
        <v>-8.3413869155380162E-3</v>
      </c>
      <c r="G3240" s="130">
        <v>3238</v>
      </c>
      <c r="H3240" s="130">
        <f t="shared" ca="1" si="103"/>
        <v>1.1117252643544427E-5</v>
      </c>
    </row>
    <row r="3241" spans="2:8" x14ac:dyDescent="0.25">
      <c r="B3241" s="136">
        <v>41313</v>
      </c>
      <c r="C3241" s="261">
        <v>4.6995024681091309</v>
      </c>
      <c r="D3241" s="130">
        <f t="shared" si="102"/>
        <v>3.6398804541179336E-3</v>
      </c>
      <c r="E3241" s="130">
        <v>2.4843768473805598E-2</v>
      </c>
      <c r="G3241" s="130">
        <v>3239</v>
      </c>
      <c r="H3241" s="130">
        <f t="shared" ca="1" si="103"/>
        <v>4.3201106161878285E-2</v>
      </c>
    </row>
    <row r="3242" spans="2:8" x14ac:dyDescent="0.25">
      <c r="B3242" s="136">
        <v>41312</v>
      </c>
      <c r="C3242" s="261">
        <v>4.6824588775634766</v>
      </c>
      <c r="D3242" s="130">
        <f t="shared" si="102"/>
        <v>-1.3045912260053891E-2</v>
      </c>
      <c r="E3242" s="130">
        <v>-3.626679773297762E-3</v>
      </c>
      <c r="G3242" s="130">
        <v>3240</v>
      </c>
      <c r="H3242" s="130">
        <f t="shared" ca="1" si="103"/>
        <v>-4.7111909315379376E-2</v>
      </c>
    </row>
    <row r="3243" spans="2:8" x14ac:dyDescent="0.25">
      <c r="B3243" s="136">
        <v>41311</v>
      </c>
      <c r="C3243" s="261">
        <v>4.7443532943725586</v>
      </c>
      <c r="D3243" s="130">
        <f t="shared" si="102"/>
        <v>5.5132471948674266E-3</v>
      </c>
      <c r="E3243" s="130">
        <v>1.3218357796083597E-2</v>
      </c>
      <c r="G3243" s="130">
        <v>3241</v>
      </c>
      <c r="H3243" s="130">
        <f t="shared" ca="1" si="103"/>
        <v>2.2193911699632584E-4</v>
      </c>
    </row>
    <row r="3244" spans="2:8" x14ac:dyDescent="0.25">
      <c r="B3244" s="136">
        <v>41310</v>
      </c>
      <c r="C3244" s="261">
        <v>4.7183399200439453</v>
      </c>
      <c r="D3244" s="130">
        <f t="shared" si="102"/>
        <v>1.329230631852279E-2</v>
      </c>
      <c r="E3244" s="130">
        <v>-5.4830179614719339E-3</v>
      </c>
      <c r="G3244" s="130">
        <v>3242</v>
      </c>
      <c r="H3244" s="130">
        <f t="shared" ca="1" si="103"/>
        <v>-2.6685717963881347E-2</v>
      </c>
    </row>
    <row r="3245" spans="2:8" x14ac:dyDescent="0.25">
      <c r="B3245" s="136">
        <v>41309</v>
      </c>
      <c r="C3245" s="261">
        <v>4.6564450263977051</v>
      </c>
      <c r="D3245" s="130">
        <f t="shared" si="102"/>
        <v>-1.7228365589281175E-2</v>
      </c>
      <c r="E3245" s="130">
        <v>-1.3117938659591903E-2</v>
      </c>
      <c r="G3245" s="130">
        <v>3243</v>
      </c>
      <c r="H3245" s="130">
        <f t="shared" ca="1" si="103"/>
        <v>-1.1924819862422151E-2</v>
      </c>
    </row>
    <row r="3246" spans="2:8" x14ac:dyDescent="0.25">
      <c r="B3246" s="136">
        <v>41306</v>
      </c>
      <c r="C3246" s="261">
        <v>4.7380743026733398</v>
      </c>
      <c r="D3246" s="130">
        <f t="shared" si="102"/>
        <v>1.8967192937117871E-3</v>
      </c>
      <c r="E3246" s="130">
        <v>1.7530385479238523E-2</v>
      </c>
      <c r="G3246" s="130">
        <v>3244</v>
      </c>
      <c r="H3246" s="130">
        <f t="shared" ca="1" si="103"/>
        <v>5.3319524162124177E-4</v>
      </c>
    </row>
    <row r="3247" spans="2:8" x14ac:dyDescent="0.25">
      <c r="B3247" s="136">
        <v>41305</v>
      </c>
      <c r="C3247" s="261">
        <v>4.7291045188903809</v>
      </c>
      <c r="D3247" s="130">
        <f t="shared" si="102"/>
        <v>-2.0820372168680432E-3</v>
      </c>
      <c r="E3247" s="130">
        <v>-1.8931285602460917E-3</v>
      </c>
      <c r="G3247" s="130">
        <v>3245</v>
      </c>
      <c r="H3247" s="130">
        <f t="shared" ca="1" si="103"/>
        <v>-1.6651188501126329E-2</v>
      </c>
    </row>
    <row r="3248" spans="2:8" x14ac:dyDescent="0.25">
      <c r="B3248" s="136">
        <v>41304</v>
      </c>
      <c r="C3248" s="261">
        <v>4.7389712333679199</v>
      </c>
      <c r="D3248" s="130">
        <f t="shared" si="102"/>
        <v>7.2450629415223107E-3</v>
      </c>
      <c r="E3248" s="130">
        <v>2.0863811400501993E-3</v>
      </c>
      <c r="G3248" s="130">
        <v>3246</v>
      </c>
      <c r="H3248" s="130">
        <f t="shared" ca="1" si="103"/>
        <v>-2.8062337564273326E-2</v>
      </c>
    </row>
    <row r="3249" spans="2:8" x14ac:dyDescent="0.25">
      <c r="B3249" s="136">
        <v>41303</v>
      </c>
      <c r="C3249" s="261">
        <v>4.7048840522766113</v>
      </c>
      <c r="D3249" s="130">
        <f t="shared" si="102"/>
        <v>4.59685830611132E-3</v>
      </c>
      <c r="E3249" s="130">
        <v>-7.1929495691585611E-3</v>
      </c>
      <c r="G3249" s="130">
        <v>3247</v>
      </c>
      <c r="H3249" s="130">
        <f t="shared" ca="1" si="103"/>
        <v>3.6433867742656496E-3</v>
      </c>
    </row>
    <row r="3250" spans="2:8" x14ac:dyDescent="0.25">
      <c r="B3250" s="136">
        <v>41302</v>
      </c>
      <c r="C3250" s="261">
        <v>4.6833553314208984</v>
      </c>
      <c r="D3250" s="130">
        <f t="shared" si="102"/>
        <v>-8.7336372351788302E-3</v>
      </c>
      <c r="E3250" s="130">
        <v>-4.5758238920458666E-3</v>
      </c>
      <c r="G3250" s="130">
        <v>3248</v>
      </c>
      <c r="H3250" s="130">
        <f t="shared" ca="1" si="103"/>
        <v>1.430074323190436E-2</v>
      </c>
    </row>
    <row r="3251" spans="2:8" x14ac:dyDescent="0.25">
      <c r="B3251" s="136">
        <v>41299</v>
      </c>
      <c r="C3251" s="261">
        <v>4.7246184349060059</v>
      </c>
      <c r="D3251" s="130">
        <f t="shared" si="102"/>
        <v>5.697493012189424E-4</v>
      </c>
      <c r="E3251" s="130">
        <v>8.8105856944637323E-3</v>
      </c>
      <c r="G3251" s="130">
        <v>3249</v>
      </c>
      <c r="H3251" s="130">
        <f t="shared" ca="1" si="103"/>
        <v>-4.3570965131939469E-3</v>
      </c>
    </row>
    <row r="3252" spans="2:8" x14ac:dyDescent="0.25">
      <c r="B3252" s="136">
        <v>41298</v>
      </c>
      <c r="C3252" s="261">
        <v>4.7219281196594238</v>
      </c>
      <c r="D3252" s="130">
        <f t="shared" si="102"/>
        <v>-7.1669732110765045E-3</v>
      </c>
      <c r="E3252" s="130">
        <v>-5.6942487179613985E-4</v>
      </c>
      <c r="G3252" s="130">
        <v>3250</v>
      </c>
      <c r="H3252" s="130">
        <f t="shared" ca="1" si="103"/>
        <v>-1.8749537111884422E-2</v>
      </c>
    </row>
    <row r="3253" spans="2:8" x14ac:dyDescent="0.25">
      <c r="B3253" s="136">
        <v>41297</v>
      </c>
      <c r="C3253" s="261">
        <v>4.756014347076416</v>
      </c>
      <c r="D3253" s="130">
        <f t="shared" si="102"/>
        <v>1.9419187443773685E-2</v>
      </c>
      <c r="E3253" s="130">
        <v>7.218709508744218E-3</v>
      </c>
      <c r="G3253" s="130">
        <v>3251</v>
      </c>
      <c r="H3253" s="130">
        <f t="shared" ca="1" si="103"/>
        <v>1.8490145714964667E-2</v>
      </c>
    </row>
    <row r="3254" spans="2:8" x14ac:dyDescent="0.25">
      <c r="B3254" s="136">
        <v>41296</v>
      </c>
      <c r="C3254" s="261">
        <v>4.6654157638549796</v>
      </c>
      <c r="D3254" s="130">
        <f t="shared" si="102"/>
        <v>-3.8304946553086145E-3</v>
      </c>
      <c r="E3254" s="130">
        <v>-1.9049266173288264E-2</v>
      </c>
      <c r="G3254" s="130">
        <v>3252</v>
      </c>
      <c r="H3254" s="130">
        <f t="shared" ca="1" si="103"/>
        <v>-1.2170520843644334E-2</v>
      </c>
    </row>
    <row r="3255" spans="2:8" x14ac:dyDescent="0.25">
      <c r="B3255" s="136">
        <v>41292</v>
      </c>
      <c r="C3255" s="261">
        <v>4.6833553314208984</v>
      </c>
      <c r="D3255" s="130">
        <f t="shared" si="102"/>
        <v>1.5345695205676061E-3</v>
      </c>
      <c r="E3255" s="130">
        <v>3.8452237643865632E-3</v>
      </c>
      <c r="G3255" s="130">
        <v>3253</v>
      </c>
      <c r="H3255" s="130">
        <f t="shared" ca="1" si="103"/>
        <v>-1.4971037226601478E-4</v>
      </c>
    </row>
    <row r="3256" spans="2:8" x14ac:dyDescent="0.25">
      <c r="B3256" s="136">
        <v>41291</v>
      </c>
      <c r="C3256" s="261">
        <v>4.6761794090270996</v>
      </c>
      <c r="D3256" s="130">
        <f t="shared" si="102"/>
        <v>1.5585381524174611E-2</v>
      </c>
      <c r="E3256" s="130">
        <v>-1.5322182251803862E-3</v>
      </c>
      <c r="G3256" s="130">
        <v>3254</v>
      </c>
      <c r="H3256" s="130">
        <f t="shared" ca="1" si="103"/>
        <v>-1.0180645108189924E-2</v>
      </c>
    </row>
    <row r="3257" spans="2:8" x14ac:dyDescent="0.25">
      <c r="B3257" s="136">
        <v>41290</v>
      </c>
      <c r="C3257" s="261">
        <v>4.6044178009033203</v>
      </c>
      <c r="D3257" s="130">
        <f t="shared" si="102"/>
        <v>6.4708640180477922E-3</v>
      </c>
      <c r="E3257" s="130">
        <v>-1.5346205063314631E-2</v>
      </c>
      <c r="G3257" s="130">
        <v>3255</v>
      </c>
      <c r="H3257" s="130">
        <f t="shared" ca="1" si="103"/>
        <v>-5.7206158408364073E-4</v>
      </c>
    </row>
    <row r="3258" spans="2:8" x14ac:dyDescent="0.25">
      <c r="B3258" s="136">
        <v>41289</v>
      </c>
      <c r="C3258" s="261">
        <v>4.5748147964477539</v>
      </c>
      <c r="D3258" s="130">
        <f t="shared" si="102"/>
        <v>-1.7908833155867818E-2</v>
      </c>
      <c r="E3258" s="130">
        <v>-6.4292611434519963E-3</v>
      </c>
      <c r="G3258" s="130">
        <v>3256</v>
      </c>
      <c r="H3258" s="130">
        <f t="shared" ca="1" si="103"/>
        <v>1.0187069211633053E-2</v>
      </c>
    </row>
    <row r="3259" spans="2:8" x14ac:dyDescent="0.25">
      <c r="B3259" s="136">
        <v>41288</v>
      </c>
      <c r="C3259" s="261">
        <v>4.658238410949707</v>
      </c>
      <c r="D3259" s="130">
        <f t="shared" si="102"/>
        <v>-5.5536717682973568E-3</v>
      </c>
      <c r="E3259" s="130">
        <v>1.8235408035912139E-2</v>
      </c>
      <c r="G3259" s="130">
        <v>3257</v>
      </c>
      <c r="H3259" s="130">
        <f t="shared" ca="1" si="103"/>
        <v>-1.6256645854964696E-2</v>
      </c>
    </row>
    <row r="3260" spans="2:8" x14ac:dyDescent="0.25">
      <c r="B3260" s="136">
        <v>41285</v>
      </c>
      <c r="C3260" s="261">
        <v>4.6842532157897949</v>
      </c>
      <c r="D3260" s="130">
        <f t="shared" si="102"/>
        <v>0.1881687620644398</v>
      </c>
      <c r="E3260" s="130">
        <v>5.5846872884258566E-3</v>
      </c>
      <c r="G3260" s="130">
        <v>3258</v>
      </c>
      <c r="H3260" s="130">
        <f t="shared" ca="1" si="103"/>
        <v>-3.5666485483494048E-2</v>
      </c>
    </row>
    <row r="3261" spans="2:8" x14ac:dyDescent="0.25">
      <c r="B3261" s="136">
        <v>41284</v>
      </c>
      <c r="C3261" s="261">
        <v>3.9424140453338619</v>
      </c>
      <c r="D3261" s="130">
        <f t="shared" si="102"/>
        <v>2.9755882272533341E-2</v>
      </c>
      <c r="E3261" s="130">
        <v>-0.15836871669433317</v>
      </c>
      <c r="G3261" s="130">
        <v>3259</v>
      </c>
      <c r="H3261" s="130">
        <f t="shared" ca="1" si="103"/>
        <v>3.3111320691852852E-3</v>
      </c>
    </row>
    <row r="3262" spans="2:8" x14ac:dyDescent="0.25">
      <c r="B3262" s="136">
        <v>41283</v>
      </c>
      <c r="C3262" s="261">
        <v>3.8284938335418701</v>
      </c>
      <c r="D3262" s="130">
        <f t="shared" si="102"/>
        <v>3.7630486995385015E-3</v>
      </c>
      <c r="E3262" s="130">
        <v>-2.8896054671584973E-2</v>
      </c>
      <c r="G3262" s="130">
        <v>3260</v>
      </c>
      <c r="H3262" s="130">
        <f t="shared" ca="1" si="103"/>
        <v>1.801162541896863E-2</v>
      </c>
    </row>
    <row r="3263" spans="2:8" x14ac:dyDescent="0.25">
      <c r="B3263" s="136">
        <v>41282</v>
      </c>
      <c r="C3263" s="261">
        <v>3.8141410350799561</v>
      </c>
      <c r="D3263" s="130">
        <f t="shared" si="102"/>
        <v>-1.7787153275116752E-2</v>
      </c>
      <c r="E3263" s="130">
        <v>-3.7489412510391326E-3</v>
      </c>
      <c r="G3263" s="130">
        <v>3261</v>
      </c>
      <c r="H3263" s="130">
        <f t="shared" ca="1" si="103"/>
        <v>-2.6947857755277617E-2</v>
      </c>
    </row>
    <row r="3264" spans="2:8" x14ac:dyDescent="0.25">
      <c r="B3264" s="136">
        <v>41281</v>
      </c>
      <c r="C3264" s="261">
        <v>3.8832123279571529</v>
      </c>
      <c r="D3264" s="130">
        <f t="shared" si="102"/>
        <v>1.4292433733571098E-2</v>
      </c>
      <c r="E3264" s="130">
        <v>1.8109265557283954E-2</v>
      </c>
      <c r="G3264" s="130">
        <v>3262</v>
      </c>
      <c r="H3264" s="130">
        <f t="shared" ca="1" si="103"/>
        <v>-2.4051185856274072E-3</v>
      </c>
    </row>
    <row r="3265" spans="2:8" x14ac:dyDescent="0.25">
      <c r="B3265" s="136">
        <v>41278</v>
      </c>
      <c r="C3265" s="261">
        <v>3.8284938335418701</v>
      </c>
      <c r="D3265" s="130">
        <f t="shared" si="102"/>
        <v>-1.8173059162197271E-2</v>
      </c>
      <c r="E3265" s="130">
        <v>-1.4091038499578672E-2</v>
      </c>
      <c r="G3265" s="130">
        <v>3263</v>
      </c>
      <c r="H3265" s="130">
        <f t="shared" ca="1" si="103"/>
        <v>1.162253429692995E-2</v>
      </c>
    </row>
    <row r="3266" spans="2:8" x14ac:dyDescent="0.25">
      <c r="B3266" s="136">
        <v>41277</v>
      </c>
      <c r="C3266" s="261">
        <v>3.8993570804595952</v>
      </c>
      <c r="D3266" s="130">
        <f t="shared" si="102"/>
        <v>1.4232164075639656E-2</v>
      </c>
      <c r="E3266" s="130">
        <v>1.8509432168045847E-2</v>
      </c>
      <c r="G3266" s="130">
        <v>3264</v>
      </c>
      <c r="H3266" s="130">
        <f t="shared" ca="1" si="103"/>
        <v>-1.7255331183836129E-2</v>
      </c>
    </row>
    <row r="3267" spans="2:8" x14ac:dyDescent="0.25">
      <c r="B3267" s="136">
        <v>41276</v>
      </c>
      <c r="C3267" s="261">
        <v>3.8446395397186279</v>
      </c>
      <c r="D3267" s="130">
        <f t="shared" ref="D3267:D3330" si="104">(C3267-C3268)/C3268</f>
        <v>1.3238858296996298E-2</v>
      </c>
      <c r="E3267" s="130">
        <v>-1.4032451917565343E-2</v>
      </c>
      <c r="G3267" s="130">
        <v>3265</v>
      </c>
      <c r="H3267" s="130">
        <f t="shared" ref="H3267:H3330" ca="1" si="105">_xlfn.NORM.INV(RAND(),N$5,N$6)</f>
        <v>2.7751949029079993E-2</v>
      </c>
    </row>
    <row r="3268" spans="2:8" x14ac:dyDescent="0.25">
      <c r="B3268" s="136">
        <v>41274</v>
      </c>
      <c r="C3268" s="261">
        <v>3.7944059371948242</v>
      </c>
      <c r="D3268" s="130">
        <f t="shared" si="104"/>
        <v>1.2203832968125628E-2</v>
      </c>
      <c r="E3268" s="130">
        <v>-1.3065880950566327E-2</v>
      </c>
      <c r="G3268" s="130">
        <v>3266</v>
      </c>
      <c r="H3268" s="130">
        <f t="shared" ca="1" si="105"/>
        <v>1.0530775044265497E-2</v>
      </c>
    </row>
    <row r="3269" spans="2:8" x14ac:dyDescent="0.25">
      <c r="B3269" s="136">
        <v>41271</v>
      </c>
      <c r="C3269" s="261">
        <v>3.7486579418182369</v>
      </c>
      <c r="D3269" s="130">
        <f t="shared" si="104"/>
        <v>2.1583708688322741E-3</v>
      </c>
      <c r="E3269" s="130">
        <v>-1.2056695075279296E-2</v>
      </c>
      <c r="G3269" s="130">
        <v>3267</v>
      </c>
      <c r="H3269" s="130">
        <f t="shared" ca="1" si="105"/>
        <v>4.002938077290627E-2</v>
      </c>
    </row>
    <row r="3270" spans="2:8" x14ac:dyDescent="0.25">
      <c r="B3270" s="136">
        <v>41270</v>
      </c>
      <c r="C3270" s="261">
        <v>3.7405843734741211</v>
      </c>
      <c r="D3270" s="130">
        <f t="shared" si="104"/>
        <v>-1.0441512750639363E-2</v>
      </c>
      <c r="E3270" s="130">
        <v>-2.153722337279936E-3</v>
      </c>
      <c r="G3270" s="130">
        <v>3268</v>
      </c>
      <c r="H3270" s="130">
        <f t="shared" ca="1" si="105"/>
        <v>-1.6945933611391184E-2</v>
      </c>
    </row>
    <row r="3271" spans="2:8" x14ac:dyDescent="0.25">
      <c r="B3271" s="136">
        <v>41269</v>
      </c>
      <c r="C3271" s="261">
        <v>3.780053853988647</v>
      </c>
      <c r="D3271" s="130">
        <f t="shared" si="104"/>
        <v>4.7687349246141606E-3</v>
      </c>
      <c r="E3271" s="130">
        <v>1.0551688338971507E-2</v>
      </c>
      <c r="G3271" s="130">
        <v>3269</v>
      </c>
      <c r="H3271" s="130">
        <f t="shared" ca="1" si="105"/>
        <v>-2.3926733513643644E-3</v>
      </c>
    </row>
    <row r="3272" spans="2:8" x14ac:dyDescent="0.25">
      <c r="B3272" s="136">
        <v>41267</v>
      </c>
      <c r="C3272" s="261">
        <v>3.7621133327484131</v>
      </c>
      <c r="D3272" s="130">
        <f t="shared" si="104"/>
        <v>-1.7108027413057999E-2</v>
      </c>
      <c r="E3272" s="130">
        <v>-4.7461020221453735E-3</v>
      </c>
      <c r="G3272" s="130">
        <v>3270</v>
      </c>
      <c r="H3272" s="130">
        <f t="shared" ca="1" si="105"/>
        <v>5.4746184707833954E-3</v>
      </c>
    </row>
    <row r="3273" spans="2:8" x14ac:dyDescent="0.25">
      <c r="B3273" s="136">
        <v>41264</v>
      </c>
      <c r="C3273" s="261">
        <v>3.8275959491729741</v>
      </c>
      <c r="D3273" s="130">
        <f t="shared" si="104"/>
        <v>5.4196752140370577E-3</v>
      </c>
      <c r="E3273" s="130">
        <v>1.7405806426549795E-2</v>
      </c>
      <c r="G3273" s="130">
        <v>3271</v>
      </c>
      <c r="H3273" s="130">
        <f t="shared" ca="1" si="105"/>
        <v>2.6131372172045097E-2</v>
      </c>
    </row>
    <row r="3274" spans="2:8" x14ac:dyDescent="0.25">
      <c r="B3274" s="136">
        <v>41263</v>
      </c>
      <c r="C3274" s="261">
        <v>3.806963443756104</v>
      </c>
      <c r="D3274" s="130">
        <f t="shared" si="104"/>
        <v>1.1793398518369258E-3</v>
      </c>
      <c r="E3274" s="130">
        <v>-5.3904606679626588E-3</v>
      </c>
      <c r="G3274" s="130">
        <v>3272</v>
      </c>
      <c r="H3274" s="130">
        <f t="shared" ca="1" si="105"/>
        <v>2.2038131953720546E-2</v>
      </c>
    </row>
    <row r="3275" spans="2:8" x14ac:dyDescent="0.25">
      <c r="B3275" s="136">
        <v>41262</v>
      </c>
      <c r="C3275" s="261">
        <v>3.8024790287017818</v>
      </c>
      <c r="D3275" s="130">
        <f t="shared" si="104"/>
        <v>8.3252450263866795E-3</v>
      </c>
      <c r="E3275" s="130">
        <v>-1.1779506476946025E-3</v>
      </c>
      <c r="G3275" s="130">
        <v>3273</v>
      </c>
      <c r="H3275" s="130">
        <f t="shared" ca="1" si="105"/>
        <v>4.9020867028914741E-3</v>
      </c>
    </row>
    <row r="3276" spans="2:8" x14ac:dyDescent="0.25">
      <c r="B3276" s="136">
        <v>41261</v>
      </c>
      <c r="C3276" s="261">
        <v>3.7710838317871089</v>
      </c>
      <c r="D3276" s="130">
        <f t="shared" si="104"/>
        <v>1.3989556025632916E-2</v>
      </c>
      <c r="E3276" s="130">
        <v>-8.2565075777397776E-3</v>
      </c>
      <c r="G3276" s="130">
        <v>3274</v>
      </c>
      <c r="H3276" s="130">
        <f t="shared" ca="1" si="105"/>
        <v>-1.5551888199207047E-2</v>
      </c>
    </row>
    <row r="3277" spans="2:8" x14ac:dyDescent="0.25">
      <c r="B3277" s="136">
        <v>41260</v>
      </c>
      <c r="C3277" s="261">
        <v>3.7190558910369869</v>
      </c>
      <c r="D3277" s="130">
        <f t="shared" si="104"/>
        <v>-5.278280188217882E-3</v>
      </c>
      <c r="E3277" s="130">
        <v>-1.3796548438295029E-2</v>
      </c>
      <c r="G3277" s="130">
        <v>3275</v>
      </c>
      <c r="H3277" s="130">
        <f t="shared" ca="1" si="105"/>
        <v>-3.4870972603781261E-2</v>
      </c>
    </row>
    <row r="3278" spans="2:8" x14ac:dyDescent="0.25">
      <c r="B3278" s="136">
        <v>41257</v>
      </c>
      <c r="C3278" s="261">
        <v>3.7387902736663818</v>
      </c>
      <c r="D3278" s="130">
        <f t="shared" si="104"/>
        <v>-2.1546901034234706E-3</v>
      </c>
      <c r="E3278" s="130">
        <v>5.3062882644370323E-3</v>
      </c>
      <c r="G3278" s="130">
        <v>3276</v>
      </c>
      <c r="H3278" s="130">
        <f t="shared" ca="1" si="105"/>
        <v>-1.9292638040138758E-2</v>
      </c>
    </row>
    <row r="3279" spans="2:8" x14ac:dyDescent="0.25">
      <c r="B3279" s="136">
        <v>41256</v>
      </c>
      <c r="C3279" s="261">
        <v>3.7468636035919189</v>
      </c>
      <c r="D3279" s="130">
        <f t="shared" si="104"/>
        <v>-2.4065437203017497E-2</v>
      </c>
      <c r="E3279" s="130">
        <v>2.1593428180233642E-3</v>
      </c>
      <c r="G3279" s="130">
        <v>3277</v>
      </c>
      <c r="H3279" s="130">
        <f t="shared" ca="1" si="105"/>
        <v>-2.4341082829325227E-2</v>
      </c>
    </row>
    <row r="3280" spans="2:8" x14ac:dyDescent="0.25">
      <c r="B3280" s="136">
        <v>41255</v>
      </c>
      <c r="C3280" s="261">
        <v>3.8392570018768311</v>
      </c>
      <c r="D3280" s="130">
        <f t="shared" si="104"/>
        <v>-4.651241851719644E-3</v>
      </c>
      <c r="E3280" s="130">
        <v>2.4658863534914768E-2</v>
      </c>
      <c r="G3280" s="130">
        <v>3278</v>
      </c>
      <c r="H3280" s="130">
        <f t="shared" ca="1" si="105"/>
        <v>1.2939104144362187E-2</v>
      </c>
    </row>
    <row r="3281" spans="2:8" x14ac:dyDescent="0.25">
      <c r="B3281" s="136">
        <v>41254</v>
      </c>
      <c r="C3281" s="261">
        <v>3.857197761535645</v>
      </c>
      <c r="D3281" s="130">
        <f t="shared" si="104"/>
        <v>-2.5515354990815146E-3</v>
      </c>
      <c r="E3281" s="130">
        <v>4.6729769979044202E-3</v>
      </c>
      <c r="G3281" s="130">
        <v>3279</v>
      </c>
      <c r="H3281" s="130">
        <f t="shared" ca="1" si="105"/>
        <v>6.9177920286216388E-3</v>
      </c>
    </row>
    <row r="3282" spans="2:8" x14ac:dyDescent="0.25">
      <c r="B3282" s="136">
        <v>41253</v>
      </c>
      <c r="C3282" s="261">
        <v>3.8670647144317631</v>
      </c>
      <c r="D3282" s="130">
        <f t="shared" si="104"/>
        <v>6.7725245143925522E-3</v>
      </c>
      <c r="E3282" s="130">
        <v>2.5580624863242398E-3</v>
      </c>
      <c r="G3282" s="130">
        <v>3280</v>
      </c>
      <c r="H3282" s="130">
        <f t="shared" ca="1" si="105"/>
        <v>-1.0466725615472896E-2</v>
      </c>
    </row>
    <row r="3283" spans="2:8" x14ac:dyDescent="0.25">
      <c r="B3283" s="136">
        <v>41250</v>
      </c>
      <c r="C3283" s="261">
        <v>3.8410511016845699</v>
      </c>
      <c r="D3283" s="130">
        <f t="shared" si="104"/>
        <v>-3.7229591053323983E-3</v>
      </c>
      <c r="E3283" s="130">
        <v>-6.7269659724367402E-3</v>
      </c>
      <c r="G3283" s="130">
        <v>3281</v>
      </c>
      <c r="H3283" s="130">
        <f t="shared" ca="1" si="105"/>
        <v>-4.6065240175968122E-2</v>
      </c>
    </row>
    <row r="3284" spans="2:8" x14ac:dyDescent="0.25">
      <c r="B3284" s="136">
        <v>41249</v>
      </c>
      <c r="C3284" s="261">
        <v>3.8554046154022221</v>
      </c>
      <c r="D3284" s="130">
        <f t="shared" si="104"/>
        <v>-1.1726729076805876E-2</v>
      </c>
      <c r="E3284" s="130">
        <v>3.7368713244552341E-3</v>
      </c>
      <c r="G3284" s="130">
        <v>3282</v>
      </c>
      <c r="H3284" s="130">
        <f t="shared" ca="1" si="105"/>
        <v>-2.9510043242041713E-2</v>
      </c>
    </row>
    <row r="3285" spans="2:8" x14ac:dyDescent="0.25">
      <c r="B3285" s="136">
        <v>41248</v>
      </c>
      <c r="C3285" s="261">
        <v>3.901152372360229</v>
      </c>
      <c r="D3285" s="130">
        <f t="shared" si="104"/>
        <v>-1.2264313189587896E-2</v>
      </c>
      <c r="E3285" s="130">
        <v>1.1865877001663081E-2</v>
      </c>
      <c r="G3285" s="130">
        <v>3283</v>
      </c>
      <c r="H3285" s="130">
        <f t="shared" ca="1" si="105"/>
        <v>4.5859329522072466E-2</v>
      </c>
    </row>
    <row r="3286" spans="2:8" x14ac:dyDescent="0.25">
      <c r="B3286" s="136">
        <v>41247</v>
      </c>
      <c r="C3286" s="261">
        <v>3.9495913982391362</v>
      </c>
      <c r="D3286" s="130">
        <f t="shared" si="104"/>
        <v>6.8180857168768168E-4</v>
      </c>
      <c r="E3286" s="130">
        <v>1.2416594189475643E-2</v>
      </c>
      <c r="G3286" s="130">
        <v>3284</v>
      </c>
      <c r="H3286" s="130">
        <f t="shared" ca="1" si="105"/>
        <v>-1.66415421372033E-2</v>
      </c>
    </row>
    <row r="3287" spans="2:8" x14ac:dyDescent="0.25">
      <c r="B3287" s="136">
        <v>41246</v>
      </c>
      <c r="C3287" s="261">
        <v>3.946900367736816</v>
      </c>
      <c r="D3287" s="130">
        <f t="shared" si="104"/>
        <v>-1.0123830043741941E-2</v>
      </c>
      <c r="E3287" s="130">
        <v>-6.813440254908339E-4</v>
      </c>
      <c r="G3287" s="130">
        <v>3285</v>
      </c>
      <c r="H3287" s="130">
        <f t="shared" ca="1" si="105"/>
        <v>-1.4802901239069957E-2</v>
      </c>
    </row>
    <row r="3288" spans="2:8" x14ac:dyDescent="0.25">
      <c r="B3288" s="136">
        <v>41243</v>
      </c>
      <c r="C3288" s="261">
        <v>3.9872667789459229</v>
      </c>
      <c r="D3288" s="130">
        <f t="shared" si="104"/>
        <v>-4.7018910046852866E-3</v>
      </c>
      <c r="E3288" s="130">
        <v>1.022737020145591E-2</v>
      </c>
      <c r="G3288" s="130">
        <v>3286</v>
      </c>
      <c r="H3288" s="130">
        <f t="shared" ca="1" si="105"/>
        <v>1.5982016132214075E-2</v>
      </c>
    </row>
    <row r="3289" spans="2:8" x14ac:dyDescent="0.25">
      <c r="B3289" s="136">
        <v>41242</v>
      </c>
      <c r="C3289" s="261">
        <v>4.0061030387878418</v>
      </c>
      <c r="D3289" s="130">
        <f t="shared" si="104"/>
        <v>2.8084460370830368E-2</v>
      </c>
      <c r="E3289" s="130">
        <v>4.7241032231353517E-3</v>
      </c>
      <c r="G3289" s="130">
        <v>3287</v>
      </c>
      <c r="H3289" s="130">
        <f t="shared" ca="1" si="105"/>
        <v>-2.5611238567575887E-2</v>
      </c>
    </row>
    <row r="3290" spans="2:8" x14ac:dyDescent="0.25">
      <c r="B3290" s="136">
        <v>41241</v>
      </c>
      <c r="C3290" s="261">
        <v>3.8966672420501709</v>
      </c>
      <c r="D3290" s="130">
        <f t="shared" si="104"/>
        <v>-3.6695921111451792E-3</v>
      </c>
      <c r="E3290" s="130">
        <v>-2.7317269595438003E-2</v>
      </c>
      <c r="G3290" s="130">
        <v>3288</v>
      </c>
      <c r="H3290" s="130">
        <f t="shared" ca="1" si="105"/>
        <v>-3.2822810591385039E-2</v>
      </c>
    </row>
    <row r="3291" spans="2:8" x14ac:dyDescent="0.25">
      <c r="B3291" s="136">
        <v>41240</v>
      </c>
      <c r="C3291" s="261">
        <v>3.911019086837769</v>
      </c>
      <c r="D3291" s="130">
        <f t="shared" si="104"/>
        <v>-5.9278299130948314E-3</v>
      </c>
      <c r="E3291" s="130">
        <v>3.6831076137892392E-3</v>
      </c>
      <c r="G3291" s="130">
        <v>3289</v>
      </c>
      <c r="H3291" s="130">
        <f t="shared" ca="1" si="105"/>
        <v>1.653576989661755E-2</v>
      </c>
    </row>
    <row r="3292" spans="2:8" x14ac:dyDescent="0.25">
      <c r="B3292" s="136">
        <v>41239</v>
      </c>
      <c r="C3292" s="261">
        <v>3.934341192245483</v>
      </c>
      <c r="D3292" s="130">
        <f t="shared" si="104"/>
        <v>7.580749591455764E-3</v>
      </c>
      <c r="E3292" s="130">
        <v>5.9631786217057055E-3</v>
      </c>
      <c r="G3292" s="130">
        <v>3290</v>
      </c>
      <c r="H3292" s="130">
        <f t="shared" ca="1" si="105"/>
        <v>-1.7246962208296836E-2</v>
      </c>
    </row>
    <row r="3293" spans="2:8" x14ac:dyDescent="0.25">
      <c r="B3293" s="136">
        <v>41236</v>
      </c>
      <c r="C3293" s="261">
        <v>3.9047403335571289</v>
      </c>
      <c r="D3293" s="130">
        <f t="shared" si="104"/>
        <v>2.7620641049250931E-2</v>
      </c>
      <c r="E3293" s="130">
        <v>-7.5237141981221193E-3</v>
      </c>
      <c r="G3293" s="130">
        <v>3291</v>
      </c>
      <c r="H3293" s="130">
        <f t="shared" ca="1" si="105"/>
        <v>1.2232750215534192E-2</v>
      </c>
    </row>
    <row r="3294" spans="2:8" x14ac:dyDescent="0.25">
      <c r="B3294" s="136">
        <v>41234</v>
      </c>
      <c r="C3294" s="261">
        <v>3.7997877597808838</v>
      </c>
      <c r="D3294" s="130">
        <f t="shared" si="104"/>
        <v>7.3723701439646523E-3</v>
      </c>
      <c r="E3294" s="130">
        <v>-2.6878246646592177E-2</v>
      </c>
      <c r="G3294" s="130">
        <v>3292</v>
      </c>
      <c r="H3294" s="130">
        <f t="shared" ca="1" si="105"/>
        <v>-2.0774931223447334E-2</v>
      </c>
    </row>
    <row r="3295" spans="2:8" x14ac:dyDescent="0.25">
      <c r="B3295" s="136">
        <v>41233</v>
      </c>
      <c r="C3295" s="261">
        <v>3.7719793319702148</v>
      </c>
      <c r="D3295" s="130">
        <f t="shared" si="104"/>
        <v>-2.8195475559166839E-2</v>
      </c>
      <c r="E3295" s="130">
        <v>-7.3184160718156874E-3</v>
      </c>
      <c r="G3295" s="130">
        <v>3293</v>
      </c>
      <c r="H3295" s="130">
        <f t="shared" ca="1" si="105"/>
        <v>6.3689728567205952E-3</v>
      </c>
    </row>
    <row r="3296" spans="2:8" x14ac:dyDescent="0.25">
      <c r="B3296" s="136">
        <v>41232</v>
      </c>
      <c r="C3296" s="261">
        <v>3.8814177513122559</v>
      </c>
      <c r="D3296" s="130">
        <f t="shared" si="104"/>
        <v>1.6921280428440353E-2</v>
      </c>
      <c r="E3296" s="130">
        <v>2.9013525714330503E-2</v>
      </c>
      <c r="G3296" s="130">
        <v>3294</v>
      </c>
      <c r="H3296" s="130">
        <f t="shared" ca="1" si="105"/>
        <v>-2.719680099549308E-2</v>
      </c>
    </row>
    <row r="3297" spans="2:8" x14ac:dyDescent="0.25">
      <c r="B3297" s="136">
        <v>41229</v>
      </c>
      <c r="C3297" s="261">
        <v>3.8168320655822749</v>
      </c>
      <c r="D3297" s="130">
        <f t="shared" si="104"/>
        <v>1.6483538462446927E-2</v>
      </c>
      <c r="E3297" s="130">
        <v>-1.6639715142268658E-2</v>
      </c>
      <c r="G3297" s="130">
        <v>3295</v>
      </c>
      <c r="H3297" s="130">
        <f t="shared" ca="1" si="105"/>
        <v>-2.7072034322948572E-2</v>
      </c>
    </row>
    <row r="3298" spans="2:8" x14ac:dyDescent="0.25">
      <c r="B3298" s="136">
        <v>41228</v>
      </c>
      <c r="C3298" s="261">
        <v>3.7549374103546138</v>
      </c>
      <c r="D3298" s="130">
        <f t="shared" si="104"/>
        <v>3.5962730437618566E-3</v>
      </c>
      <c r="E3298" s="130">
        <v>-1.6216237488095725E-2</v>
      </c>
      <c r="G3298" s="130">
        <v>3296</v>
      </c>
      <c r="H3298" s="130">
        <f t="shared" ca="1" si="105"/>
        <v>5.8023720574321503E-3</v>
      </c>
    </row>
    <row r="3299" spans="2:8" x14ac:dyDescent="0.25">
      <c r="B3299" s="136">
        <v>41227</v>
      </c>
      <c r="C3299" s="261">
        <v>3.741482019424438</v>
      </c>
      <c r="D3299" s="130">
        <f t="shared" si="104"/>
        <v>-8.7925696359766915E-3</v>
      </c>
      <c r="E3299" s="130">
        <v>-3.5833862085347151E-3</v>
      </c>
      <c r="G3299" s="130">
        <v>3297</v>
      </c>
      <c r="H3299" s="130">
        <f t="shared" ca="1" si="105"/>
        <v>5.2331179479039158E-3</v>
      </c>
    </row>
    <row r="3300" spans="2:8" x14ac:dyDescent="0.25">
      <c r="B3300" s="136">
        <v>41226</v>
      </c>
      <c r="C3300" s="261">
        <v>3.774671077728271</v>
      </c>
      <c r="D3300" s="130">
        <f t="shared" si="104"/>
        <v>-1.6822506051818623E-2</v>
      </c>
      <c r="E3300" s="130">
        <v>8.8705646937569851E-3</v>
      </c>
      <c r="G3300" s="130">
        <v>3298</v>
      </c>
      <c r="H3300" s="130">
        <f t="shared" ca="1" si="105"/>
        <v>-1.3946968685841556E-2</v>
      </c>
    </row>
    <row r="3301" spans="2:8" x14ac:dyDescent="0.25">
      <c r="B3301" s="136">
        <v>41225</v>
      </c>
      <c r="C3301" s="261">
        <v>3.8392570018768311</v>
      </c>
      <c r="D3301" s="130">
        <f t="shared" si="104"/>
        <v>-5.8075297047443537E-3</v>
      </c>
      <c r="E3301" s="130">
        <v>1.7110344933002765E-2</v>
      </c>
      <c r="G3301" s="130">
        <v>3299</v>
      </c>
      <c r="H3301" s="130">
        <f t="shared" ca="1" si="105"/>
        <v>3.697335842283242E-2</v>
      </c>
    </row>
    <row r="3302" spans="2:8" x14ac:dyDescent="0.25">
      <c r="B3302" s="136">
        <v>41222</v>
      </c>
      <c r="C3302" s="261">
        <v>3.86168384552002</v>
      </c>
      <c r="D3302" s="130">
        <f t="shared" si="104"/>
        <v>4.1990537993229398E-3</v>
      </c>
      <c r="E3302" s="130">
        <v>5.8414541230830596E-3</v>
      </c>
      <c r="G3302" s="130">
        <v>3300</v>
      </c>
      <c r="H3302" s="130">
        <f t="shared" ca="1" si="105"/>
        <v>-7.5919830062927563E-3</v>
      </c>
    </row>
    <row r="3303" spans="2:8" x14ac:dyDescent="0.25">
      <c r="B3303" s="136">
        <v>41221</v>
      </c>
      <c r="C3303" s="261">
        <v>3.8455362319946289</v>
      </c>
      <c r="D3303" s="130">
        <f t="shared" si="104"/>
        <v>-9.7023012857873486E-3</v>
      </c>
      <c r="E3303" s="130">
        <v>-4.1814954748623677E-3</v>
      </c>
      <c r="G3303" s="130">
        <v>3301</v>
      </c>
      <c r="H3303" s="130">
        <f t="shared" ca="1" si="105"/>
        <v>2.9400157120327491E-2</v>
      </c>
    </row>
    <row r="3304" spans="2:8" x14ac:dyDescent="0.25">
      <c r="B3304" s="136">
        <v>41220</v>
      </c>
      <c r="C3304" s="261">
        <v>3.8832123279571529</v>
      </c>
      <c r="D3304" s="130">
        <f t="shared" si="104"/>
        <v>-1.6136216738651125E-2</v>
      </c>
      <c r="E3304" s="130">
        <v>9.7973582069156261E-3</v>
      </c>
      <c r="G3304" s="130">
        <v>3302</v>
      </c>
      <c r="H3304" s="130">
        <f t="shared" ca="1" si="105"/>
        <v>-9.3194070762486966E-3</v>
      </c>
    </row>
    <row r="3305" spans="2:8" x14ac:dyDescent="0.25">
      <c r="B3305" s="136">
        <v>41219</v>
      </c>
      <c r="C3305" s="261">
        <v>3.946900367736816</v>
      </c>
      <c r="D3305" s="130">
        <f t="shared" si="104"/>
        <v>5.2548697127871866E-3</v>
      </c>
      <c r="E3305" s="130">
        <v>1.6400864645268458E-2</v>
      </c>
      <c r="G3305" s="130">
        <v>3303</v>
      </c>
      <c r="H3305" s="130">
        <f t="shared" ca="1" si="105"/>
        <v>-3.120102134160407E-2</v>
      </c>
    </row>
    <row r="3306" spans="2:8" x14ac:dyDescent="0.25">
      <c r="B3306" s="136">
        <v>41218</v>
      </c>
      <c r="C3306" s="261">
        <v>3.926268339157104</v>
      </c>
      <c r="D3306" s="130">
        <f t="shared" si="104"/>
        <v>-9.1318244872081128E-4</v>
      </c>
      <c r="E3306" s="130">
        <v>-5.2274004047237919E-3</v>
      </c>
      <c r="G3306" s="130">
        <v>3304</v>
      </c>
      <c r="H3306" s="130">
        <f t="shared" ca="1" si="105"/>
        <v>4.8573283650283884E-2</v>
      </c>
    </row>
    <row r="3307" spans="2:8" x14ac:dyDescent="0.25">
      <c r="B3307" s="136">
        <v>41215</v>
      </c>
      <c r="C3307" s="261">
        <v>3.9298570156097412</v>
      </c>
      <c r="D3307" s="130">
        <f t="shared" si="104"/>
        <v>-2.5044178611275448E-3</v>
      </c>
      <c r="E3307" s="130">
        <v>9.1401711310633044E-4</v>
      </c>
      <c r="G3307" s="130">
        <v>3305</v>
      </c>
      <c r="H3307" s="130">
        <f t="shared" ca="1" si="105"/>
        <v>-4.1541335730736331E-2</v>
      </c>
    </row>
    <row r="3308" spans="2:8" x14ac:dyDescent="0.25">
      <c r="B3308" s="136">
        <v>41214</v>
      </c>
      <c r="C3308" s="261">
        <v>3.9397237300872798</v>
      </c>
      <c r="D3308" s="130">
        <f t="shared" si="104"/>
        <v>1.1515474239880454E-2</v>
      </c>
      <c r="E3308" s="130">
        <v>2.5107057173701618E-3</v>
      </c>
      <c r="G3308" s="130">
        <v>3306</v>
      </c>
      <c r="H3308" s="130">
        <f t="shared" ca="1" si="105"/>
        <v>-1.6149766203922552E-2</v>
      </c>
    </row>
    <row r="3309" spans="2:8" x14ac:dyDescent="0.25">
      <c r="B3309" s="136">
        <v>41213</v>
      </c>
      <c r="C3309" s="261">
        <v>3.8948724269866939</v>
      </c>
      <c r="D3309" s="130">
        <f t="shared" si="104"/>
        <v>1.7576692709233375E-2</v>
      </c>
      <c r="E3309" s="130">
        <v>-1.1384377731377706E-2</v>
      </c>
      <c r="G3309" s="130">
        <v>3307</v>
      </c>
      <c r="H3309" s="130">
        <f t="shared" ca="1" si="105"/>
        <v>1.4174120728678054E-2</v>
      </c>
    </row>
    <row r="3310" spans="2:8" x14ac:dyDescent="0.25">
      <c r="B3310" s="136">
        <v>41208</v>
      </c>
      <c r="C3310" s="261">
        <v>3.8275959491729741</v>
      </c>
      <c r="D3310" s="130">
        <f t="shared" si="104"/>
        <v>-1.8403323882859944E-2</v>
      </c>
      <c r="E3310" s="130">
        <v>-1.7273088932920178E-2</v>
      </c>
      <c r="G3310" s="130">
        <v>3308</v>
      </c>
      <c r="H3310" s="130">
        <f t="shared" ca="1" si="105"/>
        <v>1.8510575495420317E-2</v>
      </c>
    </row>
    <row r="3311" spans="2:8" x14ac:dyDescent="0.25">
      <c r="B3311" s="136">
        <v>41207</v>
      </c>
      <c r="C3311" s="261">
        <v>3.8993570804595952</v>
      </c>
      <c r="D3311" s="130">
        <f t="shared" si="104"/>
        <v>1.0930038211773081E-2</v>
      </c>
      <c r="E3311" s="130">
        <v>1.8748355949672918E-2</v>
      </c>
      <c r="G3311" s="130">
        <v>3309</v>
      </c>
      <c r="H3311" s="130">
        <f t="shared" ca="1" si="105"/>
        <v>6.6368615365365521E-3</v>
      </c>
    </row>
    <row r="3312" spans="2:8" x14ac:dyDescent="0.25">
      <c r="B3312" s="136">
        <v>41206</v>
      </c>
      <c r="C3312" s="261">
        <v>3.857197761535645</v>
      </c>
      <c r="D3312" s="130">
        <f t="shared" si="104"/>
        <v>-7.1578241432161509E-3</v>
      </c>
      <c r="E3312" s="130">
        <v>-1.0811864123759889E-2</v>
      </c>
      <c r="G3312" s="130">
        <v>3310</v>
      </c>
      <c r="H3312" s="130">
        <f t="shared" ca="1" si="105"/>
        <v>9.3863899676049599E-3</v>
      </c>
    </row>
    <row r="3313" spans="2:8" x14ac:dyDescent="0.25">
      <c r="B3313" s="136">
        <v>41205</v>
      </c>
      <c r="C3313" s="261">
        <v>3.8850059509277339</v>
      </c>
      <c r="D3313" s="130">
        <f t="shared" si="104"/>
        <v>-1.5233965465101522E-2</v>
      </c>
      <c r="E3313" s="130">
        <v>7.2094279607322577E-3</v>
      </c>
      <c r="G3313" s="130">
        <v>3311</v>
      </c>
      <c r="H3313" s="130">
        <f t="shared" ca="1" si="105"/>
        <v>1.0164237512805038E-2</v>
      </c>
    </row>
    <row r="3314" spans="2:8" x14ac:dyDescent="0.25">
      <c r="B3314" s="136">
        <v>41204</v>
      </c>
      <c r="C3314" s="261">
        <v>3.9451055526733398</v>
      </c>
      <c r="D3314" s="130">
        <f t="shared" si="104"/>
        <v>6.6372958684608081E-3</v>
      </c>
      <c r="E3314" s="130">
        <v>1.5469629263052792E-2</v>
      </c>
      <c r="G3314" s="130">
        <v>3312</v>
      </c>
      <c r="H3314" s="130">
        <f t="shared" ca="1" si="105"/>
        <v>2.6558383357844807E-2</v>
      </c>
    </row>
    <row r="3315" spans="2:8" x14ac:dyDescent="0.25">
      <c r="B3315" s="136">
        <v>41201</v>
      </c>
      <c r="C3315" s="261">
        <v>3.9190933704376221</v>
      </c>
      <c r="D3315" s="130">
        <f t="shared" si="104"/>
        <v>-1.6876568401785606E-2</v>
      </c>
      <c r="E3315" s="130">
        <v>-6.5935326415008134E-3</v>
      </c>
      <c r="G3315" s="130">
        <v>3313</v>
      </c>
      <c r="H3315" s="130">
        <f t="shared" ca="1" si="105"/>
        <v>-8.6516492433260533E-4</v>
      </c>
    </row>
    <row r="3316" spans="2:8" x14ac:dyDescent="0.25">
      <c r="B3316" s="136">
        <v>41200</v>
      </c>
      <c r="C3316" s="261">
        <v>3.9863696098327641</v>
      </c>
      <c r="D3316" s="130">
        <f t="shared" si="104"/>
        <v>7.0247613577717168E-3</v>
      </c>
      <c r="E3316" s="130">
        <v>1.7166276236901624E-2</v>
      </c>
      <c r="G3316" s="130">
        <v>3314</v>
      </c>
      <c r="H3316" s="130">
        <f t="shared" ca="1" si="105"/>
        <v>2.3344784769466758E-2</v>
      </c>
    </row>
    <row r="3317" spans="2:8" x14ac:dyDescent="0.25">
      <c r="B3317" s="136">
        <v>41199</v>
      </c>
      <c r="C3317" s="261">
        <v>3.9585616588592529</v>
      </c>
      <c r="D3317" s="130">
        <f t="shared" si="104"/>
        <v>-9.8719341630929495E-3</v>
      </c>
      <c r="E3317" s="130">
        <v>-6.9757583202822437E-3</v>
      </c>
      <c r="G3317" s="130">
        <v>3315</v>
      </c>
      <c r="H3317" s="130">
        <f t="shared" ca="1" si="105"/>
        <v>-3.6520259053039551E-2</v>
      </c>
    </row>
    <row r="3318" spans="2:8" x14ac:dyDescent="0.25">
      <c r="B3318" s="136">
        <v>41198</v>
      </c>
      <c r="C3318" s="261">
        <v>3.9980299472808838</v>
      </c>
      <c r="D3318" s="130">
        <f t="shared" si="104"/>
        <v>6.4355277478454591E-3</v>
      </c>
      <c r="E3318" s="130">
        <v>9.9703609095745452E-3</v>
      </c>
      <c r="G3318" s="130">
        <v>3316</v>
      </c>
      <c r="H3318" s="130">
        <f t="shared" ca="1" si="105"/>
        <v>-3.0482050549785023E-2</v>
      </c>
    </row>
    <row r="3319" spans="2:8" x14ac:dyDescent="0.25">
      <c r="B3319" s="136">
        <v>41197</v>
      </c>
      <c r="C3319" s="261">
        <v>3.972465038299561</v>
      </c>
      <c r="D3319" s="130">
        <f t="shared" si="104"/>
        <v>6.7361300044285288E-4</v>
      </c>
      <c r="E3319" s="130">
        <v>-6.3943765600630005E-3</v>
      </c>
      <c r="G3319" s="130">
        <v>3317</v>
      </c>
      <c r="H3319" s="130">
        <f t="shared" ca="1" si="105"/>
        <v>-1.8179458063594993E-2</v>
      </c>
    </row>
    <row r="3320" spans="2:8" x14ac:dyDescent="0.25">
      <c r="B3320" s="136">
        <v>41194</v>
      </c>
      <c r="C3320" s="261">
        <v>3.969790935516357</v>
      </c>
      <c r="D3320" s="130">
        <f t="shared" si="104"/>
        <v>-7.6316857216939829E-2</v>
      </c>
      <c r="E3320" s="130">
        <v>-6.731595514176457E-4</v>
      </c>
      <c r="G3320" s="130">
        <v>3318</v>
      </c>
      <c r="H3320" s="130">
        <f t="shared" ca="1" si="105"/>
        <v>-3.9529341650218919E-3</v>
      </c>
    </row>
    <row r="3321" spans="2:8" x14ac:dyDescent="0.25">
      <c r="B3321" s="136">
        <v>41193</v>
      </c>
      <c r="C3321" s="261">
        <v>4.2977843284606934</v>
      </c>
      <c r="D3321" s="130">
        <f t="shared" si="104"/>
        <v>2.8802826965477472E-2</v>
      </c>
      <c r="E3321" s="130">
        <v>8.2622334090667618E-2</v>
      </c>
      <c r="G3321" s="130">
        <v>3319</v>
      </c>
      <c r="H3321" s="130">
        <f t="shared" ca="1" si="105"/>
        <v>1.727264065611335E-2</v>
      </c>
    </row>
    <row r="3322" spans="2:8" x14ac:dyDescent="0.25">
      <c r="B3322" s="136">
        <v>41192</v>
      </c>
      <c r="C3322" s="261">
        <v>4.1774616241455078</v>
      </c>
      <c r="D3322" s="130">
        <f t="shared" si="104"/>
        <v>-1.2431334235368503E-2</v>
      </c>
      <c r="E3322" s="130">
        <v>-2.799645005878661E-2</v>
      </c>
      <c r="G3322" s="130">
        <v>3320</v>
      </c>
      <c r="H3322" s="130">
        <f t="shared" ca="1" si="105"/>
        <v>3.6668823383441067E-2</v>
      </c>
    </row>
    <row r="3323" spans="2:8" x14ac:dyDescent="0.25">
      <c r="B3323" s="136">
        <v>41191</v>
      </c>
      <c r="C3323" s="261">
        <v>4.2300467491149902</v>
      </c>
      <c r="D3323" s="130">
        <f t="shared" si="104"/>
        <v>-8.9790163042178985E-3</v>
      </c>
      <c r="E3323" s="130">
        <v>1.2587817603288842E-2</v>
      </c>
      <c r="G3323" s="130">
        <v>3321</v>
      </c>
      <c r="H3323" s="130">
        <f t="shared" ca="1" si="105"/>
        <v>-1.2194735937212479E-2</v>
      </c>
    </row>
    <row r="3324" spans="2:8" x14ac:dyDescent="0.25">
      <c r="B3324" s="136">
        <v>41190</v>
      </c>
      <c r="C3324" s="261">
        <v>4.2683725357055664</v>
      </c>
      <c r="D3324" s="130">
        <f t="shared" si="104"/>
        <v>-1.7641015195715096E-2</v>
      </c>
      <c r="E3324" s="130">
        <v>9.060369509768346E-3</v>
      </c>
      <c r="G3324" s="130">
        <v>3322</v>
      </c>
      <c r="H3324" s="130">
        <f t="shared" ca="1" si="105"/>
        <v>-6.0151081312863957E-3</v>
      </c>
    </row>
    <row r="3325" spans="2:8" x14ac:dyDescent="0.25">
      <c r="B3325" s="136">
        <v>41187</v>
      </c>
      <c r="C3325" s="261">
        <v>4.3450231552124023</v>
      </c>
      <c r="D3325" s="130">
        <f t="shared" si="104"/>
        <v>-1.8126914586323283E-2</v>
      </c>
      <c r="E3325" s="130">
        <v>1.7957809180347353E-2</v>
      </c>
      <c r="G3325" s="130">
        <v>3323</v>
      </c>
      <c r="H3325" s="130">
        <f t="shared" ca="1" si="105"/>
        <v>1.3121920710958941E-2</v>
      </c>
    </row>
    <row r="3326" spans="2:8" x14ac:dyDescent="0.25">
      <c r="B3326" s="136">
        <v>41186</v>
      </c>
      <c r="C3326" s="261">
        <v>4.425239086151123</v>
      </c>
      <c r="D3326" s="130">
        <f t="shared" si="104"/>
        <v>3.2330172276242171E-3</v>
      </c>
      <c r="E3326" s="130">
        <v>1.8461565812944308E-2</v>
      </c>
      <c r="G3326" s="130">
        <v>3324</v>
      </c>
      <c r="H3326" s="130">
        <f t="shared" ca="1" si="105"/>
        <v>2.554924506238902E-3</v>
      </c>
    </row>
    <row r="3327" spans="2:8" x14ac:dyDescent="0.25">
      <c r="B3327" s="136">
        <v>41185</v>
      </c>
      <c r="C3327" s="261">
        <v>4.4109783172607422</v>
      </c>
      <c r="D3327" s="130">
        <f t="shared" si="104"/>
        <v>4.0435815685787218E-4</v>
      </c>
      <c r="E3327" s="130">
        <v>-3.2225985111200501E-3</v>
      </c>
      <c r="G3327" s="130">
        <v>3325</v>
      </c>
      <c r="H3327" s="130">
        <f t="shared" ca="1" si="105"/>
        <v>4.6124677390222177E-2</v>
      </c>
    </row>
    <row r="3328" spans="2:8" x14ac:dyDescent="0.25">
      <c r="B3328" s="136">
        <v>41184</v>
      </c>
      <c r="C3328" s="261">
        <v>4.4091954231262207</v>
      </c>
      <c r="D3328" s="130">
        <f t="shared" si="104"/>
        <v>2.0216586817097977E-4</v>
      </c>
      <c r="E3328" s="130">
        <v>-4.0419471742692172E-4</v>
      </c>
      <c r="G3328" s="130">
        <v>3326</v>
      </c>
      <c r="H3328" s="130">
        <f t="shared" ca="1" si="105"/>
        <v>1.0848670221079319E-2</v>
      </c>
    </row>
    <row r="3329" spans="2:8" x14ac:dyDescent="0.25">
      <c r="B3329" s="136">
        <v>41183</v>
      </c>
      <c r="C3329" s="261">
        <v>4.4083042144775391</v>
      </c>
      <c r="D3329" s="130">
        <f t="shared" si="104"/>
        <v>1.8953320661193825E-2</v>
      </c>
      <c r="E3329" s="130">
        <v>-2.0212500539378527E-4</v>
      </c>
      <c r="G3329" s="130">
        <v>3327</v>
      </c>
      <c r="H3329" s="130">
        <f t="shared" ca="1" si="105"/>
        <v>-3.5000214513052491E-2</v>
      </c>
    </row>
    <row r="3330" spans="2:8" x14ac:dyDescent="0.25">
      <c r="B3330" s="136">
        <v>41180</v>
      </c>
      <c r="C3330" s="261">
        <v>4.3263063430786133</v>
      </c>
      <c r="D3330" s="130">
        <f t="shared" si="104"/>
        <v>1.6970654545560519E-2</v>
      </c>
      <c r="E3330" s="130">
        <v>-1.8600774222802579E-2</v>
      </c>
      <c r="G3330" s="130">
        <v>3328</v>
      </c>
      <c r="H3330" s="130">
        <f t="shared" ca="1" si="105"/>
        <v>1.4170807422681592E-2</v>
      </c>
    </row>
    <row r="3331" spans="2:8" x14ac:dyDescent="0.25">
      <c r="B3331" s="136">
        <v>41179</v>
      </c>
      <c r="C3331" s="261">
        <v>4.2541112899780273</v>
      </c>
      <c r="D3331" s="130">
        <f t="shared" ref="D3331:D3394" si="106">(C3331-C3332)/C3332</f>
        <v>8.8775161952700746E-3</v>
      </c>
      <c r="E3331" s="130">
        <v>-1.6687457469600202E-2</v>
      </c>
      <c r="G3331" s="130">
        <v>3329</v>
      </c>
      <c r="H3331" s="130">
        <f t="shared" ref="H3331:H3394" ca="1" si="107">_xlfn.NORM.INV(RAND(),N$5,N$6)</f>
        <v>-2.3305896394990692E-3</v>
      </c>
    </row>
    <row r="3332" spans="2:8" x14ac:dyDescent="0.25">
      <c r="B3332" s="136">
        <v>41178</v>
      </c>
      <c r="C3332" s="261">
        <v>4.2166776657104492</v>
      </c>
      <c r="D3332" s="130">
        <f t="shared" si="106"/>
        <v>-3.5803668121013195E-3</v>
      </c>
      <c r="E3332" s="130">
        <v>-8.7993993847235406E-3</v>
      </c>
      <c r="G3332" s="130">
        <v>3330</v>
      </c>
      <c r="H3332" s="130">
        <f t="shared" ca="1" si="107"/>
        <v>-1.4214869249449601E-2</v>
      </c>
    </row>
    <row r="3333" spans="2:8" x14ac:dyDescent="0.25">
      <c r="B3333" s="136">
        <v>41177</v>
      </c>
      <c r="C3333" s="261">
        <v>4.2318291664123544</v>
      </c>
      <c r="D3333" s="130">
        <f t="shared" si="106"/>
        <v>-1.5958810992738562E-2</v>
      </c>
      <c r="E3333" s="130">
        <v>3.5932319003455001E-3</v>
      </c>
      <c r="G3333" s="130">
        <v>3331</v>
      </c>
      <c r="H3333" s="130">
        <f t="shared" ca="1" si="107"/>
        <v>1.5620180855827571E-2</v>
      </c>
    </row>
    <row r="3334" spans="2:8" x14ac:dyDescent="0.25">
      <c r="B3334" s="136">
        <v>41176</v>
      </c>
      <c r="C3334" s="261">
        <v>4.3004593849182129</v>
      </c>
      <c r="D3334" s="130">
        <f t="shared" si="106"/>
        <v>-9.6468844955513965E-3</v>
      </c>
      <c r="E3334" s="130">
        <v>1.6217625004943566E-2</v>
      </c>
      <c r="G3334" s="130">
        <v>3332</v>
      </c>
      <c r="H3334" s="130">
        <f t="shared" ca="1" si="107"/>
        <v>-1.7749239797503456E-2</v>
      </c>
    </row>
    <row r="3335" spans="2:8" x14ac:dyDescent="0.25">
      <c r="B3335" s="136">
        <v>41173</v>
      </c>
      <c r="C3335" s="261">
        <v>4.3423495292663574</v>
      </c>
      <c r="D3335" s="130">
        <f t="shared" si="106"/>
        <v>1.7969064654672972E-2</v>
      </c>
      <c r="E3335" s="130">
        <v>9.740853383025546E-3</v>
      </c>
      <c r="G3335" s="130">
        <v>3333</v>
      </c>
      <c r="H3335" s="130">
        <f t="shared" ca="1" si="107"/>
        <v>2.2316454156170288E-2</v>
      </c>
    </row>
    <row r="3336" spans="2:8" x14ac:dyDescent="0.25">
      <c r="B3336" s="136">
        <v>41172</v>
      </c>
      <c r="C3336" s="261">
        <v>4.2656989097595206</v>
      </c>
      <c r="D3336" s="130">
        <f t="shared" si="106"/>
        <v>7.3672398581367312E-3</v>
      </c>
      <c r="E3336" s="130">
        <v>-1.7651876936720705E-2</v>
      </c>
      <c r="G3336" s="130">
        <v>3334</v>
      </c>
      <c r="H3336" s="130">
        <f t="shared" ca="1" si="107"/>
        <v>5.0474068767261654E-2</v>
      </c>
    </row>
    <row r="3337" spans="2:8" x14ac:dyDescent="0.25">
      <c r="B3337" s="136">
        <v>41171</v>
      </c>
      <c r="C3337" s="261">
        <v>4.2345023155212402</v>
      </c>
      <c r="D3337" s="130">
        <f t="shared" si="106"/>
        <v>-3.5656848223211109E-3</v>
      </c>
      <c r="E3337" s="130">
        <v>-7.3133605765998786E-3</v>
      </c>
      <c r="G3337" s="130">
        <v>3335</v>
      </c>
      <c r="H3337" s="130">
        <f t="shared" ca="1" si="107"/>
        <v>-1.9014282881164437E-2</v>
      </c>
    </row>
    <row r="3338" spans="2:8" x14ac:dyDescent="0.25">
      <c r="B3338" s="136">
        <v>41170</v>
      </c>
      <c r="C3338" s="261">
        <v>4.2496552467346191</v>
      </c>
      <c r="D3338" s="130">
        <f t="shared" si="106"/>
        <v>-1.0583069664168748E-2</v>
      </c>
      <c r="E3338" s="130">
        <v>3.578444427303065E-3</v>
      </c>
      <c r="G3338" s="130">
        <v>3336</v>
      </c>
      <c r="H3338" s="130">
        <f t="shared" ca="1" si="107"/>
        <v>-3.2985028368847646E-2</v>
      </c>
    </row>
    <row r="3339" spans="2:8" x14ac:dyDescent="0.25">
      <c r="B3339" s="136">
        <v>41169</v>
      </c>
      <c r="C3339" s="261">
        <v>4.2951107025146484</v>
      </c>
      <c r="D3339" s="130">
        <f t="shared" si="106"/>
        <v>8.3055324846319873E-4</v>
      </c>
      <c r="E3339" s="130">
        <v>1.069626902440067E-2</v>
      </c>
      <c r="G3339" s="130">
        <v>3337</v>
      </c>
      <c r="H3339" s="130">
        <f t="shared" ca="1" si="107"/>
        <v>3.928166381387628E-2</v>
      </c>
    </row>
    <row r="3340" spans="2:8" x14ac:dyDescent="0.25">
      <c r="B3340" s="136">
        <v>41166</v>
      </c>
      <c r="C3340" s="261">
        <v>4.2915463447570801</v>
      </c>
      <c r="D3340" s="130">
        <f t="shared" si="106"/>
        <v>1.732522655487273E-2</v>
      </c>
      <c r="E3340" s="130">
        <v>-8.2986400222037193E-4</v>
      </c>
      <c r="G3340" s="130">
        <v>3338</v>
      </c>
      <c r="H3340" s="130">
        <f t="shared" ca="1" si="107"/>
        <v>-1.3524163862942314E-2</v>
      </c>
    </row>
    <row r="3341" spans="2:8" x14ac:dyDescent="0.25">
      <c r="B3341" s="136">
        <v>41165</v>
      </c>
      <c r="C3341" s="261">
        <v>4.2184605598449707</v>
      </c>
      <c r="D3341" s="130">
        <f t="shared" si="106"/>
        <v>2.6681465590123899E-2</v>
      </c>
      <c r="E3341" s="130">
        <v>-1.703017491618079E-2</v>
      </c>
      <c r="G3341" s="130">
        <v>3339</v>
      </c>
      <c r="H3341" s="130">
        <f t="shared" ca="1" si="107"/>
        <v>9.1298800490497971E-3</v>
      </c>
    </row>
    <row r="3342" spans="2:8" x14ac:dyDescent="0.25">
      <c r="B3342" s="136">
        <v>41164</v>
      </c>
      <c r="C3342" s="261">
        <v>4.1088309288024902</v>
      </c>
      <c r="D3342" s="130">
        <f t="shared" si="106"/>
        <v>5.6718732949396292E-3</v>
      </c>
      <c r="E3342" s="130">
        <v>-2.5988065903953687E-2</v>
      </c>
      <c r="G3342" s="130">
        <v>3340</v>
      </c>
      <c r="H3342" s="130">
        <f t="shared" ca="1" si="107"/>
        <v>1.7427327449323026E-2</v>
      </c>
    </row>
    <row r="3343" spans="2:8" x14ac:dyDescent="0.25">
      <c r="B3343" s="136">
        <v>41163</v>
      </c>
      <c r="C3343" s="261">
        <v>4.0856575965881348</v>
      </c>
      <c r="D3343" s="130">
        <f t="shared" si="106"/>
        <v>1.1696640431947163E-2</v>
      </c>
      <c r="E3343" s="130">
        <v>-5.6398845841800762E-3</v>
      </c>
      <c r="G3343" s="130">
        <v>3341</v>
      </c>
      <c r="H3343" s="130">
        <f t="shared" ca="1" si="107"/>
        <v>-3.854327041927412E-2</v>
      </c>
    </row>
    <row r="3344" spans="2:8" x14ac:dyDescent="0.25">
      <c r="B3344" s="136">
        <v>41162</v>
      </c>
      <c r="C3344" s="261">
        <v>4.038421630859375</v>
      </c>
      <c r="D3344" s="130">
        <f t="shared" si="106"/>
        <v>-7.664799756286176E-3</v>
      </c>
      <c r="E3344" s="130">
        <v>-1.1561410767315827E-2</v>
      </c>
      <c r="G3344" s="130">
        <v>3342</v>
      </c>
      <c r="H3344" s="130">
        <f t="shared" ca="1" si="107"/>
        <v>2.026227186978978E-2</v>
      </c>
    </row>
    <row r="3345" spans="2:8" x14ac:dyDescent="0.25">
      <c r="B3345" s="136">
        <v>41159</v>
      </c>
      <c r="C3345" s="261">
        <v>4.0696144104003906</v>
      </c>
      <c r="D3345" s="130">
        <f t="shared" si="106"/>
        <v>2.2620196754876934E-2</v>
      </c>
      <c r="E3345" s="130">
        <v>7.7240026902237573E-3</v>
      </c>
      <c r="G3345" s="130">
        <v>3343</v>
      </c>
      <c r="H3345" s="130">
        <f t="shared" ca="1" si="107"/>
        <v>1.1303794425859831E-2</v>
      </c>
    </row>
    <row r="3346" spans="2:8" x14ac:dyDescent="0.25">
      <c r="B3346" s="136">
        <v>41158</v>
      </c>
      <c r="C3346" s="261">
        <v>3.9795951843261719</v>
      </c>
      <c r="D3346" s="130">
        <f t="shared" si="106"/>
        <v>5.3811615593472917E-2</v>
      </c>
      <c r="E3346" s="130">
        <v>-2.2119841586014575E-2</v>
      </c>
      <c r="G3346" s="130">
        <v>3344</v>
      </c>
      <c r="H3346" s="130">
        <f t="shared" ca="1" si="107"/>
        <v>6.5796126449375802E-3</v>
      </c>
    </row>
    <row r="3347" spans="2:8" x14ac:dyDescent="0.25">
      <c r="B3347" s="136">
        <v>41157</v>
      </c>
      <c r="C3347" s="261">
        <v>3.7763819694519039</v>
      </c>
      <c r="D3347" s="130">
        <f t="shared" si="106"/>
        <v>4.0280815844675006E-3</v>
      </c>
      <c r="E3347" s="130">
        <v>-5.1063790526894068E-2</v>
      </c>
      <c r="G3347" s="130">
        <v>3345</v>
      </c>
      <c r="H3347" s="130">
        <f t="shared" ca="1" si="107"/>
        <v>1.6989876972173475E-2</v>
      </c>
    </row>
    <row r="3348" spans="2:8" x14ac:dyDescent="0.25">
      <c r="B3348" s="136">
        <v>41156</v>
      </c>
      <c r="C3348" s="261">
        <v>3.761231422424316</v>
      </c>
      <c r="D3348" s="130">
        <f t="shared" si="106"/>
        <v>-7.7589882552538013E-3</v>
      </c>
      <c r="E3348" s="130">
        <v>-4.0119212384087327E-3</v>
      </c>
      <c r="G3348" s="130">
        <v>3346</v>
      </c>
      <c r="H3348" s="130">
        <f t="shared" ca="1" si="107"/>
        <v>-2.7461833576881384E-2</v>
      </c>
    </row>
    <row r="3349" spans="2:8" x14ac:dyDescent="0.25">
      <c r="B3349" s="136">
        <v>41152</v>
      </c>
      <c r="C3349" s="261">
        <v>3.7906429767608638</v>
      </c>
      <c r="D3349" s="130">
        <f t="shared" si="106"/>
        <v>2.8297151438168764E-3</v>
      </c>
      <c r="E3349" s="130">
        <v>7.8196609124334404E-3</v>
      </c>
      <c r="G3349" s="130">
        <v>3347</v>
      </c>
      <c r="H3349" s="130">
        <f t="shared" ca="1" si="107"/>
        <v>1.0895782629328044E-2</v>
      </c>
    </row>
    <row r="3350" spans="2:8" x14ac:dyDescent="0.25">
      <c r="B3350" s="136">
        <v>41151</v>
      </c>
      <c r="C3350" s="261">
        <v>3.7799468040466309</v>
      </c>
      <c r="D3350" s="130">
        <f t="shared" si="106"/>
        <v>-7.9533326062358554E-3</v>
      </c>
      <c r="E3350" s="130">
        <v>-2.8217304504295267E-3</v>
      </c>
      <c r="G3350" s="130">
        <v>3348</v>
      </c>
      <c r="H3350" s="130">
        <f t="shared" ca="1" si="107"/>
        <v>-4.5250582924495379E-3</v>
      </c>
    </row>
    <row r="3351" spans="2:8" x14ac:dyDescent="0.25">
      <c r="B3351" s="136">
        <v>41150</v>
      </c>
      <c r="C3351" s="261">
        <v>3.810250997543335</v>
      </c>
      <c r="D3351" s="130">
        <f t="shared" si="106"/>
        <v>-7.6603017823719827E-3</v>
      </c>
      <c r="E3351" s="130">
        <v>8.0170952311450199E-3</v>
      </c>
      <c r="G3351" s="130">
        <v>3349</v>
      </c>
      <c r="H3351" s="130">
        <f t="shared" ca="1" si="107"/>
        <v>4.6206969591269832E-2</v>
      </c>
    </row>
    <row r="3352" spans="2:8" x14ac:dyDescent="0.25">
      <c r="B3352" s="136">
        <v>41149</v>
      </c>
      <c r="C3352" s="261">
        <v>3.839663982391357</v>
      </c>
      <c r="D3352" s="130">
        <f t="shared" si="106"/>
        <v>-3.2389576067413301E-3</v>
      </c>
      <c r="E3352" s="130">
        <v>7.7194349839383499E-3</v>
      </c>
      <c r="G3352" s="130">
        <v>3350</v>
      </c>
      <c r="H3352" s="130">
        <f t="shared" ca="1" si="107"/>
        <v>-1.8574981177841485E-2</v>
      </c>
    </row>
    <row r="3353" spans="2:8" x14ac:dyDescent="0.25">
      <c r="B3353" s="136">
        <v>41148</v>
      </c>
      <c r="C3353" s="261">
        <v>3.8521409034728999</v>
      </c>
      <c r="D3353" s="130">
        <f t="shared" si="106"/>
        <v>-9.6245172493796011E-3</v>
      </c>
      <c r="E3353" s="130">
        <v>3.2494825429417642E-3</v>
      </c>
      <c r="G3353" s="130">
        <v>3351</v>
      </c>
      <c r="H3353" s="130">
        <f t="shared" ca="1" si="107"/>
        <v>1.277753893392999E-2</v>
      </c>
    </row>
    <row r="3354" spans="2:8" x14ac:dyDescent="0.25">
      <c r="B3354" s="136">
        <v>41145</v>
      </c>
      <c r="C3354" s="261">
        <v>3.8895761966705318</v>
      </c>
      <c r="D3354" s="130">
        <f t="shared" si="106"/>
        <v>6.8828481705377744E-4</v>
      </c>
      <c r="E3354" s="130">
        <v>9.7180487774686606E-3</v>
      </c>
      <c r="G3354" s="130">
        <v>3352</v>
      </c>
      <c r="H3354" s="130">
        <f t="shared" ca="1" si="107"/>
        <v>-2.5730122151683341E-3</v>
      </c>
    </row>
    <row r="3355" spans="2:8" x14ac:dyDescent="0.25">
      <c r="B3355" s="136">
        <v>41144</v>
      </c>
      <c r="C3355" s="261">
        <v>3.886900901794434</v>
      </c>
      <c r="D3355" s="130">
        <f t="shared" si="106"/>
        <v>2.5286371850858943E-3</v>
      </c>
      <c r="E3355" s="130">
        <v>-6.8781140690540811E-4</v>
      </c>
      <c r="G3355" s="130">
        <v>3353</v>
      </c>
      <c r="H3355" s="130">
        <f t="shared" ca="1" si="107"/>
        <v>3.7046354482295339E-2</v>
      </c>
    </row>
    <row r="3356" spans="2:8" x14ac:dyDescent="0.25">
      <c r="B3356" s="136">
        <v>41143</v>
      </c>
      <c r="C3356" s="261">
        <v>3.8770971298217769</v>
      </c>
      <c r="D3356" s="130">
        <f t="shared" si="106"/>
        <v>2.2967168758242178E-4</v>
      </c>
      <c r="E3356" s="130">
        <v>-2.5222593064132687E-3</v>
      </c>
      <c r="G3356" s="130">
        <v>3354</v>
      </c>
      <c r="H3356" s="130">
        <f t="shared" ca="1" si="107"/>
        <v>1.8958868032499708E-2</v>
      </c>
    </row>
    <row r="3357" spans="2:8" x14ac:dyDescent="0.25">
      <c r="B3357" s="136">
        <v>41142</v>
      </c>
      <c r="C3357" s="261">
        <v>3.8762068748474121</v>
      </c>
      <c r="D3357" s="130">
        <f t="shared" si="106"/>
        <v>1.9217509036643387E-2</v>
      </c>
      <c r="E3357" s="130">
        <v>-2.2961895061053415E-4</v>
      </c>
      <c r="G3357" s="130">
        <v>3355</v>
      </c>
      <c r="H3357" s="130">
        <f t="shared" ca="1" si="107"/>
        <v>2.0401550166706896E-2</v>
      </c>
    </row>
    <row r="3358" spans="2:8" x14ac:dyDescent="0.25">
      <c r="B3358" s="136">
        <v>41141</v>
      </c>
      <c r="C3358" s="261">
        <v>3.803120374679565</v>
      </c>
      <c r="D3358" s="130">
        <f t="shared" si="106"/>
        <v>2.1137347083896095E-3</v>
      </c>
      <c r="E3358" s="130">
        <v>-1.8855159832181091E-2</v>
      </c>
      <c r="G3358" s="130">
        <v>3356</v>
      </c>
      <c r="H3358" s="130">
        <f t="shared" ca="1" si="107"/>
        <v>3.6578905060822606E-2</v>
      </c>
    </row>
    <row r="3359" spans="2:8" x14ac:dyDescent="0.25">
      <c r="B3359" s="136">
        <v>41138</v>
      </c>
      <c r="C3359" s="261">
        <v>3.7950985431671138</v>
      </c>
      <c r="D3359" s="130">
        <f t="shared" si="106"/>
        <v>1.1882170609654149E-2</v>
      </c>
      <c r="E3359" s="130">
        <v>-2.109276257953591E-3</v>
      </c>
      <c r="G3359" s="130">
        <v>3357</v>
      </c>
      <c r="H3359" s="130">
        <f t="shared" ca="1" si="107"/>
        <v>1.3840574608540948E-2</v>
      </c>
    </row>
    <row r="3360" spans="2:8" x14ac:dyDescent="0.25">
      <c r="B3360" s="136">
        <v>41137</v>
      </c>
      <c r="C3360" s="261">
        <v>3.7505340576171879</v>
      </c>
      <c r="D3360" s="130">
        <f t="shared" si="106"/>
        <v>1.6916129023082704E-2</v>
      </c>
      <c r="E3360" s="130">
        <v>-1.1742642527731462E-2</v>
      </c>
      <c r="G3360" s="130">
        <v>3358</v>
      </c>
      <c r="H3360" s="130">
        <f t="shared" ca="1" si="107"/>
        <v>2.2027671205656914E-2</v>
      </c>
    </row>
    <row r="3361" spans="2:8" x14ac:dyDescent="0.25">
      <c r="B3361" s="136">
        <v>41136</v>
      </c>
      <c r="C3361" s="261">
        <v>3.6881449222564702</v>
      </c>
      <c r="D3361" s="130">
        <f t="shared" si="106"/>
        <v>5.589468054698953E-3</v>
      </c>
      <c r="E3361" s="130">
        <v>-1.6634733721190422E-2</v>
      </c>
      <c r="G3361" s="130">
        <v>3359</v>
      </c>
      <c r="H3361" s="130">
        <f t="shared" ca="1" si="107"/>
        <v>3.3960640247520111E-3</v>
      </c>
    </row>
    <row r="3362" spans="2:8" x14ac:dyDescent="0.25">
      <c r="B3362" s="136">
        <v>41135</v>
      </c>
      <c r="C3362" s="261">
        <v>3.667644739151001</v>
      </c>
      <c r="D3362" s="130">
        <f t="shared" si="106"/>
        <v>-6.0385071132537244E-3</v>
      </c>
      <c r="E3362" s="130">
        <v>-5.5583995579346242E-3</v>
      </c>
      <c r="G3362" s="130">
        <v>3360</v>
      </c>
      <c r="H3362" s="130">
        <f t="shared" ca="1" si="107"/>
        <v>-1.2240611302521971E-2</v>
      </c>
    </row>
    <row r="3363" spans="2:8" x14ac:dyDescent="0.25">
      <c r="B3363" s="136">
        <v>41134</v>
      </c>
      <c r="C3363" s="261">
        <v>3.689926385879517</v>
      </c>
      <c r="D3363" s="130">
        <f t="shared" si="106"/>
        <v>-9.3327093604192047E-3</v>
      </c>
      <c r="E3363" s="130">
        <v>6.0751922045955576E-3</v>
      </c>
      <c r="G3363" s="130">
        <v>3361</v>
      </c>
      <c r="H3363" s="130">
        <f t="shared" ca="1" si="107"/>
        <v>2.9517628390652279E-2</v>
      </c>
    </row>
    <row r="3364" spans="2:8" x14ac:dyDescent="0.25">
      <c r="B3364" s="136">
        <v>41131</v>
      </c>
      <c r="C3364" s="261">
        <v>3.724687814712524</v>
      </c>
      <c r="D3364" s="130">
        <f t="shared" si="106"/>
        <v>4.8091997652900589E-3</v>
      </c>
      <c r="E3364" s="130">
        <v>9.4206293561927851E-3</v>
      </c>
      <c r="G3364" s="130">
        <v>3362</v>
      </c>
      <c r="H3364" s="130">
        <f t="shared" ca="1" si="107"/>
        <v>-1.6644926871765001E-2</v>
      </c>
    </row>
    <row r="3365" spans="2:8" x14ac:dyDescent="0.25">
      <c r="B3365" s="136">
        <v>41130</v>
      </c>
      <c r="C3365" s="261">
        <v>3.7068607807159419</v>
      </c>
      <c r="D3365" s="130">
        <f t="shared" si="106"/>
        <v>3.3773318581398004E-3</v>
      </c>
      <c r="E3365" s="130">
        <v>-4.7861820596521443E-3</v>
      </c>
      <c r="G3365" s="130">
        <v>3363</v>
      </c>
      <c r="H3365" s="130">
        <f t="shared" ca="1" si="107"/>
        <v>2.1009385707067445E-2</v>
      </c>
    </row>
    <row r="3366" spans="2:8" x14ac:dyDescent="0.25">
      <c r="B3366" s="136">
        <v>41129</v>
      </c>
      <c r="C3366" s="261">
        <v>3.6943836212158199</v>
      </c>
      <c r="D3366" s="130">
        <f t="shared" si="106"/>
        <v>1.4496924533460027E-3</v>
      </c>
      <c r="E3366" s="130">
        <v>-3.3659638810908448E-3</v>
      </c>
      <c r="G3366" s="130">
        <v>3364</v>
      </c>
      <c r="H3366" s="130">
        <f t="shared" ca="1" si="107"/>
        <v>1.3184855403022248E-2</v>
      </c>
    </row>
    <row r="3367" spans="2:8" x14ac:dyDescent="0.25">
      <c r="B3367" s="136">
        <v>41128</v>
      </c>
      <c r="C3367" s="261">
        <v>3.6890356540679932</v>
      </c>
      <c r="D3367" s="130">
        <f t="shared" si="106"/>
        <v>1.7703428713573569E-2</v>
      </c>
      <c r="E3367" s="130">
        <v>-1.4475938874119118E-3</v>
      </c>
      <c r="G3367" s="130">
        <v>3365</v>
      </c>
      <c r="H3367" s="130">
        <f t="shared" ca="1" si="107"/>
        <v>-1.0045631875850415E-3</v>
      </c>
    </row>
    <row r="3368" spans="2:8" x14ac:dyDescent="0.25">
      <c r="B3368" s="136">
        <v>41127</v>
      </c>
      <c r="C3368" s="261">
        <v>3.6248631477355961</v>
      </c>
      <c r="D3368" s="130">
        <f t="shared" si="106"/>
        <v>1.5480492791746641E-2</v>
      </c>
      <c r="E3368" s="130">
        <v>-1.7395469263527547E-2</v>
      </c>
      <c r="G3368" s="130">
        <v>3366</v>
      </c>
      <c r="H3368" s="130">
        <f t="shared" ca="1" si="107"/>
        <v>-7.2628437489385576E-3</v>
      </c>
    </row>
    <row r="3369" spans="2:8" x14ac:dyDescent="0.25">
      <c r="B3369" s="136">
        <v>41124</v>
      </c>
      <c r="C3369" s="261">
        <v>3.5696039199829102</v>
      </c>
      <c r="D3369" s="130">
        <f t="shared" si="106"/>
        <v>2.0642440117372485E-2</v>
      </c>
      <c r="E3369" s="130">
        <v>-1.5244500412989576E-2</v>
      </c>
      <c r="G3369" s="130">
        <v>3367</v>
      </c>
      <c r="H3369" s="130">
        <f t="shared" ca="1" si="107"/>
        <v>-2.550487652746395E-2</v>
      </c>
    </row>
    <row r="3370" spans="2:8" x14ac:dyDescent="0.25">
      <c r="B3370" s="136">
        <v>41123</v>
      </c>
      <c r="C3370" s="261">
        <v>3.4974088668823242</v>
      </c>
      <c r="D3370" s="130">
        <f t="shared" si="106"/>
        <v>-1.6541379998801405E-2</v>
      </c>
      <c r="E3370" s="130">
        <v>-2.0224947842653527E-2</v>
      </c>
      <c r="G3370" s="130">
        <v>3368</v>
      </c>
      <c r="H3370" s="130">
        <f t="shared" ca="1" si="107"/>
        <v>1.2132090098125575E-2</v>
      </c>
    </row>
    <row r="3371" spans="2:8" x14ac:dyDescent="0.25">
      <c r="B3371" s="136">
        <v>41122</v>
      </c>
      <c r="C3371" s="261">
        <v>3.5562338829040532</v>
      </c>
      <c r="D3371" s="130">
        <f t="shared" si="106"/>
        <v>8.0847909217312986E-3</v>
      </c>
      <c r="E3371" s="130">
        <v>1.6819599383633695E-2</v>
      </c>
      <c r="G3371" s="130">
        <v>3369</v>
      </c>
      <c r="H3371" s="130">
        <f t="shared" ca="1" si="107"/>
        <v>-4.4139901037645944E-2</v>
      </c>
    </row>
    <row r="3372" spans="2:8" x14ac:dyDescent="0.25">
      <c r="B3372" s="136">
        <v>41121</v>
      </c>
      <c r="C3372" s="261">
        <v>3.5277130603790279</v>
      </c>
      <c r="D3372" s="130">
        <f t="shared" si="106"/>
        <v>2.2793330087302836E-3</v>
      </c>
      <c r="E3372" s="130">
        <v>-8.0199512923303396E-3</v>
      </c>
      <c r="G3372" s="130">
        <v>3370</v>
      </c>
      <c r="H3372" s="130">
        <f t="shared" ca="1" si="107"/>
        <v>2.028578158961469E-2</v>
      </c>
    </row>
    <row r="3373" spans="2:8" x14ac:dyDescent="0.25">
      <c r="B3373" s="136">
        <v>41120</v>
      </c>
      <c r="C3373" s="261">
        <v>3.5196905136108398</v>
      </c>
      <c r="D3373" s="130">
        <f t="shared" si="106"/>
        <v>-2.5262093886232739E-3</v>
      </c>
      <c r="E3373" s="130">
        <v>-2.2741494647884049E-3</v>
      </c>
      <c r="G3373" s="130">
        <v>3371</v>
      </c>
      <c r="H3373" s="130">
        <f t="shared" ca="1" si="107"/>
        <v>1.1461736561837259E-2</v>
      </c>
    </row>
    <row r="3374" spans="2:8" x14ac:dyDescent="0.25">
      <c r="B3374" s="136">
        <v>41117</v>
      </c>
      <c r="C3374" s="261">
        <v>3.5286045074462891</v>
      </c>
      <c r="D3374" s="130">
        <f t="shared" si="106"/>
        <v>2.4320840782421076E-2</v>
      </c>
      <c r="E3374" s="130">
        <v>2.5326072849241451E-3</v>
      </c>
      <c r="G3374" s="130">
        <v>3372</v>
      </c>
      <c r="H3374" s="130">
        <f t="shared" ca="1" si="107"/>
        <v>1.1072077970905259E-2</v>
      </c>
    </row>
    <row r="3375" spans="2:8" x14ac:dyDescent="0.25">
      <c r="B3375" s="136">
        <v>41116</v>
      </c>
      <c r="C3375" s="261">
        <v>3.4448235034942631</v>
      </c>
      <c r="D3375" s="130">
        <f t="shared" si="106"/>
        <v>1.2575126846634707E-2</v>
      </c>
      <c r="E3375" s="130">
        <v>-2.3743381774643725E-2</v>
      </c>
      <c r="G3375" s="130">
        <v>3373</v>
      </c>
      <c r="H3375" s="130">
        <f t="shared" ca="1" si="107"/>
        <v>-1.0406634105207022E-2</v>
      </c>
    </row>
    <row r="3376" spans="2:8" x14ac:dyDescent="0.25">
      <c r="B3376" s="136">
        <v>41115</v>
      </c>
      <c r="C3376" s="261">
        <v>3.4020423889160161</v>
      </c>
      <c r="D3376" s="130">
        <f t="shared" si="106"/>
        <v>-4.1742581990815613E-3</v>
      </c>
      <c r="E3376" s="130">
        <v>-1.2418956888459443E-2</v>
      </c>
      <c r="G3376" s="130">
        <v>3374</v>
      </c>
      <c r="H3376" s="130">
        <f t="shared" ca="1" si="107"/>
        <v>7.9183753883705441E-3</v>
      </c>
    </row>
    <row r="3377" spans="2:8" x14ac:dyDescent="0.25">
      <c r="B3377" s="136">
        <v>41114</v>
      </c>
      <c r="C3377" s="261">
        <v>3.4163029193878169</v>
      </c>
      <c r="D3377" s="130">
        <f t="shared" si="106"/>
        <v>-1.2113236029781347E-2</v>
      </c>
      <c r="E3377" s="130">
        <v>4.1917556695537424E-3</v>
      </c>
      <c r="G3377" s="130">
        <v>3375</v>
      </c>
      <c r="H3377" s="130">
        <f t="shared" ca="1" si="107"/>
        <v>4.2460240889393899E-3</v>
      </c>
    </row>
    <row r="3378" spans="2:8" x14ac:dyDescent="0.25">
      <c r="B3378" s="136">
        <v>41113</v>
      </c>
      <c r="C3378" s="261">
        <v>3.4581928253173828</v>
      </c>
      <c r="D3378" s="130">
        <f t="shared" si="106"/>
        <v>-1.8715075068264971E-2</v>
      </c>
      <c r="E3378" s="130">
        <v>1.2261765691747358E-2</v>
      </c>
      <c r="G3378" s="130">
        <v>3376</v>
      </c>
      <c r="H3378" s="130">
        <f t="shared" ca="1" si="107"/>
        <v>1.3973372279120616E-3</v>
      </c>
    </row>
    <row r="3379" spans="2:8" x14ac:dyDescent="0.25">
      <c r="B3379" s="136">
        <v>41110</v>
      </c>
      <c r="C3379" s="261">
        <v>3.524147510528564</v>
      </c>
      <c r="D3379" s="130">
        <f t="shared" si="106"/>
        <v>-1.5438227971503985E-2</v>
      </c>
      <c r="E3379" s="130">
        <v>1.9072009151232933E-2</v>
      </c>
      <c r="G3379" s="130">
        <v>3377</v>
      </c>
      <c r="H3379" s="130">
        <f t="shared" ca="1" si="107"/>
        <v>-1.9578592823634017E-2</v>
      </c>
    </row>
    <row r="3380" spans="2:8" x14ac:dyDescent="0.25">
      <c r="B3380" s="136">
        <v>41109</v>
      </c>
      <c r="C3380" s="261">
        <v>3.5794072151184082</v>
      </c>
      <c r="D3380" s="130">
        <f t="shared" si="106"/>
        <v>9.2988116011479462E-3</v>
      </c>
      <c r="E3380" s="130">
        <v>1.5680304080562209E-2</v>
      </c>
      <c r="G3380" s="130">
        <v>3378</v>
      </c>
      <c r="H3380" s="130">
        <f t="shared" ca="1" si="107"/>
        <v>-4.8505852761992319E-2</v>
      </c>
    </row>
    <row r="3381" spans="2:8" x14ac:dyDescent="0.25">
      <c r="B3381" s="136">
        <v>41108</v>
      </c>
      <c r="C3381" s="261">
        <v>3.5464296340942378</v>
      </c>
      <c r="D3381" s="130">
        <f t="shared" si="106"/>
        <v>1.4792146339935775E-2</v>
      </c>
      <c r="E3381" s="130">
        <v>-9.2131403448264693E-3</v>
      </c>
      <c r="G3381" s="130">
        <v>3379</v>
      </c>
      <c r="H3381" s="130">
        <f t="shared" ca="1" si="107"/>
        <v>1.4001713196355544E-2</v>
      </c>
    </row>
    <row r="3382" spans="2:8" x14ac:dyDescent="0.25">
      <c r="B3382" s="136">
        <v>41107</v>
      </c>
      <c r="C3382" s="261">
        <v>3.4947350025177002</v>
      </c>
      <c r="D3382" s="130">
        <f t="shared" si="106"/>
        <v>-3.0511788129123705E-3</v>
      </c>
      <c r="E3382" s="130">
        <v>-1.4576528201648786E-2</v>
      </c>
      <c r="G3382" s="130">
        <v>3380</v>
      </c>
      <c r="H3382" s="130">
        <f t="shared" ca="1" si="107"/>
        <v>-2.0029315463858822E-2</v>
      </c>
    </row>
    <row r="3383" spans="2:8" x14ac:dyDescent="0.25">
      <c r="B3383" s="136">
        <v>41106</v>
      </c>
      <c r="C3383" s="261">
        <v>3.5054306983947749</v>
      </c>
      <c r="D3383" s="130">
        <f t="shared" si="106"/>
        <v>-2.1885310213308987E-2</v>
      </c>
      <c r="E3383" s="130">
        <v>3.0605169975317977E-3</v>
      </c>
      <c r="G3383" s="130">
        <v>3381</v>
      </c>
      <c r="H3383" s="130">
        <f t="shared" ca="1" si="107"/>
        <v>4.2622315074793979E-3</v>
      </c>
    </row>
    <row r="3384" spans="2:8" x14ac:dyDescent="0.25">
      <c r="B3384" s="136">
        <v>41103</v>
      </c>
      <c r="C3384" s="261">
        <v>3.583864688873291</v>
      </c>
      <c r="D3384" s="130">
        <f t="shared" si="106"/>
        <v>3.7677854283745094E-2</v>
      </c>
      <c r="E3384" s="130">
        <v>2.2374993895738111E-2</v>
      </c>
      <c r="G3384" s="130">
        <v>3382</v>
      </c>
      <c r="H3384" s="130">
        <f t="shared" ca="1" si="107"/>
        <v>2.7966206424899113E-2</v>
      </c>
    </row>
    <row r="3385" spans="2:8" x14ac:dyDescent="0.25">
      <c r="B3385" s="136">
        <v>41102</v>
      </c>
      <c r="C3385" s="261">
        <v>3.4537353515625</v>
      </c>
      <c r="D3385" s="130">
        <f t="shared" si="106"/>
        <v>-0.11164630045798683</v>
      </c>
      <c r="E3385" s="130">
        <v>-3.630977969531031E-2</v>
      </c>
      <c r="G3385" s="130">
        <v>3383</v>
      </c>
      <c r="H3385" s="130">
        <f t="shared" ca="1" si="107"/>
        <v>-1.1499769212633865E-2</v>
      </c>
    </row>
    <row r="3386" spans="2:8" x14ac:dyDescent="0.25">
      <c r="B3386" s="136">
        <v>41101</v>
      </c>
      <c r="C3386" s="261">
        <v>3.8877930641174321</v>
      </c>
      <c r="D3386" s="130">
        <f t="shared" si="106"/>
        <v>2.2979001857558953E-3</v>
      </c>
      <c r="E3386" s="130">
        <v>0.12567775708655865</v>
      </c>
      <c r="G3386" s="130">
        <v>3384</v>
      </c>
      <c r="H3386" s="130">
        <f t="shared" ca="1" si="107"/>
        <v>1.858404702507294E-2</v>
      </c>
    </row>
    <row r="3387" spans="2:8" x14ac:dyDescent="0.25">
      <c r="B3387" s="136">
        <v>41100</v>
      </c>
      <c r="C3387" s="261">
        <v>3.8788797855377202</v>
      </c>
      <c r="D3387" s="130">
        <f t="shared" si="106"/>
        <v>-1.2031820817615092E-2</v>
      </c>
      <c r="E3387" s="130">
        <v>-2.2926319463804378E-3</v>
      </c>
      <c r="G3387" s="130">
        <v>3385</v>
      </c>
      <c r="H3387" s="130">
        <f t="shared" ca="1" si="107"/>
        <v>-9.0252994545416514E-3</v>
      </c>
    </row>
    <row r="3388" spans="2:8" x14ac:dyDescent="0.25">
      <c r="B3388" s="136">
        <v>41099</v>
      </c>
      <c r="C3388" s="261">
        <v>3.926118135452271</v>
      </c>
      <c r="D3388" s="130">
        <f t="shared" si="106"/>
        <v>1.1481156960679442E-2</v>
      </c>
      <c r="E3388" s="130">
        <v>1.2178348524921412E-2</v>
      </c>
      <c r="G3388" s="130">
        <v>3386</v>
      </c>
      <c r="H3388" s="130">
        <f t="shared" ca="1" si="107"/>
        <v>-1.117143808985176E-2</v>
      </c>
    </row>
    <row r="3389" spans="2:8" x14ac:dyDescent="0.25">
      <c r="B3389" s="136">
        <v>41096</v>
      </c>
      <c r="C3389" s="261">
        <v>3.8815534114837651</v>
      </c>
      <c r="D3389" s="130">
        <f t="shared" si="106"/>
        <v>-2.332367200301479E-2</v>
      </c>
      <c r="E3389" s="130">
        <v>-1.1350836228307279E-2</v>
      </c>
      <c r="G3389" s="130">
        <v>3387</v>
      </c>
      <c r="H3389" s="130">
        <f t="shared" ca="1" si="107"/>
        <v>3.2216751473411159E-2</v>
      </c>
    </row>
    <row r="3390" spans="2:8" x14ac:dyDescent="0.25">
      <c r="B3390" s="136">
        <v>41095</v>
      </c>
      <c r="C3390" s="261">
        <v>3.9742474555969238</v>
      </c>
      <c r="D3390" s="130">
        <f t="shared" si="106"/>
        <v>-3.1704792332268368E-2</v>
      </c>
      <c r="E3390" s="130">
        <v>2.3880656604883727E-2</v>
      </c>
      <c r="G3390" s="130">
        <v>3388</v>
      </c>
      <c r="H3390" s="130">
        <f t="shared" ca="1" si="107"/>
        <v>-4.7021015969041499E-2</v>
      </c>
    </row>
    <row r="3391" spans="2:8" x14ac:dyDescent="0.25">
      <c r="B3391" s="136">
        <v>41093</v>
      </c>
      <c r="C3391" s="261">
        <v>4.1043758392333984</v>
      </c>
      <c r="D3391" s="130">
        <f t="shared" si="106"/>
        <v>1.3870621745631376E-2</v>
      </c>
      <c r="E3391" s="130">
        <v>3.2742899150181276E-2</v>
      </c>
      <c r="G3391" s="130">
        <v>3389</v>
      </c>
      <c r="H3391" s="130">
        <f t="shared" ca="1" si="107"/>
        <v>-4.6944103286970525E-2</v>
      </c>
    </row>
    <row r="3392" spans="2:8" x14ac:dyDescent="0.25">
      <c r="B3392" s="136">
        <v>41092</v>
      </c>
      <c r="C3392" s="261">
        <v>4.0482244491577148</v>
      </c>
      <c r="D3392" s="130">
        <f t="shared" si="106"/>
        <v>7.9893598681239145E-3</v>
      </c>
      <c r="E3392" s="130">
        <v>-1.3680859715364507E-2</v>
      </c>
      <c r="G3392" s="130">
        <v>3390</v>
      </c>
      <c r="H3392" s="130">
        <f t="shared" ca="1" si="107"/>
        <v>-1.7585134602084461E-2</v>
      </c>
    </row>
    <row r="3393" spans="2:8" x14ac:dyDescent="0.25">
      <c r="B3393" s="136">
        <v>41089</v>
      </c>
      <c r="C3393" s="261">
        <v>4.0161380767822266</v>
      </c>
      <c r="D3393" s="130">
        <f t="shared" si="106"/>
        <v>5.2557833211903687E-2</v>
      </c>
      <c r="E3393" s="130">
        <v>-7.9260359148723251E-3</v>
      </c>
      <c r="G3393" s="130">
        <v>3391</v>
      </c>
      <c r="H3393" s="130">
        <f t="shared" ca="1" si="107"/>
        <v>1.1927074618985293E-2</v>
      </c>
    </row>
    <row r="3394" spans="2:8" x14ac:dyDescent="0.25">
      <c r="B3394" s="136">
        <v>41088</v>
      </c>
      <c r="C3394" s="261">
        <v>3.8155984878540039</v>
      </c>
      <c r="D3394" s="130">
        <f t="shared" si="106"/>
        <v>-9.9444295524392292E-3</v>
      </c>
      <c r="E3394" s="130">
        <v>-4.9933439810639468E-2</v>
      </c>
      <c r="G3394" s="130">
        <v>3392</v>
      </c>
      <c r="H3394" s="130">
        <f t="shared" ca="1" si="107"/>
        <v>4.768030199966259E-2</v>
      </c>
    </row>
    <row r="3395" spans="2:8" x14ac:dyDescent="0.25">
      <c r="B3395" s="136">
        <v>41087</v>
      </c>
      <c r="C3395" s="261">
        <v>3.8539235591888432</v>
      </c>
      <c r="D3395" s="130">
        <f t="shared" ref="D3395:D3458" si="108">(C3395-C3396)/C3396</f>
        <v>1.6216243062148975E-2</v>
      </c>
      <c r="E3395" s="130">
        <v>1.0044314530692241E-2</v>
      </c>
      <c r="G3395" s="130">
        <v>3393</v>
      </c>
      <c r="H3395" s="130">
        <f t="shared" ref="H3395:H3458" ca="1" si="109">_xlfn.NORM.INV(RAND(),N$5,N$6)</f>
        <v>1.3950581973413435E-2</v>
      </c>
    </row>
    <row r="3396" spans="2:8" x14ac:dyDescent="0.25">
      <c r="B3396" s="136">
        <v>41086</v>
      </c>
      <c r="C3396" s="261">
        <v>3.7924246788024898</v>
      </c>
      <c r="D3396" s="130">
        <f t="shared" si="108"/>
        <v>2.1192667295533204E-3</v>
      </c>
      <c r="E3396" s="130">
        <v>-1.5957472804493673E-2</v>
      </c>
      <c r="G3396" s="130">
        <v>3394</v>
      </c>
      <c r="H3396" s="130">
        <f t="shared" ca="1" si="109"/>
        <v>1.7245644557186527E-2</v>
      </c>
    </row>
    <row r="3397" spans="2:8" x14ac:dyDescent="0.25">
      <c r="B3397" s="136">
        <v>41085</v>
      </c>
      <c r="C3397" s="261">
        <v>3.7844045162200932</v>
      </c>
      <c r="D3397" s="130">
        <f t="shared" si="108"/>
        <v>-5.6206160588617412E-3</v>
      </c>
      <c r="E3397" s="130">
        <v>-2.1147849361978759E-3</v>
      </c>
      <c r="G3397" s="130">
        <v>3395</v>
      </c>
      <c r="H3397" s="130">
        <f t="shared" ca="1" si="109"/>
        <v>-4.7206914874228295E-3</v>
      </c>
    </row>
    <row r="3398" spans="2:8" x14ac:dyDescent="0.25">
      <c r="B3398" s="136">
        <v>41082</v>
      </c>
      <c r="C3398" s="261">
        <v>3.805795431137085</v>
      </c>
      <c r="D3398" s="130">
        <f t="shared" si="108"/>
        <v>8.0267474048113952E-3</v>
      </c>
      <c r="E3398" s="130">
        <v>5.6523859501037789E-3</v>
      </c>
      <c r="G3398" s="130">
        <v>3396</v>
      </c>
      <c r="H3398" s="130">
        <f t="shared" ca="1" si="109"/>
        <v>-2.9734655420658881E-2</v>
      </c>
    </row>
    <row r="3399" spans="2:8" x14ac:dyDescent="0.25">
      <c r="B3399" s="136">
        <v>41081</v>
      </c>
      <c r="C3399" s="261">
        <v>3.775490522384644</v>
      </c>
      <c r="D3399" s="130">
        <f t="shared" si="108"/>
        <v>-3.617741212571092E-2</v>
      </c>
      <c r="E3399" s="130">
        <v>-7.9628317656019014E-3</v>
      </c>
      <c r="G3399" s="130">
        <v>3397</v>
      </c>
      <c r="H3399" s="130">
        <f t="shared" ca="1" si="109"/>
        <v>-3.3098278258688746E-2</v>
      </c>
    </row>
    <row r="3400" spans="2:8" x14ac:dyDescent="0.25">
      <c r="B3400" s="136">
        <v>41080</v>
      </c>
      <c r="C3400" s="261">
        <v>3.917204856872559</v>
      </c>
      <c r="D3400" s="130">
        <f t="shared" si="108"/>
        <v>-6.7796120407225269E-3</v>
      </c>
      <c r="E3400" s="130">
        <v>3.7535343724927853E-2</v>
      </c>
      <c r="G3400" s="130">
        <v>3398</v>
      </c>
      <c r="H3400" s="130">
        <f t="shared" ca="1" si="109"/>
        <v>2.349552572659697E-2</v>
      </c>
    </row>
    <row r="3401" spans="2:8" x14ac:dyDescent="0.25">
      <c r="B3401" s="136">
        <v>41079</v>
      </c>
      <c r="C3401" s="261">
        <v>3.9439432621002202</v>
      </c>
      <c r="D3401" s="130">
        <f t="shared" si="108"/>
        <v>-6.0649988340467122E-3</v>
      </c>
      <c r="E3401" s="130">
        <v>6.8258889194293239E-3</v>
      </c>
      <c r="G3401" s="130">
        <v>3399</v>
      </c>
      <c r="H3401" s="130">
        <f t="shared" ca="1" si="109"/>
        <v>2.9408043007053922E-2</v>
      </c>
    </row>
    <row r="3402" spans="2:8" x14ac:dyDescent="0.25">
      <c r="B3402" s="136">
        <v>41078</v>
      </c>
      <c r="C3402" s="261">
        <v>3.968009233474731</v>
      </c>
      <c r="D3402" s="130">
        <f t="shared" si="108"/>
        <v>-1.0666269578724281E-2</v>
      </c>
      <c r="E3402" s="130">
        <v>6.1020075024343203E-3</v>
      </c>
      <c r="G3402" s="130">
        <v>3400</v>
      </c>
      <c r="H3402" s="130">
        <f t="shared" ca="1" si="109"/>
        <v>2.4119622066976352E-2</v>
      </c>
    </row>
    <row r="3403" spans="2:8" x14ac:dyDescent="0.25">
      <c r="B3403" s="136">
        <v>41075</v>
      </c>
      <c r="C3403" s="261">
        <v>4.0107893943786621</v>
      </c>
      <c r="D3403" s="130">
        <f t="shared" si="108"/>
        <v>1.4427295448489223E-2</v>
      </c>
      <c r="E3403" s="130">
        <v>1.0781265462547604E-2</v>
      </c>
      <c r="G3403" s="130">
        <v>3401</v>
      </c>
      <c r="H3403" s="130">
        <f t="shared" ca="1" si="109"/>
        <v>6.5264454485002693E-4</v>
      </c>
    </row>
    <row r="3404" spans="2:8" x14ac:dyDescent="0.25">
      <c r="B3404" s="136">
        <v>41074</v>
      </c>
      <c r="C3404" s="261">
        <v>3.9537475109100342</v>
      </c>
      <c r="D3404" s="130">
        <f t="shared" si="108"/>
        <v>1.2785182934083537E-2</v>
      </c>
      <c r="E3404" s="130">
        <v>-1.422210888175161E-2</v>
      </c>
      <c r="G3404" s="130">
        <v>3402</v>
      </c>
      <c r="H3404" s="130">
        <f t="shared" ca="1" si="109"/>
        <v>-2.0379880114459549E-2</v>
      </c>
    </row>
    <row r="3405" spans="2:8" x14ac:dyDescent="0.25">
      <c r="B3405" s="136">
        <v>41073</v>
      </c>
      <c r="C3405" s="261">
        <v>3.9038362503051758</v>
      </c>
      <c r="D3405" s="130">
        <f t="shared" si="108"/>
        <v>-7.4781577166368176E-3</v>
      </c>
      <c r="E3405" s="130">
        <v>-1.2623785526802727E-2</v>
      </c>
      <c r="G3405" s="130">
        <v>3403</v>
      </c>
      <c r="H3405" s="130">
        <f t="shared" ca="1" si="109"/>
        <v>-3.8983922510620471E-3</v>
      </c>
    </row>
    <row r="3406" spans="2:8" x14ac:dyDescent="0.25">
      <c r="B3406" s="136">
        <v>41072</v>
      </c>
      <c r="C3406" s="261">
        <v>3.933249711990356</v>
      </c>
      <c r="D3406" s="130">
        <f t="shared" si="108"/>
        <v>2.8192191115633737E-2</v>
      </c>
      <c r="E3406" s="130">
        <v>7.5345019102378771E-3</v>
      </c>
      <c r="G3406" s="130">
        <v>3404</v>
      </c>
      <c r="H3406" s="130">
        <f t="shared" ca="1" si="109"/>
        <v>-1.0506636019512416E-2</v>
      </c>
    </row>
    <row r="3407" spans="2:8" x14ac:dyDescent="0.25">
      <c r="B3407" s="136">
        <v>41071</v>
      </c>
      <c r="C3407" s="261">
        <v>3.825403213500977</v>
      </c>
      <c r="D3407" s="130">
        <f t="shared" si="108"/>
        <v>-1.6047626400768376E-2</v>
      </c>
      <c r="E3407" s="130">
        <v>-2.741918423348846E-2</v>
      </c>
      <c r="G3407" s="130">
        <v>3405</v>
      </c>
      <c r="H3407" s="130">
        <f t="shared" ca="1" si="109"/>
        <v>2.8228338488217399E-2</v>
      </c>
    </row>
    <row r="3408" spans="2:8" x14ac:dyDescent="0.25">
      <c r="B3408" s="136">
        <v>41068</v>
      </c>
      <c r="C3408" s="261">
        <v>3.8877930641174321</v>
      </c>
      <c r="D3408" s="130">
        <f t="shared" si="108"/>
        <v>-5.9249765511335244E-3</v>
      </c>
      <c r="E3408" s="130">
        <v>1.6309352801362972E-2</v>
      </c>
      <c r="G3408" s="130">
        <v>3406</v>
      </c>
      <c r="H3408" s="130">
        <f t="shared" ca="1" si="109"/>
        <v>-1.8116650992578726E-2</v>
      </c>
    </row>
    <row r="3409" spans="2:8" x14ac:dyDescent="0.25">
      <c r="B3409" s="136">
        <v>41067</v>
      </c>
      <c r="C3409" s="261">
        <v>3.9109654426574711</v>
      </c>
      <c r="D3409" s="130">
        <f t="shared" si="108"/>
        <v>-2.3804286892591914E-2</v>
      </c>
      <c r="E3409" s="130">
        <v>5.9602911363543535E-3</v>
      </c>
      <c r="G3409" s="130">
        <v>3407</v>
      </c>
      <c r="H3409" s="130">
        <f t="shared" ca="1" si="109"/>
        <v>2.5216662573533759E-2</v>
      </c>
    </row>
    <row r="3410" spans="2:8" x14ac:dyDescent="0.25">
      <c r="B3410" s="136">
        <v>41066</v>
      </c>
      <c r="C3410" s="261">
        <v>4.0063333511352539</v>
      </c>
      <c r="D3410" s="130">
        <f t="shared" si="108"/>
        <v>3.8345763284962781E-2</v>
      </c>
      <c r="E3410" s="130">
        <v>2.438474844026773E-2</v>
      </c>
      <c r="G3410" s="130">
        <v>3408</v>
      </c>
      <c r="H3410" s="130">
        <f t="shared" ca="1" si="109"/>
        <v>1.7274490438900992E-2</v>
      </c>
    </row>
    <row r="3411" spans="2:8" x14ac:dyDescent="0.25">
      <c r="B3411" s="136">
        <v>41065</v>
      </c>
      <c r="C3411" s="261">
        <v>3.858380794525146</v>
      </c>
      <c r="D3411" s="130">
        <f t="shared" si="108"/>
        <v>1.4055024654238564E-2</v>
      </c>
      <c r="E3411" s="130">
        <v>-3.6929667015397835E-2</v>
      </c>
      <c r="G3411" s="130">
        <v>3409</v>
      </c>
      <c r="H3411" s="130">
        <f t="shared" ca="1" si="109"/>
        <v>3.5352721766787359E-2</v>
      </c>
    </row>
    <row r="3412" spans="2:8" x14ac:dyDescent="0.25">
      <c r="B3412" s="136">
        <v>41064</v>
      </c>
      <c r="C3412" s="261">
        <v>3.8049027919769292</v>
      </c>
      <c r="D3412" s="130">
        <f t="shared" si="108"/>
        <v>1.2090737417024143E-2</v>
      </c>
      <c r="E3412" s="130">
        <v>-1.3860218935388535E-2</v>
      </c>
      <c r="G3412" s="130">
        <v>3410</v>
      </c>
      <c r="H3412" s="130">
        <f t="shared" ca="1" si="109"/>
        <v>-3.5003115664078474E-2</v>
      </c>
    </row>
    <row r="3413" spans="2:8" x14ac:dyDescent="0.25">
      <c r="B3413" s="136">
        <v>41061</v>
      </c>
      <c r="C3413" s="261">
        <v>3.7594482898712158</v>
      </c>
      <c r="D3413" s="130">
        <f t="shared" si="108"/>
        <v>1.9004522644323974E-3</v>
      </c>
      <c r="E3413" s="130">
        <v>-1.1946297866415755E-2</v>
      </c>
      <c r="G3413" s="130">
        <v>3411</v>
      </c>
      <c r="H3413" s="130">
        <f t="shared" ca="1" si="109"/>
        <v>-3.307981682360394E-2</v>
      </c>
    </row>
    <row r="3414" spans="2:8" x14ac:dyDescent="0.25">
      <c r="B3414" s="136">
        <v>41060</v>
      </c>
      <c r="C3414" s="261">
        <v>3.7523171901702881</v>
      </c>
      <c r="D3414" s="130">
        <f t="shared" si="108"/>
        <v>-9.6448873218307595E-3</v>
      </c>
      <c r="E3414" s="130">
        <v>-1.8968473965024315E-3</v>
      </c>
      <c r="G3414" s="130">
        <v>3412</v>
      </c>
      <c r="H3414" s="130">
        <f t="shared" ca="1" si="109"/>
        <v>2.3458319770128535E-3</v>
      </c>
    </row>
    <row r="3415" spans="2:8" x14ac:dyDescent="0.25">
      <c r="B3415" s="136">
        <v>41059</v>
      </c>
      <c r="C3415" s="261">
        <v>3.7888603210449219</v>
      </c>
      <c r="D3415" s="130">
        <f t="shared" si="108"/>
        <v>-2.1633891997503915E-2</v>
      </c>
      <c r="E3415" s="130">
        <v>9.7388171155582352E-3</v>
      </c>
      <c r="G3415" s="130">
        <v>3413</v>
      </c>
      <c r="H3415" s="130">
        <f t="shared" ca="1" si="109"/>
        <v>-7.3127454811210291E-3</v>
      </c>
    </row>
    <row r="3416" spans="2:8" x14ac:dyDescent="0.25">
      <c r="B3416" s="136">
        <v>41058</v>
      </c>
      <c r="C3416" s="261">
        <v>3.8726406097412109</v>
      </c>
      <c r="D3416" s="130">
        <f t="shared" si="108"/>
        <v>2.331571404244305E-2</v>
      </c>
      <c r="E3416" s="130">
        <v>2.2112266380193049E-2</v>
      </c>
      <c r="G3416" s="130">
        <v>3414</v>
      </c>
      <c r="H3416" s="130">
        <f t="shared" ca="1" si="109"/>
        <v>3.481633853189408E-3</v>
      </c>
    </row>
    <row r="3417" spans="2:8" x14ac:dyDescent="0.25">
      <c r="B3417" s="136">
        <v>41054</v>
      </c>
      <c r="C3417" s="261">
        <v>3.7844045162200932</v>
      </c>
      <c r="D3417" s="130">
        <f t="shared" si="108"/>
        <v>-1.6673980875841647E-2</v>
      </c>
      <c r="E3417" s="130">
        <v>-2.278447767633519E-2</v>
      </c>
      <c r="G3417" s="130">
        <v>3415</v>
      </c>
      <c r="H3417" s="130">
        <f t="shared" ca="1" si="109"/>
        <v>-3.577229773512864E-2</v>
      </c>
    </row>
    <row r="3418" spans="2:8" x14ac:dyDescent="0.25">
      <c r="B3418" s="136">
        <v>41053</v>
      </c>
      <c r="C3418" s="261">
        <v>3.8485755920410161</v>
      </c>
      <c r="D3418" s="130">
        <f t="shared" si="108"/>
        <v>1.7916150995757451E-2</v>
      </c>
      <c r="E3418" s="130">
        <v>1.6956716848287048E-2</v>
      </c>
      <c r="G3418" s="130">
        <v>3416</v>
      </c>
      <c r="H3418" s="130">
        <f t="shared" ca="1" si="109"/>
        <v>-3.8265298728922107E-3</v>
      </c>
    </row>
    <row r="3419" spans="2:8" x14ac:dyDescent="0.25">
      <c r="B3419" s="136">
        <v>41052</v>
      </c>
      <c r="C3419" s="261">
        <v>3.7808375358581539</v>
      </c>
      <c r="D3419" s="130">
        <f t="shared" si="108"/>
        <v>-1.1189447288069792E-2</v>
      </c>
      <c r="E3419" s="130">
        <v>-1.7600812186967772E-2</v>
      </c>
      <c r="G3419" s="130">
        <v>3417</v>
      </c>
      <c r="H3419" s="130">
        <f t="shared" ca="1" si="109"/>
        <v>-1.8428074475081917E-2</v>
      </c>
    </row>
    <row r="3420" spans="2:8" x14ac:dyDescent="0.25">
      <c r="B3420" s="136">
        <v>41051</v>
      </c>
      <c r="C3420" s="261">
        <v>3.8236217498779301</v>
      </c>
      <c r="D3420" s="130">
        <f t="shared" si="108"/>
        <v>1.3178739449313857E-2</v>
      </c>
      <c r="E3420" s="130">
        <v>1.1316067832590789E-2</v>
      </c>
      <c r="G3420" s="130">
        <v>3418</v>
      </c>
      <c r="H3420" s="130">
        <f t="shared" ca="1" si="109"/>
        <v>-5.7069917528154157E-3</v>
      </c>
    </row>
    <row r="3421" spans="2:8" x14ac:dyDescent="0.25">
      <c r="B3421" s="136">
        <v>41050</v>
      </c>
      <c r="C3421" s="261">
        <v>3.7738866806030269</v>
      </c>
      <c r="D3421" s="130">
        <f t="shared" si="108"/>
        <v>2.0995000843585885E-3</v>
      </c>
      <c r="E3421" s="130">
        <v>-1.3007319376319331E-2</v>
      </c>
      <c r="G3421" s="130">
        <v>3419</v>
      </c>
      <c r="H3421" s="130">
        <f t="shared" ca="1" si="109"/>
        <v>2.5860711445150559E-3</v>
      </c>
    </row>
    <row r="3422" spans="2:8" x14ac:dyDescent="0.25">
      <c r="B3422" s="136">
        <v>41047</v>
      </c>
      <c r="C3422" s="261">
        <v>3.7659800052642818</v>
      </c>
      <c r="D3422" s="130">
        <f t="shared" si="108"/>
        <v>9.1805690158766589E-3</v>
      </c>
      <c r="E3422" s="130">
        <v>-2.0951014187531765E-3</v>
      </c>
      <c r="G3422" s="130">
        <v>3420</v>
      </c>
      <c r="H3422" s="130">
        <f t="shared" ca="1" si="109"/>
        <v>1.696913440070686E-2</v>
      </c>
    </row>
    <row r="3423" spans="2:8" x14ac:dyDescent="0.25">
      <c r="B3423" s="136">
        <v>41046</v>
      </c>
      <c r="C3423" s="261">
        <v>3.7317206859588619</v>
      </c>
      <c r="D3423" s="130">
        <f t="shared" si="108"/>
        <v>-2.1423561265832225E-2</v>
      </c>
      <c r="E3423" s="130">
        <v>-9.0970528939427371E-3</v>
      </c>
      <c r="G3423" s="130">
        <v>3421</v>
      </c>
      <c r="H3423" s="130">
        <f t="shared" ca="1" si="109"/>
        <v>2.8329489511911683E-2</v>
      </c>
    </row>
    <row r="3424" spans="2:8" x14ac:dyDescent="0.25">
      <c r="B3424" s="136">
        <v>41045</v>
      </c>
      <c r="C3424" s="261">
        <v>3.8134176731109619</v>
      </c>
      <c r="D3424" s="130">
        <f t="shared" si="108"/>
        <v>-1.5423033400116094E-2</v>
      </c>
      <c r="E3424" s="130">
        <v>2.1892578257396586E-2</v>
      </c>
      <c r="G3424" s="130">
        <v>3422</v>
      </c>
      <c r="H3424" s="130">
        <f t="shared" ca="1" si="109"/>
        <v>-1.4248629062365754E-2</v>
      </c>
    </row>
    <row r="3425" spans="2:8" x14ac:dyDescent="0.25">
      <c r="B3425" s="136">
        <v>41044</v>
      </c>
      <c r="C3425" s="261">
        <v>3.873153448104858</v>
      </c>
      <c r="D3425" s="130">
        <f t="shared" si="108"/>
        <v>1.8245155570687739E-2</v>
      </c>
      <c r="E3425" s="130">
        <v>1.5664629504159186E-2</v>
      </c>
      <c r="G3425" s="130">
        <v>3423</v>
      </c>
      <c r="H3425" s="130">
        <f t="shared" ca="1" si="109"/>
        <v>2.7683764357844479E-3</v>
      </c>
    </row>
    <row r="3426" spans="2:8" x14ac:dyDescent="0.25">
      <c r="B3426" s="136">
        <v>41043</v>
      </c>
      <c r="C3426" s="261">
        <v>3.8037533760070801</v>
      </c>
      <c r="D3426" s="130">
        <f t="shared" si="108"/>
        <v>-9.833274548880902E-3</v>
      </c>
      <c r="E3426" s="130">
        <v>-1.791823459298662E-2</v>
      </c>
      <c r="G3426" s="130">
        <v>3424</v>
      </c>
      <c r="H3426" s="130">
        <f t="shared" ca="1" si="109"/>
        <v>2.4543437366775424E-2</v>
      </c>
    </row>
    <row r="3427" spans="2:8" x14ac:dyDescent="0.25">
      <c r="B3427" s="136">
        <v>41040</v>
      </c>
      <c r="C3427" s="261">
        <v>3.841528177261353</v>
      </c>
      <c r="D3427" s="130">
        <f t="shared" si="108"/>
        <v>-1.6419424531752397E-2</v>
      </c>
      <c r="E3427" s="130">
        <v>9.9309280913281259E-3</v>
      </c>
      <c r="G3427" s="130">
        <v>3425</v>
      </c>
      <c r="H3427" s="130">
        <f t="shared" ca="1" si="109"/>
        <v>1.4011627306750912E-2</v>
      </c>
    </row>
    <row r="3428" spans="2:8" x14ac:dyDescent="0.25">
      <c r="B3428" s="136">
        <v>41039</v>
      </c>
      <c r="C3428" s="261">
        <v>3.9056568145751949</v>
      </c>
      <c r="D3428" s="130">
        <f t="shared" si="108"/>
        <v>9.0072751068159069E-4</v>
      </c>
      <c r="E3428" s="130">
        <v>1.6693522565688831E-2</v>
      </c>
      <c r="G3428" s="130">
        <v>3426</v>
      </c>
      <c r="H3428" s="130">
        <f t="shared" ca="1" si="109"/>
        <v>5.1376363369744025E-3</v>
      </c>
    </row>
    <row r="3429" spans="2:8" x14ac:dyDescent="0.25">
      <c r="B3429" s="136">
        <v>41038</v>
      </c>
      <c r="C3429" s="261">
        <v>3.9021420478820801</v>
      </c>
      <c r="D3429" s="130">
        <f t="shared" si="108"/>
        <v>-1.3327470405436656E-2</v>
      </c>
      <c r="E3429" s="130">
        <v>-8.9991693074474067E-4</v>
      </c>
      <c r="G3429" s="130">
        <v>3427</v>
      </c>
      <c r="H3429" s="130">
        <f t="shared" ca="1" si="109"/>
        <v>2.7947027967282394E-3</v>
      </c>
    </row>
    <row r="3430" spans="2:8" x14ac:dyDescent="0.25">
      <c r="B3430" s="136">
        <v>41037</v>
      </c>
      <c r="C3430" s="261">
        <v>3.9548501968383789</v>
      </c>
      <c r="D3430" s="130">
        <f t="shared" si="108"/>
        <v>3.7905127349403532E-3</v>
      </c>
      <c r="E3430" s="130">
        <v>1.3507491093233424E-2</v>
      </c>
      <c r="G3430" s="130">
        <v>3428</v>
      </c>
      <c r="H3430" s="130">
        <f t="shared" ca="1" si="109"/>
        <v>3.3860915707311534E-2</v>
      </c>
    </row>
    <row r="3431" spans="2:8" x14ac:dyDescent="0.25">
      <c r="B3431" s="136">
        <v>41036</v>
      </c>
      <c r="C3431" s="261">
        <v>3.9399158954620361</v>
      </c>
      <c r="D3431" s="130">
        <f t="shared" si="108"/>
        <v>-1.7955123274965231E-2</v>
      </c>
      <c r="E3431" s="130">
        <v>-3.7761990045240357E-3</v>
      </c>
      <c r="G3431" s="130">
        <v>3429</v>
      </c>
      <c r="H3431" s="130">
        <f t="shared" ca="1" si="109"/>
        <v>1.4107098078300424E-2</v>
      </c>
    </row>
    <row r="3432" spans="2:8" x14ac:dyDescent="0.25">
      <c r="B3432" s="136">
        <v>41033</v>
      </c>
      <c r="C3432" s="261">
        <v>4.0119509696960449</v>
      </c>
      <c r="D3432" s="130">
        <f t="shared" si="108"/>
        <v>-2.247444002987762E-2</v>
      </c>
      <c r="E3432" s="130">
        <v>1.8283404048542815E-2</v>
      </c>
      <c r="G3432" s="130">
        <v>3430</v>
      </c>
      <c r="H3432" s="130">
        <f t="shared" ca="1" si="109"/>
        <v>-1.1613304390127753E-2</v>
      </c>
    </row>
    <row r="3433" spans="2:8" x14ac:dyDescent="0.25">
      <c r="B3433" s="136">
        <v>41032</v>
      </c>
      <c r="C3433" s="261">
        <v>4.1041903495788574</v>
      </c>
      <c r="D3433" s="130">
        <f t="shared" si="108"/>
        <v>-1.8693382063218727E-2</v>
      </c>
      <c r="E3433" s="130">
        <v>2.2991153326532496E-2</v>
      </c>
      <c r="G3433" s="130">
        <v>3431</v>
      </c>
      <c r="H3433" s="130">
        <f t="shared" ca="1" si="109"/>
        <v>2.1522780347117333E-2</v>
      </c>
    </row>
    <row r="3434" spans="2:8" x14ac:dyDescent="0.25">
      <c r="B3434" s="136">
        <v>41031</v>
      </c>
      <c r="C3434" s="261">
        <v>4.182373046875</v>
      </c>
      <c r="D3434" s="130">
        <f t="shared" si="108"/>
        <v>5.0666585996147978E-3</v>
      </c>
      <c r="E3434" s="130">
        <v>1.9049481295175582E-2</v>
      </c>
      <c r="G3434" s="130">
        <v>3432</v>
      </c>
      <c r="H3434" s="130">
        <f t="shared" ca="1" si="109"/>
        <v>-5.1443900503626253E-2</v>
      </c>
    </row>
    <row r="3435" spans="2:8" x14ac:dyDescent="0.25">
      <c r="B3435" s="136">
        <v>41030</v>
      </c>
      <c r="C3435" s="261">
        <v>4.1612892150878906</v>
      </c>
      <c r="D3435" s="130">
        <f t="shared" si="108"/>
        <v>1.4801540241529739E-3</v>
      </c>
      <c r="E3435" s="130">
        <v>-5.0411169809117971E-3</v>
      </c>
      <c r="G3435" s="130">
        <v>3433</v>
      </c>
      <c r="H3435" s="130">
        <f t="shared" ca="1" si="109"/>
        <v>4.1218859309812058E-3</v>
      </c>
    </row>
    <row r="3436" spans="2:8" x14ac:dyDescent="0.25">
      <c r="B3436" s="136">
        <v>41029</v>
      </c>
      <c r="C3436" s="261">
        <v>4.1551389694213867</v>
      </c>
      <c r="D3436" s="130">
        <f t="shared" si="108"/>
        <v>5.0996886298270592E-3</v>
      </c>
      <c r="E3436" s="130">
        <v>-1.4779664062292309E-3</v>
      </c>
      <c r="G3436" s="130">
        <v>3434</v>
      </c>
      <c r="H3436" s="130">
        <f t="shared" ca="1" si="109"/>
        <v>-4.0844129556934762E-2</v>
      </c>
    </row>
    <row r="3437" spans="2:8" x14ac:dyDescent="0.25">
      <c r="B3437" s="136">
        <v>41026</v>
      </c>
      <c r="C3437" s="261">
        <v>4.134056568145752</v>
      </c>
      <c r="D3437" s="130">
        <f t="shared" si="108"/>
        <v>4.0535075504265095E-3</v>
      </c>
      <c r="E3437" s="130">
        <v>-5.0738137594879386E-3</v>
      </c>
      <c r="G3437" s="130">
        <v>3435</v>
      </c>
      <c r="H3437" s="130">
        <f t="shared" ca="1" si="109"/>
        <v>2.7714828569072149E-3</v>
      </c>
    </row>
    <row r="3438" spans="2:8" x14ac:dyDescent="0.25">
      <c r="B3438" s="136">
        <v>41025</v>
      </c>
      <c r="C3438" s="261">
        <v>4.1173667907714844</v>
      </c>
      <c r="D3438" s="130">
        <f t="shared" si="108"/>
        <v>1.6262087816121609E-2</v>
      </c>
      <c r="E3438" s="130">
        <v>-4.0371429609521387E-3</v>
      </c>
      <c r="G3438" s="130">
        <v>3436</v>
      </c>
      <c r="H3438" s="130">
        <f t="shared" ca="1" si="109"/>
        <v>-9.7290645861883157E-3</v>
      </c>
    </row>
    <row r="3439" spans="2:8" x14ac:dyDescent="0.25">
      <c r="B3439" s="136">
        <v>41024</v>
      </c>
      <c r="C3439" s="261">
        <v>4.0514812469482422</v>
      </c>
      <c r="D3439" s="130">
        <f t="shared" si="108"/>
        <v>8.3075339806193936E-3</v>
      </c>
      <c r="E3439" s="130">
        <v>-1.6001864096955278E-2</v>
      </c>
      <c r="G3439" s="130">
        <v>3437</v>
      </c>
      <c r="H3439" s="130">
        <f t="shared" ca="1" si="109"/>
        <v>8.5691062525883311E-4</v>
      </c>
    </row>
    <row r="3440" spans="2:8" x14ac:dyDescent="0.25">
      <c r="B3440" s="136">
        <v>41023</v>
      </c>
      <c r="C3440" s="261">
        <v>4.0181007385253906</v>
      </c>
      <c r="D3440" s="130">
        <f t="shared" si="108"/>
        <v>1.7524135957622524E-3</v>
      </c>
      <c r="E3440" s="130">
        <v>-8.2390874813983803E-3</v>
      </c>
      <c r="G3440" s="130">
        <v>3438</v>
      </c>
      <c r="H3440" s="130">
        <f t="shared" ca="1" si="109"/>
        <v>3.6679930395659532E-2</v>
      </c>
    </row>
    <row r="3441" spans="2:8" x14ac:dyDescent="0.25">
      <c r="B3441" s="136">
        <v>41022</v>
      </c>
      <c r="C3441" s="261">
        <v>4.0110716819763184</v>
      </c>
      <c r="D3441" s="130">
        <f t="shared" si="108"/>
        <v>-2.1221613155833985E-2</v>
      </c>
      <c r="E3441" s="130">
        <v>-1.7493480145178914E-3</v>
      </c>
      <c r="G3441" s="130">
        <v>3439</v>
      </c>
      <c r="H3441" s="130">
        <f t="shared" ca="1" si="109"/>
        <v>2.6449886110890417E-2</v>
      </c>
    </row>
    <row r="3442" spans="2:8" x14ac:dyDescent="0.25">
      <c r="B3442" s="136">
        <v>41019</v>
      </c>
      <c r="C3442" s="261">
        <v>4.0980386734008789</v>
      </c>
      <c r="D3442" s="130">
        <f t="shared" si="108"/>
        <v>-1.0184690370670671E-2</v>
      </c>
      <c r="E3442" s="130">
        <v>2.1681734538763101E-2</v>
      </c>
      <c r="G3442" s="130">
        <v>3440</v>
      </c>
      <c r="H3442" s="130">
        <f t="shared" ca="1" si="109"/>
        <v>-3.4094314438193403E-3</v>
      </c>
    </row>
    <row r="3443" spans="2:8" x14ac:dyDescent="0.25">
      <c r="B3443" s="136">
        <v>41018</v>
      </c>
      <c r="C3443" s="261">
        <v>4.1402053833007813</v>
      </c>
      <c r="D3443" s="130">
        <f t="shared" si="108"/>
        <v>6.8357041086003663E-3</v>
      </c>
      <c r="E3443" s="130">
        <v>1.0289485595534668E-2</v>
      </c>
      <c r="G3443" s="130">
        <v>3441</v>
      </c>
      <c r="H3443" s="130">
        <f t="shared" ca="1" si="109"/>
        <v>-9.1133845786823958E-3</v>
      </c>
    </row>
    <row r="3444" spans="2:8" x14ac:dyDescent="0.25">
      <c r="B3444" s="136">
        <v>41017</v>
      </c>
      <c r="C3444" s="261">
        <v>4.1120963096618652</v>
      </c>
      <c r="D3444" s="130">
        <f t="shared" si="108"/>
        <v>-1.5355478657259381E-2</v>
      </c>
      <c r="E3444" s="130">
        <v>-6.7892945002902341E-3</v>
      </c>
      <c r="G3444" s="130">
        <v>3442</v>
      </c>
      <c r="H3444" s="130">
        <f t="shared" ca="1" si="109"/>
        <v>-1.1624149569424258E-2</v>
      </c>
    </row>
    <row r="3445" spans="2:8" x14ac:dyDescent="0.25">
      <c r="B3445" s="136">
        <v>41016</v>
      </c>
      <c r="C3445" s="261">
        <v>4.1762242317199707</v>
      </c>
      <c r="D3445" s="130">
        <f t="shared" si="108"/>
        <v>1.0529245459317913E-3</v>
      </c>
      <c r="E3445" s="130">
        <v>1.5594946525797364E-2</v>
      </c>
      <c r="G3445" s="130">
        <v>3443</v>
      </c>
      <c r="H3445" s="130">
        <f t="shared" ca="1" si="109"/>
        <v>-1.9415768681535481E-2</v>
      </c>
    </row>
    <row r="3446" spans="2:8" x14ac:dyDescent="0.25">
      <c r="B3446" s="136">
        <v>41015</v>
      </c>
      <c r="C3446" s="261">
        <v>4.1718316078186044</v>
      </c>
      <c r="D3446" s="130">
        <f t="shared" si="108"/>
        <v>-3.37739808395143E-2</v>
      </c>
      <c r="E3446" s="130">
        <v>-1.051817061929456E-3</v>
      </c>
      <c r="G3446" s="130">
        <v>3444</v>
      </c>
      <c r="H3446" s="130">
        <f t="shared" ca="1" si="109"/>
        <v>3.6026927184131925E-2</v>
      </c>
    </row>
    <row r="3447" spans="2:8" x14ac:dyDescent="0.25">
      <c r="B3447" s="136">
        <v>41012</v>
      </c>
      <c r="C3447" s="261">
        <v>4.3176560401916504</v>
      </c>
      <c r="D3447" s="130">
        <f t="shared" si="108"/>
        <v>-0.13422595155219688</v>
      </c>
      <c r="E3447" s="130">
        <v>3.4954534622095079E-2</v>
      </c>
      <c r="G3447" s="130">
        <v>3445</v>
      </c>
      <c r="H3447" s="130">
        <f t="shared" ca="1" si="109"/>
        <v>-2.0136607455824958E-2</v>
      </c>
    </row>
    <row r="3448" spans="2:8" x14ac:dyDescent="0.25">
      <c r="B3448" s="136">
        <v>41011</v>
      </c>
      <c r="C3448" s="261">
        <v>4.9870471954345703</v>
      </c>
      <c r="D3448" s="130">
        <f t="shared" si="108"/>
        <v>5.3125307593877655E-3</v>
      </c>
      <c r="E3448" s="130">
        <v>0.15503577612755073</v>
      </c>
      <c r="G3448" s="130">
        <v>3446</v>
      </c>
      <c r="H3448" s="130">
        <f t="shared" ca="1" si="109"/>
        <v>-9.3521642074501673E-4</v>
      </c>
    </row>
    <row r="3449" spans="2:8" x14ac:dyDescent="0.25">
      <c r="B3449" s="136">
        <v>41010</v>
      </c>
      <c r="C3449" s="261">
        <v>4.960693359375</v>
      </c>
      <c r="D3449" s="130">
        <f t="shared" si="108"/>
        <v>4.0898747441475702E-3</v>
      </c>
      <c r="E3449" s="130">
        <v>-5.2844569194564926E-3</v>
      </c>
      <c r="G3449" s="130">
        <v>3447</v>
      </c>
      <c r="H3449" s="130">
        <f t="shared" ca="1" si="109"/>
        <v>-3.3014960114108893E-3</v>
      </c>
    </row>
    <row r="3450" spans="2:8" x14ac:dyDescent="0.25">
      <c r="B3450" s="136">
        <v>41009</v>
      </c>
      <c r="C3450" s="261">
        <v>4.9404873847961426</v>
      </c>
      <c r="D3450" s="130">
        <f t="shared" si="108"/>
        <v>-9.336147987741376E-3</v>
      </c>
      <c r="E3450" s="130">
        <v>-4.073215801712683E-3</v>
      </c>
      <c r="G3450" s="130">
        <v>3448</v>
      </c>
      <c r="H3450" s="130">
        <f t="shared" ca="1" si="109"/>
        <v>-8.0920465415501297E-3</v>
      </c>
    </row>
    <row r="3451" spans="2:8" x14ac:dyDescent="0.25">
      <c r="B3451" s="136">
        <v>41008</v>
      </c>
      <c r="C3451" s="261">
        <v>4.9870471954345703</v>
      </c>
      <c r="D3451" s="130">
        <f t="shared" si="108"/>
        <v>-1.0803176750640511E-2</v>
      </c>
      <c r="E3451" s="130">
        <v>9.4241330889156625E-3</v>
      </c>
      <c r="G3451" s="130">
        <v>3449</v>
      </c>
      <c r="H3451" s="130">
        <f t="shared" ca="1" si="109"/>
        <v>-1.3356545743409862E-2</v>
      </c>
    </row>
    <row r="3452" spans="2:8" x14ac:dyDescent="0.25">
      <c r="B3452" s="136">
        <v>41004</v>
      </c>
      <c r="C3452" s="261">
        <v>5.0415115356445313</v>
      </c>
      <c r="D3452" s="130">
        <f t="shared" si="108"/>
        <v>7.3721525972893758E-3</v>
      </c>
      <c r="E3452" s="130">
        <v>1.0921159972141577E-2</v>
      </c>
      <c r="G3452" s="130">
        <v>3450</v>
      </c>
      <c r="H3452" s="130">
        <f t="shared" ca="1" si="109"/>
        <v>-3.8402673195307041E-3</v>
      </c>
    </row>
    <row r="3453" spans="2:8" x14ac:dyDescent="0.25">
      <c r="B3453" s="136">
        <v>41003</v>
      </c>
      <c r="C3453" s="261">
        <v>5.0046167373657227</v>
      </c>
      <c r="D3453" s="130">
        <f t="shared" si="108"/>
        <v>-1.0937281928865481E-2</v>
      </c>
      <c r="E3453" s="130">
        <v>-7.3182016976366558E-3</v>
      </c>
      <c r="G3453" s="130">
        <v>3451</v>
      </c>
      <c r="H3453" s="130">
        <f t="shared" ca="1" si="109"/>
        <v>5.7407954947859205E-3</v>
      </c>
    </row>
    <row r="3454" spans="2:8" x14ac:dyDescent="0.25">
      <c r="B3454" s="136">
        <v>41002</v>
      </c>
      <c r="C3454" s="261">
        <v>5.0599589347839364</v>
      </c>
      <c r="D3454" s="130">
        <f t="shared" si="108"/>
        <v>4.0088434879191944E-3</v>
      </c>
      <c r="E3454" s="130">
        <v>1.1058228895934242E-2</v>
      </c>
      <c r="G3454" s="130">
        <v>3452</v>
      </c>
      <c r="H3454" s="130">
        <f t="shared" ca="1" si="109"/>
        <v>-3.5151344957351532E-2</v>
      </c>
    </row>
    <row r="3455" spans="2:8" x14ac:dyDescent="0.25">
      <c r="B3455" s="136">
        <v>41001</v>
      </c>
      <c r="C3455" s="261">
        <v>5.0397553443908691</v>
      </c>
      <c r="D3455" s="130">
        <f t="shared" si="108"/>
        <v>5.9620274814821657E-3</v>
      </c>
      <c r="E3455" s="130">
        <v>-3.9928368299949456E-3</v>
      </c>
      <c r="G3455" s="130">
        <v>3453</v>
      </c>
      <c r="H3455" s="130">
        <f t="shared" ca="1" si="109"/>
        <v>-2.3399547069933913E-2</v>
      </c>
    </row>
    <row r="3456" spans="2:8" x14ac:dyDescent="0.25">
      <c r="B3456" s="136">
        <v>40998</v>
      </c>
      <c r="C3456" s="261">
        <v>5.0098862648010254</v>
      </c>
      <c r="D3456" s="130">
        <f t="shared" si="108"/>
        <v>1.009528733728168E-2</v>
      </c>
      <c r="E3456" s="130">
        <v>-5.926692378646385E-3</v>
      </c>
      <c r="G3456" s="130">
        <v>3454</v>
      </c>
      <c r="H3456" s="130">
        <f t="shared" ca="1" si="109"/>
        <v>3.0333521015832678E-2</v>
      </c>
    </row>
    <row r="3457" spans="2:8" x14ac:dyDescent="0.25">
      <c r="B3457" s="136">
        <v>40997</v>
      </c>
      <c r="C3457" s="261">
        <v>4.959815502166748</v>
      </c>
      <c r="D3457" s="130">
        <f t="shared" si="108"/>
        <v>9.8375180421972127E-3</v>
      </c>
      <c r="E3457" s="130">
        <v>-9.9943910874922774E-3</v>
      </c>
      <c r="G3457" s="130">
        <v>3455</v>
      </c>
      <c r="H3457" s="130">
        <f t="shared" ca="1" si="109"/>
        <v>6.0704098227243857E-3</v>
      </c>
    </row>
    <row r="3458" spans="2:8" x14ac:dyDescent="0.25">
      <c r="B3458" s="136">
        <v>40996</v>
      </c>
      <c r="C3458" s="261">
        <v>4.9114985466003418</v>
      </c>
      <c r="D3458" s="130">
        <f t="shared" si="108"/>
        <v>-2.8834495869640299E-2</v>
      </c>
      <c r="E3458" s="130">
        <v>-9.7416840495979078E-3</v>
      </c>
      <c r="G3458" s="130">
        <v>3456</v>
      </c>
      <c r="H3458" s="130">
        <f t="shared" ca="1" si="109"/>
        <v>5.2193561790521998E-3</v>
      </c>
    </row>
    <row r="3459" spans="2:8" x14ac:dyDescent="0.25">
      <c r="B3459" s="136">
        <v>40995</v>
      </c>
      <c r="C3459" s="261">
        <v>5.0573239326477051</v>
      </c>
      <c r="D3459" s="130">
        <f t="shared" ref="D3459:D3522" si="110">(C3459-C3460)/C3460</f>
        <v>2.7870278447501536E-3</v>
      </c>
      <c r="E3459" s="130">
        <v>2.9690609630395028E-2</v>
      </c>
      <c r="G3459" s="130">
        <v>3457</v>
      </c>
      <c r="H3459" s="130">
        <f t="shared" ref="H3459:H3522" ca="1" si="111">_xlfn.NORM.INV(RAND(),N$5,N$6)</f>
        <v>-2.5956439064009847E-2</v>
      </c>
    </row>
    <row r="3460" spans="2:8" x14ac:dyDescent="0.25">
      <c r="B3460" s="136">
        <v>40994</v>
      </c>
      <c r="C3460" s="261">
        <v>5.0432682037353516</v>
      </c>
      <c r="D3460" s="130">
        <f t="shared" si="110"/>
        <v>6.6632129293761489E-3</v>
      </c>
      <c r="E3460" s="130">
        <v>-2.779281908682246E-3</v>
      </c>
      <c r="G3460" s="130">
        <v>3458</v>
      </c>
      <c r="H3460" s="130">
        <f t="shared" ca="1" si="111"/>
        <v>-5.1008182019457865E-3</v>
      </c>
    </row>
    <row r="3461" spans="2:8" x14ac:dyDescent="0.25">
      <c r="B3461" s="136">
        <v>40991</v>
      </c>
      <c r="C3461" s="261">
        <v>5.0098862648010254</v>
      </c>
      <c r="D3461" s="130">
        <f t="shared" si="110"/>
        <v>9.9165382462227478E-3</v>
      </c>
      <c r="E3461" s="130">
        <v>-6.6191084006996647E-3</v>
      </c>
      <c r="G3461" s="130">
        <v>3459</v>
      </c>
      <c r="H3461" s="130">
        <f t="shared" ca="1" si="111"/>
        <v>2.6610482985179741E-2</v>
      </c>
    </row>
    <row r="3462" spans="2:8" x14ac:dyDescent="0.25">
      <c r="B3462" s="136">
        <v>40990</v>
      </c>
      <c r="C3462" s="261">
        <v>4.960693359375</v>
      </c>
      <c r="D3462" s="130">
        <f t="shared" si="110"/>
        <v>-2.1995247289302227E-2</v>
      </c>
      <c r="E3462" s="130">
        <v>-9.819166109947439E-3</v>
      </c>
      <c r="G3462" s="130">
        <v>3460</v>
      </c>
      <c r="H3462" s="130">
        <f t="shared" ca="1" si="111"/>
        <v>-2.0135395358791643E-2</v>
      </c>
    </row>
    <row r="3463" spans="2:8" x14ac:dyDescent="0.25">
      <c r="B3463" s="136">
        <v>40989</v>
      </c>
      <c r="C3463" s="261">
        <v>5.0722589492797852</v>
      </c>
      <c r="D3463" s="130">
        <f t="shared" si="110"/>
        <v>1.5613826376096149E-3</v>
      </c>
      <c r="E3463" s="130">
        <v>2.2489918610659975E-2</v>
      </c>
      <c r="G3463" s="130">
        <v>3461</v>
      </c>
      <c r="H3463" s="130">
        <f t="shared" ca="1" si="111"/>
        <v>5.968395209097184E-2</v>
      </c>
    </row>
    <row r="3464" spans="2:8" x14ac:dyDescent="0.25">
      <c r="B3464" s="136">
        <v>40988</v>
      </c>
      <c r="C3464" s="261">
        <v>5.0643515586853027</v>
      </c>
      <c r="D3464" s="130">
        <f t="shared" si="110"/>
        <v>-7.7452322892345646E-3</v>
      </c>
      <c r="E3464" s="130">
        <v>-1.5589485224537284E-3</v>
      </c>
      <c r="G3464" s="130">
        <v>3462</v>
      </c>
      <c r="H3464" s="130">
        <f t="shared" ca="1" si="111"/>
        <v>-3.6714456046877141E-2</v>
      </c>
    </row>
    <row r="3465" spans="2:8" x14ac:dyDescent="0.25">
      <c r="B3465" s="136">
        <v>40987</v>
      </c>
      <c r="C3465" s="261">
        <v>5.1038823127746582</v>
      </c>
      <c r="D3465" s="130">
        <f t="shared" si="110"/>
        <v>-1.14006102492165E-2</v>
      </c>
      <c r="E3465" s="130">
        <v>7.8056891649950118E-3</v>
      </c>
      <c r="G3465" s="130">
        <v>3463</v>
      </c>
      <c r="H3465" s="130">
        <f t="shared" ca="1" si="111"/>
        <v>-3.0174599048740286E-2</v>
      </c>
    </row>
    <row r="3466" spans="2:8" x14ac:dyDescent="0.25">
      <c r="B3466" s="136">
        <v>40984</v>
      </c>
      <c r="C3466" s="261">
        <v>5.1627407073974609</v>
      </c>
      <c r="D3466" s="130">
        <f t="shared" si="110"/>
        <v>-4.9102622145828518E-3</v>
      </c>
      <c r="E3466" s="130">
        <v>1.1532083033240072E-2</v>
      </c>
      <c r="G3466" s="130">
        <v>3464</v>
      </c>
      <c r="H3466" s="130">
        <f t="shared" ca="1" si="111"/>
        <v>2.9661688302046886E-2</v>
      </c>
    </row>
    <row r="3467" spans="2:8" x14ac:dyDescent="0.25">
      <c r="B3467" s="136">
        <v>40983</v>
      </c>
      <c r="C3467" s="261">
        <v>5.1882162094116211</v>
      </c>
      <c r="D3467" s="130">
        <f t="shared" si="110"/>
        <v>5.9616325707190932E-3</v>
      </c>
      <c r="E3467" s="130">
        <v>4.9344918635285022E-3</v>
      </c>
      <c r="G3467" s="130">
        <v>3465</v>
      </c>
      <c r="H3467" s="130">
        <f t="shared" ca="1" si="111"/>
        <v>-1.2173970521894706E-2</v>
      </c>
    </row>
    <row r="3468" spans="2:8" x14ac:dyDescent="0.25">
      <c r="B3468" s="136">
        <v>40982</v>
      </c>
      <c r="C3468" s="261">
        <v>5.1574692726135254</v>
      </c>
      <c r="D3468" s="130">
        <f t="shared" si="110"/>
        <v>-4.0712833230143203E-3</v>
      </c>
      <c r="E3468" s="130">
        <v>-5.9263021348878236E-3</v>
      </c>
      <c r="G3468" s="130">
        <v>3466</v>
      </c>
      <c r="H3468" s="130">
        <f t="shared" ca="1" si="111"/>
        <v>-2.4145917868409434E-2</v>
      </c>
    </row>
    <row r="3469" spans="2:8" x14ac:dyDescent="0.25">
      <c r="B3469" s="136">
        <v>40981</v>
      </c>
      <c r="C3469" s="261">
        <v>5.1785526275634766</v>
      </c>
      <c r="D3469" s="130">
        <f t="shared" si="110"/>
        <v>2.3615266914252312E-2</v>
      </c>
      <c r="E3469" s="130">
        <v>4.0879264297133218E-3</v>
      </c>
      <c r="G3469" s="130">
        <v>3467</v>
      </c>
      <c r="H3469" s="130">
        <f t="shared" ca="1" si="111"/>
        <v>1.6817504335639843E-2</v>
      </c>
    </row>
    <row r="3470" spans="2:8" x14ac:dyDescent="0.25">
      <c r="B3470" s="136">
        <v>40980</v>
      </c>
      <c r="C3470" s="261">
        <v>5.0590810775756836</v>
      </c>
      <c r="D3470" s="130">
        <f t="shared" si="110"/>
        <v>-1.0481027864100488E-2</v>
      </c>
      <c r="E3470" s="130">
        <v>-2.3070452031691464E-2</v>
      </c>
      <c r="G3470" s="130">
        <v>3468</v>
      </c>
      <c r="H3470" s="130">
        <f t="shared" ca="1" si="111"/>
        <v>3.3831613355287032E-2</v>
      </c>
    </row>
    <row r="3471" spans="2:8" x14ac:dyDescent="0.25">
      <c r="B3471" s="136">
        <v>40977</v>
      </c>
      <c r="C3471" s="261">
        <v>5.1126670837402344</v>
      </c>
      <c r="D3471" s="130">
        <f t="shared" si="110"/>
        <v>8.3158949188667022E-3</v>
      </c>
      <c r="E3471" s="130">
        <v>1.0592043365754724E-2</v>
      </c>
      <c r="G3471" s="130">
        <v>3469</v>
      </c>
      <c r="H3471" s="130">
        <f t="shared" ca="1" si="111"/>
        <v>2.6432423219679437E-4</v>
      </c>
    </row>
    <row r="3472" spans="2:8" x14ac:dyDescent="0.25">
      <c r="B3472" s="136">
        <v>40976</v>
      </c>
      <c r="C3472" s="261">
        <v>5.0705013275146484</v>
      </c>
      <c r="D3472" s="130">
        <f t="shared" si="110"/>
        <v>1.156675661447454E-2</v>
      </c>
      <c r="E3472" s="130">
        <v>-8.247311146013259E-3</v>
      </c>
      <c r="G3472" s="130">
        <v>3470</v>
      </c>
      <c r="H3472" s="130">
        <f t="shared" ca="1" si="111"/>
        <v>9.693636632558008E-3</v>
      </c>
    </row>
    <row r="3473" spans="2:8" x14ac:dyDescent="0.25">
      <c r="B3473" s="136">
        <v>40975</v>
      </c>
      <c r="C3473" s="261">
        <v>5.0125226974487296</v>
      </c>
      <c r="D3473" s="130">
        <f t="shared" si="110"/>
        <v>2.3314226705291194E-2</v>
      </c>
      <c r="E3473" s="130">
        <v>-1.1434496575575812E-2</v>
      </c>
      <c r="G3473" s="130">
        <v>3471</v>
      </c>
      <c r="H3473" s="130">
        <f t="shared" ca="1" si="111"/>
        <v>2.1861463371207639E-2</v>
      </c>
    </row>
    <row r="3474" spans="2:8" x14ac:dyDescent="0.25">
      <c r="B3474" s="136">
        <v>40974</v>
      </c>
      <c r="C3474" s="261">
        <v>4.8983221054077148</v>
      </c>
      <c r="D3474" s="130">
        <f t="shared" si="110"/>
        <v>-2.3125594586688791E-2</v>
      </c>
      <c r="E3474" s="130">
        <v>-2.278305734139428E-2</v>
      </c>
      <c r="G3474" s="130">
        <v>3472</v>
      </c>
      <c r="H3474" s="130">
        <f t="shared" ca="1" si="111"/>
        <v>2.1911439149743042E-2</v>
      </c>
    </row>
    <row r="3475" spans="2:8" x14ac:dyDescent="0.25">
      <c r="B3475" s="136">
        <v>40973</v>
      </c>
      <c r="C3475" s="261">
        <v>5.0142803192138672</v>
      </c>
      <c r="D3475" s="130">
        <f t="shared" si="110"/>
        <v>-1.0573216368975735E-2</v>
      </c>
      <c r="E3475" s="130">
        <v>2.36730478949384E-2</v>
      </c>
      <c r="G3475" s="130">
        <v>3473</v>
      </c>
      <c r="H3475" s="130">
        <f t="shared" ca="1" si="111"/>
        <v>4.2606109000307098E-2</v>
      </c>
    </row>
    <row r="3476" spans="2:8" x14ac:dyDescent="0.25">
      <c r="B3476" s="136">
        <v>40970</v>
      </c>
      <c r="C3476" s="261">
        <v>5.067863941192627</v>
      </c>
      <c r="D3476" s="130">
        <f t="shared" si="110"/>
        <v>-3.2827272782689062E-3</v>
      </c>
      <c r="E3476" s="130">
        <v>1.0686203915133436E-2</v>
      </c>
      <c r="G3476" s="130">
        <v>3474</v>
      </c>
      <c r="H3476" s="130">
        <f t="shared" ca="1" si="111"/>
        <v>-6.605295912504818E-3</v>
      </c>
    </row>
    <row r="3477" spans="2:8" x14ac:dyDescent="0.25">
      <c r="B3477" s="136">
        <v>40969</v>
      </c>
      <c r="C3477" s="261">
        <v>5.0845551490783691</v>
      </c>
      <c r="D3477" s="130">
        <f t="shared" si="110"/>
        <v>3.4671711786725731E-3</v>
      </c>
      <c r="E3477" s="130">
        <v>3.2935390688121403E-3</v>
      </c>
      <c r="G3477" s="130">
        <v>3475</v>
      </c>
      <c r="H3477" s="130">
        <f t="shared" ca="1" si="111"/>
        <v>1.9560917626224632E-2</v>
      </c>
    </row>
    <row r="3478" spans="2:8" x14ac:dyDescent="0.25">
      <c r="B3478" s="136">
        <v>40968</v>
      </c>
      <c r="C3478" s="261">
        <v>5.0669870376586914</v>
      </c>
      <c r="D3478" s="130">
        <f t="shared" si="110"/>
        <v>-1.4185625565501401E-2</v>
      </c>
      <c r="E3478" s="130">
        <v>-3.4551914385002091E-3</v>
      </c>
      <c r="G3478" s="130">
        <v>3476</v>
      </c>
      <c r="H3478" s="130">
        <f t="shared" ca="1" si="111"/>
        <v>2.3242117761746846E-2</v>
      </c>
    </row>
    <row r="3479" spans="2:8" x14ac:dyDescent="0.25">
      <c r="B3479" s="136">
        <v>40967</v>
      </c>
      <c r="C3479" s="261">
        <v>5.139899730682373</v>
      </c>
      <c r="D3479" s="130">
        <f t="shared" si="110"/>
        <v>-3.5764071200905172E-3</v>
      </c>
      <c r="E3479" s="130">
        <v>1.4389753216612232E-2</v>
      </c>
      <c r="G3479" s="130">
        <v>3477</v>
      </c>
      <c r="H3479" s="130">
        <f t="shared" ca="1" si="111"/>
        <v>-3.6278797365228411E-3</v>
      </c>
    </row>
    <row r="3480" spans="2:8" x14ac:dyDescent="0.25">
      <c r="B3480" s="136">
        <v>40966</v>
      </c>
      <c r="C3480" s="261">
        <v>5.1583480834960938</v>
      </c>
      <c r="D3480" s="130">
        <f t="shared" si="110"/>
        <v>-1.5260860509792555E-2</v>
      </c>
      <c r="E3480" s="130">
        <v>3.5892437168752902E-3</v>
      </c>
      <c r="G3480" s="130">
        <v>3478</v>
      </c>
      <c r="H3480" s="130">
        <f t="shared" ca="1" si="111"/>
        <v>8.6453424205555594E-3</v>
      </c>
    </row>
    <row r="3481" spans="2:8" x14ac:dyDescent="0.25">
      <c r="B3481" s="136">
        <v>40963</v>
      </c>
      <c r="C3481" s="261">
        <v>5.2382888793945313</v>
      </c>
      <c r="D3481" s="130">
        <f t="shared" si="110"/>
        <v>-3.35330056228981E-4</v>
      </c>
      <c r="E3481" s="130">
        <v>1.5497363614178061E-2</v>
      </c>
      <c r="G3481" s="130">
        <v>3479</v>
      </c>
      <c r="H3481" s="130">
        <f t="shared" ca="1" si="111"/>
        <v>3.2456457551264398E-3</v>
      </c>
    </row>
    <row r="3482" spans="2:8" x14ac:dyDescent="0.25">
      <c r="B3482" s="136">
        <v>40962</v>
      </c>
      <c r="C3482" s="261">
        <v>5.2400460243225098</v>
      </c>
      <c r="D3482" s="130">
        <f t="shared" si="110"/>
        <v>-7.4872164848638987E-3</v>
      </c>
      <c r="E3482" s="130">
        <v>3.3544254019484613E-4</v>
      </c>
      <c r="G3482" s="130">
        <v>3480</v>
      </c>
      <c r="H3482" s="130">
        <f t="shared" ca="1" si="111"/>
        <v>6.8074376906920716E-3</v>
      </c>
    </row>
    <row r="3483" spans="2:8" x14ac:dyDescent="0.25">
      <c r="B3483" s="136">
        <v>40961</v>
      </c>
      <c r="C3483" s="261">
        <v>5.2795753479003906</v>
      </c>
      <c r="D3483" s="130">
        <f t="shared" si="110"/>
        <v>9.4050374563231405E-3</v>
      </c>
      <c r="E3483" s="130">
        <v>7.543697783263581E-3</v>
      </c>
      <c r="G3483" s="130">
        <v>3481</v>
      </c>
      <c r="H3483" s="130">
        <f t="shared" ca="1" si="111"/>
        <v>1.9941247588260918E-2</v>
      </c>
    </row>
    <row r="3484" spans="2:8" x14ac:dyDescent="0.25">
      <c r="B3484" s="136">
        <v>40960</v>
      </c>
      <c r="C3484" s="261">
        <v>5.2303833961486816</v>
      </c>
      <c r="D3484" s="130">
        <f t="shared" si="110"/>
        <v>-1.0065609522656774E-3</v>
      </c>
      <c r="E3484" s="130">
        <v>-9.3174068954753903E-3</v>
      </c>
      <c r="G3484" s="130">
        <v>3482</v>
      </c>
      <c r="H3484" s="130">
        <f t="shared" ca="1" si="111"/>
        <v>2.7173471457053448E-2</v>
      </c>
    </row>
    <row r="3485" spans="2:8" x14ac:dyDescent="0.25">
      <c r="B3485" s="136">
        <v>40956</v>
      </c>
      <c r="C3485" s="261">
        <v>5.2356534004211426</v>
      </c>
      <c r="D3485" s="130">
        <f t="shared" si="110"/>
        <v>3.1984602219433723E-3</v>
      </c>
      <c r="E3485" s="130">
        <v>1.0075751380561185E-3</v>
      </c>
      <c r="G3485" s="130">
        <v>3483</v>
      </c>
      <c r="H3485" s="130">
        <f t="shared" ca="1" si="111"/>
        <v>4.0401508718062612E-2</v>
      </c>
    </row>
    <row r="3486" spans="2:8" x14ac:dyDescent="0.25">
      <c r="B3486" s="136">
        <v>40955</v>
      </c>
      <c r="C3486" s="261">
        <v>5.2189607620239258</v>
      </c>
      <c r="D3486" s="130">
        <f t="shared" si="110"/>
        <v>1.0545914986001872E-2</v>
      </c>
      <c r="E3486" s="130">
        <v>-3.1882626905505402E-3</v>
      </c>
      <c r="G3486" s="130">
        <v>3484</v>
      </c>
      <c r="H3486" s="130">
        <f t="shared" ca="1" si="111"/>
        <v>2.4295275078869822E-2</v>
      </c>
    </row>
    <row r="3487" spans="2:8" x14ac:dyDescent="0.25">
      <c r="B3487" s="136">
        <v>40954</v>
      </c>
      <c r="C3487" s="261">
        <v>5.1644964218139648</v>
      </c>
      <c r="D3487" s="130">
        <f t="shared" si="110"/>
        <v>2.7258247646547711E-2</v>
      </c>
      <c r="E3487" s="130">
        <v>-1.043585930100757E-2</v>
      </c>
      <c r="G3487" s="130">
        <v>3485</v>
      </c>
      <c r="H3487" s="130">
        <f t="shared" ca="1" si="111"/>
        <v>3.4487249777568736E-2</v>
      </c>
    </row>
    <row r="3488" spans="2:8" x14ac:dyDescent="0.25">
      <c r="B3488" s="136">
        <v>40953</v>
      </c>
      <c r="C3488" s="261">
        <v>5.0274567604064941</v>
      </c>
      <c r="D3488" s="130">
        <f t="shared" si="110"/>
        <v>2.1417293450876E-2</v>
      </c>
      <c r="E3488" s="130">
        <v>-2.6534951370793522E-2</v>
      </c>
      <c r="G3488" s="130">
        <v>3486</v>
      </c>
      <c r="H3488" s="130">
        <f t="shared" ca="1" si="111"/>
        <v>1.1670687883996859E-3</v>
      </c>
    </row>
    <row r="3489" spans="2:8" x14ac:dyDescent="0.25">
      <c r="B3489" s="136">
        <v>40952</v>
      </c>
      <c r="C3489" s="261">
        <v>4.9220399856567383</v>
      </c>
      <c r="D3489" s="130">
        <f t="shared" si="110"/>
        <v>5.7438556645684168E-3</v>
      </c>
      <c r="E3489" s="130">
        <v>-2.0968211120175283E-2</v>
      </c>
      <c r="G3489" s="130">
        <v>3487</v>
      </c>
      <c r="H3489" s="130">
        <f t="shared" ca="1" si="111"/>
        <v>1.0695437661897957E-2</v>
      </c>
    </row>
    <row r="3490" spans="2:8" x14ac:dyDescent="0.25">
      <c r="B3490" s="136">
        <v>40949</v>
      </c>
      <c r="C3490" s="261">
        <v>4.8939299583435059</v>
      </c>
      <c r="D3490" s="130">
        <f t="shared" si="110"/>
        <v>-1.0479455858499145E-2</v>
      </c>
      <c r="E3490" s="130">
        <v>-5.711052205010024E-3</v>
      </c>
      <c r="G3490" s="130">
        <v>3488</v>
      </c>
      <c r="H3490" s="130">
        <f t="shared" ca="1" si="111"/>
        <v>5.4167026455773773E-2</v>
      </c>
    </row>
    <row r="3491" spans="2:8" x14ac:dyDescent="0.25">
      <c r="B3491" s="136">
        <v>40948</v>
      </c>
      <c r="C3491" s="261">
        <v>4.9457588195800781</v>
      </c>
      <c r="D3491" s="130">
        <f t="shared" si="110"/>
        <v>1.0228113461814927E-2</v>
      </c>
      <c r="E3491" s="130">
        <v>1.0590437884835456E-2</v>
      </c>
      <c r="G3491" s="130">
        <v>3489</v>
      </c>
      <c r="H3491" s="130">
        <f t="shared" ca="1" si="111"/>
        <v>-1.0271134334952688E-2</v>
      </c>
    </row>
    <row r="3492" spans="2:8" x14ac:dyDescent="0.25">
      <c r="B3492" s="136">
        <v>40947</v>
      </c>
      <c r="C3492" s="261">
        <v>4.8956851959228516</v>
      </c>
      <c r="D3492" s="130">
        <f t="shared" si="110"/>
        <v>-4.9995231903912397E-3</v>
      </c>
      <c r="E3492" s="130">
        <v>-1.0124558330460215E-2</v>
      </c>
      <c r="G3492" s="130">
        <v>3490</v>
      </c>
      <c r="H3492" s="130">
        <f t="shared" ca="1" si="111"/>
        <v>6.82382665236157E-3</v>
      </c>
    </row>
    <row r="3493" spans="2:8" x14ac:dyDescent="0.25">
      <c r="B3493" s="136">
        <v>40946</v>
      </c>
      <c r="C3493" s="261">
        <v>4.9202842712402344</v>
      </c>
      <c r="D3493" s="130">
        <f t="shared" si="110"/>
        <v>-5.6808277339796525E-3</v>
      </c>
      <c r="E3493" s="130">
        <v>5.0246440146660227E-3</v>
      </c>
      <c r="G3493" s="130">
        <v>3491</v>
      </c>
      <c r="H3493" s="130">
        <f t="shared" ca="1" si="111"/>
        <v>8.038327906704756E-3</v>
      </c>
    </row>
    <row r="3494" spans="2:8" x14ac:dyDescent="0.25">
      <c r="B3494" s="136">
        <v>40945</v>
      </c>
      <c r="C3494" s="261">
        <v>4.9483952522277832</v>
      </c>
      <c r="D3494" s="130">
        <f t="shared" si="110"/>
        <v>-1.3312320835175492E-2</v>
      </c>
      <c r="E3494" s="130">
        <v>5.7132839157000613E-3</v>
      </c>
      <c r="G3494" s="130">
        <v>3492</v>
      </c>
      <c r="H3494" s="130">
        <f t="shared" ca="1" si="111"/>
        <v>1.5502057252891234E-2</v>
      </c>
    </row>
    <row r="3495" spans="2:8" x14ac:dyDescent="0.25">
      <c r="B3495" s="136">
        <v>40942</v>
      </c>
      <c r="C3495" s="261">
        <v>5.0151586532592773</v>
      </c>
      <c r="D3495" s="130">
        <f t="shared" si="110"/>
        <v>2.8648871851156218E-2</v>
      </c>
      <c r="E3495" s="130">
        <v>1.3491929732459638E-2</v>
      </c>
      <c r="G3495" s="130">
        <v>3493</v>
      </c>
      <c r="H3495" s="130">
        <f t="shared" ca="1" si="111"/>
        <v>4.8684202711686388E-3</v>
      </c>
    </row>
    <row r="3496" spans="2:8" x14ac:dyDescent="0.25">
      <c r="B3496" s="136">
        <v>40941</v>
      </c>
      <c r="C3496" s="261">
        <v>4.8754816055297852</v>
      </c>
      <c r="D3496" s="130">
        <f t="shared" si="110"/>
        <v>5.4065421214645004E-4</v>
      </c>
      <c r="E3496" s="130">
        <v>-2.7850972897680543E-2</v>
      </c>
      <c r="G3496" s="130">
        <v>3494</v>
      </c>
      <c r="H3496" s="130">
        <f t="shared" ca="1" si="111"/>
        <v>-5.040037973817124E-3</v>
      </c>
    </row>
    <row r="3497" spans="2:8" x14ac:dyDescent="0.25">
      <c r="B3497" s="136">
        <v>40940</v>
      </c>
      <c r="C3497" s="261">
        <v>4.8728470802307129</v>
      </c>
      <c r="D3497" s="130">
        <f t="shared" si="110"/>
        <v>8.7288385212747985E-3</v>
      </c>
      <c r="E3497" s="130">
        <v>-5.4036206312093953E-4</v>
      </c>
      <c r="G3497" s="130">
        <v>3495</v>
      </c>
      <c r="H3497" s="130">
        <f t="shared" ca="1" si="111"/>
        <v>3.1175141253242901E-3</v>
      </c>
    </row>
    <row r="3498" spans="2:8" x14ac:dyDescent="0.25">
      <c r="B3498" s="136">
        <v>40939</v>
      </c>
      <c r="C3498" s="261">
        <v>4.8306808471679688</v>
      </c>
      <c r="D3498" s="130">
        <f t="shared" si="110"/>
        <v>1.2893893854761262E-2</v>
      </c>
      <c r="E3498" s="130">
        <v>-8.6533052173571826E-3</v>
      </c>
      <c r="G3498" s="130">
        <v>3496</v>
      </c>
      <c r="H3498" s="130">
        <f t="shared" ca="1" si="111"/>
        <v>-1.0606964178074997E-2</v>
      </c>
    </row>
    <row r="3499" spans="2:8" x14ac:dyDescent="0.25">
      <c r="B3499" s="136">
        <v>40938</v>
      </c>
      <c r="C3499" s="261">
        <v>4.7691874504089364</v>
      </c>
      <c r="D3499" s="130">
        <f t="shared" si="110"/>
        <v>-3.6830126463741541E-4</v>
      </c>
      <c r="E3499" s="130">
        <v>-1.2729757710051035E-2</v>
      </c>
      <c r="G3499" s="130">
        <v>3497</v>
      </c>
      <c r="H3499" s="130">
        <f t="shared" ca="1" si="111"/>
        <v>-1.6132539244271996E-2</v>
      </c>
    </row>
    <row r="3500" spans="2:8" x14ac:dyDescent="0.25">
      <c r="B3500" s="136">
        <v>40935</v>
      </c>
      <c r="C3500" s="261">
        <v>4.7709445953369141</v>
      </c>
      <c r="D3500" s="130">
        <f t="shared" si="110"/>
        <v>-9.4840254559955071E-3</v>
      </c>
      <c r="E3500" s="130">
        <v>3.6843696043588309E-4</v>
      </c>
      <c r="G3500" s="130">
        <v>3498</v>
      </c>
      <c r="H3500" s="130">
        <f t="shared" ca="1" si="111"/>
        <v>-6.5707265366194579E-3</v>
      </c>
    </row>
    <row r="3501" spans="2:8" x14ac:dyDescent="0.25">
      <c r="B3501" s="136">
        <v>40934</v>
      </c>
      <c r="C3501" s="261">
        <v>4.8166255950927734</v>
      </c>
      <c r="D3501" s="130">
        <f t="shared" si="110"/>
        <v>1.1250683889930887E-2</v>
      </c>
      <c r="E3501" s="130">
        <v>9.5748334198866285E-3</v>
      </c>
      <c r="G3501" s="130">
        <v>3499</v>
      </c>
      <c r="H3501" s="130">
        <f t="shared" ca="1" si="111"/>
        <v>2.1463769304871243E-2</v>
      </c>
    </row>
    <row r="3502" spans="2:8" x14ac:dyDescent="0.25">
      <c r="B3502" s="136">
        <v>40933</v>
      </c>
      <c r="C3502" s="261">
        <v>4.763038158416748</v>
      </c>
      <c r="D3502" s="130">
        <f t="shared" si="110"/>
        <v>1.1755891366459929E-2</v>
      </c>
      <c r="E3502" s="130">
        <v>-1.1125514246035816E-2</v>
      </c>
      <c r="G3502" s="130">
        <v>3500</v>
      </c>
      <c r="H3502" s="130">
        <f t="shared" ca="1" si="111"/>
        <v>-3.5756264622420583E-2</v>
      </c>
    </row>
    <row r="3503" spans="2:8" x14ac:dyDescent="0.25">
      <c r="B3503" s="136">
        <v>40932</v>
      </c>
      <c r="C3503" s="261">
        <v>4.7076950073242188</v>
      </c>
      <c r="D3503" s="130">
        <f t="shared" si="110"/>
        <v>1.4769882583663059E-2</v>
      </c>
      <c r="E3503" s="130">
        <v>-1.161929618278044E-2</v>
      </c>
      <c r="G3503" s="130">
        <v>3501</v>
      </c>
      <c r="H3503" s="130">
        <f t="shared" ca="1" si="111"/>
        <v>1.3340363947074954E-2</v>
      </c>
    </row>
    <row r="3504" spans="2:8" x14ac:dyDescent="0.25">
      <c r="B3504" s="136">
        <v>40931</v>
      </c>
      <c r="C3504" s="261">
        <v>4.6391749382019043</v>
      </c>
      <c r="D3504" s="130">
        <f t="shared" si="110"/>
        <v>9.9447175435509599E-3</v>
      </c>
      <c r="E3504" s="130">
        <v>-1.4554908297098924E-2</v>
      </c>
      <c r="G3504" s="130">
        <v>3502</v>
      </c>
      <c r="H3504" s="130">
        <f t="shared" ca="1" si="111"/>
        <v>-4.9952105057232401E-3</v>
      </c>
    </row>
    <row r="3505" spans="2:8" x14ac:dyDescent="0.25">
      <c r="B3505" s="136">
        <v>40928</v>
      </c>
      <c r="C3505" s="261">
        <v>4.5934939384460449</v>
      </c>
      <c r="D3505" s="130">
        <f t="shared" si="110"/>
        <v>1.1411757158832379E-2</v>
      </c>
      <c r="E3505" s="130">
        <v>-9.8467939589199568E-3</v>
      </c>
      <c r="G3505" s="130">
        <v>3503</v>
      </c>
      <c r="H3505" s="130">
        <f t="shared" ca="1" si="111"/>
        <v>-5.1943542282581565E-4</v>
      </c>
    </row>
    <row r="3506" spans="2:8" x14ac:dyDescent="0.25">
      <c r="B3506" s="136">
        <v>40927</v>
      </c>
      <c r="C3506" s="261">
        <v>4.5416655540466309</v>
      </c>
      <c r="D3506" s="130">
        <f t="shared" si="110"/>
        <v>-1.9304232375928496E-3</v>
      </c>
      <c r="E3506" s="130">
        <v>-1.1282998321958674E-2</v>
      </c>
      <c r="G3506" s="130">
        <v>3504</v>
      </c>
      <c r="H3506" s="130">
        <f t="shared" ca="1" si="111"/>
        <v>-1.0656750421820188E-3</v>
      </c>
    </row>
    <row r="3507" spans="2:8" x14ac:dyDescent="0.25">
      <c r="B3507" s="136">
        <v>40926</v>
      </c>
      <c r="C3507" s="261">
        <v>4.5504498481750488</v>
      </c>
      <c r="D3507" s="130">
        <f t="shared" si="110"/>
        <v>-2.311320966769676E-3</v>
      </c>
      <c r="E3507" s="130">
        <v>1.9341569791705929E-3</v>
      </c>
      <c r="G3507" s="130">
        <v>3505</v>
      </c>
      <c r="H3507" s="130">
        <f t="shared" ca="1" si="111"/>
        <v>1.0734443969376775E-2</v>
      </c>
    </row>
    <row r="3508" spans="2:8" x14ac:dyDescent="0.25">
      <c r="B3508" s="136">
        <v>40925</v>
      </c>
      <c r="C3508" s="261">
        <v>4.5609917640686044</v>
      </c>
      <c r="D3508" s="130">
        <f t="shared" si="110"/>
        <v>1.6444671570420108E-2</v>
      </c>
      <c r="E3508" s="130">
        <v>2.3166755475358979E-3</v>
      </c>
      <c r="G3508" s="130">
        <v>3506</v>
      </c>
      <c r="H3508" s="130">
        <f t="shared" ca="1" si="111"/>
        <v>-5.3766115279179509E-2</v>
      </c>
    </row>
    <row r="3509" spans="2:8" x14ac:dyDescent="0.25">
      <c r="B3509" s="136">
        <v>40921</v>
      </c>
      <c r="C3509" s="261">
        <v>4.4872012138366699</v>
      </c>
      <c r="D3509" s="130">
        <f t="shared" si="110"/>
        <v>-1.4850302485418012E-2</v>
      </c>
      <c r="E3509" s="130">
        <v>-1.6178619486501785E-2</v>
      </c>
      <c r="G3509" s="130">
        <v>3507</v>
      </c>
      <c r="H3509" s="130">
        <f t="shared" ca="1" si="111"/>
        <v>2.010090091901719E-2</v>
      </c>
    </row>
    <row r="3510" spans="2:8" x14ac:dyDescent="0.25">
      <c r="B3510" s="136">
        <v>40920</v>
      </c>
      <c r="C3510" s="261">
        <v>4.5548419952392578</v>
      </c>
      <c r="D3510" s="130">
        <f t="shared" si="110"/>
        <v>-8.8271403969278656E-2</v>
      </c>
      <c r="E3510" s="130">
        <v>1.5074158295824074E-2</v>
      </c>
      <c r="G3510" s="130">
        <v>3508</v>
      </c>
      <c r="H3510" s="130">
        <f t="shared" ca="1" si="111"/>
        <v>3.0389210929691261E-2</v>
      </c>
    </row>
    <row r="3511" spans="2:8" x14ac:dyDescent="0.25">
      <c r="B3511" s="136">
        <v>40919</v>
      </c>
      <c r="C3511" s="261">
        <v>4.9958310127258301</v>
      </c>
      <c r="D3511" s="130">
        <f t="shared" si="110"/>
        <v>1.6988642981945253E-2</v>
      </c>
      <c r="E3511" s="130">
        <v>9.6817632301514744E-2</v>
      </c>
      <c r="G3511" s="130">
        <v>3509</v>
      </c>
      <c r="H3511" s="130">
        <f t="shared" ca="1" si="111"/>
        <v>1.2223472998970128E-2</v>
      </c>
    </row>
    <row r="3512" spans="2:8" x14ac:dyDescent="0.25">
      <c r="B3512" s="136">
        <v>40918</v>
      </c>
      <c r="C3512" s="261">
        <v>4.9123764038085938</v>
      </c>
      <c r="D3512" s="130">
        <f t="shared" si="110"/>
        <v>1.0480572672356235E-2</v>
      </c>
      <c r="E3512" s="130">
        <v>-1.6704850245064982E-2</v>
      </c>
      <c r="G3512" s="130">
        <v>3510</v>
      </c>
      <c r="H3512" s="130">
        <f t="shared" ca="1" si="111"/>
        <v>4.822132734779782E-3</v>
      </c>
    </row>
    <row r="3513" spans="2:8" x14ac:dyDescent="0.25">
      <c r="B3513" s="136">
        <v>40917</v>
      </c>
      <c r="C3513" s="261">
        <v>4.8614258766174316</v>
      </c>
      <c r="D3513" s="130">
        <f t="shared" si="110"/>
        <v>2.6334998699860442E-2</v>
      </c>
      <c r="E3513" s="130">
        <v>-1.0371869539895166E-2</v>
      </c>
      <c r="G3513" s="130">
        <v>3511</v>
      </c>
      <c r="H3513" s="130">
        <f t="shared" ca="1" si="111"/>
        <v>3.6320083958132444E-2</v>
      </c>
    </row>
    <row r="3514" spans="2:8" x14ac:dyDescent="0.25">
      <c r="B3514" s="136">
        <v>40914</v>
      </c>
      <c r="C3514" s="261">
        <v>4.7366852760314941</v>
      </c>
      <c r="D3514" s="130">
        <f t="shared" si="110"/>
        <v>-1.6660090535536938E-3</v>
      </c>
      <c r="E3514" s="130">
        <v>-2.5659262066694659E-2</v>
      </c>
      <c r="G3514" s="130">
        <v>3512</v>
      </c>
      <c r="H3514" s="130">
        <f t="shared" ca="1" si="111"/>
        <v>3.8337474768706518E-2</v>
      </c>
    </row>
    <row r="3515" spans="2:8" x14ac:dyDescent="0.25">
      <c r="B3515" s="136">
        <v>40913</v>
      </c>
      <c r="C3515" s="261">
        <v>4.7445898056030273</v>
      </c>
      <c r="D3515" s="130">
        <f t="shared" si="110"/>
        <v>1.5225640989537595E-2</v>
      </c>
      <c r="E3515" s="130">
        <v>1.6687892715886337E-3</v>
      </c>
      <c r="G3515" s="130">
        <v>3513</v>
      </c>
      <c r="H3515" s="130">
        <f t="shared" ca="1" si="111"/>
        <v>-2.0913232923459903E-2</v>
      </c>
    </row>
    <row r="3516" spans="2:8" x14ac:dyDescent="0.25">
      <c r="B3516" s="136">
        <v>40912</v>
      </c>
      <c r="C3516" s="261">
        <v>4.673433780670166</v>
      </c>
      <c r="D3516" s="130">
        <f t="shared" si="110"/>
        <v>-4.6771809808857697E-3</v>
      </c>
      <c r="E3516" s="130">
        <v>-1.4997297521659524E-2</v>
      </c>
      <c r="G3516" s="130">
        <v>3514</v>
      </c>
      <c r="H3516" s="130">
        <f t="shared" ca="1" si="111"/>
        <v>3.5919657571137895E-3</v>
      </c>
    </row>
    <row r="3517" spans="2:8" x14ac:dyDescent="0.25">
      <c r="B3517" s="136">
        <v>40911</v>
      </c>
      <c r="C3517" s="261">
        <v>4.6953949928283691</v>
      </c>
      <c r="D3517" s="130">
        <f t="shared" si="110"/>
        <v>4.0287630696806652E-2</v>
      </c>
      <c r="E3517" s="130">
        <v>4.6991598017365951E-3</v>
      </c>
      <c r="G3517" s="130">
        <v>3515</v>
      </c>
      <c r="H3517" s="130">
        <f t="shared" ca="1" si="111"/>
        <v>6.3676399412343886E-3</v>
      </c>
    </row>
    <row r="3518" spans="2:8" x14ac:dyDescent="0.25">
      <c r="B3518" s="136">
        <v>40907</v>
      </c>
      <c r="C3518" s="261">
        <v>4.513554573059082</v>
      </c>
      <c r="D3518" s="130">
        <f t="shared" si="110"/>
        <v>9.7415527561339949E-4</v>
      </c>
      <c r="E3518" s="130">
        <v>-3.8727395681731933E-2</v>
      </c>
      <c r="G3518" s="130">
        <v>3516</v>
      </c>
      <c r="H3518" s="130">
        <f t="shared" ca="1" si="111"/>
        <v>2.0401240068473794E-3</v>
      </c>
    </row>
    <row r="3519" spans="2:8" x14ac:dyDescent="0.25">
      <c r="B3519" s="136">
        <v>40906</v>
      </c>
      <c r="C3519" s="261">
        <v>4.5091619491577148</v>
      </c>
      <c r="D3519" s="130">
        <f t="shared" si="110"/>
        <v>6.273515040208278E-3</v>
      </c>
      <c r="E3519" s="130">
        <v>-9.7320722066512357E-4</v>
      </c>
      <c r="G3519" s="130">
        <v>3517</v>
      </c>
      <c r="H3519" s="130">
        <f t="shared" ca="1" si="111"/>
        <v>-6.9309737350279881E-3</v>
      </c>
    </row>
    <row r="3520" spans="2:8" x14ac:dyDescent="0.25">
      <c r="B3520" s="136">
        <v>40905</v>
      </c>
      <c r="C3520" s="261">
        <v>4.4810500144958496</v>
      </c>
      <c r="D3520" s="130">
        <f t="shared" si="110"/>
        <v>-6.6211913641322272E-3</v>
      </c>
      <c r="E3520" s="130">
        <v>-6.234403416607465E-3</v>
      </c>
      <c r="G3520" s="130">
        <v>3518</v>
      </c>
      <c r="H3520" s="130">
        <f t="shared" ca="1" si="111"/>
        <v>-4.0019242526549363E-2</v>
      </c>
    </row>
    <row r="3521" spans="2:8" x14ac:dyDescent="0.25">
      <c r="B3521" s="136">
        <v>40904</v>
      </c>
      <c r="C3521" s="261">
        <v>4.5109176635742188</v>
      </c>
      <c r="D3521" s="130">
        <f t="shared" si="110"/>
        <v>3.9098029689797675E-3</v>
      </c>
      <c r="E3521" s="130">
        <v>6.6653237481727745E-3</v>
      </c>
      <c r="G3521" s="130">
        <v>3519</v>
      </c>
      <c r="H3521" s="130">
        <f t="shared" ca="1" si="111"/>
        <v>-7.5773031122298821E-3</v>
      </c>
    </row>
    <row r="3522" spans="2:8" x14ac:dyDescent="0.25">
      <c r="B3522" s="136">
        <v>40900</v>
      </c>
      <c r="C3522" s="261">
        <v>4.493349552154541</v>
      </c>
      <c r="D3522" s="130">
        <f t="shared" si="110"/>
        <v>1.5665624842562543E-3</v>
      </c>
      <c r="E3522" s="130">
        <v>-3.8945759443894767E-3</v>
      </c>
      <c r="G3522" s="130">
        <v>3520</v>
      </c>
      <c r="H3522" s="130">
        <f t="shared" ca="1" si="111"/>
        <v>1.40185284570835E-2</v>
      </c>
    </row>
    <row r="3523" spans="2:8" x14ac:dyDescent="0.25">
      <c r="B3523" s="136">
        <v>40899</v>
      </c>
      <c r="C3523" s="261">
        <v>4.4863214492797852</v>
      </c>
      <c r="D3523" s="130">
        <f t="shared" ref="D3523:D3586" si="112">(C3523-C3524)/C3524</f>
        <v>3.485305765403706E-2</v>
      </c>
      <c r="E3523" s="130">
        <v>-1.5641122047551177E-3</v>
      </c>
      <c r="G3523" s="130">
        <v>3521</v>
      </c>
      <c r="H3523" s="130">
        <f t="shared" ref="H3523:H3586" ca="1" si="113">_xlfn.NORM.INV(RAND(),N$5,N$6)</f>
        <v>1.2926566317288914E-2</v>
      </c>
    </row>
    <row r="3524" spans="2:8" x14ac:dyDescent="0.25">
      <c r="B3524" s="136">
        <v>40898</v>
      </c>
      <c r="C3524" s="261">
        <v>4.3352255821228027</v>
      </c>
      <c r="D3524" s="130">
        <f t="shared" si="112"/>
        <v>-4.1188810134202163E-2</v>
      </c>
      <c r="E3524" s="130">
        <v>-3.367923339091957E-2</v>
      </c>
      <c r="G3524" s="130">
        <v>3522</v>
      </c>
      <c r="H3524" s="130">
        <f t="shared" ca="1" si="113"/>
        <v>-4.992535650091604E-3</v>
      </c>
    </row>
    <row r="3525" spans="2:8" x14ac:dyDescent="0.25">
      <c r="B3525" s="136">
        <v>40897</v>
      </c>
      <c r="C3525" s="261">
        <v>4.5214591026306152</v>
      </c>
      <c r="D3525" s="130">
        <f t="shared" si="112"/>
        <v>4.1902739275519171E-2</v>
      </c>
      <c r="E3525" s="130">
        <v>4.2958207590346589E-2</v>
      </c>
      <c r="G3525" s="130">
        <v>3523</v>
      </c>
      <c r="H3525" s="130">
        <f t="shared" ca="1" si="113"/>
        <v>-2.319523828647559E-2</v>
      </c>
    </row>
    <row r="3526" spans="2:8" x14ac:dyDescent="0.25">
      <c r="B3526" s="136">
        <v>40896</v>
      </c>
      <c r="C3526" s="261">
        <v>4.3396172523498544</v>
      </c>
      <c r="D3526" s="130">
        <f t="shared" si="112"/>
        <v>-1.9257637690837673E-2</v>
      </c>
      <c r="E3526" s="130">
        <v>-4.0217515220908231E-2</v>
      </c>
      <c r="G3526" s="130">
        <v>3524</v>
      </c>
      <c r="H3526" s="130">
        <f t="shared" ca="1" si="113"/>
        <v>2.4164381214896017E-3</v>
      </c>
    </row>
    <row r="3527" spans="2:8" x14ac:dyDescent="0.25">
      <c r="B3527" s="136">
        <v>40893</v>
      </c>
      <c r="C3527" s="261">
        <v>4.4248290061950684</v>
      </c>
      <c r="D3527" s="130">
        <f t="shared" si="112"/>
        <v>5.5899709090475626E-3</v>
      </c>
      <c r="E3527" s="130">
        <v>1.9635776357712825E-2</v>
      </c>
      <c r="G3527" s="130">
        <v>3525</v>
      </c>
      <c r="H3527" s="130">
        <f t="shared" ca="1" si="113"/>
        <v>-1.7575149317639878E-2</v>
      </c>
    </row>
    <row r="3528" spans="2:8" x14ac:dyDescent="0.25">
      <c r="B3528" s="136">
        <v>40892</v>
      </c>
      <c r="C3528" s="261">
        <v>4.4002318382263184</v>
      </c>
      <c r="D3528" s="130">
        <f t="shared" si="112"/>
        <v>5.0161747621433788E-3</v>
      </c>
      <c r="E3528" s="130">
        <v>-5.5588968374398768E-3</v>
      </c>
      <c r="G3528" s="130">
        <v>3526</v>
      </c>
      <c r="H3528" s="130">
        <f t="shared" ca="1" si="113"/>
        <v>-2.632649242954882E-2</v>
      </c>
    </row>
    <row r="3529" spans="2:8" x14ac:dyDescent="0.25">
      <c r="B3529" s="136">
        <v>40891</v>
      </c>
      <c r="C3529" s="261">
        <v>4.3782696723937988</v>
      </c>
      <c r="D3529" s="130">
        <f t="shared" si="112"/>
        <v>-3.5417144218625546E-2</v>
      </c>
      <c r="E3529" s="130">
        <v>-4.9911383399680641E-3</v>
      </c>
      <c r="G3529" s="130">
        <v>3527</v>
      </c>
      <c r="H3529" s="130">
        <f t="shared" ca="1" si="113"/>
        <v>-1.2245241055902611E-2</v>
      </c>
    </row>
    <row r="3530" spans="2:8" x14ac:dyDescent="0.25">
      <c r="B3530" s="136">
        <v>40890</v>
      </c>
      <c r="C3530" s="261">
        <v>4.5390291213989258</v>
      </c>
      <c r="D3530" s="130">
        <f t="shared" si="112"/>
        <v>1.3563865038806497E-3</v>
      </c>
      <c r="E3530" s="130">
        <v>3.6717575899620741E-2</v>
      </c>
      <c r="G3530" s="130">
        <v>3528</v>
      </c>
      <c r="H3530" s="130">
        <f t="shared" ca="1" si="113"/>
        <v>-1.8469822455729454E-2</v>
      </c>
    </row>
    <row r="3531" spans="2:8" x14ac:dyDescent="0.25">
      <c r="B3531" s="136">
        <v>40889</v>
      </c>
      <c r="C3531" s="261">
        <v>4.5328807830810547</v>
      </c>
      <c r="D3531" s="130">
        <f t="shared" si="112"/>
        <v>-1.6955458893345581E-2</v>
      </c>
      <c r="E3531" s="130">
        <v>-1.3545492116111783E-3</v>
      </c>
      <c r="G3531" s="130">
        <v>3529</v>
      </c>
      <c r="H3531" s="130">
        <f t="shared" ca="1" si="113"/>
        <v>2.408483790461188E-2</v>
      </c>
    </row>
    <row r="3532" spans="2:8" x14ac:dyDescent="0.25">
      <c r="B3532" s="136">
        <v>40886</v>
      </c>
      <c r="C3532" s="261">
        <v>4.6110634803771973</v>
      </c>
      <c r="D3532" s="130">
        <f t="shared" si="112"/>
        <v>3.7352005903511822E-2</v>
      </c>
      <c r="E3532" s="130">
        <v>1.7247905038217406E-2</v>
      </c>
      <c r="G3532" s="130">
        <v>3530</v>
      </c>
      <c r="H3532" s="130">
        <f t="shared" ca="1" si="113"/>
        <v>1.3190584483025106E-2</v>
      </c>
    </row>
    <row r="3533" spans="2:8" x14ac:dyDescent="0.25">
      <c r="B3533" s="136">
        <v>40885</v>
      </c>
      <c r="C3533" s="261">
        <v>4.4450325965881348</v>
      </c>
      <c r="D3533" s="130">
        <f t="shared" si="112"/>
        <v>-4.3297717839449176E-2</v>
      </c>
      <c r="E3533" s="130">
        <v>-3.6007069626263467E-2</v>
      </c>
      <c r="G3533" s="130">
        <v>3531</v>
      </c>
      <c r="H3533" s="130">
        <f t="shared" ca="1" si="113"/>
        <v>-1.1861028632262476E-2</v>
      </c>
    </row>
    <row r="3534" spans="2:8" x14ac:dyDescent="0.25">
      <c r="B3534" s="136">
        <v>40884</v>
      </c>
      <c r="C3534" s="261">
        <v>4.646202564239502</v>
      </c>
      <c r="D3534" s="130">
        <f t="shared" si="112"/>
        <v>2.6543532937545367E-3</v>
      </c>
      <c r="E3534" s="130">
        <v>4.5257253637640105E-2</v>
      </c>
      <c r="G3534" s="130">
        <v>3532</v>
      </c>
      <c r="H3534" s="130">
        <f t="shared" ca="1" si="113"/>
        <v>2.9950413888711665E-2</v>
      </c>
    </row>
    <row r="3535" spans="2:8" x14ac:dyDescent="0.25">
      <c r="B3535" s="136">
        <v>40883</v>
      </c>
      <c r="C3535" s="261">
        <v>4.6339025497436523</v>
      </c>
      <c r="D3535" s="130">
        <f t="shared" si="112"/>
        <v>-9.7619678412032042E-3</v>
      </c>
      <c r="E3535" s="130">
        <v>-2.6473263543262877E-3</v>
      </c>
      <c r="G3535" s="130">
        <v>3533</v>
      </c>
      <c r="H3535" s="130">
        <f t="shared" ca="1" si="113"/>
        <v>1.6001939373541281E-2</v>
      </c>
    </row>
    <row r="3536" spans="2:8" x14ac:dyDescent="0.25">
      <c r="B3536" s="136">
        <v>40882</v>
      </c>
      <c r="C3536" s="261">
        <v>4.6795845031738281</v>
      </c>
      <c r="D3536" s="130">
        <f t="shared" si="112"/>
        <v>8.7105068272303934E-3</v>
      </c>
      <c r="E3536" s="130">
        <v>9.8582033048370665E-3</v>
      </c>
      <c r="G3536" s="130">
        <v>3534</v>
      </c>
      <c r="H3536" s="130">
        <f t="shared" ca="1" si="113"/>
        <v>-8.3787871920239492E-3</v>
      </c>
    </row>
    <row r="3537" spans="2:8" x14ac:dyDescent="0.25">
      <c r="B3537" s="136">
        <v>40879</v>
      </c>
      <c r="C3537" s="261">
        <v>4.6391749382019043</v>
      </c>
      <c r="D3537" s="130">
        <f t="shared" si="112"/>
        <v>7.6321306995779754E-3</v>
      </c>
      <c r="E3537" s="130">
        <v>-8.6352890827202516E-3</v>
      </c>
      <c r="G3537" s="130">
        <v>3535</v>
      </c>
      <c r="H3537" s="130">
        <f t="shared" ca="1" si="113"/>
        <v>1.2850335093133422E-2</v>
      </c>
    </row>
    <row r="3538" spans="2:8" x14ac:dyDescent="0.25">
      <c r="B3538" s="136">
        <v>40878</v>
      </c>
      <c r="C3538" s="261">
        <v>4.6040363311767578</v>
      </c>
      <c r="D3538" s="130">
        <f t="shared" si="112"/>
        <v>1.5304280636979258E-2</v>
      </c>
      <c r="E3538" s="130">
        <v>-7.5743224804464566E-3</v>
      </c>
      <c r="G3538" s="130">
        <v>3536</v>
      </c>
      <c r="H3538" s="130">
        <f t="shared" ca="1" si="113"/>
        <v>1.3225738960776239E-2</v>
      </c>
    </row>
    <row r="3539" spans="2:8" x14ac:dyDescent="0.25">
      <c r="B3539" s="136">
        <v>40877</v>
      </c>
      <c r="C3539" s="261">
        <v>4.5346369743347168</v>
      </c>
      <c r="D3539" s="130">
        <f t="shared" si="112"/>
        <v>2.0965065060089164E-2</v>
      </c>
      <c r="E3539" s="130">
        <v>-1.5073590182617662E-2</v>
      </c>
      <c r="G3539" s="130">
        <v>3537</v>
      </c>
      <c r="H3539" s="130">
        <f t="shared" ca="1" si="113"/>
        <v>3.9946010630846567E-2</v>
      </c>
    </row>
    <row r="3540" spans="2:8" x14ac:dyDescent="0.25">
      <c r="B3540" s="136">
        <v>40876</v>
      </c>
      <c r="C3540" s="261">
        <v>4.4415202140808114</v>
      </c>
      <c r="D3540" s="130">
        <f t="shared" si="112"/>
        <v>-8.6272288489045341E-3</v>
      </c>
      <c r="E3540" s="130">
        <v>-2.0534556742012773E-2</v>
      </c>
      <c r="G3540" s="130">
        <v>3538</v>
      </c>
      <c r="H3540" s="130">
        <f t="shared" ca="1" si="113"/>
        <v>1.5270289469245754E-2</v>
      </c>
    </row>
    <row r="3541" spans="2:8" x14ac:dyDescent="0.25">
      <c r="B3541" s="136">
        <v>40875</v>
      </c>
      <c r="C3541" s="261">
        <v>4.4801716804504386</v>
      </c>
      <c r="D3541" s="130">
        <f t="shared" si="112"/>
        <v>2.0612002150806077E-2</v>
      </c>
      <c r="E3541" s="130">
        <v>8.7023056310971195E-3</v>
      </c>
      <c r="G3541" s="130">
        <v>3539</v>
      </c>
      <c r="H3541" s="130">
        <f t="shared" ca="1" si="113"/>
        <v>-1.5234983562755563E-2</v>
      </c>
    </row>
    <row r="3542" spans="2:8" x14ac:dyDescent="0.25">
      <c r="B3542" s="136">
        <v>40872</v>
      </c>
      <c r="C3542" s="261">
        <v>4.3896913528442383</v>
      </c>
      <c r="D3542" s="130">
        <f t="shared" si="112"/>
        <v>6.8506552346532888E-3</v>
      </c>
      <c r="E3542" s="130">
        <v>-2.019572776664294E-2</v>
      </c>
      <c r="G3542" s="130">
        <v>3540</v>
      </c>
      <c r="H3542" s="130">
        <f t="shared" ca="1" si="113"/>
        <v>2.8741687988111903E-2</v>
      </c>
    </row>
    <row r="3543" spans="2:8" x14ac:dyDescent="0.25">
      <c r="B3543" s="136">
        <v>40870</v>
      </c>
      <c r="C3543" s="261">
        <v>4.3598237037658691</v>
      </c>
      <c r="D3543" s="130">
        <f t="shared" si="112"/>
        <v>-2.6862358246162028E-2</v>
      </c>
      <c r="E3543" s="130">
        <v>-6.8040430813015636E-3</v>
      </c>
      <c r="G3543" s="130">
        <v>3541</v>
      </c>
      <c r="H3543" s="130">
        <f t="shared" ca="1" si="113"/>
        <v>2.3443848070277631E-2</v>
      </c>
    </row>
    <row r="3544" spans="2:8" x14ac:dyDescent="0.25">
      <c r="B3544" s="136">
        <v>40869</v>
      </c>
      <c r="C3544" s="261">
        <v>4.4801716804504386</v>
      </c>
      <c r="D3544" s="130">
        <f t="shared" si="112"/>
        <v>3.9235870508191699E-4</v>
      </c>
      <c r="E3544" s="130">
        <v>2.7603863105890473E-2</v>
      </c>
      <c r="G3544" s="130">
        <v>3542</v>
      </c>
      <c r="H3544" s="130">
        <f t="shared" ca="1" si="113"/>
        <v>1.010511804767966E-2</v>
      </c>
    </row>
    <row r="3545" spans="2:8" x14ac:dyDescent="0.25">
      <c r="B3545" s="136">
        <v>40868</v>
      </c>
      <c r="C3545" s="261">
        <v>4.4784145355224609</v>
      </c>
      <c r="D3545" s="130">
        <f t="shared" si="112"/>
        <v>-3.9744033057966158E-2</v>
      </c>
      <c r="E3545" s="130">
        <v>-3.9220482010657309E-4</v>
      </c>
      <c r="G3545" s="130">
        <v>3543</v>
      </c>
      <c r="H3545" s="130">
        <f t="shared" ca="1" si="113"/>
        <v>9.7808195404645946E-3</v>
      </c>
    </row>
    <row r="3546" spans="2:8" x14ac:dyDescent="0.25">
      <c r="B3546" s="136">
        <v>40865</v>
      </c>
      <c r="C3546" s="261">
        <v>4.6637716293334961</v>
      </c>
      <c r="D3546" s="130">
        <f t="shared" si="112"/>
        <v>-6.1773530518729391E-3</v>
      </c>
      <c r="E3546" s="130">
        <v>4.1388998794282233E-2</v>
      </c>
      <c r="G3546" s="130">
        <v>3544</v>
      </c>
      <c r="H3546" s="130">
        <f t="shared" ca="1" si="113"/>
        <v>-1.6439433420441504E-2</v>
      </c>
    </row>
    <row r="3547" spans="2:8" x14ac:dyDescent="0.25">
      <c r="B3547" s="136">
        <v>40864</v>
      </c>
      <c r="C3547" s="261">
        <v>4.6927604675292969</v>
      </c>
      <c r="D3547" s="130">
        <f t="shared" si="112"/>
        <v>-1.8014908635292218E-2</v>
      </c>
      <c r="E3547" s="130">
        <v>6.2157499336955319E-3</v>
      </c>
      <c r="G3547" s="130">
        <v>3545</v>
      </c>
      <c r="H3547" s="130">
        <f t="shared" ca="1" si="113"/>
        <v>-3.1335051585764162E-2</v>
      </c>
    </row>
    <row r="3548" spans="2:8" x14ac:dyDescent="0.25">
      <c r="B3548" s="136">
        <v>40863</v>
      </c>
      <c r="C3548" s="261">
        <v>4.7788510322570801</v>
      </c>
      <c r="D3548" s="130">
        <f t="shared" si="112"/>
        <v>-2.1582540665629996E-2</v>
      </c>
      <c r="E3548" s="130">
        <v>1.8345399328065264E-2</v>
      </c>
      <c r="G3548" s="130">
        <v>3546</v>
      </c>
      <c r="H3548" s="130">
        <f t="shared" ca="1" si="113"/>
        <v>-9.3171061222268176E-3</v>
      </c>
    </row>
    <row r="3549" spans="2:8" x14ac:dyDescent="0.25">
      <c r="B3549" s="136">
        <v>40862</v>
      </c>
      <c r="C3549" s="261">
        <v>4.8842658996582031</v>
      </c>
      <c r="D3549" s="130">
        <f t="shared" si="112"/>
        <v>3.0666688079945695E-3</v>
      </c>
      <c r="E3549" s="130">
        <v>2.2058621766942791E-2</v>
      </c>
      <c r="G3549" s="130">
        <v>3547</v>
      </c>
      <c r="H3549" s="130">
        <f t="shared" ca="1" si="113"/>
        <v>-1.5647719489979887E-2</v>
      </c>
    </row>
    <row r="3550" spans="2:8" x14ac:dyDescent="0.25">
      <c r="B3550" s="136">
        <v>40861</v>
      </c>
      <c r="C3550" s="261">
        <v>4.8693332672119141</v>
      </c>
      <c r="D3550" s="130">
        <f t="shared" si="112"/>
        <v>-3.1113257502261696E-2</v>
      </c>
      <c r="E3550" s="130">
        <v>-3.0572931025999294E-3</v>
      </c>
      <c r="G3550" s="130">
        <v>3548</v>
      </c>
      <c r="H3550" s="130">
        <f t="shared" ca="1" si="113"/>
        <v>-2.3168291633461676E-2</v>
      </c>
    </row>
    <row r="3551" spans="2:8" x14ac:dyDescent="0.25">
      <c r="B3551" s="136">
        <v>40858</v>
      </c>
      <c r="C3551" s="261">
        <v>5.0256991386413574</v>
      </c>
      <c r="D3551" s="130">
        <f t="shared" si="112"/>
        <v>2.1242342248502362E-2</v>
      </c>
      <c r="E3551" s="130">
        <v>3.211237819402233E-2</v>
      </c>
      <c r="G3551" s="130">
        <v>3549</v>
      </c>
      <c r="H3551" s="130">
        <f t="shared" ca="1" si="113"/>
        <v>4.5373437900465843E-2</v>
      </c>
    </row>
    <row r="3552" spans="2:8" x14ac:dyDescent="0.25">
      <c r="B3552" s="136">
        <v>40857</v>
      </c>
      <c r="C3552" s="261">
        <v>4.9211621284484863</v>
      </c>
      <c r="D3552" s="130">
        <f t="shared" si="112"/>
        <v>-1.783523114013919E-4</v>
      </c>
      <c r="E3552" s="130">
        <v>-2.0800491097668756E-2</v>
      </c>
      <c r="G3552" s="130">
        <v>3550</v>
      </c>
      <c r="H3552" s="130">
        <f t="shared" ca="1" si="113"/>
        <v>-1.4151881928810877E-2</v>
      </c>
    </row>
    <row r="3553" spans="2:8" x14ac:dyDescent="0.25">
      <c r="B3553" s="136">
        <v>40856</v>
      </c>
      <c r="C3553" s="261">
        <v>4.9220399856567383</v>
      </c>
      <c r="D3553" s="130">
        <f t="shared" si="112"/>
        <v>-4.0417980999241057E-2</v>
      </c>
      <c r="E3553" s="130">
        <v>1.7838412662269238E-4</v>
      </c>
      <c r="G3553" s="130">
        <v>3551</v>
      </c>
      <c r="H3553" s="130">
        <f t="shared" ca="1" si="113"/>
        <v>2.1264066622535688E-3</v>
      </c>
    </row>
    <row r="3554" spans="2:8" x14ac:dyDescent="0.25">
      <c r="B3554" s="136">
        <v>40855</v>
      </c>
      <c r="C3554" s="261">
        <v>5.1293582916259766</v>
      </c>
      <c r="D3554" s="130">
        <f t="shared" si="112"/>
        <v>7.5925539804941669E-3</v>
      </c>
      <c r="E3554" s="130">
        <v>4.2120402632522744E-2</v>
      </c>
      <c r="G3554" s="130">
        <v>3552</v>
      </c>
      <c r="H3554" s="130">
        <f t="shared" ca="1" si="113"/>
        <v>1.7933741050808472E-2</v>
      </c>
    </row>
    <row r="3555" spans="2:8" x14ac:dyDescent="0.25">
      <c r="B3555" s="136">
        <v>40854</v>
      </c>
      <c r="C3555" s="261">
        <v>5.0907068252563477</v>
      </c>
      <c r="D3555" s="130">
        <f t="shared" si="112"/>
        <v>-2.2379581477714062E-3</v>
      </c>
      <c r="E3555" s="130">
        <v>-7.5353414934437382E-3</v>
      </c>
      <c r="G3555" s="130">
        <v>3553</v>
      </c>
      <c r="H3555" s="130">
        <f t="shared" ca="1" si="113"/>
        <v>-2.1650982524964481E-2</v>
      </c>
    </row>
    <row r="3556" spans="2:8" x14ac:dyDescent="0.25">
      <c r="B3556" s="136">
        <v>40851</v>
      </c>
      <c r="C3556" s="261">
        <v>5.1021251678466797</v>
      </c>
      <c r="D3556" s="130">
        <f t="shared" si="112"/>
        <v>-1.1404400442524073E-2</v>
      </c>
      <c r="E3556" s="130">
        <v>2.2429778382999001E-3</v>
      </c>
      <c r="G3556" s="130">
        <v>3554</v>
      </c>
      <c r="H3556" s="130">
        <f t="shared" ca="1" si="113"/>
        <v>5.3441878032461461E-3</v>
      </c>
    </row>
    <row r="3557" spans="2:8" x14ac:dyDescent="0.25">
      <c r="B3557" s="136">
        <v>40850</v>
      </c>
      <c r="C3557" s="261">
        <v>5.1609830856323242</v>
      </c>
      <c r="D3557" s="130">
        <f t="shared" si="112"/>
        <v>3.4158372287042319E-3</v>
      </c>
      <c r="E3557" s="130">
        <v>1.1535961163117673E-2</v>
      </c>
      <c r="G3557" s="130">
        <v>3555</v>
      </c>
      <c r="H3557" s="130">
        <f t="shared" ca="1" si="113"/>
        <v>1.3384131378341832E-2</v>
      </c>
    </row>
    <row r="3558" spans="2:8" x14ac:dyDescent="0.25">
      <c r="B3558" s="136">
        <v>40849</v>
      </c>
      <c r="C3558" s="261">
        <v>5.1434140205383301</v>
      </c>
      <c r="D3558" s="130">
        <f t="shared" si="112"/>
        <v>1.8260976197576512E-2</v>
      </c>
      <c r="E3558" s="130">
        <v>-3.4042090048511712E-3</v>
      </c>
      <c r="G3558" s="130">
        <v>3556</v>
      </c>
      <c r="H3558" s="130">
        <f t="shared" ca="1" si="113"/>
        <v>8.1265123749326394E-3</v>
      </c>
    </row>
    <row r="3559" spans="2:8" x14ac:dyDescent="0.25">
      <c r="B3559" s="136">
        <v>40848</v>
      </c>
      <c r="C3559" s="261">
        <v>5.0511746406555176</v>
      </c>
      <c r="D3559" s="130">
        <f t="shared" si="112"/>
        <v>-1.8603950938910811E-2</v>
      </c>
      <c r="E3559" s="130">
        <v>-1.7933493106813587E-2</v>
      </c>
      <c r="G3559" s="130">
        <v>3557</v>
      </c>
      <c r="H3559" s="130">
        <f t="shared" ca="1" si="113"/>
        <v>-2.6601976543359778E-3</v>
      </c>
    </row>
    <row r="3560" spans="2:8" x14ac:dyDescent="0.25">
      <c r="B3560" s="136">
        <v>40847</v>
      </c>
      <c r="C3560" s="261">
        <v>5.1469278335571289</v>
      </c>
      <c r="D3560" s="130">
        <f t="shared" si="112"/>
        <v>-2.7390315830145333E-2</v>
      </c>
      <c r="E3560" s="130">
        <v>1.8956618947782992E-2</v>
      </c>
      <c r="G3560" s="130">
        <v>3558</v>
      </c>
      <c r="H3560" s="130">
        <f t="shared" ca="1" si="113"/>
        <v>3.3932981637544303E-4</v>
      </c>
    </row>
    <row r="3561" spans="2:8" x14ac:dyDescent="0.25">
      <c r="B3561" s="136">
        <v>40844</v>
      </c>
      <c r="C3561" s="261">
        <v>5.2918739318847656</v>
      </c>
      <c r="D3561" s="130">
        <f t="shared" si="112"/>
        <v>-1.0349897943869263E-2</v>
      </c>
      <c r="E3561" s="130">
        <v>2.8161672946453966E-2</v>
      </c>
      <c r="G3561" s="130">
        <v>3559</v>
      </c>
      <c r="H3561" s="130">
        <f t="shared" ca="1" si="113"/>
        <v>2.9870966037529152E-2</v>
      </c>
    </row>
    <row r="3562" spans="2:8" x14ac:dyDescent="0.25">
      <c r="B3562" s="136">
        <v>40843</v>
      </c>
      <c r="C3562" s="261">
        <v>5.3472170829772949</v>
      </c>
      <c r="D3562" s="130">
        <f t="shared" si="112"/>
        <v>5.5854243334841396E-2</v>
      </c>
      <c r="E3562" s="130">
        <v>1.0458138611177791E-2</v>
      </c>
      <c r="G3562" s="130">
        <v>3560</v>
      </c>
      <c r="H3562" s="130">
        <f t="shared" ca="1" si="113"/>
        <v>1.429953927741507E-2</v>
      </c>
    </row>
    <row r="3563" spans="2:8" x14ac:dyDescent="0.25">
      <c r="B3563" s="136">
        <v>40842</v>
      </c>
      <c r="C3563" s="261">
        <v>5.0643515586853027</v>
      </c>
      <c r="D3563" s="130">
        <f t="shared" si="112"/>
        <v>3.4698966217580038E-4</v>
      </c>
      <c r="E3563" s="130">
        <v>-5.2899577462917319E-2</v>
      </c>
      <c r="G3563" s="130">
        <v>3561</v>
      </c>
      <c r="H3563" s="130">
        <f t="shared" ca="1" si="113"/>
        <v>-5.8758074693480104E-3</v>
      </c>
    </row>
    <row r="3564" spans="2:8" x14ac:dyDescent="0.25">
      <c r="B3564" s="136">
        <v>40841</v>
      </c>
      <c r="C3564" s="261">
        <v>5.0625948905944824</v>
      </c>
      <c r="D3564" s="130">
        <f t="shared" si="112"/>
        <v>-1.7346473585285369E-4</v>
      </c>
      <c r="E3564" s="130">
        <v>-3.4686930211384076E-4</v>
      </c>
      <c r="G3564" s="130">
        <v>3562</v>
      </c>
      <c r="H3564" s="130">
        <f t="shared" ca="1" si="113"/>
        <v>-2.2684180772549824E-2</v>
      </c>
    </row>
    <row r="3565" spans="2:8" x14ac:dyDescent="0.25">
      <c r="B3565" s="136">
        <v>40840</v>
      </c>
      <c r="C3565" s="261">
        <v>5.0634732246398926</v>
      </c>
      <c r="D3565" s="130">
        <f t="shared" si="112"/>
        <v>3.7250221562383792E-2</v>
      </c>
      <c r="E3565" s="130">
        <v>1.7349483108790019E-4</v>
      </c>
      <c r="G3565" s="130">
        <v>3563</v>
      </c>
      <c r="H3565" s="130">
        <f t="shared" ca="1" si="113"/>
        <v>-2.5243401988453807E-2</v>
      </c>
    </row>
    <row r="3566" spans="2:8" x14ac:dyDescent="0.25">
      <c r="B3566" s="136">
        <v>40837</v>
      </c>
      <c r="C3566" s="261">
        <v>4.8816313743591309</v>
      </c>
      <c r="D3566" s="130">
        <f t="shared" si="112"/>
        <v>2.1507333333532896E-2</v>
      </c>
      <c r="E3566" s="130">
        <v>-3.591247395086089E-2</v>
      </c>
      <c r="G3566" s="130">
        <v>3564</v>
      </c>
      <c r="H3566" s="130">
        <f t="shared" ca="1" si="113"/>
        <v>-1.0592349762570503E-3</v>
      </c>
    </row>
    <row r="3567" spans="2:8" x14ac:dyDescent="0.25">
      <c r="B3567" s="136">
        <v>40836</v>
      </c>
      <c r="C3567" s="261">
        <v>4.7788510322570801</v>
      </c>
      <c r="D3567" s="130">
        <f t="shared" si="112"/>
        <v>-1.0729298115663009E-2</v>
      </c>
      <c r="E3567" s="130">
        <v>-2.1054507032609353E-2</v>
      </c>
      <c r="G3567" s="130">
        <v>3565</v>
      </c>
      <c r="H3567" s="130">
        <f t="shared" ca="1" si="113"/>
        <v>-2.1158643687049158E-2</v>
      </c>
    </row>
    <row r="3568" spans="2:8" x14ac:dyDescent="0.25">
      <c r="B3568" s="136">
        <v>40835</v>
      </c>
      <c r="C3568" s="261">
        <v>4.8306808471679688</v>
      </c>
      <c r="D3568" s="130">
        <f t="shared" si="112"/>
        <v>-9.3138853589140921E-3</v>
      </c>
      <c r="E3568" s="130">
        <v>1.0845664483165348E-2</v>
      </c>
      <c r="G3568" s="130">
        <v>3566</v>
      </c>
      <c r="H3568" s="130">
        <f t="shared" ca="1" si="113"/>
        <v>-4.8938865276354528E-3</v>
      </c>
    </row>
    <row r="3569" spans="2:8" x14ac:dyDescent="0.25">
      <c r="B3569" s="136">
        <v>40834</v>
      </c>
      <c r="C3569" s="261">
        <v>4.876096248626709</v>
      </c>
      <c r="D3569" s="130">
        <f t="shared" si="112"/>
        <v>1.3805657411738392E-2</v>
      </c>
      <c r="E3569" s="130">
        <v>9.4014493806531298E-3</v>
      </c>
      <c r="G3569" s="130">
        <v>3567</v>
      </c>
      <c r="H3569" s="130">
        <f t="shared" ca="1" si="113"/>
        <v>-1.6855813135646356E-2</v>
      </c>
    </row>
    <row r="3570" spans="2:8" x14ac:dyDescent="0.25">
      <c r="B3570" s="136">
        <v>40833</v>
      </c>
      <c r="C3570" s="261">
        <v>4.8096952438354492</v>
      </c>
      <c r="D3570" s="130">
        <f t="shared" si="112"/>
        <v>-3.4210692364972393E-2</v>
      </c>
      <c r="E3570" s="130">
        <v>-1.3617656708470587E-2</v>
      </c>
      <c r="G3570" s="130">
        <v>3568</v>
      </c>
      <c r="H3570" s="130">
        <f t="shared" ca="1" si="113"/>
        <v>-1.4726759541760833E-2</v>
      </c>
    </row>
    <row r="3571" spans="2:8" x14ac:dyDescent="0.25">
      <c r="B3571" s="136">
        <v>40830</v>
      </c>
      <c r="C3571" s="261">
        <v>4.9800667762756348</v>
      </c>
      <c r="D3571" s="130">
        <f t="shared" si="112"/>
        <v>1.9495739946690033E-2</v>
      </c>
      <c r="E3571" s="130">
        <v>3.5422521345515497E-2</v>
      </c>
      <c r="G3571" s="130">
        <v>3569</v>
      </c>
      <c r="H3571" s="130">
        <f t="shared" ca="1" si="113"/>
        <v>-2.3712038302701943E-3</v>
      </c>
    </row>
    <row r="3572" spans="2:8" x14ac:dyDescent="0.25">
      <c r="B3572" s="136">
        <v>40829</v>
      </c>
      <c r="C3572" s="261">
        <v>4.8848333358764648</v>
      </c>
      <c r="D3572" s="130">
        <f t="shared" si="112"/>
        <v>-7.6323543472278047E-3</v>
      </c>
      <c r="E3572" s="130">
        <v>-1.9122924385843412E-2</v>
      </c>
      <c r="G3572" s="130">
        <v>3570</v>
      </c>
      <c r="H3572" s="130">
        <f t="shared" ca="1" si="113"/>
        <v>3.0398800568971929E-2</v>
      </c>
    </row>
    <row r="3573" spans="2:8" x14ac:dyDescent="0.25">
      <c r="B3573" s="136">
        <v>40828</v>
      </c>
      <c r="C3573" s="261">
        <v>4.9224028587341309</v>
      </c>
      <c r="D3573" s="130">
        <f t="shared" si="112"/>
        <v>6.9882205479237472E-2</v>
      </c>
      <c r="E3573" s="130">
        <v>7.6910552058630424E-3</v>
      </c>
      <c r="G3573" s="130">
        <v>3571</v>
      </c>
      <c r="H3573" s="130">
        <f t="shared" ca="1" si="113"/>
        <v>-1.7261608168309576E-2</v>
      </c>
    </row>
    <row r="3574" spans="2:8" x14ac:dyDescent="0.25">
      <c r="B3574" s="136">
        <v>40827</v>
      </c>
      <c r="C3574" s="261">
        <v>4.6008830070495614</v>
      </c>
      <c r="D3574" s="130">
        <f t="shared" si="112"/>
        <v>-2.1734995578480527E-2</v>
      </c>
      <c r="E3574" s="130">
        <v>-6.5317663123422826E-2</v>
      </c>
      <c r="G3574" s="130">
        <v>3572</v>
      </c>
      <c r="H3574" s="130">
        <f t="shared" ca="1" si="113"/>
        <v>-8.7282458097779798E-3</v>
      </c>
    </row>
    <row r="3575" spans="2:8" x14ac:dyDescent="0.25">
      <c r="B3575" s="136">
        <v>40826</v>
      </c>
      <c r="C3575" s="261">
        <v>4.7031049728393546</v>
      </c>
      <c r="D3575" s="130">
        <f t="shared" si="112"/>
        <v>2.96481212319748E-2</v>
      </c>
      <c r="E3575" s="130">
        <v>2.2217901570886867E-2</v>
      </c>
      <c r="G3575" s="130">
        <v>3573</v>
      </c>
      <c r="H3575" s="130">
        <f t="shared" ca="1" si="113"/>
        <v>-1.8274444735204428E-3</v>
      </c>
    </row>
    <row r="3576" spans="2:8" x14ac:dyDescent="0.25">
      <c r="B3576" s="136">
        <v>40823</v>
      </c>
      <c r="C3576" s="261">
        <v>4.5676817893981934</v>
      </c>
      <c r="D3576" s="130">
        <f t="shared" si="112"/>
        <v>-7.0276330741071919E-3</v>
      </c>
      <c r="E3576" s="130">
        <v>-2.8794420754636837E-2</v>
      </c>
      <c r="G3576" s="130">
        <v>3574</v>
      </c>
      <c r="H3576" s="130">
        <f t="shared" ca="1" si="113"/>
        <v>1.2595832977792111E-2</v>
      </c>
    </row>
    <row r="3577" spans="2:8" x14ac:dyDescent="0.25">
      <c r="B3577" s="136">
        <v>40822</v>
      </c>
      <c r="C3577" s="261">
        <v>4.6000089645385742</v>
      </c>
      <c r="D3577" s="130">
        <f t="shared" si="112"/>
        <v>2.3920697532931957E-2</v>
      </c>
      <c r="E3577" s="130">
        <v>7.0773702352501374E-3</v>
      </c>
      <c r="G3577" s="130">
        <v>3575</v>
      </c>
      <c r="H3577" s="130">
        <f t="shared" ca="1" si="113"/>
        <v>1.4220386792235558E-2</v>
      </c>
    </row>
    <row r="3578" spans="2:8" x14ac:dyDescent="0.25">
      <c r="B3578" s="136">
        <v>40821</v>
      </c>
      <c r="C3578" s="261">
        <v>4.4925441741943359</v>
      </c>
      <c r="D3578" s="130">
        <f t="shared" si="112"/>
        <v>1.3801031303119637E-2</v>
      </c>
      <c r="E3578" s="130">
        <v>-2.3361865416498824E-2</v>
      </c>
      <c r="G3578" s="130">
        <v>3576</v>
      </c>
      <c r="H3578" s="130">
        <f t="shared" ca="1" si="113"/>
        <v>3.1898607384222024E-3</v>
      </c>
    </row>
    <row r="3579" spans="2:8" x14ac:dyDescent="0.25">
      <c r="B3579" s="136">
        <v>40820</v>
      </c>
      <c r="C3579" s="261">
        <v>4.4313864707946777</v>
      </c>
      <c r="D3579" s="130">
        <f t="shared" si="112"/>
        <v>1.3589726167017735E-2</v>
      </c>
      <c r="E3579" s="130">
        <v>-1.3613155714963189E-2</v>
      </c>
      <c r="G3579" s="130">
        <v>3577</v>
      </c>
      <c r="H3579" s="130">
        <f t="shared" ca="1" si="113"/>
        <v>-1.2022471231324916E-2</v>
      </c>
    </row>
    <row r="3580" spans="2:8" x14ac:dyDescent="0.25">
      <c r="B3580" s="136">
        <v>40819</v>
      </c>
      <c r="C3580" s="261">
        <v>4.3719725608825684</v>
      </c>
      <c r="D3580" s="130">
        <f t="shared" si="112"/>
        <v>-2.0168599945903875E-2</v>
      </c>
      <c r="E3580" s="130">
        <v>-1.3407521619628611E-2</v>
      </c>
      <c r="G3580" s="130">
        <v>3578</v>
      </c>
      <c r="H3580" s="130">
        <f t="shared" ca="1" si="113"/>
        <v>6.5565226724820982E-3</v>
      </c>
    </row>
    <row r="3581" spans="2:8" x14ac:dyDescent="0.25">
      <c r="B3581" s="136">
        <v>40816</v>
      </c>
      <c r="C3581" s="261">
        <v>4.4619641304016113</v>
      </c>
      <c r="D3581" s="130">
        <f t="shared" si="112"/>
        <v>-1.3140143674148482E-2</v>
      </c>
      <c r="E3581" s="130">
        <v>2.0583745269635547E-2</v>
      </c>
      <c r="G3581" s="130">
        <v>3579</v>
      </c>
      <c r="H3581" s="130">
        <f t="shared" ca="1" si="113"/>
        <v>4.2674214025704791E-3</v>
      </c>
    </row>
    <row r="3582" spans="2:8" x14ac:dyDescent="0.25">
      <c r="B3582" s="136">
        <v>40815</v>
      </c>
      <c r="C3582" s="261">
        <v>4.5213756561279297</v>
      </c>
      <c r="D3582" s="130">
        <f t="shared" si="112"/>
        <v>1.8099427021840687E-2</v>
      </c>
      <c r="E3582" s="130">
        <v>1.3315106081090541E-2</v>
      </c>
      <c r="G3582" s="130">
        <v>3580</v>
      </c>
      <c r="H3582" s="130">
        <f t="shared" ca="1" si="113"/>
        <v>1.5726752055794602E-2</v>
      </c>
    </row>
    <row r="3583" spans="2:8" x14ac:dyDescent="0.25">
      <c r="B3583" s="136">
        <v>40814</v>
      </c>
      <c r="C3583" s="261">
        <v>4.4409961700439453</v>
      </c>
      <c r="D3583" s="130">
        <f t="shared" si="112"/>
        <v>-7.4202800810694242E-3</v>
      </c>
      <c r="E3583" s="130">
        <v>-1.7777661534281966E-2</v>
      </c>
      <c r="G3583" s="130">
        <v>3581</v>
      </c>
      <c r="H3583" s="130">
        <f t="shared" ca="1" si="113"/>
        <v>-7.9523321115396364E-3</v>
      </c>
    </row>
    <row r="3584" spans="2:8" x14ac:dyDescent="0.25">
      <c r="B3584" s="136">
        <v>40813</v>
      </c>
      <c r="C3584" s="261">
        <v>4.4741959571838379</v>
      </c>
      <c r="D3584" s="130">
        <f t="shared" si="112"/>
        <v>5.1324139907659397E-2</v>
      </c>
      <c r="E3584" s="130">
        <v>7.4757522566303077E-3</v>
      </c>
      <c r="G3584" s="130">
        <v>3582</v>
      </c>
      <c r="H3584" s="130">
        <f t="shared" ca="1" si="113"/>
        <v>2.6884944214788362E-3</v>
      </c>
    </row>
    <row r="3585" spans="2:8" x14ac:dyDescent="0.25">
      <c r="B3585" s="136">
        <v>40812</v>
      </c>
      <c r="C3585" s="261">
        <v>4.2557721138000488</v>
      </c>
      <c r="D3585" s="130">
        <f t="shared" si="112"/>
        <v>9.9524151212887647E-3</v>
      </c>
      <c r="E3585" s="130">
        <v>-4.8818568849914673E-2</v>
      </c>
      <c r="G3585" s="130">
        <v>3583</v>
      </c>
      <c r="H3585" s="130">
        <f t="shared" ca="1" si="113"/>
        <v>1.8705329723985829E-2</v>
      </c>
    </row>
    <row r="3586" spans="2:8" x14ac:dyDescent="0.25">
      <c r="B3586" s="136">
        <v>40809</v>
      </c>
      <c r="C3586" s="261">
        <v>4.213834285736084</v>
      </c>
      <c r="D3586" s="130">
        <f t="shared" si="112"/>
        <v>2.5952131952680858E-2</v>
      </c>
      <c r="E3586" s="130">
        <v>-9.8543406325668752E-3</v>
      </c>
      <c r="G3586" s="130">
        <v>3584</v>
      </c>
      <c r="H3586" s="130">
        <f t="shared" ca="1" si="113"/>
        <v>-9.0085000453191712E-3</v>
      </c>
    </row>
    <row r="3587" spans="2:8" x14ac:dyDescent="0.25">
      <c r="B3587" s="136">
        <v>40808</v>
      </c>
      <c r="C3587" s="261">
        <v>4.1072425842285156</v>
      </c>
      <c r="D3587" s="130">
        <f t="shared" ref="D3587:D3650" si="114">(C3587-C3588)/C3588</f>
        <v>-4.0612652645793591E-2</v>
      </c>
      <c r="E3587" s="130">
        <v>-2.5295655756654566E-2</v>
      </c>
      <c r="G3587" s="130">
        <v>3585</v>
      </c>
      <c r="H3587" s="130">
        <f t="shared" ref="H3587:H3650" ca="1" si="115">_xlfn.NORM.INV(RAND(),N$5,N$6)</f>
        <v>2.9266452385382064E-3</v>
      </c>
    </row>
    <row r="3588" spans="2:8" x14ac:dyDescent="0.25">
      <c r="B3588" s="136">
        <v>40807</v>
      </c>
      <c r="C3588" s="261">
        <v>4.2811098098754883</v>
      </c>
      <c r="D3588" s="130">
        <f t="shared" si="114"/>
        <v>-1.9019025362633963E-2</v>
      </c>
      <c r="E3588" s="130">
        <v>4.2331861846828564E-2</v>
      </c>
      <c r="G3588" s="130">
        <v>3586</v>
      </c>
      <c r="H3588" s="130">
        <f t="shared" ca="1" si="115"/>
        <v>1.937959594750041E-3</v>
      </c>
    </row>
    <row r="3589" spans="2:8" x14ac:dyDescent="0.25">
      <c r="B3589" s="136">
        <v>40806</v>
      </c>
      <c r="C3589" s="261">
        <v>4.3641109466552734</v>
      </c>
      <c r="D3589" s="130">
        <f t="shared" si="114"/>
        <v>1.031554215268804E-2</v>
      </c>
      <c r="E3589" s="130">
        <v>1.9387761694017177E-2</v>
      </c>
      <c r="G3589" s="130">
        <v>3587</v>
      </c>
      <c r="H3589" s="130">
        <f t="shared" ca="1" si="115"/>
        <v>-4.8506459036362741E-3</v>
      </c>
    </row>
    <row r="3590" spans="2:8" x14ac:dyDescent="0.25">
      <c r="B3590" s="136">
        <v>40805</v>
      </c>
      <c r="C3590" s="261">
        <v>4.3195524215698242</v>
      </c>
      <c r="D3590" s="130">
        <f t="shared" si="114"/>
        <v>-2.3696812202488472E-2</v>
      </c>
      <c r="E3590" s="130">
        <v>-1.0210218216289759E-2</v>
      </c>
      <c r="G3590" s="130">
        <v>3588</v>
      </c>
      <c r="H3590" s="130">
        <f t="shared" ca="1" si="115"/>
        <v>-5.1482061420239068E-2</v>
      </c>
    </row>
    <row r="3591" spans="2:8" x14ac:dyDescent="0.25">
      <c r="B3591" s="136">
        <v>40802</v>
      </c>
      <c r="C3591" s="261">
        <v>4.4243965148925781</v>
      </c>
      <c r="D3591" s="130">
        <f t="shared" si="114"/>
        <v>3.9525751361264974E-4</v>
      </c>
      <c r="E3591" s="130">
        <v>2.4271980772640134E-2</v>
      </c>
      <c r="G3591" s="130">
        <v>3589</v>
      </c>
      <c r="H3591" s="130">
        <f t="shared" ca="1" si="115"/>
        <v>1.0900126776485516E-2</v>
      </c>
    </row>
    <row r="3592" spans="2:8" x14ac:dyDescent="0.25">
      <c r="B3592" s="136">
        <v>40801</v>
      </c>
      <c r="C3592" s="261">
        <v>4.4226484298706046</v>
      </c>
      <c r="D3592" s="130">
        <f t="shared" si="114"/>
        <v>1.6057825788222551E-2</v>
      </c>
      <c r="E3592" s="130">
        <v>-3.9510134683667404E-4</v>
      </c>
      <c r="G3592" s="130">
        <v>3590</v>
      </c>
      <c r="H3592" s="130">
        <f t="shared" ca="1" si="115"/>
        <v>1.5004438648093093E-2</v>
      </c>
    </row>
    <row r="3593" spans="2:8" x14ac:dyDescent="0.25">
      <c r="B3593" s="136">
        <v>40800</v>
      </c>
      <c r="C3593" s="261">
        <v>4.352752685546875</v>
      </c>
      <c r="D3593" s="130">
        <f t="shared" si="114"/>
        <v>3.6620649822971085E-2</v>
      </c>
      <c r="E3593" s="130">
        <v>-1.580404715230203E-2</v>
      </c>
      <c r="G3593" s="130">
        <v>3591</v>
      </c>
      <c r="H3593" s="130">
        <f t="shared" ca="1" si="115"/>
        <v>1.8363964505650376E-2</v>
      </c>
    </row>
    <row r="3594" spans="2:8" x14ac:dyDescent="0.25">
      <c r="B3594" s="136">
        <v>40799</v>
      </c>
      <c r="C3594" s="261">
        <v>4.1989831924438477</v>
      </c>
      <c r="D3594" s="130">
        <f t="shared" si="114"/>
        <v>1.2429003606773712E-2</v>
      </c>
      <c r="E3594" s="130">
        <v>-3.5326953817893726E-2</v>
      </c>
      <c r="G3594" s="130">
        <v>3592</v>
      </c>
      <c r="H3594" s="130">
        <f t="shared" ca="1" si="115"/>
        <v>2.2842123419541085E-2</v>
      </c>
    </row>
    <row r="3595" spans="2:8" x14ac:dyDescent="0.25">
      <c r="B3595" s="136">
        <v>40798</v>
      </c>
      <c r="C3595" s="261">
        <v>4.1474347114562988</v>
      </c>
      <c r="D3595" s="130">
        <f t="shared" si="114"/>
        <v>6.3600680887931178E-3</v>
      </c>
      <c r="E3595" s="130">
        <v>-1.2276419939072709E-2</v>
      </c>
      <c r="G3595" s="130">
        <v>3593</v>
      </c>
      <c r="H3595" s="130">
        <f t="shared" ca="1" si="115"/>
        <v>1.3548470933976896E-2</v>
      </c>
    </row>
    <row r="3596" spans="2:8" x14ac:dyDescent="0.25">
      <c r="B3596" s="136">
        <v>40795</v>
      </c>
      <c r="C3596" s="261">
        <v>4.1212234497070313</v>
      </c>
      <c r="D3596" s="130">
        <f t="shared" si="114"/>
        <v>-4.9566880869255779E-2</v>
      </c>
      <c r="E3596" s="130">
        <v>-6.3198732645182382E-3</v>
      </c>
      <c r="G3596" s="130">
        <v>3594</v>
      </c>
      <c r="H3596" s="130">
        <f t="shared" ca="1" si="115"/>
        <v>-1.4468777644220368E-2</v>
      </c>
    </row>
    <row r="3597" spans="2:8" x14ac:dyDescent="0.25">
      <c r="B3597" s="136">
        <v>40794</v>
      </c>
      <c r="C3597" s="261">
        <v>4.3361530303955078</v>
      </c>
      <c r="D3597" s="130">
        <f t="shared" si="114"/>
        <v>-8.3914488656375869E-3</v>
      </c>
      <c r="E3597" s="130">
        <v>5.2151887251771181E-2</v>
      </c>
      <c r="G3597" s="130">
        <v>3595</v>
      </c>
      <c r="H3597" s="130">
        <f t="shared" ca="1" si="115"/>
        <v>-5.1399592271432509E-2</v>
      </c>
    </row>
    <row r="3598" spans="2:8" x14ac:dyDescent="0.25">
      <c r="B3598" s="136">
        <v>40793</v>
      </c>
      <c r="C3598" s="261">
        <v>4.3728475570678711</v>
      </c>
      <c r="D3598" s="130">
        <f t="shared" si="114"/>
        <v>2.2680685993144975E-2</v>
      </c>
      <c r="E3598" s="130">
        <v>8.4624611758723628E-3</v>
      </c>
      <c r="G3598" s="130">
        <v>3596</v>
      </c>
      <c r="H3598" s="130">
        <f t="shared" ca="1" si="115"/>
        <v>2.6505211976775984E-2</v>
      </c>
    </row>
    <row r="3599" spans="2:8" x14ac:dyDescent="0.25">
      <c r="B3599" s="136">
        <v>40792</v>
      </c>
      <c r="C3599" s="261">
        <v>4.2758679389953613</v>
      </c>
      <c r="D3599" s="130">
        <f t="shared" si="114"/>
        <v>-1.310729046257963E-2</v>
      </c>
      <c r="E3599" s="130">
        <v>-2.2177680974897186E-2</v>
      </c>
      <c r="G3599" s="130">
        <v>3597</v>
      </c>
      <c r="H3599" s="130">
        <f t="shared" ca="1" si="115"/>
        <v>-7.4773332328160547E-3</v>
      </c>
    </row>
    <row r="3600" spans="2:8" x14ac:dyDescent="0.25">
      <c r="B3600" s="136">
        <v>40788</v>
      </c>
      <c r="C3600" s="261">
        <v>4.3326573371887207</v>
      </c>
      <c r="D3600" s="130">
        <f t="shared" si="114"/>
        <v>-2.6502097100572438E-2</v>
      </c>
      <c r="E3600" s="130">
        <v>1.328137327990124E-2</v>
      </c>
      <c r="G3600" s="130">
        <v>3598</v>
      </c>
      <c r="H3600" s="130">
        <f t="shared" ca="1" si="115"/>
        <v>2.7079753233261724E-2</v>
      </c>
    </row>
    <row r="3601" spans="2:8" x14ac:dyDescent="0.25">
      <c r="B3601" s="136">
        <v>40787</v>
      </c>
      <c r="C3601" s="261">
        <v>4.4506077766418457</v>
      </c>
      <c r="D3601" s="130">
        <f t="shared" si="114"/>
        <v>-1.3173022249279302E-2</v>
      </c>
      <c r="E3601" s="130">
        <v>2.722357903559899E-2</v>
      </c>
      <c r="G3601" s="130">
        <v>3599</v>
      </c>
      <c r="H3601" s="130">
        <f t="shared" ca="1" si="115"/>
        <v>1.0049025074096567E-2</v>
      </c>
    </row>
    <row r="3602" spans="2:8" x14ac:dyDescent="0.25">
      <c r="B3602" s="136">
        <v>40786</v>
      </c>
      <c r="C3602" s="261">
        <v>4.5100183486938477</v>
      </c>
      <c r="D3602" s="130">
        <f t="shared" si="114"/>
        <v>1.255410731718597E-2</v>
      </c>
      <c r="E3602" s="130">
        <v>1.3348867173559273E-2</v>
      </c>
      <c r="G3602" s="130">
        <v>3600</v>
      </c>
      <c r="H3602" s="130">
        <f t="shared" ca="1" si="115"/>
        <v>1.7322127045876816E-2</v>
      </c>
    </row>
    <row r="3603" spans="2:8" x14ac:dyDescent="0.25">
      <c r="B3603" s="136">
        <v>40785</v>
      </c>
      <c r="C3603" s="261">
        <v>4.4541010856628418</v>
      </c>
      <c r="D3603" s="130">
        <f t="shared" si="114"/>
        <v>-7.0124117508737214E-3</v>
      </c>
      <c r="E3603" s="130">
        <v>-1.2398455772846274E-2</v>
      </c>
      <c r="G3603" s="130">
        <v>3601</v>
      </c>
      <c r="H3603" s="130">
        <f t="shared" ca="1" si="115"/>
        <v>-5.4964879857877499E-2</v>
      </c>
    </row>
    <row r="3604" spans="2:8" x14ac:dyDescent="0.25">
      <c r="B3604" s="136">
        <v>40784</v>
      </c>
      <c r="C3604" s="261">
        <v>4.4855556488037109</v>
      </c>
      <c r="D3604" s="130">
        <f t="shared" si="114"/>
        <v>6.0524908923686199E-2</v>
      </c>
      <c r="E3604" s="130">
        <v>7.0619329323524313E-3</v>
      </c>
      <c r="G3604" s="130">
        <v>3602</v>
      </c>
      <c r="H3604" s="130">
        <f t="shared" ca="1" si="115"/>
        <v>4.6620187529635482E-2</v>
      </c>
    </row>
    <row r="3605" spans="2:8" x14ac:dyDescent="0.25">
      <c r="B3605" s="136">
        <v>40781</v>
      </c>
      <c r="C3605" s="261">
        <v>4.2295618057250977</v>
      </c>
      <c r="D3605" s="130">
        <f t="shared" si="114"/>
        <v>1.5736526970793276E-2</v>
      </c>
      <c r="E3605" s="130">
        <v>-5.7070709433041218E-2</v>
      </c>
      <c r="G3605" s="130">
        <v>3603</v>
      </c>
      <c r="H3605" s="130">
        <f t="shared" ca="1" si="115"/>
        <v>3.985485360247417E-2</v>
      </c>
    </row>
    <row r="3606" spans="2:8" x14ac:dyDescent="0.25">
      <c r="B3606" s="136">
        <v>40780</v>
      </c>
      <c r="C3606" s="261">
        <v>4.164034366607666</v>
      </c>
      <c r="D3606" s="130">
        <f t="shared" si="114"/>
        <v>-3.7366029431250253E-2</v>
      </c>
      <c r="E3606" s="130">
        <v>-1.549272528154909E-2</v>
      </c>
      <c r="G3606" s="130">
        <v>3604</v>
      </c>
      <c r="H3606" s="130">
        <f t="shared" ca="1" si="115"/>
        <v>-4.4645160662122374E-4</v>
      </c>
    </row>
    <row r="3607" spans="2:8" x14ac:dyDescent="0.25">
      <c r="B3607" s="136">
        <v>40779</v>
      </c>
      <c r="C3607" s="261">
        <v>4.3256673812866211</v>
      </c>
      <c r="D3607" s="130">
        <f t="shared" si="114"/>
        <v>-7.8161050284669929E-3</v>
      </c>
      <c r="E3607" s="130">
        <v>3.8816445890823288E-2</v>
      </c>
      <c r="G3607" s="130">
        <v>3605</v>
      </c>
      <c r="H3607" s="130">
        <f t="shared" ca="1" si="115"/>
        <v>-1.6768210914915288E-3</v>
      </c>
    </row>
    <row r="3608" spans="2:8" x14ac:dyDescent="0.25">
      <c r="B3608" s="136">
        <v>40778</v>
      </c>
      <c r="C3608" s="261">
        <v>4.359743595123291</v>
      </c>
      <c r="D3608" s="130">
        <f t="shared" si="114"/>
        <v>3.742224477416576E-2</v>
      </c>
      <c r="E3608" s="130">
        <v>7.8776777854182439E-3</v>
      </c>
      <c r="G3608" s="130">
        <v>3606</v>
      </c>
      <c r="H3608" s="130">
        <f t="shared" ca="1" si="115"/>
        <v>-2.6147899225227723E-3</v>
      </c>
    </row>
    <row r="3609" spans="2:8" x14ac:dyDescent="0.25">
      <c r="B3609" s="136">
        <v>40777</v>
      </c>
      <c r="C3609" s="261">
        <v>4.2024774551391602</v>
      </c>
      <c r="D3609" s="130">
        <f t="shared" si="114"/>
        <v>1.1354456038175465E-2</v>
      </c>
      <c r="E3609" s="130">
        <v>-3.6072336951201704E-2</v>
      </c>
      <c r="G3609" s="130">
        <v>3607</v>
      </c>
      <c r="H3609" s="130">
        <f t="shared" ca="1" si="115"/>
        <v>1.199682203536259E-2</v>
      </c>
    </row>
    <row r="3610" spans="2:8" x14ac:dyDescent="0.25">
      <c r="B3610" s="136">
        <v>40774</v>
      </c>
      <c r="C3610" s="261">
        <v>4.1552963256835938</v>
      </c>
      <c r="D3610" s="130">
        <f t="shared" si="114"/>
        <v>-6.6837464909077068E-3</v>
      </c>
      <c r="E3610" s="130">
        <v>-1.12269797897117E-2</v>
      </c>
      <c r="G3610" s="130">
        <v>3608</v>
      </c>
      <c r="H3610" s="130">
        <f t="shared" ca="1" si="115"/>
        <v>-1.3834790649395223E-2</v>
      </c>
    </row>
    <row r="3611" spans="2:8" x14ac:dyDescent="0.25">
      <c r="B3611" s="136">
        <v>40773</v>
      </c>
      <c r="C3611" s="261">
        <v>4.1832561492919922</v>
      </c>
      <c r="D3611" s="130">
        <f t="shared" si="114"/>
        <v>-0.11431735113073165</v>
      </c>
      <c r="E3611" s="130">
        <v>6.7287195465653652E-3</v>
      </c>
      <c r="G3611" s="130">
        <v>3609</v>
      </c>
      <c r="H3611" s="130">
        <f t="shared" ca="1" si="115"/>
        <v>4.2339632344223395E-3</v>
      </c>
    </row>
    <row r="3612" spans="2:8" x14ac:dyDescent="0.25">
      <c r="B3612" s="136">
        <v>40772</v>
      </c>
      <c r="C3612" s="261">
        <v>4.7231998443603516</v>
      </c>
      <c r="D3612" s="130">
        <f t="shared" si="114"/>
        <v>1.5783442675368908E-2</v>
      </c>
      <c r="E3612" s="130">
        <v>0.12907258742923111</v>
      </c>
      <c r="G3612" s="130">
        <v>3610</v>
      </c>
      <c r="H3612" s="130">
        <f t="shared" ca="1" si="115"/>
        <v>-4.1930266142364767E-2</v>
      </c>
    </row>
    <row r="3613" spans="2:8" x14ac:dyDescent="0.25">
      <c r="B3613" s="136">
        <v>40771</v>
      </c>
      <c r="C3613" s="261">
        <v>4.6498098373413086</v>
      </c>
      <c r="D3613" s="130">
        <f t="shared" si="114"/>
        <v>-1.8081203143192861E-2</v>
      </c>
      <c r="E3613" s="130">
        <v>-1.5538196442539464E-2</v>
      </c>
      <c r="G3613" s="130">
        <v>3611</v>
      </c>
      <c r="H3613" s="130">
        <f t="shared" ca="1" si="115"/>
        <v>4.4598668202273381E-3</v>
      </c>
    </row>
    <row r="3614" spans="2:8" x14ac:dyDescent="0.25">
      <c r="B3614" s="136">
        <v>40770</v>
      </c>
      <c r="C3614" s="261">
        <v>4.7354321479797363</v>
      </c>
      <c r="D3614" s="130">
        <f t="shared" si="114"/>
        <v>7.8099550211376909E-3</v>
      </c>
      <c r="E3614" s="130">
        <v>1.8414153187689346E-2</v>
      </c>
      <c r="G3614" s="130">
        <v>3612</v>
      </c>
      <c r="H3614" s="130">
        <f t="shared" ca="1" si="115"/>
        <v>2.5419354503302828E-2</v>
      </c>
    </row>
    <row r="3615" spans="2:8" x14ac:dyDescent="0.25">
      <c r="B3615" s="136">
        <v>40767</v>
      </c>
      <c r="C3615" s="261">
        <v>4.698735237121582</v>
      </c>
      <c r="D3615" s="130">
        <f t="shared" si="114"/>
        <v>-3.7054333650368009E-3</v>
      </c>
      <c r="E3615" s="130">
        <v>-7.7494323034087171E-3</v>
      </c>
      <c r="G3615" s="130">
        <v>3613</v>
      </c>
      <c r="H3615" s="130">
        <f t="shared" ca="1" si="115"/>
        <v>4.4310297958185293E-2</v>
      </c>
    </row>
    <row r="3616" spans="2:8" x14ac:dyDescent="0.25">
      <c r="B3616" s="136">
        <v>40766</v>
      </c>
      <c r="C3616" s="261">
        <v>4.7162108421325684</v>
      </c>
      <c r="D3616" s="130">
        <f t="shared" si="114"/>
        <v>2.7994649769100058E-2</v>
      </c>
      <c r="E3616" s="130">
        <v>3.7192146671562159E-3</v>
      </c>
      <c r="G3616" s="130">
        <v>3614</v>
      </c>
      <c r="H3616" s="130">
        <f t="shared" ca="1" si="115"/>
        <v>1.7431041731388958E-2</v>
      </c>
    </row>
    <row r="3617" spans="2:8" x14ac:dyDescent="0.25">
      <c r="B3617" s="136">
        <v>40765</v>
      </c>
      <c r="C3617" s="261">
        <v>4.5877776145935059</v>
      </c>
      <c r="D3617" s="130">
        <f t="shared" si="114"/>
        <v>-5.0108566586370931E-2</v>
      </c>
      <c r="E3617" s="130">
        <v>-2.7232291311426564E-2</v>
      </c>
      <c r="G3617" s="130">
        <v>3615</v>
      </c>
      <c r="H3617" s="130">
        <f t="shared" ca="1" si="115"/>
        <v>-2.55029297591686E-2</v>
      </c>
    </row>
    <row r="3618" spans="2:8" x14ac:dyDescent="0.25">
      <c r="B3618" s="136">
        <v>40764</v>
      </c>
      <c r="C3618" s="261">
        <v>4.8297915458679199</v>
      </c>
      <c r="D3618" s="130">
        <f t="shared" si="114"/>
        <v>3.5400346925526113E-2</v>
      </c>
      <c r="E3618" s="130">
        <v>5.2751888082931284E-2</v>
      </c>
      <c r="G3618" s="130">
        <v>3616</v>
      </c>
      <c r="H3618" s="130">
        <f t="shared" ca="1" si="115"/>
        <v>1.8745425462430864E-2</v>
      </c>
    </row>
    <row r="3619" spans="2:8" x14ac:dyDescent="0.25">
      <c r="B3619" s="136">
        <v>40763</v>
      </c>
      <c r="C3619" s="261">
        <v>4.6646609306335449</v>
      </c>
      <c r="D3619" s="130">
        <f t="shared" si="114"/>
        <v>-6.9698906824038148E-2</v>
      </c>
      <c r="E3619" s="130">
        <v>-3.4190008754239269E-2</v>
      </c>
      <c r="G3619" s="130">
        <v>3617</v>
      </c>
      <c r="H3619" s="130">
        <f t="shared" ca="1" si="115"/>
        <v>-4.8598514578662579E-2</v>
      </c>
    </row>
    <row r="3620" spans="2:8" x14ac:dyDescent="0.25">
      <c r="B3620" s="136">
        <v>40760</v>
      </c>
      <c r="C3620" s="261">
        <v>5.0141410827636719</v>
      </c>
      <c r="D3620" s="130">
        <f t="shared" si="114"/>
        <v>-1.3069484011091103E-2</v>
      </c>
      <c r="E3620" s="130">
        <v>7.4920805033231272E-2</v>
      </c>
      <c r="G3620" s="130">
        <v>3618</v>
      </c>
      <c r="H3620" s="130">
        <f t="shared" ca="1" si="115"/>
        <v>1.9049386425407388E-2</v>
      </c>
    </row>
    <row r="3621" spans="2:8" x14ac:dyDescent="0.25">
      <c r="B3621" s="136">
        <v>40759</v>
      </c>
      <c r="C3621" s="261">
        <v>5.0805411338806152</v>
      </c>
      <c r="D3621" s="130">
        <f t="shared" si="114"/>
        <v>-5.5546504198450815E-2</v>
      </c>
      <c r="E3621" s="130">
        <v>1.3242557403340011E-2</v>
      </c>
      <c r="G3621" s="130">
        <v>3619</v>
      </c>
      <c r="H3621" s="130">
        <f t="shared" ca="1" si="115"/>
        <v>3.9844569015580374E-2</v>
      </c>
    </row>
    <row r="3622" spans="2:8" x14ac:dyDescent="0.25">
      <c r="B3622" s="136">
        <v>40758</v>
      </c>
      <c r="C3622" s="261">
        <v>5.3793449401855469</v>
      </c>
      <c r="D3622" s="130">
        <f t="shared" si="114"/>
        <v>4.5682983849869305E-3</v>
      </c>
      <c r="E3622" s="130">
        <v>5.8813381966794455E-2</v>
      </c>
      <c r="G3622" s="130">
        <v>3620</v>
      </c>
      <c r="H3622" s="130">
        <f t="shared" ca="1" si="115"/>
        <v>7.1904170244282669E-3</v>
      </c>
    </row>
    <row r="3623" spans="2:8" x14ac:dyDescent="0.25">
      <c r="B3623" s="136">
        <v>40757</v>
      </c>
      <c r="C3623" s="261">
        <v>5.3548822402954102</v>
      </c>
      <c r="D3623" s="130">
        <f t="shared" si="114"/>
        <v>-3.0988097722977753E-2</v>
      </c>
      <c r="E3623" s="130">
        <v>-4.5475239387219773E-3</v>
      </c>
      <c r="G3623" s="130">
        <v>3621</v>
      </c>
      <c r="H3623" s="130">
        <f t="shared" ca="1" si="115"/>
        <v>-3.0229158763928173E-2</v>
      </c>
    </row>
    <row r="3624" spans="2:8" x14ac:dyDescent="0.25">
      <c r="B3624" s="136">
        <v>40756</v>
      </c>
      <c r="C3624" s="261">
        <v>5.5261263847351074</v>
      </c>
      <c r="D3624" s="130">
        <f t="shared" si="114"/>
        <v>1.6554062470066851E-2</v>
      </c>
      <c r="E3624" s="130">
        <v>3.1979068213879212E-2</v>
      </c>
      <c r="G3624" s="130">
        <v>3622</v>
      </c>
      <c r="H3624" s="130">
        <f t="shared" ca="1" si="115"/>
        <v>6.012726100350637E-3</v>
      </c>
    </row>
    <row r="3625" spans="2:8" x14ac:dyDescent="0.25">
      <c r="B3625" s="136">
        <v>40753</v>
      </c>
      <c r="C3625" s="261">
        <v>5.4361362457275391</v>
      </c>
      <c r="D3625" s="130">
        <f t="shared" si="114"/>
        <v>6.7963409725272676E-3</v>
      </c>
      <c r="E3625" s="130">
        <v>-1.6284488037796117E-2</v>
      </c>
      <c r="G3625" s="130">
        <v>3623</v>
      </c>
      <c r="H3625" s="130">
        <f t="shared" ca="1" si="115"/>
        <v>2.7274132796938993E-3</v>
      </c>
    </row>
    <row r="3626" spans="2:8" x14ac:dyDescent="0.25">
      <c r="B3626" s="136">
        <v>40752</v>
      </c>
      <c r="C3626" s="261">
        <v>5.399439811706543</v>
      </c>
      <c r="D3626" s="130">
        <f t="shared" si="114"/>
        <v>-3.065169923459234E-3</v>
      </c>
      <c r="E3626" s="130">
        <v>-6.7504625274683247E-3</v>
      </c>
      <c r="G3626" s="130">
        <v>3624</v>
      </c>
      <c r="H3626" s="130">
        <f t="shared" ca="1" si="115"/>
        <v>-2.1143501449735487E-2</v>
      </c>
    </row>
    <row r="3627" spans="2:8" x14ac:dyDescent="0.25">
      <c r="B3627" s="136">
        <v>40751</v>
      </c>
      <c r="C3627" s="261">
        <v>5.4160408973693848</v>
      </c>
      <c r="D3627" s="130">
        <f t="shared" si="114"/>
        <v>-1.8524471257115274E-2</v>
      </c>
      <c r="E3627" s="130">
        <v>3.0745940767501344E-3</v>
      </c>
      <c r="G3627" s="130">
        <v>3625</v>
      </c>
      <c r="H3627" s="130">
        <f t="shared" ca="1" si="115"/>
        <v>-2.5691185973849243E-2</v>
      </c>
    </row>
    <row r="3628" spans="2:8" x14ac:dyDescent="0.25">
      <c r="B3628" s="136">
        <v>40750</v>
      </c>
      <c r="C3628" s="261">
        <v>5.5182638168334961</v>
      </c>
      <c r="D3628" s="130">
        <f t="shared" si="114"/>
        <v>4.6128738226485526E-3</v>
      </c>
      <c r="E3628" s="130">
        <v>1.8874104055189436E-2</v>
      </c>
      <c r="G3628" s="130">
        <v>3626</v>
      </c>
      <c r="H3628" s="130">
        <f t="shared" ca="1" si="115"/>
        <v>1.5248045741926283E-2</v>
      </c>
    </row>
    <row r="3629" spans="2:8" x14ac:dyDescent="0.25">
      <c r="B3629" s="136">
        <v>40749</v>
      </c>
      <c r="C3629" s="261">
        <v>5.4929256439208984</v>
      </c>
      <c r="D3629" s="130">
        <f t="shared" si="114"/>
        <v>-1.1788790539114059E-2</v>
      </c>
      <c r="E3629" s="130">
        <v>-4.5916929225644143E-3</v>
      </c>
      <c r="G3629" s="130">
        <v>3627</v>
      </c>
      <c r="H3629" s="130">
        <f t="shared" ca="1" si="115"/>
        <v>2.5294761481579883E-2</v>
      </c>
    </row>
    <row r="3630" spans="2:8" x14ac:dyDescent="0.25">
      <c r="B3630" s="136">
        <v>40746</v>
      </c>
      <c r="C3630" s="261">
        <v>5.5584530830383301</v>
      </c>
      <c r="D3630" s="130">
        <f t="shared" si="114"/>
        <v>1.5320760179646013E-2</v>
      </c>
      <c r="E3630" s="130">
        <v>1.1929424020139762E-2</v>
      </c>
      <c r="G3630" s="130">
        <v>3628</v>
      </c>
      <c r="H3630" s="130">
        <f t="shared" ca="1" si="115"/>
        <v>-1.81944153954667E-2</v>
      </c>
    </row>
    <row r="3631" spans="2:8" x14ac:dyDescent="0.25">
      <c r="B3631" s="136">
        <v>40745</v>
      </c>
      <c r="C3631" s="261">
        <v>5.4745783805847168</v>
      </c>
      <c r="D3631" s="130">
        <f t="shared" si="114"/>
        <v>1.6877511189084458E-2</v>
      </c>
      <c r="E3631" s="130">
        <v>-1.5089576398433171E-2</v>
      </c>
      <c r="G3631" s="130">
        <v>3629</v>
      </c>
      <c r="H3631" s="130">
        <f t="shared" ca="1" si="115"/>
        <v>-1.5815527880593813E-2</v>
      </c>
    </row>
    <row r="3632" spans="2:8" x14ac:dyDescent="0.25">
      <c r="B3632" s="136">
        <v>40744</v>
      </c>
      <c r="C3632" s="261">
        <v>5.3837146759033203</v>
      </c>
      <c r="D3632" s="130">
        <f t="shared" si="114"/>
        <v>-6.2893380673894493E-3</v>
      </c>
      <c r="E3632" s="130">
        <v>-1.6597388577655494E-2</v>
      </c>
      <c r="G3632" s="130">
        <v>3630</v>
      </c>
      <c r="H3632" s="130">
        <f t="shared" ca="1" si="115"/>
        <v>-2.2731299922385734E-2</v>
      </c>
    </row>
    <row r="3633" spans="2:8" x14ac:dyDescent="0.25">
      <c r="B3633" s="136">
        <v>40743</v>
      </c>
      <c r="C3633" s="261">
        <v>5.4177889823913574</v>
      </c>
      <c r="D3633" s="130">
        <f t="shared" si="114"/>
        <v>2.2592583159082569E-2</v>
      </c>
      <c r="E3633" s="130">
        <v>6.3291441949084835E-3</v>
      </c>
      <c r="G3633" s="130">
        <v>3631</v>
      </c>
      <c r="H3633" s="130">
        <f t="shared" ca="1" si="115"/>
        <v>2.7441237816060136E-2</v>
      </c>
    </row>
    <row r="3634" spans="2:8" x14ac:dyDescent="0.25">
      <c r="B3634" s="136">
        <v>40742</v>
      </c>
      <c r="C3634" s="261">
        <v>5.2980914115905762</v>
      </c>
      <c r="D3634" s="130">
        <f t="shared" si="114"/>
        <v>-1.2217195696497417E-2</v>
      </c>
      <c r="E3634" s="130">
        <v>-2.2093435382924041E-2</v>
      </c>
      <c r="G3634" s="130">
        <v>3632</v>
      </c>
      <c r="H3634" s="130">
        <f t="shared" ca="1" si="115"/>
        <v>-3.3885831639332811E-3</v>
      </c>
    </row>
    <row r="3635" spans="2:8" x14ac:dyDescent="0.25">
      <c r="B3635" s="136">
        <v>40739</v>
      </c>
      <c r="C3635" s="261">
        <v>5.3636198043823242</v>
      </c>
      <c r="D3635" s="130">
        <f t="shared" si="114"/>
        <v>3.7608708979444587E-3</v>
      </c>
      <c r="E3635" s="130">
        <v>1.236830165829006E-2</v>
      </c>
      <c r="G3635" s="130">
        <v>3633</v>
      </c>
      <c r="H3635" s="130">
        <f t="shared" ca="1" si="115"/>
        <v>-2.1470271663107075E-2</v>
      </c>
    </row>
    <row r="3636" spans="2:8" x14ac:dyDescent="0.25">
      <c r="B3636" s="136">
        <v>40738</v>
      </c>
      <c r="C3636" s="261">
        <v>5.3435235023498544</v>
      </c>
      <c r="D3636" s="130">
        <f t="shared" si="114"/>
        <v>-1.6323217161595606E-3</v>
      </c>
      <c r="E3636" s="130">
        <v>-3.7467797430478221E-3</v>
      </c>
      <c r="G3636" s="130">
        <v>3634</v>
      </c>
      <c r="H3636" s="130">
        <f t="shared" ca="1" si="115"/>
        <v>-3.7586827766273756E-2</v>
      </c>
    </row>
    <row r="3637" spans="2:8" x14ac:dyDescent="0.25">
      <c r="B3637" s="136">
        <v>40737</v>
      </c>
      <c r="C3637" s="261">
        <v>5.3522601127624512</v>
      </c>
      <c r="D3637" s="130">
        <f t="shared" si="114"/>
        <v>-2.9298726198726784E-3</v>
      </c>
      <c r="E3637" s="130">
        <v>1.6349905467347113E-3</v>
      </c>
      <c r="G3637" s="130">
        <v>3635</v>
      </c>
      <c r="H3637" s="130">
        <f t="shared" ca="1" si="115"/>
        <v>-4.025322777919697E-3</v>
      </c>
    </row>
    <row r="3638" spans="2:8" x14ac:dyDescent="0.25">
      <c r="B3638" s="136">
        <v>40736</v>
      </c>
      <c r="C3638" s="261">
        <v>5.3679876327514648</v>
      </c>
      <c r="D3638" s="130">
        <f t="shared" si="114"/>
        <v>-5.6221122279605878E-2</v>
      </c>
      <c r="E3638" s="130">
        <v>2.9384819978220864E-3</v>
      </c>
      <c r="G3638" s="130">
        <v>3636</v>
      </c>
      <c r="H3638" s="130">
        <f t="shared" ca="1" si="115"/>
        <v>-2.0783979985053786E-2</v>
      </c>
    </row>
    <row r="3639" spans="2:8" x14ac:dyDescent="0.25">
      <c r="B3639" s="136">
        <v>40735</v>
      </c>
      <c r="C3639" s="261">
        <v>5.6877598762512207</v>
      </c>
      <c r="D3639" s="130">
        <f t="shared" si="114"/>
        <v>-3.1394169589256164E-2</v>
      </c>
      <c r="E3639" s="130">
        <v>5.9570227313629348E-2</v>
      </c>
      <c r="G3639" s="130">
        <v>3637</v>
      </c>
      <c r="H3639" s="130">
        <f t="shared" ca="1" si="115"/>
        <v>-4.1465661052121853E-3</v>
      </c>
    </row>
    <row r="3640" spans="2:8" x14ac:dyDescent="0.25">
      <c r="B3640" s="136">
        <v>40732</v>
      </c>
      <c r="C3640" s="261">
        <v>5.8721098899841309</v>
      </c>
      <c r="D3640" s="130">
        <f t="shared" si="114"/>
        <v>-1.5237985417658582E-2</v>
      </c>
      <c r="E3640" s="130">
        <v>3.2411708254887601E-2</v>
      </c>
      <c r="G3640" s="130">
        <v>3638</v>
      </c>
      <c r="H3640" s="130">
        <f t="shared" ca="1" si="115"/>
        <v>-2.6724114898801121E-2</v>
      </c>
    </row>
    <row r="3641" spans="2:8" x14ac:dyDescent="0.25">
      <c r="B3641" s="136">
        <v>40731</v>
      </c>
      <c r="C3641" s="261">
        <v>5.9629735946655273</v>
      </c>
      <c r="D3641" s="130">
        <f t="shared" si="114"/>
        <v>2.6933086097152979E-2</v>
      </c>
      <c r="E3641" s="130">
        <v>1.547377456889555E-2</v>
      </c>
      <c r="G3641" s="130">
        <v>3639</v>
      </c>
      <c r="H3641" s="130">
        <f t="shared" ca="1" si="115"/>
        <v>-4.7432374890220173E-3</v>
      </c>
    </row>
    <row r="3642" spans="2:8" x14ac:dyDescent="0.25">
      <c r="B3642" s="136">
        <v>40730</v>
      </c>
      <c r="C3642" s="261">
        <v>5.806584358215332</v>
      </c>
      <c r="D3642" s="130">
        <f t="shared" si="114"/>
        <v>-3.8967918665858926E-3</v>
      </c>
      <c r="E3642" s="130">
        <v>-2.6226719600117136E-2</v>
      </c>
      <c r="G3642" s="130">
        <v>3640</v>
      </c>
      <c r="H3642" s="130">
        <f t="shared" ca="1" si="115"/>
        <v>-1.0781758129027888E-2</v>
      </c>
    </row>
    <row r="3643" spans="2:8" x14ac:dyDescent="0.25">
      <c r="B3643" s="136">
        <v>40729</v>
      </c>
      <c r="C3643" s="261">
        <v>5.8292999267578116</v>
      </c>
      <c r="D3643" s="130">
        <f t="shared" si="114"/>
        <v>9.8382365914994122E-3</v>
      </c>
      <c r="E3643" s="130">
        <v>3.9120362576565175E-3</v>
      </c>
      <c r="G3643" s="130">
        <v>3641</v>
      </c>
      <c r="H3643" s="130">
        <f t="shared" ca="1" si="115"/>
        <v>-2.0121022999329686E-3</v>
      </c>
    </row>
    <row r="3644" spans="2:8" x14ac:dyDescent="0.25">
      <c r="B3644" s="136">
        <v>40725</v>
      </c>
      <c r="C3644" s="261">
        <v>5.7725086212158203</v>
      </c>
      <c r="D3644" s="130">
        <f t="shared" si="114"/>
        <v>1.2877261561322365E-2</v>
      </c>
      <c r="E3644" s="130">
        <v>-9.7423886668288068E-3</v>
      </c>
      <c r="G3644" s="130">
        <v>3642</v>
      </c>
      <c r="H3644" s="130">
        <f t="shared" ca="1" si="115"/>
        <v>7.8736626833633295E-3</v>
      </c>
    </row>
    <row r="3645" spans="2:8" x14ac:dyDescent="0.25">
      <c r="B3645" s="136">
        <v>40724</v>
      </c>
      <c r="C3645" s="261">
        <v>5.6991195678710938</v>
      </c>
      <c r="D3645" s="130">
        <f t="shared" si="114"/>
        <v>1.1475054811871744E-2</v>
      </c>
      <c r="E3645" s="130">
        <v>-1.2713545905327583E-2</v>
      </c>
      <c r="G3645" s="130">
        <v>3643</v>
      </c>
      <c r="H3645" s="130">
        <f t="shared" ca="1" si="115"/>
        <v>-3.0274953913252355E-3</v>
      </c>
    </row>
    <row r="3646" spans="2:8" x14ac:dyDescent="0.25">
      <c r="B3646" s="136">
        <v>40723</v>
      </c>
      <c r="C3646" s="261">
        <v>5.6344637870788574</v>
      </c>
      <c r="D3646" s="130">
        <f t="shared" si="114"/>
        <v>4.986691694247895E-3</v>
      </c>
      <c r="E3646" s="130">
        <v>-1.1344871786290404E-2</v>
      </c>
      <c r="G3646" s="130">
        <v>3644</v>
      </c>
      <c r="H3646" s="130">
        <f t="shared" ca="1" si="115"/>
        <v>-3.3704013109810804E-2</v>
      </c>
    </row>
    <row r="3647" spans="2:8" x14ac:dyDescent="0.25">
      <c r="B3647" s="136">
        <v>40722</v>
      </c>
      <c r="C3647" s="261">
        <v>5.6065058708190918</v>
      </c>
      <c r="D3647" s="130">
        <f t="shared" si="114"/>
        <v>1.1825968991781089E-2</v>
      </c>
      <c r="E3647" s="130">
        <v>-4.961947989421755E-3</v>
      </c>
      <c r="G3647" s="130">
        <v>3645</v>
      </c>
      <c r="H3647" s="130">
        <f t="shared" ca="1" si="115"/>
        <v>-6.8042059879507774E-3</v>
      </c>
    </row>
    <row r="3648" spans="2:8" x14ac:dyDescent="0.25">
      <c r="B3648" s="136">
        <v>40721</v>
      </c>
      <c r="C3648" s="261">
        <v>5.5409784317016602</v>
      </c>
      <c r="D3648" s="130">
        <f t="shared" si="114"/>
        <v>1.6997727212458329E-2</v>
      </c>
      <c r="E3648" s="130">
        <v>-1.1687750022432117E-2</v>
      </c>
      <c r="G3648" s="130">
        <v>3646</v>
      </c>
      <c r="H3648" s="130">
        <f t="shared" ca="1" si="115"/>
        <v>9.0271481135285169E-3</v>
      </c>
    </row>
    <row r="3649" spans="2:8" x14ac:dyDescent="0.25">
      <c r="B3649" s="136">
        <v>40718</v>
      </c>
      <c r="C3649" s="261">
        <v>5.4483685493469238</v>
      </c>
      <c r="D3649" s="130">
        <f t="shared" si="114"/>
        <v>2.5724902535716578E-3</v>
      </c>
      <c r="E3649" s="130">
        <v>-1.6713633430674699E-2</v>
      </c>
      <c r="G3649" s="130">
        <v>3647</v>
      </c>
      <c r="H3649" s="130">
        <f t="shared" ca="1" si="115"/>
        <v>-2.4941621356016505E-2</v>
      </c>
    </row>
    <row r="3650" spans="2:8" x14ac:dyDescent="0.25">
      <c r="B3650" s="136">
        <v>40717</v>
      </c>
      <c r="C3650" s="261">
        <v>5.4343886375427246</v>
      </c>
      <c r="D3650" s="130">
        <f t="shared" si="114"/>
        <v>1.088897023650128E-2</v>
      </c>
      <c r="E3650" s="130">
        <v>-2.5658895277697285E-3</v>
      </c>
      <c r="G3650" s="130">
        <v>3648</v>
      </c>
      <c r="H3650" s="130">
        <f t="shared" ca="1" si="115"/>
        <v>-4.6524675672086617E-2</v>
      </c>
    </row>
    <row r="3651" spans="2:8" x14ac:dyDescent="0.25">
      <c r="B3651" s="136">
        <v>40716</v>
      </c>
      <c r="C3651" s="261">
        <v>5.3758511543273926</v>
      </c>
      <c r="D3651" s="130">
        <f t="shared" ref="D3651:D3714" si="116">(C3651-C3652)/C3652</f>
        <v>-3.5628401893252142E-3</v>
      </c>
      <c r="E3651" s="130">
        <v>-1.0771677757997266E-2</v>
      </c>
      <c r="G3651" s="130">
        <v>3649</v>
      </c>
      <c r="H3651" s="130">
        <f t="shared" ref="H3651:H3714" ca="1" si="117">_xlfn.NORM.INV(RAND(),N$5,N$6)</f>
        <v>-3.2792318340406205E-3</v>
      </c>
    </row>
    <row r="3652" spans="2:8" x14ac:dyDescent="0.25">
      <c r="B3652" s="136">
        <v>40715</v>
      </c>
      <c r="C3652" s="261">
        <v>5.3950729370117188</v>
      </c>
      <c r="D3652" s="130">
        <f t="shared" si="116"/>
        <v>1.7298489394254362E-2</v>
      </c>
      <c r="E3652" s="130">
        <v>3.5755794073378008E-3</v>
      </c>
      <c r="G3652" s="130">
        <v>3650</v>
      </c>
      <c r="H3652" s="130">
        <f t="shared" ca="1" si="117"/>
        <v>-3.4921137001318402E-2</v>
      </c>
    </row>
    <row r="3653" spans="2:8" x14ac:dyDescent="0.25">
      <c r="B3653" s="136">
        <v>40714</v>
      </c>
      <c r="C3653" s="261">
        <v>5.3033332824707031</v>
      </c>
      <c r="D3653" s="130">
        <f t="shared" si="116"/>
        <v>-1.509002110022434E-2</v>
      </c>
      <c r="E3653" s="130">
        <v>-1.7004339999123232E-2</v>
      </c>
      <c r="G3653" s="130">
        <v>3651</v>
      </c>
      <c r="H3653" s="130">
        <f t="shared" ca="1" si="117"/>
        <v>6.1174343168233343E-2</v>
      </c>
    </row>
    <row r="3654" spans="2:8" x14ac:dyDescent="0.25">
      <c r="B3654" s="136">
        <v>40711</v>
      </c>
      <c r="C3654" s="261">
        <v>5.3845868110656738</v>
      </c>
      <c r="D3654" s="130">
        <f t="shared" si="116"/>
        <v>-1.6247375185627369E-4</v>
      </c>
      <c r="E3654" s="130">
        <v>1.5321218612366093E-2</v>
      </c>
      <c r="G3654" s="130">
        <v>3652</v>
      </c>
      <c r="H3654" s="130">
        <f t="shared" ca="1" si="117"/>
        <v>1.8617935096408859E-2</v>
      </c>
    </row>
    <row r="3655" spans="2:8" x14ac:dyDescent="0.25">
      <c r="B3655" s="136">
        <v>40710</v>
      </c>
      <c r="C3655" s="261">
        <v>5.3854618072509766</v>
      </c>
      <c r="D3655" s="130">
        <f t="shared" si="116"/>
        <v>-1.0116952780483598E-2</v>
      </c>
      <c r="E3655" s="130">
        <v>1.6250015386594952E-4</v>
      </c>
      <c r="G3655" s="130">
        <v>3653</v>
      </c>
      <c r="H3655" s="130">
        <f t="shared" ca="1" si="117"/>
        <v>-1.6157887480411227E-3</v>
      </c>
    </row>
    <row r="3656" spans="2:8" x14ac:dyDescent="0.25">
      <c r="B3656" s="136">
        <v>40709</v>
      </c>
      <c r="C3656" s="261">
        <v>5.4405031204223633</v>
      </c>
      <c r="D3656" s="130">
        <f t="shared" si="116"/>
        <v>-2.1527563022990595E-2</v>
      </c>
      <c r="E3656" s="130">
        <v>1.0220351594969848E-2</v>
      </c>
      <c r="G3656" s="130">
        <v>3654</v>
      </c>
      <c r="H3656" s="130">
        <f t="shared" ca="1" si="117"/>
        <v>6.7481956884905808E-3</v>
      </c>
    </row>
    <row r="3657" spans="2:8" x14ac:dyDescent="0.25">
      <c r="B3657" s="136">
        <v>40708</v>
      </c>
      <c r="C3657" s="261">
        <v>5.5602006912231454</v>
      </c>
      <c r="D3657" s="130">
        <f t="shared" si="116"/>
        <v>4.2609183340925364E-3</v>
      </c>
      <c r="E3657" s="130">
        <v>2.2001195137902916E-2</v>
      </c>
      <c r="G3657" s="130">
        <v>3655</v>
      </c>
      <c r="H3657" s="130">
        <f t="shared" ca="1" si="117"/>
        <v>1.5209088015443415E-2</v>
      </c>
    </row>
    <row r="3658" spans="2:8" x14ac:dyDescent="0.25">
      <c r="B3658" s="136">
        <v>40707</v>
      </c>
      <c r="C3658" s="261">
        <v>5.5366096496582031</v>
      </c>
      <c r="D3658" s="130">
        <f t="shared" si="116"/>
        <v>3.6427619436096683E-3</v>
      </c>
      <c r="E3658" s="130">
        <v>-4.242839939605253E-3</v>
      </c>
      <c r="G3658" s="130">
        <v>3656</v>
      </c>
      <c r="H3658" s="130">
        <f t="shared" ca="1" si="117"/>
        <v>-2.8578739316381423E-2</v>
      </c>
    </row>
    <row r="3659" spans="2:8" x14ac:dyDescent="0.25">
      <c r="B3659" s="136">
        <v>40704</v>
      </c>
      <c r="C3659" s="261">
        <v>5.5165143013000488</v>
      </c>
      <c r="D3659" s="130">
        <f t="shared" si="116"/>
        <v>-1.6204730648650981E-2</v>
      </c>
      <c r="E3659" s="130">
        <v>-3.6295403919969077E-3</v>
      </c>
      <c r="G3659" s="130">
        <v>3657</v>
      </c>
      <c r="H3659" s="130">
        <f t="shared" ca="1" si="117"/>
        <v>2.3086298131791919E-2</v>
      </c>
    </row>
    <row r="3660" spans="2:8" x14ac:dyDescent="0.25">
      <c r="B3660" s="136">
        <v>40703</v>
      </c>
      <c r="C3660" s="261">
        <v>5.6073803901672363</v>
      </c>
      <c r="D3660" s="130">
        <f t="shared" si="116"/>
        <v>7.2191210736152495E-3</v>
      </c>
      <c r="E3660" s="130">
        <v>1.6471649288713627E-2</v>
      </c>
      <c r="G3660" s="130">
        <v>3658</v>
      </c>
      <c r="H3660" s="130">
        <f t="shared" ca="1" si="117"/>
        <v>-9.2005350263238504E-3</v>
      </c>
    </row>
    <row r="3661" spans="2:8" x14ac:dyDescent="0.25">
      <c r="B3661" s="136">
        <v>40702</v>
      </c>
      <c r="C3661" s="261">
        <v>5.5671901702880859</v>
      </c>
      <c r="D3661" s="130">
        <f t="shared" si="116"/>
        <v>-7.4764577060765234E-3</v>
      </c>
      <c r="E3661" s="130">
        <v>-7.167378897573194E-3</v>
      </c>
      <c r="G3661" s="130">
        <v>3659</v>
      </c>
      <c r="H3661" s="130">
        <f t="shared" ca="1" si="117"/>
        <v>-9.6771497326889628E-3</v>
      </c>
    </row>
    <row r="3662" spans="2:8" x14ac:dyDescent="0.25">
      <c r="B3662" s="136">
        <v>40701</v>
      </c>
      <c r="C3662" s="261">
        <v>5.6091265678405762</v>
      </c>
      <c r="D3662" s="130">
        <f t="shared" si="116"/>
        <v>1.4538200714710419E-2</v>
      </c>
      <c r="E3662" s="130">
        <v>7.532776188660383E-3</v>
      </c>
      <c r="G3662" s="130">
        <v>3660</v>
      </c>
      <c r="H3662" s="130">
        <f t="shared" ca="1" si="117"/>
        <v>1.8131787917825101E-2</v>
      </c>
    </row>
    <row r="3663" spans="2:8" x14ac:dyDescent="0.25">
      <c r="B3663" s="136">
        <v>40700</v>
      </c>
      <c r="C3663" s="261">
        <v>5.5287485122680664</v>
      </c>
      <c r="D3663" s="130">
        <f t="shared" si="116"/>
        <v>1.0217157952699923E-2</v>
      </c>
      <c r="E3663" s="130">
        <v>-1.4329870185734466E-2</v>
      </c>
      <c r="G3663" s="130">
        <v>3661</v>
      </c>
      <c r="H3663" s="130">
        <f t="shared" ca="1" si="117"/>
        <v>-1.2720478422310413E-2</v>
      </c>
    </row>
    <row r="3664" spans="2:8" x14ac:dyDescent="0.25">
      <c r="B3664" s="136">
        <v>40697</v>
      </c>
      <c r="C3664" s="261">
        <v>5.4728317260742188</v>
      </c>
      <c r="D3664" s="130">
        <f t="shared" si="116"/>
        <v>7.074041091929893E-3</v>
      </c>
      <c r="E3664" s="130">
        <v>-1.0113823421298799E-2</v>
      </c>
      <c r="G3664" s="130">
        <v>3662</v>
      </c>
      <c r="H3664" s="130">
        <f t="shared" ca="1" si="117"/>
        <v>-1.2544843428974667E-2</v>
      </c>
    </row>
    <row r="3665" spans="2:8" x14ac:dyDescent="0.25">
      <c r="B3665" s="136">
        <v>40696</v>
      </c>
      <c r="C3665" s="261">
        <v>5.4343886375427246</v>
      </c>
      <c r="D3665" s="130">
        <f t="shared" si="116"/>
        <v>8.2670591422288053E-3</v>
      </c>
      <c r="E3665" s="130">
        <v>-7.0243505475126684E-3</v>
      </c>
      <c r="G3665" s="130">
        <v>3663</v>
      </c>
      <c r="H3665" s="130">
        <f t="shared" ca="1" si="117"/>
        <v>1.5766968203070847E-3</v>
      </c>
    </row>
    <row r="3666" spans="2:8" x14ac:dyDescent="0.25">
      <c r="B3666" s="136">
        <v>40695</v>
      </c>
      <c r="C3666" s="261">
        <v>5.3898305892944336</v>
      </c>
      <c r="D3666" s="130">
        <f t="shared" si="116"/>
        <v>-9.71691722890561E-4</v>
      </c>
      <c r="E3666" s="130">
        <v>-8.1992752488233688E-3</v>
      </c>
      <c r="G3666" s="130">
        <v>3664</v>
      </c>
      <c r="H3666" s="130">
        <f t="shared" ca="1" si="117"/>
        <v>-1.3761627139988856E-2</v>
      </c>
    </row>
    <row r="3667" spans="2:8" x14ac:dyDescent="0.25">
      <c r="B3667" s="136">
        <v>40694</v>
      </c>
      <c r="C3667" s="261">
        <v>5.3950729370117188</v>
      </c>
      <c r="D3667" s="130">
        <f t="shared" si="116"/>
        <v>1.6222609794314894E-3</v>
      </c>
      <c r="E3667" s="130">
        <v>9.726368260438063E-4</v>
      </c>
      <c r="G3667" s="130">
        <v>3665</v>
      </c>
      <c r="H3667" s="130">
        <f t="shared" ca="1" si="117"/>
        <v>2.2822365300465799E-2</v>
      </c>
    </row>
    <row r="3668" spans="2:8" x14ac:dyDescent="0.25">
      <c r="B3668" s="136">
        <v>40690</v>
      </c>
      <c r="C3668" s="261">
        <v>5.3863348960876456</v>
      </c>
      <c r="D3668" s="130">
        <f t="shared" si="116"/>
        <v>-2.1041043108522791E-3</v>
      </c>
      <c r="E3668" s="130">
        <v>-1.6196335111853138E-3</v>
      </c>
      <c r="G3668" s="130">
        <v>3666</v>
      </c>
      <c r="H3668" s="130">
        <f t="shared" ca="1" si="117"/>
        <v>2.4328615269662512E-2</v>
      </c>
    </row>
    <row r="3669" spans="2:8" x14ac:dyDescent="0.25">
      <c r="B3669" s="136">
        <v>40689</v>
      </c>
      <c r="C3669" s="261">
        <v>5.3976922035217294</v>
      </c>
      <c r="D3669" s="130">
        <f t="shared" si="116"/>
        <v>2.1085409008513687E-3</v>
      </c>
      <c r="E3669" s="130">
        <v>2.1085409008513687E-3</v>
      </c>
      <c r="G3669" s="130">
        <v>3667</v>
      </c>
      <c r="H3669" s="130">
        <f t="shared" ca="1" si="117"/>
        <v>-2.6994135136227324E-2</v>
      </c>
    </row>
    <row r="3670" spans="2:8" x14ac:dyDescent="0.25">
      <c r="B3670" s="136">
        <v>40688</v>
      </c>
      <c r="C3670" s="261">
        <v>5.3863348960876456</v>
      </c>
      <c r="D3670" s="130">
        <f t="shared" si="116"/>
        <v>-7.6458781150412301E-3</v>
      </c>
      <c r="E3670" s="130">
        <v>-2.1041043108522791E-3</v>
      </c>
      <c r="G3670" s="130">
        <v>3668</v>
      </c>
      <c r="H3670" s="130">
        <f t="shared" ca="1" si="117"/>
        <v>-1.5667175410147244E-2</v>
      </c>
    </row>
    <row r="3671" spans="2:8" x14ac:dyDescent="0.25">
      <c r="B3671" s="136">
        <v>40687</v>
      </c>
      <c r="C3671" s="261">
        <v>5.4278354644775391</v>
      </c>
      <c r="D3671" s="130">
        <f t="shared" si="116"/>
        <v>9.5980674073637003E-4</v>
      </c>
      <c r="E3671" s="130">
        <v>7.7047879848758253E-3</v>
      </c>
      <c r="G3671" s="130">
        <v>3669</v>
      </c>
      <c r="H3671" s="130">
        <f t="shared" ca="1" si="117"/>
        <v>4.1821408237539388E-2</v>
      </c>
    </row>
    <row r="3672" spans="2:8" x14ac:dyDescent="0.25">
      <c r="B3672" s="136">
        <v>40686</v>
      </c>
      <c r="C3672" s="261">
        <v>5.422630786895752</v>
      </c>
      <c r="D3672" s="130">
        <f t="shared" si="116"/>
        <v>-6.3581441747287363E-3</v>
      </c>
      <c r="E3672" s="130">
        <v>-9.5888639511074235E-4</v>
      </c>
      <c r="G3672" s="130">
        <v>3670</v>
      </c>
      <c r="H3672" s="130">
        <f t="shared" ca="1" si="117"/>
        <v>2.9636337106759586E-2</v>
      </c>
    </row>
    <row r="3673" spans="2:8" x14ac:dyDescent="0.25">
      <c r="B3673" s="136">
        <v>40683</v>
      </c>
      <c r="C3673" s="261">
        <v>5.457329273223877</v>
      </c>
      <c r="D3673" s="130">
        <f t="shared" si="116"/>
        <v>3.34909987132941E-3</v>
      </c>
      <c r="E3673" s="130">
        <v>6.39882885111353E-3</v>
      </c>
      <c r="G3673" s="130">
        <v>3671</v>
      </c>
      <c r="H3673" s="130">
        <f t="shared" ca="1" si="117"/>
        <v>1.9621912934148861E-2</v>
      </c>
    </row>
    <row r="3674" spans="2:8" x14ac:dyDescent="0.25">
      <c r="B3674" s="136">
        <v>40682</v>
      </c>
      <c r="C3674" s="261">
        <v>5.4391131401062012</v>
      </c>
      <c r="D3674" s="130">
        <f t="shared" si="116"/>
        <v>-7.282992979053271E-3</v>
      </c>
      <c r="E3674" s="130">
        <v>-3.3379208410700746E-3</v>
      </c>
      <c r="G3674" s="130">
        <v>3672</v>
      </c>
      <c r="H3674" s="130">
        <f t="shared" ca="1" si="117"/>
        <v>-1.1608637128161415E-2</v>
      </c>
    </row>
    <row r="3675" spans="2:8" x14ac:dyDescent="0.25">
      <c r="B3675" s="136">
        <v>40681</v>
      </c>
      <c r="C3675" s="261">
        <v>5.4790167808532706</v>
      </c>
      <c r="D3675" s="130">
        <f t="shared" si="116"/>
        <v>8.3012657721327713E-3</v>
      </c>
      <c r="E3675" s="130">
        <v>7.3364241042962177E-3</v>
      </c>
      <c r="G3675" s="130">
        <v>3673</v>
      </c>
      <c r="H3675" s="130">
        <f t="shared" ca="1" si="117"/>
        <v>-1.6683548887434198E-2</v>
      </c>
    </row>
    <row r="3676" spans="2:8" x14ac:dyDescent="0.25">
      <c r="B3676" s="136">
        <v>40680</v>
      </c>
      <c r="C3676" s="261">
        <v>5.4339084625244141</v>
      </c>
      <c r="D3676" s="130">
        <f t="shared" si="116"/>
        <v>1.2786020430219011E-3</v>
      </c>
      <c r="E3676" s="130">
        <v>-8.2329220977183475E-3</v>
      </c>
      <c r="G3676" s="130">
        <v>3674</v>
      </c>
      <c r="H3676" s="130">
        <f t="shared" ca="1" si="117"/>
        <v>-6.5236441495910569E-3</v>
      </c>
    </row>
    <row r="3677" spans="2:8" x14ac:dyDescent="0.25">
      <c r="B3677" s="136">
        <v>40679</v>
      </c>
      <c r="C3677" s="261">
        <v>5.4269695281982422</v>
      </c>
      <c r="D3677" s="130">
        <f t="shared" si="116"/>
        <v>-1.5423121298973837E-2</v>
      </c>
      <c r="E3677" s="130">
        <v>-1.276969307456511E-3</v>
      </c>
      <c r="G3677" s="130">
        <v>3675</v>
      </c>
      <c r="H3677" s="130">
        <f t="shared" ca="1" si="117"/>
        <v>3.2937950909410547E-2</v>
      </c>
    </row>
    <row r="3678" spans="2:8" x14ac:dyDescent="0.25">
      <c r="B3678" s="136">
        <v>40676</v>
      </c>
      <c r="C3678" s="261">
        <v>5.5119814872741699</v>
      </c>
      <c r="D3678" s="130">
        <f t="shared" si="116"/>
        <v>-1.3660413955920006E-2</v>
      </c>
      <c r="E3678" s="130">
        <v>1.5664720178399778E-2</v>
      </c>
      <c r="G3678" s="130">
        <v>3676</v>
      </c>
      <c r="H3678" s="130">
        <f t="shared" ca="1" si="117"/>
        <v>2.3318459608634511E-2</v>
      </c>
    </row>
    <row r="3679" spans="2:8" x14ac:dyDescent="0.25">
      <c r="B3679" s="136">
        <v>40675</v>
      </c>
      <c r="C3679" s="261">
        <v>5.588320255279541</v>
      </c>
      <c r="D3679" s="130">
        <f t="shared" si="116"/>
        <v>9.3238839011175814E-4</v>
      </c>
      <c r="E3679" s="130">
        <v>1.3849605297408711E-2</v>
      </c>
      <c r="G3679" s="130">
        <v>3677</v>
      </c>
      <c r="H3679" s="130">
        <f t="shared" ca="1" si="117"/>
        <v>-2.2766944688891944E-2</v>
      </c>
    </row>
    <row r="3680" spans="2:8" x14ac:dyDescent="0.25">
      <c r="B3680" s="136">
        <v>40674</v>
      </c>
      <c r="C3680" s="261">
        <v>5.5831146240234384</v>
      </c>
      <c r="D3680" s="130">
        <f t="shared" si="116"/>
        <v>-9.8462817100577853E-3</v>
      </c>
      <c r="E3680" s="130">
        <v>-9.3151985181676557E-4</v>
      </c>
      <c r="G3680" s="130">
        <v>3678</v>
      </c>
      <c r="H3680" s="130">
        <f t="shared" ca="1" si="117"/>
        <v>2.304098886815634E-2</v>
      </c>
    </row>
    <row r="3681" spans="2:8" x14ac:dyDescent="0.25">
      <c r="B3681" s="136">
        <v>40673</v>
      </c>
      <c r="C3681" s="261">
        <v>5.638634204864502</v>
      </c>
      <c r="D3681" s="130">
        <f t="shared" si="116"/>
        <v>5.7250705682945196E-3</v>
      </c>
      <c r="E3681" s="130">
        <v>9.9441950559585168E-3</v>
      </c>
      <c r="G3681" s="130">
        <v>3679</v>
      </c>
      <c r="H3681" s="130">
        <f t="shared" ca="1" si="117"/>
        <v>7.3553511392285605E-3</v>
      </c>
    </row>
    <row r="3682" spans="2:8" x14ac:dyDescent="0.25">
      <c r="B3682" s="136">
        <v>40672</v>
      </c>
      <c r="C3682" s="261">
        <v>5.6065363883972168</v>
      </c>
      <c r="D3682" s="130">
        <f t="shared" si="116"/>
        <v>-2.9314822314983097E-3</v>
      </c>
      <c r="E3682" s="130">
        <v>-5.6924807144953776E-3</v>
      </c>
      <c r="G3682" s="130">
        <v>3680</v>
      </c>
      <c r="H3682" s="130">
        <f t="shared" ca="1" si="117"/>
        <v>1.2783845621605642E-2</v>
      </c>
    </row>
    <row r="3683" spans="2:8" x14ac:dyDescent="0.25">
      <c r="B3683" s="136">
        <v>40669</v>
      </c>
      <c r="C3683" s="261">
        <v>5.6230201721191406</v>
      </c>
      <c r="D3683" s="130">
        <f t="shared" si="116"/>
        <v>2.401274353275612E-2</v>
      </c>
      <c r="E3683" s="130">
        <v>2.9401010855895243E-3</v>
      </c>
      <c r="G3683" s="130">
        <v>3681</v>
      </c>
      <c r="H3683" s="130">
        <f t="shared" ca="1" si="117"/>
        <v>1.3654015042789248E-2</v>
      </c>
    </row>
    <row r="3684" spans="2:8" x14ac:dyDescent="0.25">
      <c r="B3684" s="136">
        <v>40668</v>
      </c>
      <c r="C3684" s="261">
        <v>5.4911623001098633</v>
      </c>
      <c r="D3684" s="130">
        <f t="shared" si="116"/>
        <v>-1.0628027458551294E-2</v>
      </c>
      <c r="E3684" s="130">
        <v>-2.3449653028647099E-2</v>
      </c>
      <c r="G3684" s="130">
        <v>3682</v>
      </c>
      <c r="H3684" s="130">
        <f t="shared" ca="1" si="117"/>
        <v>-5.6342452951137515E-3</v>
      </c>
    </row>
    <row r="3685" spans="2:8" x14ac:dyDescent="0.25">
      <c r="B3685" s="136">
        <v>40667</v>
      </c>
      <c r="C3685" s="261">
        <v>5.5501494407653809</v>
      </c>
      <c r="D3685" s="130">
        <f t="shared" si="116"/>
        <v>-7.6006177009941122E-3</v>
      </c>
      <c r="E3685" s="130">
        <v>1.0742195810591394E-2</v>
      </c>
      <c r="G3685" s="130">
        <v>3683</v>
      </c>
      <c r="H3685" s="130">
        <f t="shared" ca="1" si="117"/>
        <v>7.3420332805123022E-3</v>
      </c>
    </row>
    <row r="3686" spans="2:8" x14ac:dyDescent="0.25">
      <c r="B3686" s="136">
        <v>40666</v>
      </c>
      <c r="C3686" s="261">
        <v>5.5926570892333984</v>
      </c>
      <c r="D3686" s="130">
        <f t="shared" si="116"/>
        <v>-1.4521389696304947E-2</v>
      </c>
      <c r="E3686" s="130">
        <v>7.6588295363368914E-3</v>
      </c>
      <c r="G3686" s="130">
        <v>3684</v>
      </c>
      <c r="H3686" s="130">
        <f t="shared" ca="1" si="117"/>
        <v>5.3356279928977554E-2</v>
      </c>
    </row>
    <row r="3687" spans="2:8" x14ac:dyDescent="0.25">
      <c r="B3687" s="136">
        <v>40665</v>
      </c>
      <c r="C3687" s="261">
        <v>5.6750669479370117</v>
      </c>
      <c r="D3687" s="130">
        <f t="shared" si="116"/>
        <v>3.6819590248391397E-3</v>
      </c>
      <c r="E3687" s="130">
        <v>1.4735367713186478E-2</v>
      </c>
      <c r="G3687" s="130">
        <v>3685</v>
      </c>
      <c r="H3687" s="130">
        <f t="shared" ca="1" si="117"/>
        <v>-1.5679813129140293E-2</v>
      </c>
    </row>
    <row r="3688" spans="2:8" x14ac:dyDescent="0.25">
      <c r="B3688" s="136">
        <v>40662</v>
      </c>
      <c r="C3688" s="261">
        <v>5.6542482376098633</v>
      </c>
      <c r="D3688" s="130">
        <f t="shared" si="116"/>
        <v>1.1797459579743501E-2</v>
      </c>
      <c r="E3688" s="130">
        <v>-3.6684519351294015E-3</v>
      </c>
      <c r="G3688" s="130">
        <v>3686</v>
      </c>
      <c r="H3688" s="130">
        <f t="shared" ca="1" si="117"/>
        <v>-1.7784015834433734E-2</v>
      </c>
    </row>
    <row r="3689" spans="2:8" x14ac:dyDescent="0.25">
      <c r="B3689" s="136">
        <v>40661</v>
      </c>
      <c r="C3689" s="261">
        <v>5.588320255279541</v>
      </c>
      <c r="D3689" s="130">
        <f t="shared" si="116"/>
        <v>-2.6740970439046104E-2</v>
      </c>
      <c r="E3689" s="130">
        <v>-1.1659902353029874E-2</v>
      </c>
      <c r="G3689" s="130">
        <v>3687</v>
      </c>
      <c r="H3689" s="130">
        <f t="shared" ca="1" si="117"/>
        <v>1.4200926581288761E-2</v>
      </c>
    </row>
    <row r="3690" spans="2:8" x14ac:dyDescent="0.25">
      <c r="B3690" s="136">
        <v>40660</v>
      </c>
      <c r="C3690" s="261">
        <v>5.7418632507324219</v>
      </c>
      <c r="D3690" s="130">
        <f t="shared" si="116"/>
        <v>-1.0564699138356909E-3</v>
      </c>
      <c r="E3690" s="130">
        <v>2.7475697246918122E-2</v>
      </c>
      <c r="G3690" s="130">
        <v>3688</v>
      </c>
      <c r="H3690" s="130">
        <f t="shared" ca="1" si="117"/>
        <v>4.6604208358426234E-2</v>
      </c>
    </row>
    <row r="3691" spans="2:8" x14ac:dyDescent="0.25">
      <c r="B3691" s="136">
        <v>40659</v>
      </c>
      <c r="C3691" s="261">
        <v>5.7479357719421387</v>
      </c>
      <c r="D3691" s="130">
        <f t="shared" si="116"/>
        <v>1.2375640792314464E-2</v>
      </c>
      <c r="E3691" s="130">
        <v>1.0575872229179608E-3</v>
      </c>
      <c r="G3691" s="130">
        <v>3689</v>
      </c>
      <c r="H3691" s="130">
        <f t="shared" ca="1" si="117"/>
        <v>2.438009705906399E-2</v>
      </c>
    </row>
    <row r="3692" spans="2:8" x14ac:dyDescent="0.25">
      <c r="B3692" s="136">
        <v>40658</v>
      </c>
      <c r="C3692" s="261">
        <v>5.677670955657959</v>
      </c>
      <c r="D3692" s="130">
        <f t="shared" si="116"/>
        <v>6.3038196131791234E-3</v>
      </c>
      <c r="E3692" s="130">
        <v>-1.2224356546774407E-2</v>
      </c>
      <c r="G3692" s="130">
        <v>3690</v>
      </c>
      <c r="H3692" s="130">
        <f t="shared" ca="1" si="117"/>
        <v>1.414631818972957E-2</v>
      </c>
    </row>
    <row r="3693" spans="2:8" x14ac:dyDescent="0.25">
      <c r="B3693" s="136">
        <v>40654</v>
      </c>
      <c r="C3693" s="261">
        <v>5.6421041488647461</v>
      </c>
      <c r="D3693" s="130">
        <f t="shared" si="116"/>
        <v>9.2357677140975818E-4</v>
      </c>
      <c r="E3693" s="130">
        <v>-6.2643304043129809E-3</v>
      </c>
      <c r="G3693" s="130">
        <v>3691</v>
      </c>
      <c r="H3693" s="130">
        <f t="shared" ca="1" si="117"/>
        <v>-1.4566032837061871E-2</v>
      </c>
    </row>
    <row r="3694" spans="2:8" x14ac:dyDescent="0.25">
      <c r="B3694" s="136">
        <v>40653</v>
      </c>
      <c r="C3694" s="261">
        <v>5.6368980407714844</v>
      </c>
      <c r="D3694" s="130">
        <f t="shared" si="116"/>
        <v>1.6901225260551524E-2</v>
      </c>
      <c r="E3694" s="130">
        <v>-9.2272456443563623E-4</v>
      </c>
      <c r="G3694" s="130">
        <v>3692</v>
      </c>
      <c r="H3694" s="130">
        <f t="shared" ca="1" si="117"/>
        <v>-2.7235424661439678E-2</v>
      </c>
    </row>
    <row r="3695" spans="2:8" x14ac:dyDescent="0.25">
      <c r="B3695" s="136">
        <v>40652</v>
      </c>
      <c r="C3695" s="261">
        <v>5.5432109832763672</v>
      </c>
      <c r="D3695" s="130">
        <f t="shared" si="116"/>
        <v>6.6160686839473355E-3</v>
      </c>
      <c r="E3695" s="130">
        <v>-1.6620321463592568E-2</v>
      </c>
      <c r="G3695" s="130">
        <v>3693</v>
      </c>
      <c r="H3695" s="130">
        <f t="shared" ca="1" si="117"/>
        <v>1.1202464952531558E-2</v>
      </c>
    </row>
    <row r="3696" spans="2:8" x14ac:dyDescent="0.25">
      <c r="B3696" s="136">
        <v>40651</v>
      </c>
      <c r="C3696" s="261">
        <v>5.5067777633666992</v>
      </c>
      <c r="D3696" s="130">
        <f t="shared" si="116"/>
        <v>4.2716907310520139E-3</v>
      </c>
      <c r="E3696" s="130">
        <v>-6.5725840166620843E-3</v>
      </c>
      <c r="G3696" s="130">
        <v>3694</v>
      </c>
      <c r="H3696" s="130">
        <f t="shared" ca="1" si="117"/>
        <v>-6.0065377158368665E-3</v>
      </c>
    </row>
    <row r="3697" spans="2:8" x14ac:dyDescent="0.25">
      <c r="B3697" s="136">
        <v>40648</v>
      </c>
      <c r="C3697" s="261">
        <v>5.4833545684814453</v>
      </c>
      <c r="D3697" s="130">
        <f t="shared" si="116"/>
        <v>-0.13422811919998096</v>
      </c>
      <c r="E3697" s="130">
        <v>-4.2535210048014688E-3</v>
      </c>
      <c r="G3697" s="130">
        <v>3695</v>
      </c>
      <c r="H3697" s="130">
        <f t="shared" ca="1" si="117"/>
        <v>-2.2663924145342185E-2</v>
      </c>
    </row>
    <row r="3698" spans="2:8" x14ac:dyDescent="0.25">
      <c r="B3698" s="136">
        <v>40647</v>
      </c>
      <c r="C3698" s="261">
        <v>6.3334865570068359</v>
      </c>
      <c r="D3698" s="130">
        <f t="shared" si="116"/>
        <v>2.7389838738841389E-4</v>
      </c>
      <c r="E3698" s="130">
        <v>0.15503866801026972</v>
      </c>
      <c r="G3698" s="130">
        <v>3696</v>
      </c>
      <c r="H3698" s="130">
        <f t="shared" ca="1" si="117"/>
        <v>-2.4496654456352737E-2</v>
      </c>
    </row>
    <row r="3699" spans="2:8" x14ac:dyDescent="0.25">
      <c r="B3699" s="136">
        <v>40646</v>
      </c>
      <c r="C3699" s="261">
        <v>6.3317523002624512</v>
      </c>
      <c r="D3699" s="130">
        <f t="shared" si="116"/>
        <v>1.6999095100253166E-2</v>
      </c>
      <c r="E3699" s="130">
        <v>-2.7382338760411989E-4</v>
      </c>
      <c r="G3699" s="130">
        <v>3697</v>
      </c>
      <c r="H3699" s="130">
        <f t="shared" ca="1" si="117"/>
        <v>9.131942643527579E-3</v>
      </c>
    </row>
    <row r="3700" spans="2:8" x14ac:dyDescent="0.25">
      <c r="B3700" s="136">
        <v>40645</v>
      </c>
      <c r="C3700" s="261">
        <v>6.2259173393249512</v>
      </c>
      <c r="D3700" s="130">
        <f t="shared" si="116"/>
        <v>-1.4825052474222401E-2</v>
      </c>
      <c r="E3700" s="130">
        <v>-1.6714955974053682E-2</v>
      </c>
      <c r="G3700" s="130">
        <v>3698</v>
      </c>
      <c r="H3700" s="130">
        <f t="shared" ca="1" si="117"/>
        <v>-1.0945185776672695E-2</v>
      </c>
    </row>
    <row r="3701" spans="2:8" x14ac:dyDescent="0.25">
      <c r="B3701" s="136">
        <v>40644</v>
      </c>
      <c r="C3701" s="261">
        <v>6.319605827331543</v>
      </c>
      <c r="D3701" s="130">
        <f t="shared" si="116"/>
        <v>1.110299031709751E-2</v>
      </c>
      <c r="E3701" s="130">
        <v>1.5048141968545639E-2</v>
      </c>
      <c r="G3701" s="130">
        <v>3699</v>
      </c>
      <c r="H3701" s="130">
        <f t="shared" ca="1" si="117"/>
        <v>-2.1479341416564261E-2</v>
      </c>
    </row>
    <row r="3702" spans="2:8" x14ac:dyDescent="0.25">
      <c r="B3702" s="136">
        <v>40641</v>
      </c>
      <c r="C3702" s="261">
        <v>6.2502098083496094</v>
      </c>
      <c r="D3702" s="130">
        <f t="shared" si="116"/>
        <v>-1.6650703431396637E-2</v>
      </c>
      <c r="E3702" s="130">
        <v>-1.0981067629535384E-2</v>
      </c>
      <c r="G3702" s="130">
        <v>3700</v>
      </c>
      <c r="H3702" s="130">
        <f t="shared" ca="1" si="117"/>
        <v>2.9038270438383043E-2</v>
      </c>
    </row>
    <row r="3703" spans="2:8" x14ac:dyDescent="0.25">
      <c r="B3703" s="136">
        <v>40640</v>
      </c>
      <c r="C3703" s="261">
        <v>6.3560423851013184</v>
      </c>
      <c r="D3703" s="130">
        <f t="shared" si="116"/>
        <v>1.777477360480315E-3</v>
      </c>
      <c r="E3703" s="130">
        <v>1.6932643862663303E-2</v>
      </c>
      <c r="G3703" s="130">
        <v>3701</v>
      </c>
      <c r="H3703" s="130">
        <f t="shared" ca="1" si="117"/>
        <v>4.9036120547202799E-2</v>
      </c>
    </row>
    <row r="3704" spans="2:8" x14ac:dyDescent="0.25">
      <c r="B3704" s="136">
        <v>40639</v>
      </c>
      <c r="C3704" s="261">
        <v>6.3447647094726563</v>
      </c>
      <c r="D3704" s="130">
        <f t="shared" si="116"/>
        <v>-3.5419140474755475E-3</v>
      </c>
      <c r="E3704" s="130">
        <v>-1.774323540556808E-3</v>
      </c>
      <c r="G3704" s="130">
        <v>3702</v>
      </c>
      <c r="H3704" s="130">
        <f t="shared" ca="1" si="117"/>
        <v>-8.8207329957669094E-3</v>
      </c>
    </row>
    <row r="3705" spans="2:8" x14ac:dyDescent="0.25">
      <c r="B3705" s="136">
        <v>40638</v>
      </c>
      <c r="C3705" s="261">
        <v>6.3673171997070313</v>
      </c>
      <c r="D3705" s="130">
        <f t="shared" si="116"/>
        <v>1.3609044434616106E-4</v>
      </c>
      <c r="E3705" s="130">
        <v>3.5545037943967264E-3</v>
      </c>
      <c r="G3705" s="130">
        <v>3703</v>
      </c>
      <c r="H3705" s="130">
        <f t="shared" ca="1" si="117"/>
        <v>-1.3738019978306024E-2</v>
      </c>
    </row>
    <row r="3706" spans="2:8" x14ac:dyDescent="0.25">
      <c r="B3706" s="136">
        <v>40637</v>
      </c>
      <c r="C3706" s="261">
        <v>6.3664507865905762</v>
      </c>
      <c r="D3706" s="130">
        <f t="shared" si="116"/>
        <v>3.8296365115872894E-3</v>
      </c>
      <c r="E3706" s="130">
        <v>-1.3607192625725368E-4</v>
      </c>
      <c r="G3706" s="130">
        <v>3704</v>
      </c>
      <c r="H3706" s="130">
        <f t="shared" ca="1" si="117"/>
        <v>1.3886983095702746E-2</v>
      </c>
    </row>
    <row r="3707" spans="2:8" x14ac:dyDescent="0.25">
      <c r="B3707" s="136">
        <v>40634</v>
      </c>
      <c r="C3707" s="261">
        <v>6.3421626091003418</v>
      </c>
      <c r="D3707" s="130">
        <f t="shared" si="116"/>
        <v>1.9665417659846349E-2</v>
      </c>
      <c r="E3707" s="130">
        <v>-3.8150263473946395E-3</v>
      </c>
      <c r="G3707" s="130">
        <v>3705</v>
      </c>
      <c r="H3707" s="130">
        <f t="shared" ca="1" si="117"/>
        <v>-1.2120971206376445E-2</v>
      </c>
    </row>
    <row r="3708" spans="2:8" x14ac:dyDescent="0.25">
      <c r="B3708" s="136">
        <v>40633</v>
      </c>
      <c r="C3708" s="261">
        <v>6.2198467254638672</v>
      </c>
      <c r="D3708" s="130">
        <f t="shared" si="116"/>
        <v>1.3284205019872279E-2</v>
      </c>
      <c r="E3708" s="130">
        <v>-1.9286147513935401E-2</v>
      </c>
      <c r="G3708" s="130">
        <v>3706</v>
      </c>
      <c r="H3708" s="130">
        <f t="shared" ca="1" si="117"/>
        <v>-2.016791420642286E-2</v>
      </c>
    </row>
    <row r="3709" spans="2:8" x14ac:dyDescent="0.25">
      <c r="B3709" s="136">
        <v>40632</v>
      </c>
      <c r="C3709" s="261">
        <v>6.1383042335510254</v>
      </c>
      <c r="D3709" s="130">
        <f t="shared" si="116"/>
        <v>1.4155705771091672E-4</v>
      </c>
      <c r="E3709" s="130">
        <v>-1.3110048448462445E-2</v>
      </c>
      <c r="G3709" s="130">
        <v>3707</v>
      </c>
      <c r="H3709" s="130">
        <f t="shared" ca="1" si="117"/>
        <v>-3.1509976551270372E-2</v>
      </c>
    </row>
    <row r="3710" spans="2:8" x14ac:dyDescent="0.25">
      <c r="B3710" s="136">
        <v>40631</v>
      </c>
      <c r="C3710" s="261">
        <v>6.1374354362487793</v>
      </c>
      <c r="D3710" s="130">
        <f t="shared" si="116"/>
        <v>1.9158974225786597E-2</v>
      </c>
      <c r="E3710" s="130">
        <v>-1.415370221465045E-4</v>
      </c>
      <c r="G3710" s="130">
        <v>3708</v>
      </c>
      <c r="H3710" s="130">
        <f t="shared" ca="1" si="117"/>
        <v>1.988989840450214E-2</v>
      </c>
    </row>
    <row r="3711" spans="2:8" x14ac:dyDescent="0.25">
      <c r="B3711" s="136">
        <v>40630</v>
      </c>
      <c r="C3711" s="261">
        <v>6.0220589637756348</v>
      </c>
      <c r="D3711" s="130">
        <f t="shared" si="116"/>
        <v>2.5992280988775232E-3</v>
      </c>
      <c r="E3711" s="130">
        <v>-1.8798808341300127E-2</v>
      </c>
      <c r="G3711" s="130">
        <v>3709</v>
      </c>
      <c r="H3711" s="130">
        <f t="shared" ca="1" si="117"/>
        <v>1.2749439389050274E-2</v>
      </c>
    </row>
    <row r="3712" spans="2:8" x14ac:dyDescent="0.25">
      <c r="B3712" s="136">
        <v>40627</v>
      </c>
      <c r="C3712" s="261">
        <v>6.0064468383789063</v>
      </c>
      <c r="D3712" s="130">
        <f t="shared" si="116"/>
        <v>1.4505660894024601E-2</v>
      </c>
      <c r="E3712" s="130">
        <v>-2.5924896269929948E-3</v>
      </c>
      <c r="G3712" s="130">
        <v>3710</v>
      </c>
      <c r="H3712" s="130">
        <f t="shared" ca="1" si="117"/>
        <v>1.2904646512369989E-3</v>
      </c>
    </row>
    <row r="3713" spans="2:8" x14ac:dyDescent="0.25">
      <c r="B3713" s="136">
        <v>40626</v>
      </c>
      <c r="C3713" s="261">
        <v>5.920565128326416</v>
      </c>
      <c r="D3713" s="130">
        <f t="shared" si="116"/>
        <v>3.1589953726724719E-2</v>
      </c>
      <c r="E3713" s="130">
        <v>-1.4298255251963413E-2</v>
      </c>
      <c r="G3713" s="130">
        <v>3711</v>
      </c>
      <c r="H3713" s="130">
        <f t="shared" ca="1" si="117"/>
        <v>-3.457134150689089E-3</v>
      </c>
    </row>
    <row r="3714" spans="2:8" x14ac:dyDescent="0.25">
      <c r="B3714" s="136">
        <v>40625</v>
      </c>
      <c r="C3714" s="261">
        <v>5.7392621040344238</v>
      </c>
      <c r="D3714" s="130">
        <f t="shared" si="116"/>
        <v>2.5418677025497313E-2</v>
      </c>
      <c r="E3714" s="130">
        <v>-3.0622587601403798E-2</v>
      </c>
      <c r="G3714" s="130">
        <v>3712</v>
      </c>
      <c r="H3714" s="130">
        <f t="shared" ca="1" si="117"/>
        <v>-1.3791195585238543E-2</v>
      </c>
    </row>
    <row r="3715" spans="2:8" x14ac:dyDescent="0.25">
      <c r="B3715" s="136">
        <v>40624</v>
      </c>
      <c r="C3715" s="261">
        <v>5.5969939231872559</v>
      </c>
      <c r="D3715" s="130">
        <f t="shared" ref="D3715:D3778" si="118">(C3715-C3716)/C3716</f>
        <v>-1.0429495333456534E-2</v>
      </c>
      <c r="E3715" s="130">
        <v>-2.4788584014513001E-2</v>
      </c>
      <c r="G3715" s="130">
        <v>3713</v>
      </c>
      <c r="H3715" s="130">
        <f t="shared" ref="H3715:H3778" ca="1" si="119">_xlfn.NORM.INV(RAND(),N$5,N$6)</f>
        <v>-1.7704665911243721E-2</v>
      </c>
    </row>
    <row r="3716" spans="2:8" x14ac:dyDescent="0.25">
      <c r="B3716" s="136">
        <v>40623</v>
      </c>
      <c r="C3716" s="261">
        <v>5.6559829711914063</v>
      </c>
      <c r="D3716" s="130">
        <f t="shared" si="118"/>
        <v>1.0069480162490521E-2</v>
      </c>
      <c r="E3716" s="130">
        <v>1.0539416124746938E-2</v>
      </c>
      <c r="G3716" s="130">
        <v>3714</v>
      </c>
      <c r="H3716" s="130">
        <f t="shared" ca="1" si="119"/>
        <v>-6.0356988089833993E-3</v>
      </c>
    </row>
    <row r="3717" spans="2:8" x14ac:dyDescent="0.25">
      <c r="B3717" s="136">
        <v>40620</v>
      </c>
      <c r="C3717" s="261">
        <v>5.5995979309082031</v>
      </c>
      <c r="D3717" s="130">
        <f t="shared" si="118"/>
        <v>-1.042486259491617E-2</v>
      </c>
      <c r="E3717" s="130">
        <v>-9.9690965426166914E-3</v>
      </c>
      <c r="G3717" s="130">
        <v>3715</v>
      </c>
      <c r="H3717" s="130">
        <f t="shared" ca="1" si="119"/>
        <v>3.9287946267813748E-2</v>
      </c>
    </row>
    <row r="3718" spans="2:8" x14ac:dyDescent="0.25">
      <c r="B3718" s="136">
        <v>40619</v>
      </c>
      <c r="C3718" s="261">
        <v>5.6585879325866699</v>
      </c>
      <c r="D3718" s="130">
        <f t="shared" si="118"/>
        <v>6.6360220377348041E-3</v>
      </c>
      <c r="E3718" s="130">
        <v>1.0534685241034647E-2</v>
      </c>
      <c r="G3718" s="130">
        <v>3716</v>
      </c>
      <c r="H3718" s="130">
        <f t="shared" ca="1" si="119"/>
        <v>1.1139680307834644E-2</v>
      </c>
    </row>
    <row r="3719" spans="2:8" x14ac:dyDescent="0.25">
      <c r="B3719" s="136">
        <v>40618</v>
      </c>
      <c r="C3719" s="261">
        <v>5.6212849617004386</v>
      </c>
      <c r="D3719" s="130">
        <f t="shared" si="118"/>
        <v>-2.5563655086557481E-2</v>
      </c>
      <c r="E3719" s="130">
        <v>-6.5922755518936184E-3</v>
      </c>
      <c r="G3719" s="130">
        <v>3717</v>
      </c>
      <c r="H3719" s="130">
        <f t="shared" ca="1" si="119"/>
        <v>2.531604161677032E-2</v>
      </c>
    </row>
    <row r="3720" spans="2:8" x14ac:dyDescent="0.25">
      <c r="B3720" s="136">
        <v>40617</v>
      </c>
      <c r="C3720" s="261">
        <v>5.7687554359436044</v>
      </c>
      <c r="D3720" s="130">
        <f t="shared" si="118"/>
        <v>-1.9607911463261716E-2</v>
      </c>
      <c r="E3720" s="130">
        <v>2.6234299674883593E-2</v>
      </c>
      <c r="G3720" s="130">
        <v>3718</v>
      </c>
      <c r="H3720" s="130">
        <f t="shared" ca="1" si="119"/>
        <v>1.967697229276804E-2</v>
      </c>
    </row>
    <row r="3721" spans="2:8" x14ac:dyDescent="0.25">
      <c r="B3721" s="136">
        <v>40616</v>
      </c>
      <c r="C3721" s="261">
        <v>5.8841309547424316</v>
      </c>
      <c r="D3721" s="130">
        <f t="shared" si="118"/>
        <v>4.1448513916654281E-3</v>
      </c>
      <c r="E3721" s="130">
        <v>2.0000071086382444E-2</v>
      </c>
      <c r="G3721" s="130">
        <v>3719</v>
      </c>
      <c r="H3721" s="130">
        <f t="shared" ca="1" si="119"/>
        <v>3.5236258193484152E-2</v>
      </c>
    </row>
    <row r="3722" spans="2:8" x14ac:dyDescent="0.25">
      <c r="B3722" s="136">
        <v>40613</v>
      </c>
      <c r="C3722" s="261">
        <v>5.8598427772521973</v>
      </c>
      <c r="D3722" s="130">
        <f t="shared" si="118"/>
        <v>7.306982871984273E-3</v>
      </c>
      <c r="E3722" s="130">
        <v>-4.1277425123686E-3</v>
      </c>
      <c r="G3722" s="130">
        <v>3720</v>
      </c>
      <c r="H3722" s="130">
        <f t="shared" ca="1" si="119"/>
        <v>-1.5792148564696289E-2</v>
      </c>
    </row>
    <row r="3723" spans="2:8" x14ac:dyDescent="0.25">
      <c r="B3723" s="136">
        <v>40612</v>
      </c>
      <c r="C3723" s="261">
        <v>5.8173356056213379</v>
      </c>
      <c r="D3723" s="130">
        <f t="shared" si="118"/>
        <v>-2.3587714808570467E-2</v>
      </c>
      <c r="E3723" s="130">
        <v>-7.2539781776861725E-3</v>
      </c>
      <c r="G3723" s="130">
        <v>3721</v>
      </c>
      <c r="H3723" s="130">
        <f t="shared" ca="1" si="119"/>
        <v>9.6665180111128075E-3</v>
      </c>
    </row>
    <row r="3724" spans="2:8" x14ac:dyDescent="0.25">
      <c r="B3724" s="136">
        <v>40611</v>
      </c>
      <c r="C3724" s="261">
        <v>5.9578680992126456</v>
      </c>
      <c r="D3724" s="130">
        <f t="shared" si="118"/>
        <v>-3.4820748792453106E-3</v>
      </c>
      <c r="E3724" s="130">
        <v>2.4157535875274246E-2</v>
      </c>
      <c r="G3724" s="130">
        <v>3722</v>
      </c>
      <c r="H3724" s="130">
        <f t="shared" ca="1" si="119"/>
        <v>1.9220858661623326E-2</v>
      </c>
    </row>
    <row r="3725" spans="2:8" x14ac:dyDescent="0.25">
      <c r="B3725" s="136">
        <v>40610</v>
      </c>
      <c r="C3725" s="261">
        <v>5.9786863327026367</v>
      </c>
      <c r="D3725" s="130">
        <f t="shared" si="118"/>
        <v>3.1427651496268479E-2</v>
      </c>
      <c r="E3725" s="130">
        <v>3.4942420918553617E-3</v>
      </c>
      <c r="G3725" s="130">
        <v>3723</v>
      </c>
      <c r="H3725" s="130">
        <f t="shared" ca="1" si="119"/>
        <v>-2.3064364968167061E-2</v>
      </c>
    </row>
    <row r="3726" spans="2:8" x14ac:dyDescent="0.25">
      <c r="B3726" s="136">
        <v>40609</v>
      </c>
      <c r="C3726" s="261">
        <v>5.7965154647827148</v>
      </c>
      <c r="D3726" s="130">
        <f t="shared" si="118"/>
        <v>-1.2560912934316501E-2</v>
      </c>
      <c r="E3726" s="130">
        <v>-3.0470049402570414E-2</v>
      </c>
      <c r="G3726" s="130">
        <v>3724</v>
      </c>
      <c r="H3726" s="130">
        <f t="shared" ca="1" si="119"/>
        <v>-4.1395665135837201E-2</v>
      </c>
    </row>
    <row r="3727" spans="2:8" x14ac:dyDescent="0.25">
      <c r="B3727" s="136">
        <v>40606</v>
      </c>
      <c r="C3727" s="261">
        <v>5.8702511787414551</v>
      </c>
      <c r="D3727" s="130">
        <f t="shared" si="118"/>
        <v>-1.0672463053937792E-2</v>
      </c>
      <c r="E3727" s="130">
        <v>1.2720696495459838E-2</v>
      </c>
      <c r="G3727" s="130">
        <v>3725</v>
      </c>
      <c r="H3727" s="130">
        <f t="shared" ca="1" si="119"/>
        <v>-7.0560168807334497E-4</v>
      </c>
    </row>
    <row r="3728" spans="2:8" x14ac:dyDescent="0.25">
      <c r="B3728" s="136">
        <v>40605</v>
      </c>
      <c r="C3728" s="261">
        <v>5.9335770606994629</v>
      </c>
      <c r="D3728" s="130">
        <f t="shared" si="118"/>
        <v>2.3186031020669674E-2</v>
      </c>
      <c r="E3728" s="130">
        <v>1.0787593244278261E-2</v>
      </c>
      <c r="G3728" s="130">
        <v>3726</v>
      </c>
      <c r="H3728" s="130">
        <f t="shared" ca="1" si="119"/>
        <v>2.6277667289030582E-2</v>
      </c>
    </row>
    <row r="3729" spans="2:8" x14ac:dyDescent="0.25">
      <c r="B3729" s="136">
        <v>40604</v>
      </c>
      <c r="C3729" s="261">
        <v>5.7991185188293457</v>
      </c>
      <c r="D3729" s="130">
        <f t="shared" si="118"/>
        <v>4.3570525219768577E-3</v>
      </c>
      <c r="E3729" s="130">
        <v>-2.2660621155608102E-2</v>
      </c>
      <c r="G3729" s="130">
        <v>3727</v>
      </c>
      <c r="H3729" s="130">
        <f t="shared" ca="1" si="119"/>
        <v>4.0376161705276623E-3</v>
      </c>
    </row>
    <row r="3730" spans="2:8" x14ac:dyDescent="0.25">
      <c r="B3730" s="136">
        <v>40603</v>
      </c>
      <c r="C3730" s="261">
        <v>5.773961067199707</v>
      </c>
      <c r="D3730" s="130">
        <f t="shared" si="118"/>
        <v>-2.0990009843136143E-3</v>
      </c>
      <c r="E3730" s="130">
        <v>-4.3381509703507744E-3</v>
      </c>
      <c r="G3730" s="130">
        <v>3728</v>
      </c>
      <c r="H3730" s="130">
        <f t="shared" ca="1" si="119"/>
        <v>-3.056249769804321E-3</v>
      </c>
    </row>
    <row r="3731" spans="2:8" x14ac:dyDescent="0.25">
      <c r="B3731" s="136">
        <v>40602</v>
      </c>
      <c r="C3731" s="261">
        <v>5.7861061096191406</v>
      </c>
      <c r="D3731" s="130">
        <f t="shared" si="118"/>
        <v>-9.5038893052796624E-3</v>
      </c>
      <c r="E3731" s="130">
        <v>2.1034160566870213E-3</v>
      </c>
      <c r="G3731" s="130">
        <v>3729</v>
      </c>
      <c r="H3731" s="130">
        <f t="shared" ca="1" si="119"/>
        <v>-4.3401467642053479E-3</v>
      </c>
    </row>
    <row r="3732" spans="2:8" x14ac:dyDescent="0.25">
      <c r="B3732" s="136">
        <v>40599</v>
      </c>
      <c r="C3732" s="261">
        <v>5.8416242599487296</v>
      </c>
      <c r="D3732" s="130">
        <f t="shared" si="118"/>
        <v>1.232713437136706E-2</v>
      </c>
      <c r="E3732" s="130">
        <v>9.5950798823568988E-3</v>
      </c>
      <c r="G3732" s="130">
        <v>3730</v>
      </c>
      <c r="H3732" s="130">
        <f t="shared" ca="1" si="119"/>
        <v>4.3175373787525909E-2</v>
      </c>
    </row>
    <row r="3733" spans="2:8" x14ac:dyDescent="0.25">
      <c r="B3733" s="136">
        <v>40598</v>
      </c>
      <c r="C3733" s="261">
        <v>5.7704906463623047</v>
      </c>
      <c r="D3733" s="130">
        <f t="shared" si="118"/>
        <v>0</v>
      </c>
      <c r="E3733" s="130">
        <v>-1.2177026529099154E-2</v>
      </c>
      <c r="G3733" s="130">
        <v>3731</v>
      </c>
      <c r="H3733" s="130">
        <f t="shared" ca="1" si="119"/>
        <v>3.046780923402494E-2</v>
      </c>
    </row>
    <row r="3734" spans="2:8" x14ac:dyDescent="0.25">
      <c r="B3734" s="136">
        <v>40597</v>
      </c>
      <c r="C3734" s="261">
        <v>5.7704906463623047</v>
      </c>
      <c r="D3734" s="130">
        <f t="shared" si="118"/>
        <v>-1.3056357896534483E-2</v>
      </c>
      <c r="E3734" s="130">
        <v>0</v>
      </c>
      <c r="G3734" s="130">
        <v>3732</v>
      </c>
      <c r="H3734" s="130">
        <f t="shared" ca="1" si="119"/>
        <v>-4.3914609616549756E-2</v>
      </c>
    </row>
    <row r="3735" spans="2:8" x14ac:dyDescent="0.25">
      <c r="B3735" s="136">
        <v>40596</v>
      </c>
      <c r="C3735" s="261">
        <v>5.8468289375305176</v>
      </c>
      <c r="D3735" s="130">
        <f t="shared" si="118"/>
        <v>-2.8398549898372285E-2</v>
      </c>
      <c r="E3735" s="130">
        <v>1.3229081519495445E-2</v>
      </c>
      <c r="G3735" s="130">
        <v>3733</v>
      </c>
      <c r="H3735" s="130">
        <f t="shared" ca="1" si="119"/>
        <v>-1.3360638538484761E-2</v>
      </c>
    </row>
    <row r="3736" spans="2:8" x14ac:dyDescent="0.25">
      <c r="B3736" s="136">
        <v>40592</v>
      </c>
      <c r="C3736" s="261">
        <v>6.017723560333252</v>
      </c>
      <c r="D3736" s="130">
        <f t="shared" si="118"/>
        <v>-2.7313290890420079E-3</v>
      </c>
      <c r="E3736" s="130">
        <v>2.9228599746739622E-2</v>
      </c>
      <c r="G3736" s="130">
        <v>3734</v>
      </c>
      <c r="H3736" s="130">
        <f t="shared" ca="1" si="119"/>
        <v>2.6016749727936463E-2</v>
      </c>
    </row>
    <row r="3737" spans="2:8" x14ac:dyDescent="0.25">
      <c r="B3737" s="136">
        <v>40591</v>
      </c>
      <c r="C3737" s="261">
        <v>6.0342049598693848</v>
      </c>
      <c r="D3737" s="130">
        <f t="shared" si="118"/>
        <v>1.2960494713206469E-2</v>
      </c>
      <c r="E3737" s="130">
        <v>2.7388096795892196E-3</v>
      </c>
      <c r="G3737" s="130">
        <v>3735</v>
      </c>
      <c r="H3737" s="130">
        <f t="shared" ca="1" si="119"/>
        <v>1.9743155948845164E-2</v>
      </c>
    </row>
    <row r="3738" spans="2:8" x14ac:dyDescent="0.25">
      <c r="B3738" s="136">
        <v>40590</v>
      </c>
      <c r="C3738" s="261">
        <v>5.9569993019104004</v>
      </c>
      <c r="D3738" s="130">
        <f t="shared" si="118"/>
        <v>5.5643273884132174E-3</v>
      </c>
      <c r="E3738" s="130">
        <v>-1.279466946721935E-2</v>
      </c>
      <c r="G3738" s="130">
        <v>3736</v>
      </c>
      <c r="H3738" s="130">
        <f t="shared" ca="1" si="119"/>
        <v>-2.2430180488455343E-2</v>
      </c>
    </row>
    <row r="3739" spans="2:8" x14ac:dyDescent="0.25">
      <c r="B3739" s="136">
        <v>40589</v>
      </c>
      <c r="C3739" s="261">
        <v>5.9240360260009766</v>
      </c>
      <c r="D3739" s="130">
        <f t="shared" si="118"/>
        <v>2.2016225470930387E-3</v>
      </c>
      <c r="E3739" s="130">
        <v>-5.5335369770569817E-3</v>
      </c>
      <c r="G3739" s="130">
        <v>3737</v>
      </c>
      <c r="H3739" s="130">
        <f t="shared" ca="1" si="119"/>
        <v>-7.0294643998679936E-4</v>
      </c>
    </row>
    <row r="3740" spans="2:8" x14ac:dyDescent="0.25">
      <c r="B3740" s="136">
        <v>40588</v>
      </c>
      <c r="C3740" s="261">
        <v>5.9110221862792969</v>
      </c>
      <c r="D3740" s="130">
        <f t="shared" si="118"/>
        <v>1.5196526405296448E-2</v>
      </c>
      <c r="E3740" s="130">
        <v>-2.1967860533867629E-3</v>
      </c>
      <c r="G3740" s="130">
        <v>3738</v>
      </c>
      <c r="H3740" s="130">
        <f t="shared" ca="1" si="119"/>
        <v>-2.3885903719133968E-2</v>
      </c>
    </row>
    <row r="3741" spans="2:8" x14ac:dyDescent="0.25">
      <c r="B3741" s="136">
        <v>40585</v>
      </c>
      <c r="C3741" s="261">
        <v>5.8225398063659668</v>
      </c>
      <c r="D3741" s="130">
        <f t="shared" si="118"/>
        <v>-2.9705730288527958E-3</v>
      </c>
      <c r="E3741" s="130">
        <v>-1.4969048859047755E-2</v>
      </c>
      <c r="G3741" s="130">
        <v>3739</v>
      </c>
      <c r="H3741" s="130">
        <f t="shared" ca="1" si="119"/>
        <v>-7.1501710769277041E-3</v>
      </c>
    </row>
    <row r="3742" spans="2:8" x14ac:dyDescent="0.25">
      <c r="B3742" s="136">
        <v>40584</v>
      </c>
      <c r="C3742" s="261">
        <v>5.8398876190185547</v>
      </c>
      <c r="D3742" s="130">
        <f t="shared" si="118"/>
        <v>-1.0145915220844921E-2</v>
      </c>
      <c r="E3742" s="130">
        <v>2.9794236243127063E-3</v>
      </c>
      <c r="G3742" s="130">
        <v>3740</v>
      </c>
      <c r="H3742" s="130">
        <f t="shared" ca="1" si="119"/>
        <v>3.7176303426382823E-3</v>
      </c>
    </row>
    <row r="3743" spans="2:8" x14ac:dyDescent="0.25">
      <c r="B3743" s="136">
        <v>40583</v>
      </c>
      <c r="C3743" s="261">
        <v>5.8997459411621094</v>
      </c>
      <c r="D3743" s="130">
        <f t="shared" si="118"/>
        <v>-1.4062324938119236E-2</v>
      </c>
      <c r="E3743" s="130">
        <v>1.024990993809816E-2</v>
      </c>
      <c r="G3743" s="130">
        <v>3741</v>
      </c>
      <c r="H3743" s="130">
        <f t="shared" ca="1" si="119"/>
        <v>-1.9682402826381437E-2</v>
      </c>
    </row>
    <row r="3744" spans="2:8" x14ac:dyDescent="0.25">
      <c r="B3744" s="136">
        <v>40582</v>
      </c>
      <c r="C3744" s="261">
        <v>5.9838933944702148</v>
      </c>
      <c r="D3744" s="130">
        <f t="shared" si="118"/>
        <v>3.4917525677567603E-3</v>
      </c>
      <c r="E3744" s="130">
        <v>1.4262894393640691E-2</v>
      </c>
      <c r="G3744" s="130">
        <v>3742</v>
      </c>
      <c r="H3744" s="130">
        <f t="shared" ca="1" si="119"/>
        <v>-2.0648404069199971E-2</v>
      </c>
    </row>
    <row r="3745" spans="2:8" x14ac:dyDescent="0.25">
      <c r="B3745" s="136">
        <v>40581</v>
      </c>
      <c r="C3745" s="261">
        <v>5.9630718231201172</v>
      </c>
      <c r="D3745" s="130">
        <f t="shared" si="118"/>
        <v>1.5661886669370125E-2</v>
      </c>
      <c r="E3745" s="130">
        <v>-3.4796026562470368E-3</v>
      </c>
      <c r="G3745" s="130">
        <v>3743</v>
      </c>
      <c r="H3745" s="130">
        <f t="shared" ca="1" si="119"/>
        <v>3.1632718319216324E-2</v>
      </c>
    </row>
    <row r="3746" spans="2:8" x14ac:dyDescent="0.25">
      <c r="B3746" s="136">
        <v>40578</v>
      </c>
      <c r="C3746" s="261">
        <v>5.8711190223693848</v>
      </c>
      <c r="D3746" s="130">
        <f t="shared" si="118"/>
        <v>-9.8024708315994358E-3</v>
      </c>
      <c r="E3746" s="130">
        <v>-1.5420374511373744E-2</v>
      </c>
      <c r="G3746" s="130">
        <v>3744</v>
      </c>
      <c r="H3746" s="130">
        <f t="shared" ca="1" si="119"/>
        <v>-1.1290967876112723E-2</v>
      </c>
    </row>
    <row r="3747" spans="2:8" x14ac:dyDescent="0.25">
      <c r="B3747" s="136">
        <v>40577</v>
      </c>
      <c r="C3747" s="261">
        <v>5.9292402267456046</v>
      </c>
      <c r="D3747" s="130">
        <f t="shared" si="118"/>
        <v>4.8514346133542328E-3</v>
      </c>
      <c r="E3747" s="130">
        <v>9.8995104944685774E-3</v>
      </c>
      <c r="G3747" s="130">
        <v>3745</v>
      </c>
      <c r="H3747" s="130">
        <f t="shared" ca="1" si="119"/>
        <v>-1.7622592792192768E-3</v>
      </c>
    </row>
    <row r="3748" spans="2:8" x14ac:dyDescent="0.25">
      <c r="B3748" s="136">
        <v>40576</v>
      </c>
      <c r="C3748" s="261">
        <v>5.9006137847900391</v>
      </c>
      <c r="D3748" s="130">
        <f t="shared" si="118"/>
        <v>-1.0617970997065082E-2</v>
      </c>
      <c r="E3748" s="130">
        <v>-4.8280118296501837E-3</v>
      </c>
      <c r="G3748" s="130">
        <v>3746</v>
      </c>
      <c r="H3748" s="130">
        <f t="shared" ca="1" si="119"/>
        <v>-1.1119890329246986E-2</v>
      </c>
    </row>
    <row r="3749" spans="2:8" x14ac:dyDescent="0.25">
      <c r="B3749" s="136">
        <v>40575</v>
      </c>
      <c r="C3749" s="261">
        <v>5.9639387130737296</v>
      </c>
      <c r="D3749" s="130">
        <f t="shared" si="118"/>
        <v>1.535969392642542E-2</v>
      </c>
      <c r="E3749" s="130">
        <v>1.0731922236110867E-2</v>
      </c>
      <c r="G3749" s="130">
        <v>3747</v>
      </c>
      <c r="H3749" s="130">
        <f t="shared" ca="1" si="119"/>
        <v>-4.1739426022999009E-3</v>
      </c>
    </row>
    <row r="3750" spans="2:8" x14ac:dyDescent="0.25">
      <c r="B3750" s="136">
        <v>40574</v>
      </c>
      <c r="C3750" s="261">
        <v>5.8737201690673828</v>
      </c>
      <c r="D3750" s="130">
        <f t="shared" si="118"/>
        <v>1.3306274775508943E-3</v>
      </c>
      <c r="E3750" s="130">
        <v>-1.5127342574559994E-2</v>
      </c>
      <c r="G3750" s="130">
        <v>3748</v>
      </c>
      <c r="H3750" s="130">
        <f t="shared" ca="1" si="119"/>
        <v>-3.9693578824050474E-2</v>
      </c>
    </row>
    <row r="3751" spans="2:8" x14ac:dyDescent="0.25">
      <c r="B3751" s="136">
        <v>40571</v>
      </c>
      <c r="C3751" s="261">
        <v>5.8659148216247559</v>
      </c>
      <c r="D3751" s="130">
        <f t="shared" si="118"/>
        <v>-3.4826982726439214E-2</v>
      </c>
      <c r="E3751" s="130">
        <v>-1.3288592609045369E-3</v>
      </c>
      <c r="G3751" s="130">
        <v>3749</v>
      </c>
      <c r="H3751" s="130">
        <f t="shared" ca="1" si="119"/>
        <v>-5.2989780278444747E-2</v>
      </c>
    </row>
    <row r="3752" spans="2:8" x14ac:dyDescent="0.25">
      <c r="B3752" s="136">
        <v>40570</v>
      </c>
      <c r="C3752" s="261">
        <v>6.0775785446166992</v>
      </c>
      <c r="D3752" s="130">
        <f t="shared" si="118"/>
        <v>-4.971160368617041E-3</v>
      </c>
      <c r="E3752" s="130">
        <v>3.6083668008891442E-2</v>
      </c>
      <c r="G3752" s="130">
        <v>3750</v>
      </c>
      <c r="H3752" s="130">
        <f t="shared" ca="1" si="119"/>
        <v>-8.5046028630246327E-3</v>
      </c>
    </row>
    <row r="3753" spans="2:8" x14ac:dyDescent="0.25">
      <c r="B3753" s="136">
        <v>40569</v>
      </c>
      <c r="C3753" s="261">
        <v>6.1079421043395996</v>
      </c>
      <c r="D3753" s="130">
        <f t="shared" si="118"/>
        <v>5.857148982142798E-3</v>
      </c>
      <c r="E3753" s="130">
        <v>4.9959962672626156E-3</v>
      </c>
      <c r="G3753" s="130">
        <v>3751</v>
      </c>
      <c r="H3753" s="130">
        <f t="shared" ca="1" si="119"/>
        <v>2.6973402668918595E-2</v>
      </c>
    </row>
    <row r="3754" spans="2:8" x14ac:dyDescent="0.25">
      <c r="B3754" s="136">
        <v>40568</v>
      </c>
      <c r="C3754" s="261">
        <v>6.0723752975463867</v>
      </c>
      <c r="D3754" s="130">
        <f t="shared" si="118"/>
        <v>-1.2972496032805909E-2</v>
      </c>
      <c r="E3754" s="130">
        <v>-5.8230425543724816E-3</v>
      </c>
      <c r="G3754" s="130">
        <v>3752</v>
      </c>
      <c r="H3754" s="130">
        <f t="shared" ca="1" si="119"/>
        <v>2.8352195156219045E-3</v>
      </c>
    </row>
    <row r="3755" spans="2:8" x14ac:dyDescent="0.25">
      <c r="B3755" s="136">
        <v>40567</v>
      </c>
      <c r="C3755" s="261">
        <v>6.1521844863891602</v>
      </c>
      <c r="D3755" s="130">
        <f t="shared" si="118"/>
        <v>8.9632420039368298E-3</v>
      </c>
      <c r="E3755" s="130">
        <v>1.3142993463368653E-2</v>
      </c>
      <c r="G3755" s="130">
        <v>3753</v>
      </c>
      <c r="H3755" s="130">
        <f t="shared" ca="1" si="119"/>
        <v>-9.2607752044905449E-3</v>
      </c>
    </row>
    <row r="3756" spans="2:8" x14ac:dyDescent="0.25">
      <c r="B3756" s="136">
        <v>40564</v>
      </c>
      <c r="C3756" s="261">
        <v>6.0975308418273926</v>
      </c>
      <c r="D3756" s="130">
        <f t="shared" si="118"/>
        <v>-5.3770909526483718E-3</v>
      </c>
      <c r="E3756" s="130">
        <v>-8.8836160038245036E-3</v>
      </c>
      <c r="G3756" s="130">
        <v>3754</v>
      </c>
      <c r="H3756" s="130">
        <f t="shared" ca="1" si="119"/>
        <v>-4.3734557267676763E-2</v>
      </c>
    </row>
    <row r="3757" spans="2:8" x14ac:dyDescent="0.25">
      <c r="B3757" s="136">
        <v>40563</v>
      </c>
      <c r="C3757" s="261">
        <v>6.1304950714111328</v>
      </c>
      <c r="D3757" s="130">
        <f t="shared" si="118"/>
        <v>-2.5407065442046321E-3</v>
      </c>
      <c r="E3757" s="130">
        <v>5.4061603686552341E-3</v>
      </c>
      <c r="G3757" s="130">
        <v>3755</v>
      </c>
      <c r="H3757" s="130">
        <f t="shared" ca="1" si="119"/>
        <v>1.0140358265059742E-2</v>
      </c>
    </row>
    <row r="3758" spans="2:8" x14ac:dyDescent="0.25">
      <c r="B3758" s="136">
        <v>40562</v>
      </c>
      <c r="C3758" s="261">
        <v>6.1461105346679688</v>
      </c>
      <c r="D3758" s="130">
        <f t="shared" si="118"/>
        <v>-3.0955150030345683E-3</v>
      </c>
      <c r="E3758" s="130">
        <v>2.5471781764668366E-3</v>
      </c>
      <c r="G3758" s="130">
        <v>3756</v>
      </c>
      <c r="H3758" s="130">
        <f t="shared" ca="1" si="119"/>
        <v>4.1619240780341286E-2</v>
      </c>
    </row>
    <row r="3759" spans="2:8" x14ac:dyDescent="0.25">
      <c r="B3759" s="136">
        <v>40561</v>
      </c>
      <c r="C3759" s="261">
        <v>6.1651949882507324</v>
      </c>
      <c r="D3759" s="130">
        <f t="shared" si="118"/>
        <v>4.806683131402127E-3</v>
      </c>
      <c r="E3759" s="130">
        <v>3.1051269701570165E-3</v>
      </c>
      <c r="G3759" s="130">
        <v>3757</v>
      </c>
      <c r="H3759" s="130">
        <f t="shared" ca="1" si="119"/>
        <v>-1.8442104200795777E-2</v>
      </c>
    </row>
    <row r="3760" spans="2:8" x14ac:dyDescent="0.25">
      <c r="B3760" s="136">
        <v>40557</v>
      </c>
      <c r="C3760" s="261">
        <v>6.1357026100158691</v>
      </c>
      <c r="D3760" s="130">
        <f t="shared" si="118"/>
        <v>-1.54507838671514E-2</v>
      </c>
      <c r="E3760" s="130">
        <v>-4.7836894520072969E-3</v>
      </c>
      <c r="G3760" s="130">
        <v>3758</v>
      </c>
      <c r="H3760" s="130">
        <f t="shared" ca="1" si="119"/>
        <v>-1.664080969367299E-2</v>
      </c>
    </row>
    <row r="3761" spans="2:8" x14ac:dyDescent="0.25">
      <c r="B3761" s="136">
        <v>40556</v>
      </c>
      <c r="C3761" s="261">
        <v>6.2319917678833008</v>
      </c>
      <c r="D3761" s="130">
        <f t="shared" si="118"/>
        <v>-6.3119451278201982E-2</v>
      </c>
      <c r="E3761" s="130">
        <v>1.5693256989061048E-2</v>
      </c>
      <c r="G3761" s="130">
        <v>3759</v>
      </c>
      <c r="H3761" s="130">
        <f t="shared" ca="1" si="119"/>
        <v>6.9678109321959459E-3</v>
      </c>
    </row>
    <row r="3762" spans="2:8" x14ac:dyDescent="0.25">
      <c r="B3762" s="136">
        <v>40555</v>
      </c>
      <c r="C3762" s="261">
        <v>6.651853084564209</v>
      </c>
      <c r="D3762" s="130">
        <f t="shared" si="118"/>
        <v>1.9680940256118509E-2</v>
      </c>
      <c r="E3762" s="130">
        <v>6.7371930567153862E-2</v>
      </c>
      <c r="G3762" s="130">
        <v>3760</v>
      </c>
      <c r="H3762" s="130">
        <f t="shared" ca="1" si="119"/>
        <v>7.3976169196965551E-3</v>
      </c>
    </row>
    <row r="3763" spans="2:8" x14ac:dyDescent="0.25">
      <c r="B3763" s="136">
        <v>40554</v>
      </c>
      <c r="C3763" s="261">
        <v>6.5234651565551758</v>
      </c>
      <c r="D3763" s="130">
        <f t="shared" si="118"/>
        <v>-5.3148848262645333E-4</v>
      </c>
      <c r="E3763" s="130">
        <v>-1.9301076914485769E-2</v>
      </c>
      <c r="G3763" s="130">
        <v>3761</v>
      </c>
      <c r="H3763" s="130">
        <f t="shared" ca="1" si="119"/>
        <v>-4.5880736101656444E-3</v>
      </c>
    </row>
    <row r="3764" spans="2:8" x14ac:dyDescent="0.25">
      <c r="B3764" s="136">
        <v>40553</v>
      </c>
      <c r="C3764" s="261">
        <v>6.5269341468811044</v>
      </c>
      <c r="D3764" s="130">
        <f t="shared" si="118"/>
        <v>-6.8639563460414178E-3</v>
      </c>
      <c r="E3764" s="130">
        <v>5.3177111284832563E-4</v>
      </c>
      <c r="G3764" s="130">
        <v>3762</v>
      </c>
      <c r="H3764" s="130">
        <f t="shared" ca="1" si="119"/>
        <v>-1.6449793157178441E-2</v>
      </c>
    </row>
    <row r="3765" spans="2:8" x14ac:dyDescent="0.25">
      <c r="B3765" s="136">
        <v>40550</v>
      </c>
      <c r="C3765" s="261">
        <v>6.5720443725585938</v>
      </c>
      <c r="D3765" s="130">
        <f t="shared" si="118"/>
        <v>-1.9795854098919815E-2</v>
      </c>
      <c r="E3765" s="130">
        <v>6.911395865552783E-3</v>
      </c>
      <c r="G3765" s="130">
        <v>3763</v>
      </c>
      <c r="H3765" s="130">
        <f t="shared" ca="1" si="119"/>
        <v>3.7331857675391135E-2</v>
      </c>
    </row>
    <row r="3766" spans="2:8" x14ac:dyDescent="0.25">
      <c r="B3766" s="136">
        <v>40549</v>
      </c>
      <c r="C3766" s="261">
        <v>6.7047710418701172</v>
      </c>
      <c r="D3766" s="130">
        <f t="shared" si="118"/>
        <v>-1.1629364874432098E-3</v>
      </c>
      <c r="E3766" s="130">
        <v>2.0195644123420758E-2</v>
      </c>
      <c r="G3766" s="130">
        <v>3764</v>
      </c>
      <c r="H3766" s="130">
        <f t="shared" ca="1" si="119"/>
        <v>1.0026116257189192E-2</v>
      </c>
    </row>
    <row r="3767" spans="2:8" x14ac:dyDescent="0.25">
      <c r="B3767" s="136">
        <v>40548</v>
      </c>
      <c r="C3767" s="261">
        <v>6.7125773429870614</v>
      </c>
      <c r="D3767" s="130">
        <f t="shared" si="118"/>
        <v>6.5037066187190367E-3</v>
      </c>
      <c r="E3767" s="130">
        <v>1.1642904833282551E-3</v>
      </c>
      <c r="G3767" s="130">
        <v>3765</v>
      </c>
      <c r="H3767" s="130">
        <f t="shared" ca="1" si="119"/>
        <v>-1.7287594404284266E-2</v>
      </c>
    </row>
    <row r="3768" spans="2:8" x14ac:dyDescent="0.25">
      <c r="B3768" s="136">
        <v>40547</v>
      </c>
      <c r="C3768" s="261">
        <v>6.6692028045654297</v>
      </c>
      <c r="D3768" s="130">
        <f t="shared" si="118"/>
        <v>-8.3836597757607819E-3</v>
      </c>
      <c r="E3768" s="130">
        <v>-6.4616817364416849E-3</v>
      </c>
      <c r="G3768" s="130">
        <v>3766</v>
      </c>
      <c r="H3768" s="130">
        <f t="shared" ca="1" si="119"/>
        <v>-1.1581136426098433E-2</v>
      </c>
    </row>
    <row r="3769" spans="2:8" x14ac:dyDescent="0.25">
      <c r="B3769" s="136">
        <v>40546</v>
      </c>
      <c r="C3769" s="261">
        <v>6.7255878448486328</v>
      </c>
      <c r="D3769" s="130">
        <f t="shared" si="118"/>
        <v>1.9058735945168454E-2</v>
      </c>
      <c r="E3769" s="130">
        <v>8.4545397606749211E-3</v>
      </c>
      <c r="G3769" s="130">
        <v>3767</v>
      </c>
      <c r="H3769" s="130">
        <f t="shared" ca="1" si="119"/>
        <v>2.6135142563278807E-3</v>
      </c>
    </row>
    <row r="3770" spans="2:8" x14ac:dyDescent="0.25">
      <c r="B3770" s="136">
        <v>40543</v>
      </c>
      <c r="C3770" s="261">
        <v>6.5998039245605469</v>
      </c>
      <c r="D3770" s="130">
        <f t="shared" si="118"/>
        <v>-4.3188794221466521E-3</v>
      </c>
      <c r="E3770" s="130">
        <v>-1.8702293864829724E-2</v>
      </c>
      <c r="G3770" s="130">
        <v>3768</v>
      </c>
      <c r="H3770" s="130">
        <f t="shared" ca="1" si="119"/>
        <v>-1.5774028059054687E-2</v>
      </c>
    </row>
    <row r="3771" spans="2:8" x14ac:dyDescent="0.25">
      <c r="B3771" s="136">
        <v>40542</v>
      </c>
      <c r="C3771" s="261">
        <v>6.6284313201904297</v>
      </c>
      <c r="D3771" s="130">
        <f t="shared" si="118"/>
        <v>7.7814946669786406E-3</v>
      </c>
      <c r="E3771" s="130">
        <v>4.3376130498890527E-3</v>
      </c>
      <c r="G3771" s="130">
        <v>3769</v>
      </c>
      <c r="H3771" s="130">
        <f t="shared" ca="1" si="119"/>
        <v>-9.9858391096931502E-3</v>
      </c>
    </row>
    <row r="3772" spans="2:8" x14ac:dyDescent="0.25">
      <c r="B3772" s="136">
        <v>40541</v>
      </c>
      <c r="C3772" s="261">
        <v>6.5772504806518546</v>
      </c>
      <c r="D3772" s="130">
        <f t="shared" si="118"/>
        <v>1.0798810974421039E-2</v>
      </c>
      <c r="E3772" s="130">
        <v>-7.7214105519471119E-3</v>
      </c>
      <c r="G3772" s="130">
        <v>3770</v>
      </c>
      <c r="H3772" s="130">
        <f t="shared" ca="1" si="119"/>
        <v>4.1706777981187588E-3</v>
      </c>
    </row>
    <row r="3773" spans="2:8" x14ac:dyDescent="0.25">
      <c r="B3773" s="136">
        <v>40540</v>
      </c>
      <c r="C3773" s="261">
        <v>6.5069828033447266</v>
      </c>
      <c r="D3773" s="130">
        <f t="shared" si="118"/>
        <v>-3.9973368667925761E-4</v>
      </c>
      <c r="E3773" s="130">
        <v>-1.0683442498325526E-2</v>
      </c>
      <c r="G3773" s="130">
        <v>3771</v>
      </c>
      <c r="H3773" s="130">
        <f t="shared" ca="1" si="119"/>
        <v>1.411837325226858E-3</v>
      </c>
    </row>
    <row r="3774" spans="2:8" x14ac:dyDescent="0.25">
      <c r="B3774" s="136">
        <v>40539</v>
      </c>
      <c r="C3774" s="261">
        <v>6.509584903717041</v>
      </c>
      <c r="D3774" s="130">
        <f t="shared" si="118"/>
        <v>2.5382930559354924E-3</v>
      </c>
      <c r="E3774" s="130">
        <v>3.9989353759732062E-4</v>
      </c>
      <c r="G3774" s="130">
        <v>3772</v>
      </c>
      <c r="H3774" s="130">
        <f t="shared" ca="1" si="119"/>
        <v>-1.1227554591238349E-2</v>
      </c>
    </row>
    <row r="3775" spans="2:8" x14ac:dyDescent="0.25">
      <c r="B3775" s="136">
        <v>40535</v>
      </c>
      <c r="C3775" s="261">
        <v>6.4931035041809082</v>
      </c>
      <c r="D3775" s="130">
        <f t="shared" si="118"/>
        <v>8.7601288828157188E-3</v>
      </c>
      <c r="E3775" s="130">
        <v>-2.5318664369400517E-3</v>
      </c>
      <c r="G3775" s="130">
        <v>3773</v>
      </c>
      <c r="H3775" s="130">
        <f t="shared" ca="1" si="119"/>
        <v>4.6468098958818054E-3</v>
      </c>
    </row>
    <row r="3776" spans="2:8" x14ac:dyDescent="0.25">
      <c r="B3776" s="136">
        <v>40534</v>
      </c>
      <c r="C3776" s="261">
        <v>6.4367170333862296</v>
      </c>
      <c r="D3776" s="130">
        <f t="shared" si="118"/>
        <v>2.1609294424277999E-3</v>
      </c>
      <c r="E3776" s="130">
        <v>-8.6840554379537284E-3</v>
      </c>
      <c r="G3776" s="130">
        <v>3774</v>
      </c>
      <c r="H3776" s="130">
        <f t="shared" ca="1" si="119"/>
        <v>-2.0151740550584104E-2</v>
      </c>
    </row>
    <row r="3777" spans="2:8" x14ac:dyDescent="0.25">
      <c r="B3777" s="136">
        <v>40533</v>
      </c>
      <c r="C3777" s="261">
        <v>6.4228377342224121</v>
      </c>
      <c r="D3777" s="130">
        <f t="shared" si="118"/>
        <v>3.9324267457787956E-3</v>
      </c>
      <c r="E3777" s="130">
        <v>-2.1562698953251709E-3</v>
      </c>
      <c r="G3777" s="130">
        <v>3775</v>
      </c>
      <c r="H3777" s="130">
        <f t="shared" ca="1" si="119"/>
        <v>-2.4518071628972005E-2</v>
      </c>
    </row>
    <row r="3778" spans="2:8" x14ac:dyDescent="0.25">
      <c r="B3778" s="136">
        <v>40532</v>
      </c>
      <c r="C3778" s="261">
        <v>6.397679328918457</v>
      </c>
      <c r="D3778" s="130">
        <f t="shared" si="118"/>
        <v>-1.3570586837335612E-4</v>
      </c>
      <c r="E3778" s="130">
        <v>-3.9170233384388789E-3</v>
      </c>
      <c r="G3778" s="130">
        <v>3776</v>
      </c>
      <c r="H3778" s="130">
        <f t="shared" ca="1" si="119"/>
        <v>8.8573722369215055E-3</v>
      </c>
    </row>
    <row r="3779" spans="2:8" x14ac:dyDescent="0.25">
      <c r="B3779" s="136">
        <v>40529</v>
      </c>
      <c r="C3779" s="261">
        <v>6.3985476493835449</v>
      </c>
      <c r="D3779" s="130">
        <f t="shared" ref="D3779:D3842" si="120">(C3779-C3780)/C3780</f>
        <v>2.5823801919940608E-3</v>
      </c>
      <c r="E3779" s="130">
        <v>1.357242869555768E-4</v>
      </c>
      <c r="G3779" s="130">
        <v>3777</v>
      </c>
      <c r="H3779" s="130">
        <f t="shared" ref="H3779:H3842" ca="1" si="121">_xlfn.NORM.INV(RAND(),N$5,N$6)</f>
        <v>-6.4242044918075346E-4</v>
      </c>
    </row>
    <row r="3780" spans="2:8" x14ac:dyDescent="0.25">
      <c r="B3780" s="136">
        <v>40528</v>
      </c>
      <c r="C3780" s="261">
        <v>6.3820667266845703</v>
      </c>
      <c r="D3780" s="130">
        <f t="shared" si="120"/>
        <v>3.0103450088505151E-2</v>
      </c>
      <c r="E3780" s="130">
        <v>-2.5757286812676046E-3</v>
      </c>
      <c r="G3780" s="130">
        <v>3778</v>
      </c>
      <c r="H3780" s="130">
        <f t="shared" ca="1" si="121"/>
        <v>1.0708931781853698E-2</v>
      </c>
    </row>
    <row r="3781" spans="2:8" x14ac:dyDescent="0.25">
      <c r="B3781" s="136">
        <v>40527</v>
      </c>
      <c r="C3781" s="261">
        <v>6.195559024810791</v>
      </c>
      <c r="D3781" s="130">
        <f t="shared" si="120"/>
        <v>1.683345419087865E-3</v>
      </c>
      <c r="E3781" s="130">
        <v>-2.9223715429667479E-2</v>
      </c>
      <c r="G3781" s="130">
        <v>3779</v>
      </c>
      <c r="H3781" s="130">
        <f t="shared" ca="1" si="121"/>
        <v>1.0926787994464541E-2</v>
      </c>
    </row>
    <row r="3782" spans="2:8" x14ac:dyDescent="0.25">
      <c r="B3782" s="136">
        <v>40526</v>
      </c>
      <c r="C3782" s="261">
        <v>6.1851472854614258</v>
      </c>
      <c r="D3782" s="130">
        <f t="shared" si="120"/>
        <v>1.1921712085703206E-2</v>
      </c>
      <c r="E3782" s="130">
        <v>-1.6805165292865889E-3</v>
      </c>
      <c r="G3782" s="130">
        <v>3780</v>
      </c>
      <c r="H3782" s="130">
        <f t="shared" ca="1" si="121"/>
        <v>3.4731340563607375E-2</v>
      </c>
    </row>
    <row r="3783" spans="2:8" x14ac:dyDescent="0.25">
      <c r="B3783" s="136">
        <v>40525</v>
      </c>
      <c r="C3783" s="261">
        <v>6.1122784614562988</v>
      </c>
      <c r="D3783" s="130">
        <f t="shared" si="120"/>
        <v>9.889663069339279E-3</v>
      </c>
      <c r="E3783" s="130">
        <v>-1.1781259304270679E-2</v>
      </c>
      <c r="G3783" s="130">
        <v>3781</v>
      </c>
      <c r="H3783" s="130">
        <f t="shared" ca="1" si="121"/>
        <v>5.1061682642036393E-3</v>
      </c>
    </row>
    <row r="3784" spans="2:8" x14ac:dyDescent="0.25">
      <c r="B3784" s="136">
        <v>40522</v>
      </c>
      <c r="C3784" s="261">
        <v>6.052422046661377</v>
      </c>
      <c r="D3784" s="130">
        <f t="shared" si="120"/>
        <v>4.3182320623844682E-3</v>
      </c>
      <c r="E3784" s="130">
        <v>-9.7928154242927952E-3</v>
      </c>
      <c r="G3784" s="130">
        <v>3782</v>
      </c>
      <c r="H3784" s="130">
        <f t="shared" ca="1" si="121"/>
        <v>-3.8708233824732187E-2</v>
      </c>
    </row>
    <row r="3785" spans="2:8" x14ac:dyDescent="0.25">
      <c r="B3785" s="136">
        <v>40521</v>
      </c>
      <c r="C3785" s="261">
        <v>6.0263986587524414</v>
      </c>
      <c r="D3785" s="130">
        <f t="shared" si="120"/>
        <v>-8.4210982200454022E-3</v>
      </c>
      <c r="E3785" s="130">
        <v>-4.29966511064616E-3</v>
      </c>
      <c r="G3785" s="130">
        <v>3783</v>
      </c>
      <c r="H3785" s="130">
        <f t="shared" ca="1" si="121"/>
        <v>9.4714397207811708E-3</v>
      </c>
    </row>
    <row r="3786" spans="2:8" x14ac:dyDescent="0.25">
      <c r="B3786" s="136">
        <v>40520</v>
      </c>
      <c r="C3786" s="261">
        <v>6.0775785446166992</v>
      </c>
      <c r="D3786" s="130">
        <f t="shared" si="120"/>
        <v>-7.1354049920550899E-4</v>
      </c>
      <c r="E3786" s="130">
        <v>8.4926153682061325E-3</v>
      </c>
      <c r="G3786" s="130">
        <v>3784</v>
      </c>
      <c r="H3786" s="130">
        <f t="shared" ca="1" si="121"/>
        <v>9.491906972686379E-3</v>
      </c>
    </row>
    <row r="3787" spans="2:8" x14ac:dyDescent="0.25">
      <c r="B3787" s="136">
        <v>40519</v>
      </c>
      <c r="C3787" s="261">
        <v>6.0819182395935059</v>
      </c>
      <c r="D3787" s="130">
        <f t="shared" si="120"/>
        <v>9.0675764068805821E-3</v>
      </c>
      <c r="E3787" s="130">
        <v>7.1405000280096533E-4</v>
      </c>
      <c r="G3787" s="130">
        <v>3785</v>
      </c>
      <c r="H3787" s="130">
        <f t="shared" ca="1" si="121"/>
        <v>3.191060187886012E-2</v>
      </c>
    </row>
    <row r="3788" spans="2:8" x14ac:dyDescent="0.25">
      <c r="B3788" s="136">
        <v>40518</v>
      </c>
      <c r="C3788" s="261">
        <v>6.0272655487060547</v>
      </c>
      <c r="D3788" s="130">
        <f t="shared" si="120"/>
        <v>2.1639130220024914E-3</v>
      </c>
      <c r="E3788" s="130">
        <v>-8.9860943101240983E-3</v>
      </c>
      <c r="G3788" s="130">
        <v>3786</v>
      </c>
      <c r="H3788" s="130">
        <f t="shared" ca="1" si="121"/>
        <v>1.0287003962243236E-2</v>
      </c>
    </row>
    <row r="3789" spans="2:8" x14ac:dyDescent="0.25">
      <c r="B3789" s="136">
        <v>40515</v>
      </c>
      <c r="C3789" s="261">
        <v>6.0142512321472168</v>
      </c>
      <c r="D3789" s="130">
        <f t="shared" si="120"/>
        <v>8.6598148880254904E-4</v>
      </c>
      <c r="E3789" s="130">
        <v>-2.1592406131221197E-3</v>
      </c>
      <c r="G3789" s="130">
        <v>3787</v>
      </c>
      <c r="H3789" s="130">
        <f t="shared" ca="1" si="121"/>
        <v>-6.8751142176277317E-4</v>
      </c>
    </row>
    <row r="3790" spans="2:8" x14ac:dyDescent="0.25">
      <c r="B3790" s="136">
        <v>40514</v>
      </c>
      <c r="C3790" s="261">
        <v>6.0090475082397461</v>
      </c>
      <c r="D3790" s="130">
        <f t="shared" si="120"/>
        <v>2.0928328919154252E-2</v>
      </c>
      <c r="E3790" s="130">
        <v>-8.6523221372195025E-4</v>
      </c>
      <c r="G3790" s="130">
        <v>3788</v>
      </c>
      <c r="H3790" s="130">
        <f t="shared" ca="1" si="121"/>
        <v>-1.8142221422979436E-2</v>
      </c>
    </row>
    <row r="3791" spans="2:8" x14ac:dyDescent="0.25">
      <c r="B3791" s="136">
        <v>40513</v>
      </c>
      <c r="C3791" s="261">
        <v>5.8858661651611328</v>
      </c>
      <c r="D3791" s="130">
        <f t="shared" si="120"/>
        <v>2.5699158695344178E-2</v>
      </c>
      <c r="E3791" s="130">
        <v>-2.0499312563214744E-2</v>
      </c>
      <c r="G3791" s="130">
        <v>3789</v>
      </c>
      <c r="H3791" s="130">
        <f t="shared" ca="1" si="121"/>
        <v>1.3399454586433272E-2</v>
      </c>
    </row>
    <row r="3792" spans="2:8" x14ac:dyDescent="0.25">
      <c r="B3792" s="136">
        <v>40512</v>
      </c>
      <c r="C3792" s="261">
        <v>5.7383942604064941</v>
      </c>
      <c r="D3792" s="130">
        <f t="shared" si="120"/>
        <v>-3.464852597194448E-3</v>
      </c>
      <c r="E3792" s="130">
        <v>-2.5055259602662312E-2</v>
      </c>
      <c r="G3792" s="130">
        <v>3790</v>
      </c>
      <c r="H3792" s="130">
        <f t="shared" ca="1" si="121"/>
        <v>1.3151903752359997E-2</v>
      </c>
    </row>
    <row r="3793" spans="2:8" x14ac:dyDescent="0.25">
      <c r="B3793" s="136">
        <v>40511</v>
      </c>
      <c r="C3793" s="261">
        <v>5.7583460807800293</v>
      </c>
      <c r="D3793" s="130">
        <f t="shared" si="120"/>
        <v>-8.6618857571183136E-3</v>
      </c>
      <c r="E3793" s="130">
        <v>3.47689954160135E-3</v>
      </c>
      <c r="G3793" s="130">
        <v>3791</v>
      </c>
      <c r="H3793" s="130">
        <f t="shared" ca="1" si="121"/>
        <v>3.4106875642062023E-2</v>
      </c>
    </row>
    <row r="3794" spans="2:8" x14ac:dyDescent="0.25">
      <c r="B3794" s="136">
        <v>40508</v>
      </c>
      <c r="C3794" s="261">
        <v>5.8086600303649902</v>
      </c>
      <c r="D3794" s="130">
        <f t="shared" si="120"/>
        <v>1.7953402569052877E-3</v>
      </c>
      <c r="E3794" s="130">
        <v>8.7375695866729452E-3</v>
      </c>
      <c r="G3794" s="130">
        <v>3792</v>
      </c>
      <c r="H3794" s="130">
        <f t="shared" ca="1" si="121"/>
        <v>-1.4917307310855683E-2</v>
      </c>
    </row>
    <row r="3795" spans="2:8" x14ac:dyDescent="0.25">
      <c r="B3795" s="136">
        <v>40506</v>
      </c>
      <c r="C3795" s="261">
        <v>5.7982501983642578</v>
      </c>
      <c r="D3795" s="130">
        <f t="shared" si="120"/>
        <v>1.7506401352233362E-2</v>
      </c>
      <c r="E3795" s="130">
        <v>-1.7921227867209702E-3</v>
      </c>
      <c r="G3795" s="130">
        <v>3793</v>
      </c>
      <c r="H3795" s="130">
        <f t="shared" ca="1" si="121"/>
        <v>1.8201024187947879E-2</v>
      </c>
    </row>
    <row r="3796" spans="2:8" x14ac:dyDescent="0.25">
      <c r="B3796" s="136">
        <v>40505</v>
      </c>
      <c r="C3796" s="261">
        <v>5.6984901428222656</v>
      </c>
      <c r="D3796" s="130">
        <f t="shared" si="120"/>
        <v>-2.0721476523816087E-2</v>
      </c>
      <c r="E3796" s="130">
        <v>-1.7205200211976961E-2</v>
      </c>
      <c r="G3796" s="130">
        <v>3794</v>
      </c>
      <c r="H3796" s="130">
        <f t="shared" ca="1" si="121"/>
        <v>2.3708807427524854E-2</v>
      </c>
    </row>
    <row r="3797" spans="2:8" x14ac:dyDescent="0.25">
      <c r="B3797" s="136">
        <v>40504</v>
      </c>
      <c r="C3797" s="261">
        <v>5.8190698623657227</v>
      </c>
      <c r="D3797" s="130">
        <f t="shared" si="120"/>
        <v>1.7288141696907091E-2</v>
      </c>
      <c r="E3797" s="130">
        <v>2.1159941760246347E-2</v>
      </c>
      <c r="G3797" s="130">
        <v>3795</v>
      </c>
      <c r="H3797" s="130">
        <f t="shared" ca="1" si="121"/>
        <v>1.6118404590050449E-2</v>
      </c>
    </row>
    <row r="3798" spans="2:8" x14ac:dyDescent="0.25">
      <c r="B3798" s="136">
        <v>40501</v>
      </c>
      <c r="C3798" s="261">
        <v>5.7201786041259766</v>
      </c>
      <c r="D3798" s="130">
        <f t="shared" si="120"/>
        <v>-6.0290758488299795E-3</v>
      </c>
      <c r="E3798" s="130">
        <v>-1.6994341119586111E-2</v>
      </c>
      <c r="G3798" s="130">
        <v>3796</v>
      </c>
      <c r="H3798" s="130">
        <f t="shared" ca="1" si="121"/>
        <v>1.2256853078943844E-2</v>
      </c>
    </row>
    <row r="3799" spans="2:8" x14ac:dyDescent="0.25">
      <c r="B3799" s="136">
        <v>40500</v>
      </c>
      <c r="C3799" s="261">
        <v>5.7548751831054688</v>
      </c>
      <c r="D3799" s="130">
        <f t="shared" si="120"/>
        <v>2.8367327653852088E-2</v>
      </c>
      <c r="E3799" s="130">
        <v>6.0656460891737674E-3</v>
      </c>
      <c r="G3799" s="130">
        <v>3797</v>
      </c>
      <c r="H3799" s="130">
        <f t="shared" ca="1" si="121"/>
        <v>3.6978405343223333E-3</v>
      </c>
    </row>
    <row r="3800" spans="2:8" x14ac:dyDescent="0.25">
      <c r="B3800" s="136">
        <v>40499</v>
      </c>
      <c r="C3800" s="261">
        <v>5.596127986907959</v>
      </c>
      <c r="D3800" s="130">
        <f t="shared" si="120"/>
        <v>-1.5477122368040559E-3</v>
      </c>
      <c r="E3800" s="130">
        <v>-2.7584820025904708E-2</v>
      </c>
      <c r="G3800" s="130">
        <v>3798</v>
      </c>
      <c r="H3800" s="130">
        <f t="shared" ca="1" si="121"/>
        <v>1.9049371971038554E-2</v>
      </c>
    </row>
    <row r="3801" spans="2:8" x14ac:dyDescent="0.25">
      <c r="B3801" s="136">
        <v>40498</v>
      </c>
      <c r="C3801" s="261">
        <v>5.6048026084899902</v>
      </c>
      <c r="D3801" s="130">
        <f t="shared" si="120"/>
        <v>-2.7982546539996288E-2</v>
      </c>
      <c r="E3801" s="130">
        <v>1.55011136312918E-3</v>
      </c>
      <c r="G3801" s="130">
        <v>3799</v>
      </c>
      <c r="H3801" s="130">
        <f t="shared" ca="1" si="121"/>
        <v>3.3891633494448466E-2</v>
      </c>
    </row>
    <row r="3802" spans="2:8" x14ac:dyDescent="0.25">
      <c r="B3802" s="136">
        <v>40497</v>
      </c>
      <c r="C3802" s="261">
        <v>5.7661542892456046</v>
      </c>
      <c r="D3802" s="130">
        <f t="shared" si="120"/>
        <v>2.5640098773160435E-3</v>
      </c>
      <c r="E3802" s="130">
        <v>2.8788111201490586E-2</v>
      </c>
      <c r="G3802" s="130">
        <v>3800</v>
      </c>
      <c r="H3802" s="130">
        <f t="shared" ca="1" si="121"/>
        <v>1.9549557504181616E-3</v>
      </c>
    </row>
    <row r="3803" spans="2:8" x14ac:dyDescent="0.25">
      <c r="B3803" s="136">
        <v>40494</v>
      </c>
      <c r="C3803" s="261">
        <v>5.7514076232910156</v>
      </c>
      <c r="D3803" s="130">
        <f t="shared" si="120"/>
        <v>-1.9955359355562651E-2</v>
      </c>
      <c r="E3803" s="130">
        <v>-2.5574525437331449E-3</v>
      </c>
      <c r="G3803" s="130">
        <v>3801</v>
      </c>
      <c r="H3803" s="130">
        <f t="shared" ca="1" si="121"/>
        <v>-1.6345224910928408E-2</v>
      </c>
    </row>
    <row r="3804" spans="2:8" x14ac:dyDescent="0.25">
      <c r="B3804" s="136">
        <v>40493</v>
      </c>
      <c r="C3804" s="261">
        <v>5.8685159683227539</v>
      </c>
      <c r="D3804" s="130">
        <f t="shared" si="120"/>
        <v>-9.8069355359990586E-3</v>
      </c>
      <c r="E3804" s="130">
        <v>2.0361684078432207E-2</v>
      </c>
      <c r="G3804" s="130">
        <v>3802</v>
      </c>
      <c r="H3804" s="130">
        <f t="shared" ca="1" si="121"/>
        <v>2.2679444923937944E-2</v>
      </c>
    </row>
    <row r="3805" spans="2:8" x14ac:dyDescent="0.25">
      <c r="B3805" s="136">
        <v>40492</v>
      </c>
      <c r="C3805" s="261">
        <v>5.926638126373291</v>
      </c>
      <c r="D3805" s="130">
        <f t="shared" si="120"/>
        <v>1.3800060261630748E-2</v>
      </c>
      <c r="E3805" s="130">
        <v>9.9040640537182804E-3</v>
      </c>
      <c r="G3805" s="130">
        <v>3803</v>
      </c>
      <c r="H3805" s="130">
        <f t="shared" ca="1" si="121"/>
        <v>-1.2163536151488028E-2</v>
      </c>
    </row>
    <row r="3806" spans="2:8" x14ac:dyDescent="0.25">
      <c r="B3806" s="136">
        <v>40491</v>
      </c>
      <c r="C3806" s="261">
        <v>5.8459634780883789</v>
      </c>
      <c r="D3806" s="130">
        <f t="shared" si="120"/>
        <v>-8.6787589694875301E-3</v>
      </c>
      <c r="E3806" s="130">
        <v>-1.3612210930495876E-2</v>
      </c>
      <c r="G3806" s="130">
        <v>3804</v>
      </c>
      <c r="H3806" s="130">
        <f t="shared" ca="1" si="121"/>
        <v>1.0480005355790814E-2</v>
      </c>
    </row>
    <row r="3807" spans="2:8" x14ac:dyDescent="0.25">
      <c r="B3807" s="136">
        <v>40490</v>
      </c>
      <c r="C3807" s="261">
        <v>5.8971433639526367</v>
      </c>
      <c r="D3807" s="130">
        <f t="shared" si="120"/>
        <v>-1.421123904815857E-2</v>
      </c>
      <c r="E3807" s="130">
        <v>8.7547392412026422E-3</v>
      </c>
      <c r="G3807" s="130">
        <v>3805</v>
      </c>
      <c r="H3807" s="130">
        <f t="shared" ca="1" si="121"/>
        <v>4.1306223471762424E-2</v>
      </c>
    </row>
    <row r="3808" spans="2:8" x14ac:dyDescent="0.25">
      <c r="B3808" s="136">
        <v>40487</v>
      </c>
      <c r="C3808" s="261">
        <v>5.9821572303771973</v>
      </c>
      <c r="D3808" s="130">
        <f t="shared" si="120"/>
        <v>-8.6254493903226842E-3</v>
      </c>
      <c r="E3808" s="130">
        <v>1.4416109831113025E-2</v>
      </c>
      <c r="G3808" s="130">
        <v>3806</v>
      </c>
      <c r="H3808" s="130">
        <f t="shared" ca="1" si="121"/>
        <v>4.7541282120750213E-2</v>
      </c>
    </row>
    <row r="3809" spans="2:8" x14ac:dyDescent="0.25">
      <c r="B3809" s="136">
        <v>40486</v>
      </c>
      <c r="C3809" s="261">
        <v>6.0342049598693848</v>
      </c>
      <c r="D3809" s="130">
        <f t="shared" si="120"/>
        <v>2.1589030046054888E-2</v>
      </c>
      <c r="E3809" s="130">
        <v>8.7004950702216331E-3</v>
      </c>
      <c r="G3809" s="130">
        <v>3807</v>
      </c>
      <c r="H3809" s="130">
        <f t="shared" ca="1" si="121"/>
        <v>-1.8383032045208858E-2</v>
      </c>
    </row>
    <row r="3810" spans="2:8" x14ac:dyDescent="0.25">
      <c r="B3810" s="136">
        <v>40485</v>
      </c>
      <c r="C3810" s="261">
        <v>5.9066853523254386</v>
      </c>
      <c r="D3810" s="130">
        <f t="shared" si="120"/>
        <v>4.721956363046325E-3</v>
      </c>
      <c r="E3810" s="130">
        <v>-2.1132793531545284E-2</v>
      </c>
      <c r="G3810" s="130">
        <v>3808</v>
      </c>
      <c r="H3810" s="130">
        <f t="shared" ca="1" si="121"/>
        <v>3.730420209081442E-2</v>
      </c>
    </row>
    <row r="3811" spans="2:8" x14ac:dyDescent="0.25">
      <c r="B3811" s="136">
        <v>40484</v>
      </c>
      <c r="C3811" s="261">
        <v>5.8789253234863281</v>
      </c>
      <c r="D3811" s="130">
        <f t="shared" si="120"/>
        <v>8.1822300215717795E-3</v>
      </c>
      <c r="E3811" s="130">
        <v>-4.6997642811939236E-3</v>
      </c>
      <c r="G3811" s="130">
        <v>3809</v>
      </c>
      <c r="H3811" s="130">
        <f t="shared" ca="1" si="121"/>
        <v>3.743920122214753E-3</v>
      </c>
    </row>
    <row r="3812" spans="2:8" x14ac:dyDescent="0.25">
      <c r="B3812" s="136">
        <v>40483</v>
      </c>
      <c r="C3812" s="261">
        <v>5.8312129974365234</v>
      </c>
      <c r="D3812" s="130">
        <f t="shared" si="120"/>
        <v>-3.2627025740548602E-3</v>
      </c>
      <c r="E3812" s="130">
        <v>-8.115824478870954E-3</v>
      </c>
      <c r="G3812" s="130">
        <v>3810</v>
      </c>
      <c r="H3812" s="130">
        <f t="shared" ca="1" si="121"/>
        <v>-3.3940842719179201E-2</v>
      </c>
    </row>
    <row r="3813" spans="2:8" x14ac:dyDescent="0.25">
      <c r="B3813" s="136">
        <v>40480</v>
      </c>
      <c r="C3813" s="261">
        <v>5.8503007888793954</v>
      </c>
      <c r="D3813" s="130">
        <f t="shared" si="120"/>
        <v>8.0719076071779968E-3</v>
      </c>
      <c r="E3813" s="130">
        <v>3.273382648046508E-3</v>
      </c>
      <c r="G3813" s="130">
        <v>3811</v>
      </c>
      <c r="H3813" s="130">
        <f t="shared" ca="1" si="121"/>
        <v>1.1479755689799694E-2</v>
      </c>
    </row>
    <row r="3814" spans="2:8" x14ac:dyDescent="0.25">
      <c r="B3814" s="136">
        <v>40479</v>
      </c>
      <c r="C3814" s="261">
        <v>5.8034558296203613</v>
      </c>
      <c r="D3814" s="130">
        <f t="shared" si="120"/>
        <v>7.5301955352447946E-3</v>
      </c>
      <c r="E3814" s="130">
        <v>-8.0072736342172036E-3</v>
      </c>
      <c r="G3814" s="130">
        <v>3812</v>
      </c>
      <c r="H3814" s="130">
        <f t="shared" ca="1" si="121"/>
        <v>-1.6073619346363692E-3</v>
      </c>
    </row>
    <row r="3815" spans="2:8" x14ac:dyDescent="0.25">
      <c r="B3815" s="136">
        <v>40478</v>
      </c>
      <c r="C3815" s="261">
        <v>5.7600812911987296</v>
      </c>
      <c r="D3815" s="130">
        <f t="shared" si="120"/>
        <v>-1.1757855041048992E-2</v>
      </c>
      <c r="E3815" s="130">
        <v>-7.473915490189771E-3</v>
      </c>
      <c r="G3815" s="130">
        <v>3813</v>
      </c>
      <c r="H3815" s="130">
        <f t="shared" ca="1" si="121"/>
        <v>1.6126622785614619E-2</v>
      </c>
    </row>
    <row r="3816" spans="2:8" x14ac:dyDescent="0.25">
      <c r="B3816" s="136">
        <v>40477</v>
      </c>
      <c r="C3816" s="261">
        <v>5.82861328125</v>
      </c>
      <c r="D3816" s="130">
        <f t="shared" si="120"/>
        <v>-4.887117445741729E-3</v>
      </c>
      <c r="E3816" s="130">
        <v>1.1897747025894531E-2</v>
      </c>
      <c r="G3816" s="130">
        <v>3814</v>
      </c>
      <c r="H3816" s="130">
        <f t="shared" ca="1" si="121"/>
        <v>9.009477649295496E-3</v>
      </c>
    </row>
    <row r="3817" spans="2:8" x14ac:dyDescent="0.25">
      <c r="B3817" s="136">
        <v>40476</v>
      </c>
      <c r="C3817" s="261">
        <v>5.8572382926940918</v>
      </c>
      <c r="D3817" s="130">
        <f t="shared" si="120"/>
        <v>-6.474426552986412E-3</v>
      </c>
      <c r="E3817" s="130">
        <v>4.91111865942029E-3</v>
      </c>
      <c r="G3817" s="130">
        <v>3815</v>
      </c>
      <c r="H3817" s="130">
        <f t="shared" ca="1" si="121"/>
        <v>3.5520904355496132E-3</v>
      </c>
    </row>
    <row r="3818" spans="2:8" x14ac:dyDescent="0.25">
      <c r="B3818" s="136">
        <v>40473</v>
      </c>
      <c r="C3818" s="261">
        <v>5.8954076766967773</v>
      </c>
      <c r="D3818" s="130">
        <f t="shared" si="120"/>
        <v>8.0096532297350455E-3</v>
      </c>
      <c r="E3818" s="130">
        <v>6.51661791706432E-3</v>
      </c>
      <c r="G3818" s="130">
        <v>3816</v>
      </c>
      <c r="H3818" s="130">
        <f t="shared" ca="1" si="121"/>
        <v>-2.3885347780984511E-2</v>
      </c>
    </row>
    <row r="3819" spans="2:8" x14ac:dyDescent="0.25">
      <c r="B3819" s="136">
        <v>40472</v>
      </c>
      <c r="C3819" s="261">
        <v>5.8485627174377441</v>
      </c>
      <c r="D3819" s="130">
        <f t="shared" si="120"/>
        <v>8.8279358561999741E-3</v>
      </c>
      <c r="E3819" s="130">
        <v>-7.946008457430485E-3</v>
      </c>
      <c r="G3819" s="130">
        <v>3817</v>
      </c>
      <c r="H3819" s="130">
        <f t="shared" ca="1" si="121"/>
        <v>-2.051213784856365E-2</v>
      </c>
    </row>
    <row r="3820" spans="2:8" x14ac:dyDescent="0.25">
      <c r="B3820" s="136">
        <v>40471</v>
      </c>
      <c r="C3820" s="261">
        <v>5.7973837852478027</v>
      </c>
      <c r="D3820" s="130">
        <f t="shared" si="120"/>
        <v>7.3865376380579158E-3</v>
      </c>
      <c r="E3820" s="130">
        <v>-8.7506853670815902E-3</v>
      </c>
      <c r="G3820" s="130">
        <v>3818</v>
      </c>
      <c r="H3820" s="130">
        <f t="shared" ca="1" si="121"/>
        <v>-2.2864308547271457E-3</v>
      </c>
    </row>
    <row r="3821" spans="2:8" x14ac:dyDescent="0.25">
      <c r="B3821" s="136">
        <v>40470</v>
      </c>
      <c r="C3821" s="261">
        <v>5.7548751831054688</v>
      </c>
      <c r="D3821" s="130">
        <f t="shared" si="120"/>
        <v>-2.1880442930272061E-2</v>
      </c>
      <c r="E3821" s="130">
        <v>-7.3323767611353681E-3</v>
      </c>
      <c r="G3821" s="130">
        <v>3819</v>
      </c>
      <c r="H3821" s="130">
        <f t="shared" ca="1" si="121"/>
        <v>5.6933110240279423E-3</v>
      </c>
    </row>
    <row r="3822" spans="2:8" x14ac:dyDescent="0.25">
      <c r="B3822" s="136">
        <v>40469</v>
      </c>
      <c r="C3822" s="261">
        <v>5.8836112022399902</v>
      </c>
      <c r="D3822" s="130">
        <f t="shared" si="120"/>
        <v>1.7489243774093182E-3</v>
      </c>
      <c r="E3822" s="130">
        <v>2.2369906390402795E-2</v>
      </c>
      <c r="G3822" s="130">
        <v>3820</v>
      </c>
      <c r="H3822" s="130">
        <f t="shared" ca="1" si="121"/>
        <v>2.3144493725933253E-2</v>
      </c>
    </row>
    <row r="3823" spans="2:8" x14ac:dyDescent="0.25">
      <c r="B3823" s="136">
        <v>40466</v>
      </c>
      <c r="C3823" s="261">
        <v>5.8733391761779794</v>
      </c>
      <c r="D3823" s="130">
        <f t="shared" si="120"/>
        <v>-3.3797934225102078E-2</v>
      </c>
      <c r="E3823" s="130">
        <v>-1.7458709810906773E-3</v>
      </c>
      <c r="G3823" s="130">
        <v>3821</v>
      </c>
      <c r="H3823" s="130">
        <f t="shared" ca="1" si="121"/>
        <v>4.031850250802866E-2</v>
      </c>
    </row>
    <row r="3824" spans="2:8" x14ac:dyDescent="0.25">
      <c r="B3824" s="136">
        <v>40465</v>
      </c>
      <c r="C3824" s="261">
        <v>6.0787897109985352</v>
      </c>
      <c r="D3824" s="130">
        <f t="shared" si="120"/>
        <v>-2.6683869683703674E-3</v>
      </c>
      <c r="E3824" s="130">
        <v>3.4980192469363021E-2</v>
      </c>
      <c r="G3824" s="130">
        <v>3822</v>
      </c>
      <c r="H3824" s="130">
        <f t="shared" ca="1" si="121"/>
        <v>-1.3427959594541419E-2</v>
      </c>
    </row>
    <row r="3825" spans="2:8" x14ac:dyDescent="0.25">
      <c r="B3825" s="136">
        <v>40464</v>
      </c>
      <c r="C3825" s="261">
        <v>6.0950536727905273</v>
      </c>
      <c r="D3825" s="130">
        <f t="shared" si="120"/>
        <v>3.2782141998662792E-2</v>
      </c>
      <c r="E3825" s="130">
        <v>2.67552630790391E-3</v>
      </c>
      <c r="G3825" s="130">
        <v>3823</v>
      </c>
      <c r="H3825" s="130">
        <f t="shared" ca="1" si="121"/>
        <v>-1.0357407750913683E-3</v>
      </c>
    </row>
    <row r="3826" spans="2:8" x14ac:dyDescent="0.25">
      <c r="B3826" s="136">
        <v>40463</v>
      </c>
      <c r="C3826" s="261">
        <v>5.9015870094299316</v>
      </c>
      <c r="D3826" s="130">
        <f t="shared" si="120"/>
        <v>2.0347502504373394E-3</v>
      </c>
      <c r="E3826" s="130">
        <v>-3.1741584856630138E-2</v>
      </c>
      <c r="G3826" s="130">
        <v>3824</v>
      </c>
      <c r="H3826" s="130">
        <f t="shared" ca="1" si="121"/>
        <v>-1.3312267106672496E-2</v>
      </c>
    </row>
    <row r="3827" spans="2:8" x14ac:dyDescent="0.25">
      <c r="B3827" s="136">
        <v>40462</v>
      </c>
      <c r="C3827" s="261">
        <v>5.8896031379699707</v>
      </c>
      <c r="D3827" s="130">
        <f t="shared" si="120"/>
        <v>-9.9296464011835259E-3</v>
      </c>
      <c r="E3827" s="130">
        <v>-2.0306184490396133E-3</v>
      </c>
      <c r="G3827" s="130">
        <v>3825</v>
      </c>
      <c r="H3827" s="130">
        <f t="shared" ca="1" si="121"/>
        <v>1.750855465092175E-2</v>
      </c>
    </row>
    <row r="3828" spans="2:8" x14ac:dyDescent="0.25">
      <c r="B3828" s="136">
        <v>40459</v>
      </c>
      <c r="C3828" s="261">
        <v>5.9486713409423828</v>
      </c>
      <c r="D3828" s="130">
        <f t="shared" si="120"/>
        <v>9.2957580797142867E-3</v>
      </c>
      <c r="E3828" s="130">
        <v>1.0029233139938143E-2</v>
      </c>
      <c r="G3828" s="130">
        <v>3826</v>
      </c>
      <c r="H3828" s="130">
        <f t="shared" ca="1" si="121"/>
        <v>-3.5248048183902689E-2</v>
      </c>
    </row>
    <row r="3829" spans="2:8" x14ac:dyDescent="0.25">
      <c r="B3829" s="136">
        <v>40458</v>
      </c>
      <c r="C3829" s="261">
        <v>5.893883228302002</v>
      </c>
      <c r="D3829" s="130">
        <f t="shared" si="120"/>
        <v>-2.4631806109167184E-3</v>
      </c>
      <c r="E3829" s="130">
        <v>-9.2101428201782926E-3</v>
      </c>
      <c r="G3829" s="130">
        <v>3827</v>
      </c>
      <c r="H3829" s="130">
        <f t="shared" ca="1" si="121"/>
        <v>-2.059405780519746E-2</v>
      </c>
    </row>
    <row r="3830" spans="2:8" x14ac:dyDescent="0.25">
      <c r="B3830" s="136">
        <v>40457</v>
      </c>
      <c r="C3830" s="261">
        <v>5.9084367752075204</v>
      </c>
      <c r="D3830" s="130">
        <f t="shared" si="120"/>
        <v>-1.0182011178468071E-2</v>
      </c>
      <c r="E3830" s="130">
        <v>2.4692628512952858E-3</v>
      </c>
      <c r="G3830" s="130">
        <v>3828</v>
      </c>
      <c r="H3830" s="130">
        <f t="shared" ca="1" si="121"/>
        <v>1.1064006811221347E-2</v>
      </c>
    </row>
    <row r="3831" spans="2:8" x14ac:dyDescent="0.25">
      <c r="B3831" s="136">
        <v>40456</v>
      </c>
      <c r="C3831" s="261">
        <v>5.9692153930664063</v>
      </c>
      <c r="D3831" s="130">
        <f t="shared" si="120"/>
        <v>1.3370315965452151E-2</v>
      </c>
      <c r="E3831" s="130">
        <v>1.0286750992059336E-2</v>
      </c>
      <c r="G3831" s="130">
        <v>3829</v>
      </c>
      <c r="H3831" s="130">
        <f t="shared" ca="1" si="121"/>
        <v>6.9537850150442064E-4</v>
      </c>
    </row>
    <row r="3832" spans="2:8" x14ac:dyDescent="0.25">
      <c r="B3832" s="136">
        <v>40455</v>
      </c>
      <c r="C3832" s="261">
        <v>5.8904581069946289</v>
      </c>
      <c r="D3832" s="130">
        <f t="shared" si="120"/>
        <v>-2.4248400989717755E-2</v>
      </c>
      <c r="E3832" s="130">
        <v>-1.3193909230224553E-2</v>
      </c>
      <c r="G3832" s="130">
        <v>3830</v>
      </c>
      <c r="H3832" s="130">
        <f t="shared" ca="1" si="121"/>
        <v>3.7520344229859625E-4</v>
      </c>
    </row>
    <row r="3833" spans="2:8" x14ac:dyDescent="0.25">
      <c r="B3833" s="136">
        <v>40452</v>
      </c>
      <c r="C3833" s="261">
        <v>6.036841869354248</v>
      </c>
      <c r="D3833" s="130">
        <f t="shared" si="120"/>
        <v>4.7689487665406038E-2</v>
      </c>
      <c r="E3833" s="130">
        <v>2.4850997953078664E-2</v>
      </c>
      <c r="G3833" s="130">
        <v>3831</v>
      </c>
      <c r="H3833" s="130">
        <f t="shared" ca="1" si="121"/>
        <v>-1.6687785524806119E-3</v>
      </c>
    </row>
    <row r="3834" spans="2:8" x14ac:dyDescent="0.25">
      <c r="B3834" s="136">
        <v>40451</v>
      </c>
      <c r="C3834" s="261">
        <v>5.7620525360107422</v>
      </c>
      <c r="D3834" s="130">
        <f t="shared" si="120"/>
        <v>2.6813900412269425E-3</v>
      </c>
      <c r="E3834" s="130">
        <v>-4.5518723082421844E-2</v>
      </c>
      <c r="G3834" s="130">
        <v>3832</v>
      </c>
      <c r="H3834" s="130">
        <f t="shared" ca="1" si="121"/>
        <v>3.6085774202446646E-3</v>
      </c>
    </row>
    <row r="3835" spans="2:8" x14ac:dyDescent="0.25">
      <c r="B3835" s="136">
        <v>40450</v>
      </c>
      <c r="C3835" s="261">
        <v>5.7466435432434082</v>
      </c>
      <c r="D3835" s="130">
        <f t="shared" si="120"/>
        <v>-1.6357765353298655E-3</v>
      </c>
      <c r="E3835" s="130">
        <v>-2.6742194159170467E-3</v>
      </c>
      <c r="G3835" s="130">
        <v>3833</v>
      </c>
      <c r="H3835" s="130">
        <f t="shared" ca="1" si="121"/>
        <v>-5.5779610049222231E-2</v>
      </c>
    </row>
    <row r="3836" spans="2:8" x14ac:dyDescent="0.25">
      <c r="B3836" s="136">
        <v>40449</v>
      </c>
      <c r="C3836" s="261">
        <v>5.7560591697692871</v>
      </c>
      <c r="D3836" s="130">
        <f t="shared" si="120"/>
        <v>1.6785128305903518E-2</v>
      </c>
      <c r="E3836" s="130">
        <v>1.638456684328244E-3</v>
      </c>
      <c r="G3836" s="130">
        <v>3834</v>
      </c>
      <c r="H3836" s="130">
        <f t="shared" ca="1" si="121"/>
        <v>-4.3160164314545987E-2</v>
      </c>
    </row>
    <row r="3837" spans="2:8" x14ac:dyDescent="0.25">
      <c r="B3837" s="136">
        <v>40448</v>
      </c>
      <c r="C3837" s="261">
        <v>5.6610379219055176</v>
      </c>
      <c r="D3837" s="130">
        <f t="shared" si="120"/>
        <v>-1.1214071209069002E-2</v>
      </c>
      <c r="E3837" s="130">
        <v>-1.6508038757283683E-2</v>
      </c>
      <c r="G3837" s="130">
        <v>3835</v>
      </c>
      <c r="H3837" s="130">
        <f t="shared" ca="1" si="121"/>
        <v>1.910520160573961E-2</v>
      </c>
    </row>
    <row r="3838" spans="2:8" x14ac:dyDescent="0.25">
      <c r="B3838" s="136">
        <v>40445</v>
      </c>
      <c r="C3838" s="261">
        <v>5.7252411842346191</v>
      </c>
      <c r="D3838" s="130">
        <f t="shared" si="120"/>
        <v>2.2473517600020233E-2</v>
      </c>
      <c r="E3838" s="130">
        <v>1.1341252825858232E-2</v>
      </c>
      <c r="G3838" s="130">
        <v>3836</v>
      </c>
      <c r="H3838" s="130">
        <f t="shared" ca="1" si="121"/>
        <v>1.258813988059675E-2</v>
      </c>
    </row>
    <row r="3839" spans="2:8" x14ac:dyDescent="0.25">
      <c r="B3839" s="136">
        <v>40444</v>
      </c>
      <c r="C3839" s="261">
        <v>5.599402904510498</v>
      </c>
      <c r="D3839" s="130">
        <f t="shared" si="120"/>
        <v>-1.9834038974222293E-3</v>
      </c>
      <c r="E3839" s="130">
        <v>-2.1979559580937346E-2</v>
      </c>
      <c r="G3839" s="130">
        <v>3837</v>
      </c>
      <c r="H3839" s="130">
        <f t="shared" ca="1" si="121"/>
        <v>-2.3798481570867444E-5</v>
      </c>
    </row>
    <row r="3840" spans="2:8" x14ac:dyDescent="0.25">
      <c r="B3840" s="136">
        <v>40443</v>
      </c>
      <c r="C3840" s="261">
        <v>5.6105308532714844</v>
      </c>
      <c r="D3840" s="130">
        <f t="shared" si="120"/>
        <v>-5.1610794359465495E-3</v>
      </c>
      <c r="E3840" s="130">
        <v>1.9873456064435743E-3</v>
      </c>
      <c r="G3840" s="130">
        <v>3838</v>
      </c>
      <c r="H3840" s="130">
        <f t="shared" ca="1" si="121"/>
        <v>2.4295422901298932E-2</v>
      </c>
    </row>
    <row r="3841" spans="2:8" x14ac:dyDescent="0.25">
      <c r="B3841" s="136">
        <v>40442</v>
      </c>
      <c r="C3841" s="261">
        <v>5.6396374702453613</v>
      </c>
      <c r="D3841" s="130">
        <f t="shared" si="120"/>
        <v>-4.2323071811903E-3</v>
      </c>
      <c r="E3841" s="130">
        <v>5.1878543644234606E-3</v>
      </c>
      <c r="G3841" s="130">
        <v>3839</v>
      </c>
      <c r="H3841" s="130">
        <f t="shared" ca="1" si="121"/>
        <v>-5.4828332673238231E-3</v>
      </c>
    </row>
    <row r="3842" spans="2:8" x14ac:dyDescent="0.25">
      <c r="B3842" s="136">
        <v>40441</v>
      </c>
      <c r="C3842" s="261">
        <v>5.6636075973510742</v>
      </c>
      <c r="D3842" s="130">
        <f t="shared" si="120"/>
        <v>1.6751327132955383E-2</v>
      </c>
      <c r="E3842" s="130">
        <v>4.2502957383659685E-3</v>
      </c>
      <c r="G3842" s="130">
        <v>3840</v>
      </c>
      <c r="H3842" s="130">
        <f t="shared" ca="1" si="121"/>
        <v>1.6657265619193479E-2</v>
      </c>
    </row>
    <row r="3843" spans="2:8" x14ac:dyDescent="0.25">
      <c r="B3843" s="136">
        <v>40438</v>
      </c>
      <c r="C3843" s="261">
        <v>5.5702977180480957</v>
      </c>
      <c r="D3843" s="130">
        <f t="shared" ref="D3843:D3906" si="122">(C3843-C3844)/C3844</f>
        <v>2.4647647708034045E-3</v>
      </c>
      <c r="E3843" s="130">
        <v>-1.6475343268241339E-2</v>
      </c>
      <c r="G3843" s="130">
        <v>3841</v>
      </c>
      <c r="H3843" s="130">
        <f t="shared" ref="H3843:H3906" ca="1" si="123">_xlfn.NORM.INV(RAND(),N$5,N$6)</f>
        <v>1.7775991872302766E-2</v>
      </c>
    </row>
    <row r="3844" spans="2:8" x14ac:dyDescent="0.25">
      <c r="B3844" s="136">
        <v>40437</v>
      </c>
      <c r="C3844" s="261">
        <v>5.5566020011901864</v>
      </c>
      <c r="D3844" s="130">
        <f t="shared" si="122"/>
        <v>2.3162519535770659E-3</v>
      </c>
      <c r="E3844" s="130">
        <v>-2.4587046422194512E-3</v>
      </c>
      <c r="G3844" s="130">
        <v>3842</v>
      </c>
      <c r="H3844" s="130">
        <f t="shared" ca="1" si="123"/>
        <v>-1.9493993523588764E-2</v>
      </c>
    </row>
    <row r="3845" spans="2:8" x14ac:dyDescent="0.25">
      <c r="B3845" s="136">
        <v>40436</v>
      </c>
      <c r="C3845" s="261">
        <v>5.5437612533569336</v>
      </c>
      <c r="D3845" s="130">
        <f t="shared" si="122"/>
        <v>-5.3755069747960125E-3</v>
      </c>
      <c r="E3845" s="130">
        <v>-2.3108993284929242E-3</v>
      </c>
      <c r="G3845" s="130">
        <v>3843</v>
      </c>
      <c r="H3845" s="130">
        <f t="shared" ca="1" si="123"/>
        <v>-2.5541319054613234E-2</v>
      </c>
    </row>
    <row r="3846" spans="2:8" x14ac:dyDescent="0.25">
      <c r="B3846" s="136">
        <v>40435</v>
      </c>
      <c r="C3846" s="261">
        <v>5.5737228393554688</v>
      </c>
      <c r="D3846" s="130">
        <f t="shared" si="122"/>
        <v>6.1818199660174213E-3</v>
      </c>
      <c r="E3846" s="130">
        <v>5.4045592205819492E-3</v>
      </c>
      <c r="G3846" s="130">
        <v>3844</v>
      </c>
      <c r="H3846" s="130">
        <f t="shared" ca="1" si="123"/>
        <v>-3.4561562222637627E-3</v>
      </c>
    </row>
    <row r="3847" spans="2:8" x14ac:dyDescent="0.25">
      <c r="B3847" s="136">
        <v>40434</v>
      </c>
      <c r="C3847" s="261">
        <v>5.5394787788391113</v>
      </c>
      <c r="D3847" s="130">
        <f t="shared" si="122"/>
        <v>3.8183773198909227E-2</v>
      </c>
      <c r="E3847" s="130">
        <v>-6.143839854139091E-3</v>
      </c>
      <c r="G3847" s="130">
        <v>3845</v>
      </c>
      <c r="H3847" s="130">
        <f t="shared" ca="1" si="123"/>
        <v>-3.2125500500469585E-3</v>
      </c>
    </row>
    <row r="3848" spans="2:8" x14ac:dyDescent="0.25">
      <c r="B3848" s="136">
        <v>40431</v>
      </c>
      <c r="C3848" s="261">
        <v>5.3357400894165039</v>
      </c>
      <c r="D3848" s="130">
        <f t="shared" si="122"/>
        <v>7.9236958752068338E-3</v>
      </c>
      <c r="E3848" s="130">
        <v>-3.6779397043796277E-2</v>
      </c>
      <c r="G3848" s="130">
        <v>3846</v>
      </c>
      <c r="H3848" s="130">
        <f t="shared" ca="1" si="123"/>
        <v>-3.2208170929720059E-2</v>
      </c>
    </row>
    <row r="3849" spans="2:8" x14ac:dyDescent="0.25">
      <c r="B3849" s="136">
        <v>40430</v>
      </c>
      <c r="C3849" s="261">
        <v>5.2937936782836914</v>
      </c>
      <c r="D3849" s="130">
        <f t="shared" si="122"/>
        <v>3.4073890632753054E-3</v>
      </c>
      <c r="E3849" s="130">
        <v>-7.8614044968220321E-3</v>
      </c>
      <c r="G3849" s="130">
        <v>3847</v>
      </c>
      <c r="H3849" s="130">
        <f t="shared" ca="1" si="123"/>
        <v>2.1994602204999526E-2</v>
      </c>
    </row>
    <row r="3850" spans="2:8" x14ac:dyDescent="0.25">
      <c r="B3850" s="136">
        <v>40429</v>
      </c>
      <c r="C3850" s="261">
        <v>5.2758169174194336</v>
      </c>
      <c r="D3850" s="130">
        <f t="shared" si="122"/>
        <v>1.3151235407013058E-2</v>
      </c>
      <c r="E3850" s="130">
        <v>-3.3958181895154789E-3</v>
      </c>
      <c r="G3850" s="130">
        <v>3848</v>
      </c>
      <c r="H3850" s="130">
        <f t="shared" ca="1" si="123"/>
        <v>-2.76750009782471E-2</v>
      </c>
    </row>
    <row r="3851" spans="2:8" x14ac:dyDescent="0.25">
      <c r="B3851" s="136">
        <v>40428</v>
      </c>
      <c r="C3851" s="261">
        <v>5.207334041595459</v>
      </c>
      <c r="D3851" s="130">
        <f t="shared" si="122"/>
        <v>2.8026501255733445E-3</v>
      </c>
      <c r="E3851" s="130">
        <v>-1.2980525460969127E-2</v>
      </c>
      <c r="G3851" s="130">
        <v>3849</v>
      </c>
      <c r="H3851" s="130">
        <f t="shared" ca="1" si="123"/>
        <v>-2.0830578982463668E-2</v>
      </c>
    </row>
    <row r="3852" spans="2:8" x14ac:dyDescent="0.25">
      <c r="B3852" s="136">
        <v>40424</v>
      </c>
      <c r="C3852" s="261">
        <v>5.1927804946899414</v>
      </c>
      <c r="D3852" s="130">
        <f t="shared" si="122"/>
        <v>1.4890396068245231E-2</v>
      </c>
      <c r="E3852" s="130">
        <v>-2.7948172307107385E-3</v>
      </c>
      <c r="G3852" s="130">
        <v>3850</v>
      </c>
      <c r="H3852" s="130">
        <f t="shared" ca="1" si="123"/>
        <v>2.0138910040520654E-3</v>
      </c>
    </row>
    <row r="3853" spans="2:8" x14ac:dyDescent="0.25">
      <c r="B3853" s="136">
        <v>40423</v>
      </c>
      <c r="C3853" s="261">
        <v>5.1165924072265616</v>
      </c>
      <c r="D3853" s="130">
        <f t="shared" si="122"/>
        <v>1.1727326275040592E-3</v>
      </c>
      <c r="E3853" s="130">
        <v>-1.4671925289599392E-2</v>
      </c>
      <c r="G3853" s="130">
        <v>3851</v>
      </c>
      <c r="H3853" s="130">
        <f t="shared" ca="1" si="123"/>
        <v>-3.5959211808745391E-3</v>
      </c>
    </row>
    <row r="3854" spans="2:8" x14ac:dyDescent="0.25">
      <c r="B3854" s="136">
        <v>40422</v>
      </c>
      <c r="C3854" s="261">
        <v>5.1105990409851074</v>
      </c>
      <c r="D3854" s="130">
        <f t="shared" si="122"/>
        <v>4.2248506819487337E-2</v>
      </c>
      <c r="E3854" s="130">
        <v>-1.1713589366605188E-3</v>
      </c>
      <c r="G3854" s="130">
        <v>3852</v>
      </c>
      <c r="H3854" s="130">
        <f t="shared" ca="1" si="123"/>
        <v>1.4011874894813186E-2</v>
      </c>
    </row>
    <row r="3855" spans="2:8" x14ac:dyDescent="0.25">
      <c r="B3855" s="136">
        <v>40421</v>
      </c>
      <c r="C3855" s="261">
        <v>4.9034361839294434</v>
      </c>
      <c r="D3855" s="130">
        <f t="shared" si="122"/>
        <v>-6.9783270517700328E-4</v>
      </c>
      <c r="E3855" s="130">
        <v>-4.0535924535322537E-2</v>
      </c>
      <c r="G3855" s="130">
        <v>3853</v>
      </c>
      <c r="H3855" s="130">
        <f t="shared" ca="1" si="123"/>
        <v>-4.1332881802322578E-2</v>
      </c>
    </row>
    <row r="3856" spans="2:8" x14ac:dyDescent="0.25">
      <c r="B3856" s="136">
        <v>40420</v>
      </c>
      <c r="C3856" s="261">
        <v>4.9068603515625</v>
      </c>
      <c r="D3856" s="130">
        <f t="shared" si="122"/>
        <v>-1.1894599601740144E-2</v>
      </c>
      <c r="E3856" s="130">
        <v>6.9832001572265429E-4</v>
      </c>
      <c r="G3856" s="130">
        <v>3854</v>
      </c>
      <c r="H3856" s="130">
        <f t="shared" ca="1" si="123"/>
        <v>-1.5319839063274507E-2</v>
      </c>
    </row>
    <row r="3857" spans="2:8" x14ac:dyDescent="0.25">
      <c r="B3857" s="136">
        <v>40417</v>
      </c>
      <c r="C3857" s="261">
        <v>4.9659280776977539</v>
      </c>
      <c r="D3857" s="130">
        <f t="shared" si="122"/>
        <v>-4.8037306818480442E-3</v>
      </c>
      <c r="E3857" s="130">
        <v>1.2037784225190935E-2</v>
      </c>
      <c r="G3857" s="130">
        <v>3855</v>
      </c>
      <c r="H3857" s="130">
        <f t="shared" ca="1" si="123"/>
        <v>-2.383389071286169E-2</v>
      </c>
    </row>
    <row r="3858" spans="2:8" x14ac:dyDescent="0.25">
      <c r="B3858" s="136">
        <v>40416</v>
      </c>
      <c r="C3858" s="261">
        <v>4.9898982048034668</v>
      </c>
      <c r="D3858" s="130">
        <f t="shared" si="122"/>
        <v>-7.4917734181939415E-3</v>
      </c>
      <c r="E3858" s="130">
        <v>4.8269178954411362E-3</v>
      </c>
      <c r="G3858" s="130">
        <v>3856</v>
      </c>
      <c r="H3858" s="130">
        <f t="shared" ca="1" si="123"/>
        <v>-5.4207267711036669E-3</v>
      </c>
    </row>
    <row r="3859" spans="2:8" x14ac:dyDescent="0.25">
      <c r="B3859" s="136">
        <v>40415</v>
      </c>
      <c r="C3859" s="261">
        <v>5.0275635719299316</v>
      </c>
      <c r="D3859" s="130">
        <f t="shared" si="122"/>
        <v>1.5344703460328469E-3</v>
      </c>
      <c r="E3859" s="130">
        <v>7.5483237494117054E-3</v>
      </c>
      <c r="G3859" s="130">
        <v>3857</v>
      </c>
      <c r="H3859" s="130">
        <f t="shared" ca="1" si="123"/>
        <v>2.5247473267186057E-2</v>
      </c>
    </row>
    <row r="3860" spans="2:8" x14ac:dyDescent="0.25">
      <c r="B3860" s="136">
        <v>40414</v>
      </c>
      <c r="C3860" s="261">
        <v>5.0198607444763184</v>
      </c>
      <c r="D3860" s="130">
        <f t="shared" si="122"/>
        <v>-1.2295674123400723E-2</v>
      </c>
      <c r="E3860" s="130">
        <v>-1.5321193543170646E-3</v>
      </c>
      <c r="G3860" s="130">
        <v>3858</v>
      </c>
      <c r="H3860" s="130">
        <f t="shared" ca="1" si="123"/>
        <v>-3.3847160759204277E-2</v>
      </c>
    </row>
    <row r="3861" spans="2:8" x14ac:dyDescent="0.25">
      <c r="B3861" s="136">
        <v>40413</v>
      </c>
      <c r="C3861" s="261">
        <v>5.0823516845703116</v>
      </c>
      <c r="D3861" s="130">
        <f t="shared" si="122"/>
        <v>-3.3571879476365328E-3</v>
      </c>
      <c r="E3861" s="130">
        <v>1.2448739770870363E-2</v>
      </c>
      <c r="G3861" s="130">
        <v>3859</v>
      </c>
      <c r="H3861" s="130">
        <f t="shared" ca="1" si="123"/>
        <v>2.8201249705745904E-2</v>
      </c>
    </row>
    <row r="3862" spans="2:8" x14ac:dyDescent="0.25">
      <c r="B3862" s="136">
        <v>40410</v>
      </c>
      <c r="C3862" s="261">
        <v>5.0994715690612793</v>
      </c>
      <c r="D3862" s="130">
        <f t="shared" si="122"/>
        <v>-8.3889654693027765E-4</v>
      </c>
      <c r="E3862" s="130">
        <v>3.3684966239039575E-3</v>
      </c>
      <c r="G3862" s="130">
        <v>3860</v>
      </c>
      <c r="H3862" s="130">
        <f t="shared" ca="1" si="123"/>
        <v>-2.4457592431285178E-2</v>
      </c>
    </row>
    <row r="3863" spans="2:8" x14ac:dyDescent="0.25">
      <c r="B3863" s="136">
        <v>40409</v>
      </c>
      <c r="C3863" s="261">
        <v>5.1037530899047852</v>
      </c>
      <c r="D3863" s="130">
        <f t="shared" si="122"/>
        <v>-1.2913692730694339E-2</v>
      </c>
      <c r="E3863" s="130">
        <v>8.3960088521368309E-4</v>
      </c>
      <c r="G3863" s="130">
        <v>3861</v>
      </c>
      <c r="H3863" s="130">
        <f t="shared" ca="1" si="123"/>
        <v>-3.1016621643022182E-2</v>
      </c>
    </row>
    <row r="3864" spans="2:8" x14ac:dyDescent="0.25">
      <c r="B3864" s="136">
        <v>40408</v>
      </c>
      <c r="C3864" s="261">
        <v>5.1705236434936523</v>
      </c>
      <c r="D3864" s="130">
        <f t="shared" si="122"/>
        <v>1.2403782709770569E-2</v>
      </c>
      <c r="E3864" s="130">
        <v>1.3082637896597943E-2</v>
      </c>
      <c r="G3864" s="130">
        <v>3862</v>
      </c>
      <c r="H3864" s="130">
        <f t="shared" ca="1" si="123"/>
        <v>-2.5664691591250441E-2</v>
      </c>
    </row>
    <row r="3865" spans="2:8" x14ac:dyDescent="0.25">
      <c r="B3865" s="136">
        <v>40407</v>
      </c>
      <c r="C3865" s="261">
        <v>5.107175350189209</v>
      </c>
      <c r="D3865" s="130">
        <f t="shared" si="122"/>
        <v>2.8575831994070416E-3</v>
      </c>
      <c r="E3865" s="130">
        <v>-1.225181387269313E-2</v>
      </c>
      <c r="G3865" s="130">
        <v>3863</v>
      </c>
      <c r="H3865" s="130">
        <f t="shared" ca="1" si="123"/>
        <v>4.1716752660246959E-3</v>
      </c>
    </row>
    <row r="3866" spans="2:8" x14ac:dyDescent="0.25">
      <c r="B3866" s="136">
        <v>40406</v>
      </c>
      <c r="C3866" s="261">
        <v>5.0926227569580078</v>
      </c>
      <c r="D3866" s="130">
        <f t="shared" si="122"/>
        <v>7.4511740103352375E-3</v>
      </c>
      <c r="E3866" s="130">
        <v>-2.849440685576232E-3</v>
      </c>
      <c r="G3866" s="130">
        <v>3864</v>
      </c>
      <c r="H3866" s="130">
        <f t="shared" ca="1" si="123"/>
        <v>1.1404648464889339E-2</v>
      </c>
    </row>
    <row r="3867" spans="2:8" x14ac:dyDescent="0.25">
      <c r="B3867" s="136">
        <v>40403</v>
      </c>
      <c r="C3867" s="261">
        <v>5.054957389831543</v>
      </c>
      <c r="D3867" s="130">
        <f t="shared" si="122"/>
        <v>-3.879798960826528E-3</v>
      </c>
      <c r="E3867" s="130">
        <v>-7.3960646456686721E-3</v>
      </c>
      <c r="G3867" s="130">
        <v>3865</v>
      </c>
      <c r="H3867" s="130">
        <f t="shared" ca="1" si="123"/>
        <v>1.3046210933061509E-2</v>
      </c>
    </row>
    <row r="3868" spans="2:8" x14ac:dyDescent="0.25">
      <c r="B3868" s="136">
        <v>40402</v>
      </c>
      <c r="C3868" s="261">
        <v>5.07464599609375</v>
      </c>
      <c r="D3868" s="130">
        <f t="shared" si="122"/>
        <v>-7.8663639201080222E-3</v>
      </c>
      <c r="E3868" s="130">
        <v>3.8949104302663877E-3</v>
      </c>
      <c r="G3868" s="130">
        <v>3866</v>
      </c>
      <c r="H3868" s="130">
        <f t="shared" ca="1" si="123"/>
        <v>-1.4746749023168809E-2</v>
      </c>
    </row>
    <row r="3869" spans="2:8" x14ac:dyDescent="0.25">
      <c r="B3869" s="136">
        <v>40401</v>
      </c>
      <c r="C3869" s="261">
        <v>5.1148815155029297</v>
      </c>
      <c r="D3869" s="130">
        <f t="shared" si="122"/>
        <v>-3.7066966976806608E-2</v>
      </c>
      <c r="E3869" s="130">
        <v>7.9287342289789883E-3</v>
      </c>
      <c r="G3869" s="130">
        <v>3867</v>
      </c>
      <c r="H3869" s="130">
        <f t="shared" ca="1" si="123"/>
        <v>4.3293393404779251E-2</v>
      </c>
    </row>
    <row r="3870" spans="2:8" x14ac:dyDescent="0.25">
      <c r="B3870" s="136">
        <v>40400</v>
      </c>
      <c r="C3870" s="261">
        <v>5.3117728233337402</v>
      </c>
      <c r="D3870" s="130">
        <f t="shared" si="122"/>
        <v>-5.6088733620961459E-3</v>
      </c>
      <c r="E3870" s="130">
        <v>3.8493815982646638E-2</v>
      </c>
      <c r="G3870" s="130">
        <v>3868</v>
      </c>
      <c r="H3870" s="130">
        <f t="shared" ca="1" si="123"/>
        <v>3.3589736310249502E-2</v>
      </c>
    </row>
    <row r="3871" spans="2:8" x14ac:dyDescent="0.25">
      <c r="B3871" s="136">
        <v>40399</v>
      </c>
      <c r="C3871" s="261">
        <v>5.3417339324951172</v>
      </c>
      <c r="D3871" s="130">
        <f t="shared" si="122"/>
        <v>8.4034006794805761E-3</v>
      </c>
      <c r="E3871" s="130">
        <v>5.6405102698976039E-3</v>
      </c>
      <c r="G3871" s="130">
        <v>3869</v>
      </c>
      <c r="H3871" s="130">
        <f t="shared" ca="1" si="123"/>
        <v>5.0402793695479522E-2</v>
      </c>
    </row>
    <row r="3872" spans="2:8" x14ac:dyDescent="0.25">
      <c r="B3872" s="136">
        <v>40396</v>
      </c>
      <c r="C3872" s="261">
        <v>5.2972192764282227</v>
      </c>
      <c r="D3872" s="130">
        <f t="shared" si="122"/>
        <v>-5.4644035798387695E-3</v>
      </c>
      <c r="E3872" s="130">
        <v>-8.3333720154237997E-3</v>
      </c>
      <c r="G3872" s="130">
        <v>3870</v>
      </c>
      <c r="H3872" s="130">
        <f t="shared" ca="1" si="123"/>
        <v>9.0035624466378843E-3</v>
      </c>
    </row>
    <row r="3873" spans="2:8" x14ac:dyDescent="0.25">
      <c r="B3873" s="136">
        <v>40395</v>
      </c>
      <c r="C3873" s="261">
        <v>5.326324462890625</v>
      </c>
      <c r="D3873" s="130">
        <f t="shared" si="122"/>
        <v>-1.8147217547651685E-2</v>
      </c>
      <c r="E3873" s="130">
        <v>5.4944273483100393E-3</v>
      </c>
      <c r="G3873" s="130">
        <v>3871</v>
      </c>
      <c r="H3873" s="130">
        <f t="shared" ca="1" si="123"/>
        <v>2.2095438561324499E-2</v>
      </c>
    </row>
    <row r="3874" spans="2:8" x14ac:dyDescent="0.25">
      <c r="B3874" s="136">
        <v>40394</v>
      </c>
      <c r="C3874" s="261">
        <v>5.4247689247131348</v>
      </c>
      <c r="D3874" s="130">
        <f t="shared" si="122"/>
        <v>1.1815399819774886E-2</v>
      </c>
      <c r="E3874" s="130">
        <v>1.8482625778506071E-2</v>
      </c>
      <c r="G3874" s="130">
        <v>3872</v>
      </c>
      <c r="H3874" s="130">
        <f t="shared" ca="1" si="123"/>
        <v>-3.2475805492227739E-3</v>
      </c>
    </row>
    <row r="3875" spans="2:8" x14ac:dyDescent="0.25">
      <c r="B3875" s="136">
        <v>40393</v>
      </c>
      <c r="C3875" s="261">
        <v>5.3614215850830078</v>
      </c>
      <c r="D3875" s="130">
        <f t="shared" si="122"/>
        <v>2.1030082281992674E-2</v>
      </c>
      <c r="E3875" s="130">
        <v>-1.1677426358483426E-2</v>
      </c>
      <c r="G3875" s="130">
        <v>3873</v>
      </c>
      <c r="H3875" s="130">
        <f t="shared" ca="1" si="123"/>
        <v>6.1407461965258666E-4</v>
      </c>
    </row>
    <row r="3876" spans="2:8" x14ac:dyDescent="0.25">
      <c r="B3876" s="136">
        <v>40392</v>
      </c>
      <c r="C3876" s="261">
        <v>5.2509927749633789</v>
      </c>
      <c r="D3876" s="130">
        <f t="shared" si="122"/>
        <v>1.4219723154071899E-2</v>
      </c>
      <c r="E3876" s="130">
        <v>-2.0596927208051147E-2</v>
      </c>
      <c r="G3876" s="130">
        <v>3874</v>
      </c>
      <c r="H3876" s="130">
        <f t="shared" ca="1" si="123"/>
        <v>-1.4130385686895364E-3</v>
      </c>
    </row>
    <row r="3877" spans="2:8" x14ac:dyDescent="0.25">
      <c r="B3877" s="136">
        <v>40389</v>
      </c>
      <c r="C3877" s="261">
        <v>5.1773719787597656</v>
      </c>
      <c r="D3877" s="130">
        <f t="shared" si="122"/>
        <v>1.1586724781630902E-3</v>
      </c>
      <c r="E3877" s="130">
        <v>-1.4020357551173115E-2</v>
      </c>
      <c r="G3877" s="130">
        <v>3875</v>
      </c>
      <c r="H3877" s="130">
        <f t="shared" ca="1" si="123"/>
        <v>2.4202106709344452E-2</v>
      </c>
    </row>
    <row r="3878" spans="2:8" x14ac:dyDescent="0.25">
      <c r="B3878" s="136">
        <v>40388</v>
      </c>
      <c r="C3878" s="261">
        <v>5.1713800430297852</v>
      </c>
      <c r="D3878" s="130">
        <f t="shared" si="122"/>
        <v>-3.3082124877140324E-4</v>
      </c>
      <c r="E3878" s="130">
        <v>-1.1573315099943488E-3</v>
      </c>
      <c r="G3878" s="130">
        <v>3876</v>
      </c>
      <c r="H3878" s="130">
        <f t="shared" ca="1" si="123"/>
        <v>-4.9104396314704371E-4</v>
      </c>
    </row>
    <row r="3879" spans="2:8" x14ac:dyDescent="0.25">
      <c r="B3879" s="136">
        <v>40387</v>
      </c>
      <c r="C3879" s="261">
        <v>5.1730914115905762</v>
      </c>
      <c r="D3879" s="130">
        <f t="shared" si="122"/>
        <v>-5.5952436167037546E-3</v>
      </c>
      <c r="E3879" s="130">
        <v>3.3093072768799385E-4</v>
      </c>
      <c r="G3879" s="130">
        <v>3877</v>
      </c>
      <c r="H3879" s="130">
        <f t="shared" ca="1" si="123"/>
        <v>2.9329860907764061E-2</v>
      </c>
    </row>
    <row r="3880" spans="2:8" x14ac:dyDescent="0.25">
      <c r="B3880" s="136">
        <v>40386</v>
      </c>
      <c r="C3880" s="261">
        <v>5.2021989822387704</v>
      </c>
      <c r="D3880" s="130">
        <f t="shared" si="122"/>
        <v>1.6483887766338516E-3</v>
      </c>
      <c r="E3880" s="130">
        <v>5.6267265223609317E-3</v>
      </c>
      <c r="G3880" s="130">
        <v>3878</v>
      </c>
      <c r="H3880" s="130">
        <f t="shared" ca="1" si="123"/>
        <v>5.184430042109469E-3</v>
      </c>
    </row>
    <row r="3881" spans="2:8" x14ac:dyDescent="0.25">
      <c r="B3881" s="136">
        <v>40385</v>
      </c>
      <c r="C3881" s="261">
        <v>5.1936378479003906</v>
      </c>
      <c r="D3881" s="130">
        <f t="shared" si="122"/>
        <v>8.1422600028878515E-3</v>
      </c>
      <c r="E3881" s="130">
        <v>-1.6456760626821513E-3</v>
      </c>
      <c r="G3881" s="130">
        <v>3879</v>
      </c>
      <c r="H3881" s="130">
        <f t="shared" ca="1" si="123"/>
        <v>-4.9738417274418668E-2</v>
      </c>
    </row>
    <row r="3882" spans="2:8" x14ac:dyDescent="0.25">
      <c r="B3882" s="136">
        <v>40382</v>
      </c>
      <c r="C3882" s="261">
        <v>5.1516914367675781</v>
      </c>
      <c r="D3882" s="130">
        <f t="shared" si="122"/>
        <v>3.6692302754370593E-3</v>
      </c>
      <c r="E3882" s="130">
        <v>-8.076499047728173E-3</v>
      </c>
      <c r="G3882" s="130">
        <v>3880</v>
      </c>
      <c r="H3882" s="130">
        <f t="shared" ca="1" si="123"/>
        <v>3.0107494558333232E-2</v>
      </c>
    </row>
    <row r="3883" spans="2:8" x14ac:dyDescent="0.25">
      <c r="B3883" s="136">
        <v>40381</v>
      </c>
      <c r="C3883" s="261">
        <v>5.1328577995300293</v>
      </c>
      <c r="D3883" s="130">
        <f t="shared" si="122"/>
        <v>3.3615009968018993E-2</v>
      </c>
      <c r="E3883" s="130">
        <v>-3.6558162437938962E-3</v>
      </c>
      <c r="G3883" s="130">
        <v>3881</v>
      </c>
      <c r="H3883" s="130">
        <f t="shared" ca="1" si="123"/>
        <v>3.0498799999841692E-2</v>
      </c>
    </row>
    <row r="3884" spans="2:8" x14ac:dyDescent="0.25">
      <c r="B3884" s="136">
        <v>40380</v>
      </c>
      <c r="C3884" s="261">
        <v>4.9659280776977539</v>
      </c>
      <c r="D3884" s="130">
        <f t="shared" si="122"/>
        <v>-1.4775846805267568E-2</v>
      </c>
      <c r="E3884" s="130">
        <v>-3.2521789683626082E-2</v>
      </c>
      <c r="G3884" s="130">
        <v>3882</v>
      </c>
      <c r="H3884" s="130">
        <f t="shared" ca="1" si="123"/>
        <v>1.1930911151023999E-3</v>
      </c>
    </row>
    <row r="3885" spans="2:8" x14ac:dyDescent="0.25">
      <c r="B3885" s="136">
        <v>40379</v>
      </c>
      <c r="C3885" s="261">
        <v>5.0404043197631836</v>
      </c>
      <c r="D3885" s="130">
        <f t="shared" si="122"/>
        <v>4.778224346130967E-3</v>
      </c>
      <c r="E3885" s="130">
        <v>1.4997446781379384E-2</v>
      </c>
      <c r="G3885" s="130">
        <v>3883</v>
      </c>
      <c r="H3885" s="130">
        <f t="shared" ca="1" si="123"/>
        <v>1.4205338120665064E-2</v>
      </c>
    </row>
    <row r="3886" spans="2:8" x14ac:dyDescent="0.25">
      <c r="B3886" s="136">
        <v>40378</v>
      </c>
      <c r="C3886" s="261">
        <v>5.0164346694946289</v>
      </c>
      <c r="D3886" s="130">
        <f t="shared" si="122"/>
        <v>4.9730769484285075E-3</v>
      </c>
      <c r="E3886" s="130">
        <v>-4.7555014931184858E-3</v>
      </c>
      <c r="G3886" s="130">
        <v>3884</v>
      </c>
      <c r="H3886" s="130">
        <f t="shared" ca="1" si="123"/>
        <v>-2.2182249874727149E-2</v>
      </c>
    </row>
    <row r="3887" spans="2:8" x14ac:dyDescent="0.25">
      <c r="B3887" s="136">
        <v>40375</v>
      </c>
      <c r="C3887" s="261">
        <v>4.9916110038757324</v>
      </c>
      <c r="D3887" s="130">
        <f t="shared" si="122"/>
        <v>-1.7522785355428849E-2</v>
      </c>
      <c r="E3887" s="130">
        <v>-4.9484678370977963E-3</v>
      </c>
      <c r="G3887" s="130">
        <v>3885</v>
      </c>
      <c r="H3887" s="130">
        <f t="shared" ca="1" si="123"/>
        <v>-2.2783207064642236E-2</v>
      </c>
    </row>
    <row r="3888" spans="2:8" x14ac:dyDescent="0.25">
      <c r="B3888" s="136">
        <v>40374</v>
      </c>
      <c r="C3888" s="261">
        <v>5.0806379318237296</v>
      </c>
      <c r="D3888" s="130">
        <f t="shared" si="122"/>
        <v>-5.0533490890527903E-4</v>
      </c>
      <c r="E3888" s="130">
        <v>1.7835309658319181E-2</v>
      </c>
      <c r="G3888" s="130">
        <v>3886</v>
      </c>
      <c r="H3888" s="130">
        <f t="shared" ca="1" si="123"/>
        <v>1.1705158939296864E-2</v>
      </c>
    </row>
    <row r="3889" spans="2:8" x14ac:dyDescent="0.25">
      <c r="B3889" s="136">
        <v>40373</v>
      </c>
      <c r="C3889" s="261">
        <v>5.0832066535949707</v>
      </c>
      <c r="D3889" s="130">
        <f t="shared" si="122"/>
        <v>-8.4148488621724052E-4</v>
      </c>
      <c r="E3889" s="130">
        <v>5.0559040138470606E-4</v>
      </c>
      <c r="G3889" s="130">
        <v>3887</v>
      </c>
      <c r="H3889" s="130">
        <f t="shared" ca="1" si="123"/>
        <v>9.7343107597290118E-3</v>
      </c>
    </row>
    <row r="3890" spans="2:8" x14ac:dyDescent="0.25">
      <c r="B3890" s="136">
        <v>40372</v>
      </c>
      <c r="C3890" s="261">
        <v>5.0874876976013184</v>
      </c>
      <c r="D3890" s="130">
        <f t="shared" si="122"/>
        <v>-5.6966073269885967E-2</v>
      </c>
      <c r="E3890" s="130">
        <v>8.4219357938556262E-4</v>
      </c>
      <c r="G3890" s="130">
        <v>3888</v>
      </c>
      <c r="H3890" s="130">
        <f t="shared" ca="1" si="123"/>
        <v>-1.0112552334820845E-3</v>
      </c>
    </row>
    <row r="3891" spans="2:8" x14ac:dyDescent="0.25">
      <c r="B3891" s="136">
        <v>40371</v>
      </c>
      <c r="C3891" s="261">
        <v>5.3948087692260742</v>
      </c>
      <c r="D3891" s="130">
        <f t="shared" si="122"/>
        <v>7.1921477404189192E-3</v>
      </c>
      <c r="E3891" s="130">
        <v>6.0407236320129794E-2</v>
      </c>
      <c r="G3891" s="130">
        <v>3889</v>
      </c>
      <c r="H3891" s="130">
        <f t="shared" ca="1" si="123"/>
        <v>4.0586883615052168E-3</v>
      </c>
    </row>
    <row r="3892" spans="2:8" x14ac:dyDescent="0.25">
      <c r="B3892" s="136">
        <v>40368</v>
      </c>
      <c r="C3892" s="261">
        <v>5.356285572052002</v>
      </c>
      <c r="D3892" s="130">
        <f t="shared" si="122"/>
        <v>2.0051979044925915E-2</v>
      </c>
      <c r="E3892" s="130">
        <v>-7.1407901228719003E-3</v>
      </c>
      <c r="G3892" s="130">
        <v>3890</v>
      </c>
      <c r="H3892" s="130">
        <f t="shared" ca="1" si="123"/>
        <v>1.0373260308866088E-2</v>
      </c>
    </row>
    <row r="3893" spans="2:8" x14ac:dyDescent="0.25">
      <c r="B3893" s="136">
        <v>40367</v>
      </c>
      <c r="C3893" s="261">
        <v>5.2509927749633789</v>
      </c>
      <c r="D3893" s="130">
        <f t="shared" si="122"/>
        <v>9.3794552825063292E-3</v>
      </c>
      <c r="E3893" s="130">
        <v>-1.9657801226659617E-2</v>
      </c>
      <c r="G3893" s="130">
        <v>3891</v>
      </c>
      <c r="H3893" s="130">
        <f t="shared" ca="1" si="123"/>
        <v>8.8180487996336893E-3</v>
      </c>
    </row>
    <row r="3894" spans="2:8" x14ac:dyDescent="0.25">
      <c r="B3894" s="136">
        <v>40366</v>
      </c>
      <c r="C3894" s="261">
        <v>5.2021989822387704</v>
      </c>
      <c r="D3894" s="130">
        <f t="shared" si="122"/>
        <v>2.2720077934371852E-2</v>
      </c>
      <c r="E3894" s="130">
        <v>-9.2922985834709669E-3</v>
      </c>
      <c r="G3894" s="130">
        <v>3892</v>
      </c>
      <c r="H3894" s="130">
        <f t="shared" ca="1" si="123"/>
        <v>5.3114905765095765E-3</v>
      </c>
    </row>
    <row r="3895" spans="2:8" x14ac:dyDescent="0.25">
      <c r="B3895" s="136">
        <v>40365</v>
      </c>
      <c r="C3895" s="261">
        <v>5.0866303443908691</v>
      </c>
      <c r="D3895" s="130">
        <f t="shared" si="122"/>
        <v>9.1710945581162055E-3</v>
      </c>
      <c r="E3895" s="130">
        <v>-2.2215343596520068E-2</v>
      </c>
      <c r="G3895" s="130">
        <v>3893</v>
      </c>
      <c r="H3895" s="130">
        <f t="shared" ca="1" si="123"/>
        <v>-1.2171918712506771E-2</v>
      </c>
    </row>
    <row r="3896" spans="2:8" x14ac:dyDescent="0.25">
      <c r="B3896" s="136">
        <v>40361</v>
      </c>
      <c r="C3896" s="261">
        <v>5.0404043197631836</v>
      </c>
      <c r="D3896" s="130">
        <f t="shared" si="122"/>
        <v>-3.7226233273901931E-3</v>
      </c>
      <c r="E3896" s="130">
        <v>-9.0877499440587279E-3</v>
      </c>
      <c r="G3896" s="130">
        <v>3894</v>
      </c>
      <c r="H3896" s="130">
        <f t="shared" ca="1" si="123"/>
        <v>1.3528630635131898E-2</v>
      </c>
    </row>
    <row r="3897" spans="2:8" x14ac:dyDescent="0.25">
      <c r="B3897" s="136">
        <v>40360</v>
      </c>
      <c r="C3897" s="261">
        <v>5.0592379570007324</v>
      </c>
      <c r="D3897" s="130">
        <f t="shared" si="122"/>
        <v>-1.3520269386365387E-2</v>
      </c>
      <c r="E3897" s="130">
        <v>3.7365330324202447E-3</v>
      </c>
      <c r="G3897" s="130">
        <v>3895</v>
      </c>
      <c r="H3897" s="130">
        <f t="shared" ca="1" si="123"/>
        <v>8.2106308879117754E-3</v>
      </c>
    </row>
    <row r="3898" spans="2:8" x14ac:dyDescent="0.25">
      <c r="B3898" s="136">
        <v>40359</v>
      </c>
      <c r="C3898" s="261">
        <v>5.128577709197998</v>
      </c>
      <c r="D3898" s="130">
        <f t="shared" si="122"/>
        <v>0</v>
      </c>
      <c r="E3898" s="130">
        <v>1.3705572417544935E-2</v>
      </c>
      <c r="G3898" s="130">
        <v>3896</v>
      </c>
      <c r="H3898" s="130">
        <f t="shared" ca="1" si="123"/>
        <v>-3.3447230238512766E-2</v>
      </c>
    </row>
    <row r="3899" spans="2:8" x14ac:dyDescent="0.25">
      <c r="B3899" s="136">
        <v>40358</v>
      </c>
      <c r="C3899" s="261">
        <v>5.128577709197998</v>
      </c>
      <c r="D3899" s="130">
        <f t="shared" si="122"/>
        <v>-3.5265518877897042E-2</v>
      </c>
      <c r="E3899" s="130">
        <v>0</v>
      </c>
      <c r="G3899" s="130">
        <v>3897</v>
      </c>
      <c r="H3899" s="130">
        <f t="shared" ca="1" si="123"/>
        <v>4.2062498614676522E-2</v>
      </c>
    </row>
    <row r="3900" spans="2:8" x14ac:dyDescent="0.25">
      <c r="B3900" s="136">
        <v>40357</v>
      </c>
      <c r="C3900" s="261">
        <v>5.3160510063171387</v>
      </c>
      <c r="D3900" s="130">
        <f t="shared" si="122"/>
        <v>-3.5303691925279304E-3</v>
      </c>
      <c r="E3900" s="130">
        <v>3.6554637123448697E-2</v>
      </c>
      <c r="G3900" s="130">
        <v>3898</v>
      </c>
      <c r="H3900" s="130">
        <f t="shared" ca="1" si="123"/>
        <v>5.2775327912182946E-3</v>
      </c>
    </row>
    <row r="3901" spans="2:8" x14ac:dyDescent="0.25">
      <c r="B3901" s="136">
        <v>40354</v>
      </c>
      <c r="C3901" s="261">
        <v>5.3348851203918457</v>
      </c>
      <c r="D3901" s="130">
        <f t="shared" si="122"/>
        <v>1.3168854638643843E-2</v>
      </c>
      <c r="E3901" s="130">
        <v>3.5428768558326824E-3</v>
      </c>
      <c r="G3901" s="130">
        <v>3899</v>
      </c>
      <c r="H3901" s="130">
        <f t="shared" ca="1" si="123"/>
        <v>2.2749821283579202E-2</v>
      </c>
    </row>
    <row r="3902" spans="2:8" x14ac:dyDescent="0.25">
      <c r="B3902" s="136">
        <v>40353</v>
      </c>
      <c r="C3902" s="261">
        <v>5.2655439376831046</v>
      </c>
      <c r="D3902" s="130">
        <f t="shared" si="122"/>
        <v>-1.1093516853322983E-2</v>
      </c>
      <c r="E3902" s="130">
        <v>-1.2997689949066426E-2</v>
      </c>
      <c r="G3902" s="130">
        <v>3900</v>
      </c>
      <c r="H3902" s="130">
        <f t="shared" ca="1" si="123"/>
        <v>6.2755516739939959E-3</v>
      </c>
    </row>
    <row r="3903" spans="2:8" x14ac:dyDescent="0.25">
      <c r="B3903" s="136">
        <v>40352</v>
      </c>
      <c r="C3903" s="261">
        <v>5.3246126174926758</v>
      </c>
      <c r="D3903" s="130">
        <f t="shared" si="122"/>
        <v>2.5792358361776276E-3</v>
      </c>
      <c r="E3903" s="130">
        <v>1.121796352069983E-2</v>
      </c>
      <c r="G3903" s="130">
        <v>3901</v>
      </c>
      <c r="H3903" s="130">
        <f t="shared" ca="1" si="123"/>
        <v>1.1401282319179733E-2</v>
      </c>
    </row>
    <row r="3904" spans="2:8" x14ac:dyDescent="0.25">
      <c r="B3904" s="136">
        <v>40351</v>
      </c>
      <c r="C3904" s="261">
        <v>5.3109145164489746</v>
      </c>
      <c r="D3904" s="130">
        <f t="shared" si="122"/>
        <v>-1.8820441540689924E-2</v>
      </c>
      <c r="E3904" s="130">
        <v>-2.5726004927944441E-3</v>
      </c>
      <c r="G3904" s="130">
        <v>3902</v>
      </c>
      <c r="H3904" s="130">
        <f t="shared" ca="1" si="123"/>
        <v>-1.5195672167187171E-2</v>
      </c>
    </row>
    <row r="3905" spans="2:8" x14ac:dyDescent="0.25">
      <c r="B3905" s="136">
        <v>40350</v>
      </c>
      <c r="C3905" s="261">
        <v>5.412785530090332</v>
      </c>
      <c r="D3905" s="130">
        <f t="shared" si="122"/>
        <v>-2.9956415773304051E-3</v>
      </c>
      <c r="E3905" s="130">
        <v>1.9181444801237589E-2</v>
      </c>
      <c r="G3905" s="130">
        <v>3903</v>
      </c>
      <c r="H3905" s="130">
        <f t="shared" ca="1" si="123"/>
        <v>-2.2899245988429649E-2</v>
      </c>
    </row>
    <row r="3906" spans="2:8" x14ac:dyDescent="0.25">
      <c r="B3906" s="136">
        <v>40347</v>
      </c>
      <c r="C3906" s="261">
        <v>5.429049015045166</v>
      </c>
      <c r="D3906" s="130">
        <f t="shared" si="122"/>
        <v>3.7985600296796393E-3</v>
      </c>
      <c r="E3906" s="130">
        <v>3.0046424090559836E-3</v>
      </c>
      <c r="G3906" s="130">
        <v>3904</v>
      </c>
      <c r="H3906" s="130">
        <f t="shared" ca="1" si="123"/>
        <v>-2.0793773566401545E-2</v>
      </c>
    </row>
    <row r="3907" spans="2:8" x14ac:dyDescent="0.25">
      <c r="B3907" s="136">
        <v>40346</v>
      </c>
      <c r="C3907" s="261">
        <v>5.4085044860839844</v>
      </c>
      <c r="D3907" s="130">
        <f t="shared" ref="D3907:D3970" si="124">(C3907-C3908)/C3908</f>
        <v>-5.9788729487526551E-3</v>
      </c>
      <c r="E3907" s="130">
        <v>-3.7841855736148156E-3</v>
      </c>
      <c r="G3907" s="130">
        <v>3905</v>
      </c>
      <c r="H3907" s="130">
        <f t="shared" ref="H3907:H3970" ca="1" si="125">_xlfn.NORM.INV(RAND(),N$5,N$6)</f>
        <v>1.6443435730402196E-2</v>
      </c>
    </row>
    <row r="3908" spans="2:8" x14ac:dyDescent="0.25">
      <c r="B3908" s="136">
        <v>40345</v>
      </c>
      <c r="C3908" s="261">
        <v>5.4410357475280762</v>
      </c>
      <c r="D3908" s="130">
        <f t="shared" si="124"/>
        <v>1.5335638776288154E-2</v>
      </c>
      <c r="E3908" s="130">
        <v>6.0148348823217826E-3</v>
      </c>
      <c r="G3908" s="130">
        <v>3906</v>
      </c>
      <c r="H3908" s="130">
        <f t="shared" ca="1" si="125"/>
        <v>-4.4736195260838231E-3</v>
      </c>
    </row>
    <row r="3909" spans="2:8" x14ac:dyDescent="0.25">
      <c r="B3909" s="136">
        <v>40344</v>
      </c>
      <c r="C3909" s="261">
        <v>5.3588542938232422</v>
      </c>
      <c r="D3909" s="130">
        <f t="shared" si="124"/>
        <v>2.4549908319258115E-2</v>
      </c>
      <c r="E3909" s="130">
        <v>-1.5104009147921873E-2</v>
      </c>
      <c r="G3909" s="130">
        <v>3907</v>
      </c>
      <c r="H3909" s="130">
        <f t="shared" ca="1" si="125"/>
        <v>1.5530627562642898E-2</v>
      </c>
    </row>
    <row r="3910" spans="2:8" x14ac:dyDescent="0.25">
      <c r="B3910" s="136">
        <v>40343</v>
      </c>
      <c r="C3910" s="261">
        <v>5.2304472923278809</v>
      </c>
      <c r="D3910" s="130">
        <f t="shared" si="124"/>
        <v>2.8100233990534466E-2</v>
      </c>
      <c r="E3910" s="130">
        <v>-2.396165196045107E-2</v>
      </c>
      <c r="G3910" s="130">
        <v>3908</v>
      </c>
      <c r="H3910" s="130">
        <f t="shared" ca="1" si="125"/>
        <v>4.2031693910480249E-2</v>
      </c>
    </row>
    <row r="3911" spans="2:8" x14ac:dyDescent="0.25">
      <c r="B3911" s="136">
        <v>40340</v>
      </c>
      <c r="C3911" s="261">
        <v>5.0874876976013184</v>
      </c>
      <c r="D3911" s="130">
        <f t="shared" si="124"/>
        <v>8.998319098218039E-3</v>
      </c>
      <c r="E3911" s="130">
        <v>-2.733219297253188E-2</v>
      </c>
      <c r="G3911" s="130">
        <v>3909</v>
      </c>
      <c r="H3911" s="130">
        <f t="shared" ca="1" si="125"/>
        <v>1.6889240939590926E-2</v>
      </c>
    </row>
    <row r="3912" spans="2:8" x14ac:dyDescent="0.25">
      <c r="B3912" s="136">
        <v>40339</v>
      </c>
      <c r="C3912" s="261">
        <v>5.0421171188354492</v>
      </c>
      <c r="D3912" s="130">
        <f t="shared" si="124"/>
        <v>3.044143249099443E-2</v>
      </c>
      <c r="E3912" s="130">
        <v>-8.9180714456097362E-3</v>
      </c>
      <c r="G3912" s="130">
        <v>3910</v>
      </c>
      <c r="H3912" s="130">
        <f t="shared" ca="1" si="125"/>
        <v>5.5597353043825935E-3</v>
      </c>
    </row>
    <row r="3913" spans="2:8" x14ac:dyDescent="0.25">
      <c r="B3913" s="136">
        <v>40338</v>
      </c>
      <c r="C3913" s="261">
        <v>4.8931622505187988</v>
      </c>
      <c r="D3913" s="130">
        <f t="shared" si="124"/>
        <v>-3.8345995604784668E-3</v>
      </c>
      <c r="E3913" s="130">
        <v>-2.9542127801873371E-2</v>
      </c>
      <c r="G3913" s="130">
        <v>3911</v>
      </c>
      <c r="H3913" s="130">
        <f t="shared" ca="1" si="125"/>
        <v>-3.3935077893971093E-2</v>
      </c>
    </row>
    <row r="3914" spans="2:8" x14ac:dyDescent="0.25">
      <c r="B3914" s="136">
        <v>40337</v>
      </c>
      <c r="C3914" s="261">
        <v>4.9119977951049796</v>
      </c>
      <c r="D3914" s="130">
        <f t="shared" si="124"/>
        <v>1.467751266055989E-2</v>
      </c>
      <c r="E3914" s="130">
        <v>3.8493603158537629E-3</v>
      </c>
      <c r="G3914" s="130">
        <v>3912</v>
      </c>
      <c r="H3914" s="130">
        <f t="shared" ca="1" si="125"/>
        <v>1.3445599278793931E-2</v>
      </c>
    </row>
    <row r="3915" spans="2:8" x14ac:dyDescent="0.25">
      <c r="B3915" s="136">
        <v>40336</v>
      </c>
      <c r="C3915" s="261">
        <v>4.840944766998291</v>
      </c>
      <c r="D3915" s="130">
        <f t="shared" si="124"/>
        <v>-2.1457161966613E-2</v>
      </c>
      <c r="E3915" s="130">
        <v>-1.4465199511590988E-2</v>
      </c>
      <c r="G3915" s="130">
        <v>3913</v>
      </c>
      <c r="H3915" s="130">
        <f t="shared" ca="1" si="125"/>
        <v>-3.5216468146516189E-2</v>
      </c>
    </row>
    <row r="3916" spans="2:8" x14ac:dyDescent="0.25">
      <c r="B3916" s="136">
        <v>40333</v>
      </c>
      <c r="C3916" s="261">
        <v>4.9470953941345206</v>
      </c>
      <c r="D3916" s="130">
        <f t="shared" si="124"/>
        <v>-1.7009783086348179E-2</v>
      </c>
      <c r="E3916" s="130">
        <v>2.1927667479265636E-2</v>
      </c>
      <c r="G3916" s="130">
        <v>3914</v>
      </c>
      <c r="H3916" s="130">
        <f t="shared" ca="1" si="125"/>
        <v>3.6062319118020519E-2</v>
      </c>
    </row>
    <row r="3917" spans="2:8" x14ac:dyDescent="0.25">
      <c r="B3917" s="136">
        <v>40332</v>
      </c>
      <c r="C3917" s="261">
        <v>5.0327005386352539</v>
      </c>
      <c r="D3917" s="130">
        <f t="shared" si="124"/>
        <v>5.4731464671383045E-3</v>
      </c>
      <c r="E3917" s="130">
        <v>1.7304122455821306E-2</v>
      </c>
      <c r="G3917" s="130">
        <v>3915</v>
      </c>
      <c r="H3917" s="130">
        <f t="shared" ca="1" si="125"/>
        <v>-1.6964078613133926E-2</v>
      </c>
    </row>
    <row r="3918" spans="2:8" x14ac:dyDescent="0.25">
      <c r="B3918" s="136">
        <v>40331</v>
      </c>
      <c r="C3918" s="261">
        <v>5.0053057670593262</v>
      </c>
      <c r="D3918" s="130">
        <f t="shared" si="124"/>
        <v>3.3586863685390773E-2</v>
      </c>
      <c r="E3918" s="130">
        <v>-5.4433541923709474E-3</v>
      </c>
      <c r="G3918" s="130">
        <v>3916</v>
      </c>
      <c r="H3918" s="130">
        <f t="shared" ca="1" si="125"/>
        <v>-1.5851976754878136E-2</v>
      </c>
    </row>
    <row r="3919" spans="2:8" x14ac:dyDescent="0.25">
      <c r="B3919" s="136">
        <v>40330</v>
      </c>
      <c r="C3919" s="261">
        <v>4.842656135559082</v>
      </c>
      <c r="D3919" s="130">
        <f t="shared" si="124"/>
        <v>-1.66870446659667E-2</v>
      </c>
      <c r="E3919" s="130">
        <v>-3.2495443649150454E-2</v>
      </c>
      <c r="G3919" s="130">
        <v>3917</v>
      </c>
      <c r="H3919" s="130">
        <f t="shared" ca="1" si="125"/>
        <v>3.7073688027067481E-2</v>
      </c>
    </row>
    <row r="3920" spans="2:8" x14ac:dyDescent="0.25">
      <c r="B3920" s="136">
        <v>40326</v>
      </c>
      <c r="C3920" s="261">
        <v>4.9248371124267578</v>
      </c>
      <c r="D3920" s="130">
        <f t="shared" si="124"/>
        <v>-6.7336022978705156E-3</v>
      </c>
      <c r="E3920" s="130">
        <v>1.6970227612121799E-2</v>
      </c>
      <c r="G3920" s="130">
        <v>3918</v>
      </c>
      <c r="H3920" s="130">
        <f t="shared" ca="1" si="125"/>
        <v>-2.8784844786846234E-3</v>
      </c>
    </row>
    <row r="3921" spans="2:8" x14ac:dyDescent="0.25">
      <c r="B3921" s="136">
        <v>40325</v>
      </c>
      <c r="C3921" s="261">
        <v>4.958223819732666</v>
      </c>
      <c r="D3921" s="130">
        <f t="shared" si="124"/>
        <v>4.1913939823167753E-2</v>
      </c>
      <c r="E3921" s="130">
        <v>6.7792510785106156E-3</v>
      </c>
      <c r="G3921" s="130">
        <v>3919</v>
      </c>
      <c r="H3921" s="130">
        <f t="shared" ca="1" si="125"/>
        <v>-6.6740222513689091E-3</v>
      </c>
    </row>
    <row r="3922" spans="2:8" x14ac:dyDescent="0.25">
      <c r="B3922" s="136">
        <v>40324</v>
      </c>
      <c r="C3922" s="261">
        <v>4.7587652206420898</v>
      </c>
      <c r="D3922" s="130">
        <f t="shared" si="124"/>
        <v>6.1356014394603484E-3</v>
      </c>
      <c r="E3922" s="130">
        <v>-4.0227832857559549E-2</v>
      </c>
      <c r="G3922" s="130">
        <v>3920</v>
      </c>
      <c r="H3922" s="130">
        <f t="shared" ca="1" si="125"/>
        <v>3.0615496900389415E-2</v>
      </c>
    </row>
    <row r="3923" spans="2:8" x14ac:dyDescent="0.25">
      <c r="B3923" s="136">
        <v>40323</v>
      </c>
      <c r="C3923" s="261">
        <v>4.7297453880310059</v>
      </c>
      <c r="D3923" s="130">
        <f t="shared" si="124"/>
        <v>-1.257717123097188E-3</v>
      </c>
      <c r="E3923" s="130">
        <v>-6.0981854043155341E-3</v>
      </c>
      <c r="G3923" s="130">
        <v>3921</v>
      </c>
      <c r="H3923" s="130">
        <f t="shared" ca="1" si="125"/>
        <v>-3.0650902617741489E-4</v>
      </c>
    </row>
    <row r="3924" spans="2:8" x14ac:dyDescent="0.25">
      <c r="B3924" s="136">
        <v>40322</v>
      </c>
      <c r="C3924" s="261">
        <v>4.7357015609741211</v>
      </c>
      <c r="D3924" s="130">
        <f t="shared" si="124"/>
        <v>-1.2945474639575263E-2</v>
      </c>
      <c r="E3924" s="130">
        <v>1.2593009674871296E-3</v>
      </c>
      <c r="G3924" s="130">
        <v>3922</v>
      </c>
      <c r="H3924" s="130">
        <f t="shared" ca="1" si="125"/>
        <v>-6.1214340284876847E-3</v>
      </c>
    </row>
    <row r="3925" spans="2:8" x14ac:dyDescent="0.25">
      <c r="B3925" s="136">
        <v>40319</v>
      </c>
      <c r="C3925" s="261">
        <v>4.7978115081787109</v>
      </c>
      <c r="D3925" s="130">
        <f t="shared" si="124"/>
        <v>2.1928042706361266E-2</v>
      </c>
      <c r="E3925" s="130">
        <v>1.3115257877824124E-2</v>
      </c>
      <c r="G3925" s="130">
        <v>3923</v>
      </c>
      <c r="H3925" s="130">
        <f t="shared" ca="1" si="125"/>
        <v>-1.835692332007236E-3</v>
      </c>
    </row>
    <row r="3926" spans="2:8" x14ac:dyDescent="0.25">
      <c r="B3926" s="136">
        <v>40318</v>
      </c>
      <c r="C3926" s="261">
        <v>4.6948623657226563</v>
      </c>
      <c r="D3926" s="130">
        <f t="shared" si="124"/>
        <v>-3.0057954141663689E-2</v>
      </c>
      <c r="E3926" s="130">
        <v>-2.1457521263717805E-2</v>
      </c>
      <c r="G3926" s="130">
        <v>3924</v>
      </c>
      <c r="H3926" s="130">
        <f t="shared" ca="1" si="125"/>
        <v>-3.9965551461055786E-2</v>
      </c>
    </row>
    <row r="3927" spans="2:8" x14ac:dyDescent="0.25">
      <c r="B3927" s="136">
        <v>40317</v>
      </c>
      <c r="C3927" s="261">
        <v>4.8403534889221191</v>
      </c>
      <c r="D3927" s="130">
        <f t="shared" si="124"/>
        <v>-9.7476518842920697E-3</v>
      </c>
      <c r="E3927" s="130">
        <v>3.0989433100680083E-2</v>
      </c>
      <c r="G3927" s="130">
        <v>3925</v>
      </c>
      <c r="H3927" s="130">
        <f t="shared" ca="1" si="125"/>
        <v>-8.8263807407799899E-4</v>
      </c>
    </row>
    <row r="3928" spans="2:8" x14ac:dyDescent="0.25">
      <c r="B3928" s="136">
        <v>40316</v>
      </c>
      <c r="C3928" s="261">
        <v>4.8880000114440918</v>
      </c>
      <c r="D3928" s="130">
        <f t="shared" si="124"/>
        <v>-7.4287346527750885E-3</v>
      </c>
      <c r="E3928" s="130">
        <v>9.8436039084787777E-3</v>
      </c>
      <c r="G3928" s="130">
        <v>3926</v>
      </c>
      <c r="H3928" s="130">
        <f t="shared" ca="1" si="125"/>
        <v>-1.9672857711377622E-2</v>
      </c>
    </row>
    <row r="3929" spans="2:8" x14ac:dyDescent="0.25">
      <c r="B3929" s="136">
        <v>40315</v>
      </c>
      <c r="C3929" s="261">
        <v>4.9245834350585938</v>
      </c>
      <c r="D3929" s="130">
        <f t="shared" si="124"/>
        <v>1.7267398792754124E-4</v>
      </c>
      <c r="E3929" s="130">
        <v>7.4843337824980665E-3</v>
      </c>
      <c r="G3929" s="130">
        <v>3927</v>
      </c>
      <c r="H3929" s="130">
        <f t="shared" ca="1" si="125"/>
        <v>4.0097525215439349E-2</v>
      </c>
    </row>
    <row r="3930" spans="2:8" x14ac:dyDescent="0.25">
      <c r="B3930" s="136">
        <v>40312</v>
      </c>
      <c r="C3930" s="261">
        <v>4.9237332344055176</v>
      </c>
      <c r="D3930" s="130">
        <f t="shared" si="124"/>
        <v>-2.9841043693817442E-2</v>
      </c>
      <c r="E3930" s="130">
        <v>-1.7264417676904605E-4</v>
      </c>
      <c r="G3930" s="130">
        <v>3928</v>
      </c>
      <c r="H3930" s="130">
        <f t="shared" ca="1" si="125"/>
        <v>-2.1717492814062971E-2</v>
      </c>
    </row>
    <row r="3931" spans="2:8" x14ac:dyDescent="0.25">
      <c r="B3931" s="136">
        <v>40311</v>
      </c>
      <c r="C3931" s="261">
        <v>5.0751819610595703</v>
      </c>
      <c r="D3931" s="130">
        <f t="shared" si="124"/>
        <v>2.0161905296284732E-3</v>
      </c>
      <c r="E3931" s="130">
        <v>3.0758922030092145E-2</v>
      </c>
      <c r="G3931" s="130">
        <v>3929</v>
      </c>
      <c r="H3931" s="130">
        <f t="shared" ca="1" si="125"/>
        <v>2.517389456928916E-2</v>
      </c>
    </row>
    <row r="3932" spans="2:8" x14ac:dyDescent="0.25">
      <c r="B3932" s="136">
        <v>40310</v>
      </c>
      <c r="C3932" s="261">
        <v>5.0649700164794922</v>
      </c>
      <c r="D3932" s="130">
        <f t="shared" si="124"/>
        <v>7.9578476338021727E-3</v>
      </c>
      <c r="E3932" s="130">
        <v>-2.0121336847489361E-3</v>
      </c>
      <c r="G3932" s="130">
        <v>3930</v>
      </c>
      <c r="H3932" s="130">
        <f t="shared" ca="1" si="125"/>
        <v>-1.5987791585809655E-2</v>
      </c>
    </row>
    <row r="3933" spans="2:8" x14ac:dyDescent="0.25">
      <c r="B3933" s="136">
        <v>40309</v>
      </c>
      <c r="C3933" s="261">
        <v>5.0249819755554199</v>
      </c>
      <c r="D3933" s="130">
        <f t="shared" si="124"/>
        <v>-1.5666906005569463E-2</v>
      </c>
      <c r="E3933" s="130">
        <v>-7.8950202654638306E-3</v>
      </c>
      <c r="G3933" s="130">
        <v>3931</v>
      </c>
      <c r="H3933" s="130">
        <f t="shared" ca="1" si="125"/>
        <v>1.1347686852391712E-2</v>
      </c>
    </row>
    <row r="3934" spans="2:8" x14ac:dyDescent="0.25">
      <c r="B3934" s="136">
        <v>40308</v>
      </c>
      <c r="C3934" s="261">
        <v>5.1049609184265137</v>
      </c>
      <c r="D3934" s="130">
        <f t="shared" si="124"/>
        <v>6.2323237675531898E-2</v>
      </c>
      <c r="E3934" s="130">
        <v>1.5916264627447451E-2</v>
      </c>
      <c r="G3934" s="130">
        <v>3932</v>
      </c>
      <c r="H3934" s="130">
        <f t="shared" ca="1" si="125"/>
        <v>-8.5070185779652988E-3</v>
      </c>
    </row>
    <row r="3935" spans="2:8" x14ac:dyDescent="0.25">
      <c r="B3935" s="136">
        <v>40305</v>
      </c>
      <c r="C3935" s="261">
        <v>4.8054685592651367</v>
      </c>
      <c r="D3935" s="130">
        <f t="shared" si="124"/>
        <v>-6.1589205237620008E-3</v>
      </c>
      <c r="E3935" s="130">
        <v>-5.8666924967113863E-2</v>
      </c>
      <c r="G3935" s="130">
        <v>3933</v>
      </c>
      <c r="H3935" s="130">
        <f t="shared" ca="1" si="125"/>
        <v>1.9532598562125654E-3</v>
      </c>
    </row>
    <row r="3936" spans="2:8" x14ac:dyDescent="0.25">
      <c r="B3936" s="136">
        <v>40304</v>
      </c>
      <c r="C3936" s="261">
        <v>4.8352484703063956</v>
      </c>
      <c r="D3936" s="130">
        <f t="shared" si="124"/>
        <v>-3.5635248618301314E-2</v>
      </c>
      <c r="E3936" s="130">
        <v>6.1970878955897053E-3</v>
      </c>
      <c r="G3936" s="130">
        <v>3934</v>
      </c>
      <c r="H3936" s="130">
        <f t="shared" ca="1" si="125"/>
        <v>-7.2409346054832149E-3</v>
      </c>
    </row>
    <row r="3937" spans="2:8" x14ac:dyDescent="0.25">
      <c r="B3937" s="136">
        <v>40303</v>
      </c>
      <c r="C3937" s="261">
        <v>5.013920783996582</v>
      </c>
      <c r="D3937" s="130">
        <f t="shared" si="124"/>
        <v>5.8027852680574196E-3</v>
      </c>
      <c r="E3937" s="130">
        <v>3.6952043889249088E-2</v>
      </c>
      <c r="G3937" s="130">
        <v>3935</v>
      </c>
      <c r="H3937" s="130">
        <f t="shared" ca="1" si="125"/>
        <v>-2.4159838039683863E-2</v>
      </c>
    </row>
    <row r="3938" spans="2:8" x14ac:dyDescent="0.25">
      <c r="B3938" s="136">
        <v>40302</v>
      </c>
      <c r="C3938" s="261">
        <v>4.9849939346313477</v>
      </c>
      <c r="D3938" s="130">
        <f t="shared" si="124"/>
        <v>-3.5555234103385534E-2</v>
      </c>
      <c r="E3938" s="130">
        <v>-5.7693072171309543E-3</v>
      </c>
      <c r="G3938" s="130">
        <v>3936</v>
      </c>
      <c r="H3938" s="130">
        <f t="shared" ca="1" si="125"/>
        <v>2.7244211365057169E-2</v>
      </c>
    </row>
    <row r="3939" spans="2:8" x14ac:dyDescent="0.25">
      <c r="B3939" s="136">
        <v>40301</v>
      </c>
      <c r="C3939" s="261">
        <v>5.1687707901000977</v>
      </c>
      <c r="D3939" s="130">
        <f t="shared" si="124"/>
        <v>1.3513579216333955E-2</v>
      </c>
      <c r="E3939" s="130">
        <v>3.6866013856512496E-2</v>
      </c>
      <c r="G3939" s="130">
        <v>3937</v>
      </c>
      <c r="H3939" s="130">
        <f t="shared" ca="1" si="125"/>
        <v>3.0153343550410605E-2</v>
      </c>
    </row>
    <row r="3940" spans="2:8" x14ac:dyDescent="0.25">
      <c r="B3940" s="136">
        <v>40298</v>
      </c>
      <c r="C3940" s="261">
        <v>5.099853515625</v>
      </c>
      <c r="D3940" s="130">
        <f t="shared" si="124"/>
        <v>-1.7537980585863353E-2</v>
      </c>
      <c r="E3940" s="130">
        <v>-1.3333397295754919E-2</v>
      </c>
      <c r="G3940" s="130">
        <v>3938</v>
      </c>
      <c r="H3940" s="130">
        <f t="shared" ca="1" si="125"/>
        <v>-6.3617103051145903E-3</v>
      </c>
    </row>
    <row r="3941" spans="2:8" x14ac:dyDescent="0.25">
      <c r="B3941" s="136">
        <v>40297</v>
      </c>
      <c r="C3941" s="261">
        <v>5.1908912658691406</v>
      </c>
      <c r="D3941" s="130">
        <f t="shared" si="124"/>
        <v>1.0768412693239651E-2</v>
      </c>
      <c r="E3941" s="130">
        <v>1.7851051989085164E-2</v>
      </c>
      <c r="G3941" s="130">
        <v>3939</v>
      </c>
      <c r="H3941" s="130">
        <f t="shared" ca="1" si="125"/>
        <v>2.4534716205743351E-2</v>
      </c>
    </row>
    <row r="3942" spans="2:8" x14ac:dyDescent="0.25">
      <c r="B3942" s="136">
        <v>40296</v>
      </c>
      <c r="C3942" s="261">
        <v>5.1355891227722168</v>
      </c>
      <c r="D3942" s="130">
        <f t="shared" si="124"/>
        <v>-1.9841499665987829E-3</v>
      </c>
      <c r="E3942" s="130">
        <v>-1.0653689369404326E-2</v>
      </c>
      <c r="G3942" s="130">
        <v>3940</v>
      </c>
      <c r="H3942" s="130">
        <f t="shared" ca="1" si="125"/>
        <v>-3.0380388265009644E-2</v>
      </c>
    </row>
    <row r="3943" spans="2:8" x14ac:dyDescent="0.25">
      <c r="B3943" s="136">
        <v>40295</v>
      </c>
      <c r="C3943" s="261">
        <v>5.1457991600036621</v>
      </c>
      <c r="D3943" s="130">
        <f t="shared" si="124"/>
        <v>-3.1700556850626567E-2</v>
      </c>
      <c r="E3943" s="130">
        <v>1.9880946445213054E-3</v>
      </c>
      <c r="G3943" s="130">
        <v>3941</v>
      </c>
      <c r="H3943" s="130">
        <f t="shared" ca="1" si="125"/>
        <v>2.266779675426539E-2</v>
      </c>
    </row>
    <row r="3944" spans="2:8" x14ac:dyDescent="0.25">
      <c r="B3944" s="136">
        <v>40294</v>
      </c>
      <c r="C3944" s="261">
        <v>5.3142642974853516</v>
      </c>
      <c r="D3944" s="130">
        <f t="shared" si="124"/>
        <v>8.2326305716269258E-3</v>
      </c>
      <c r="E3944" s="130">
        <v>3.2738381783553629E-2</v>
      </c>
      <c r="G3944" s="130">
        <v>3942</v>
      </c>
      <c r="H3944" s="130">
        <f t="shared" ca="1" si="125"/>
        <v>1.346146885250233E-2</v>
      </c>
    </row>
    <row r="3945" spans="2:8" x14ac:dyDescent="0.25">
      <c r="B3945" s="136">
        <v>40291</v>
      </c>
      <c r="C3945" s="261">
        <v>5.2708711624145508</v>
      </c>
      <c r="D3945" s="130">
        <f t="shared" si="124"/>
        <v>-4.6591076902020249E-3</v>
      </c>
      <c r="E3945" s="130">
        <v>-8.1654077858592609E-3</v>
      </c>
      <c r="G3945" s="130">
        <v>3943</v>
      </c>
      <c r="H3945" s="130">
        <f t="shared" ca="1" si="125"/>
        <v>3.2718077541108281E-2</v>
      </c>
    </row>
    <row r="3946" spans="2:8" x14ac:dyDescent="0.25">
      <c r="B3946" s="136">
        <v>40290</v>
      </c>
      <c r="C3946" s="261">
        <v>5.2955436706542969</v>
      </c>
      <c r="D3946" s="130">
        <f t="shared" si="124"/>
        <v>1.0881745725223518E-2</v>
      </c>
      <c r="E3946" s="130">
        <v>4.6809165846588034E-3</v>
      </c>
      <c r="G3946" s="130">
        <v>3944</v>
      </c>
      <c r="H3946" s="130">
        <f t="shared" ca="1" si="125"/>
        <v>-1.9202413100290427E-2</v>
      </c>
    </row>
    <row r="3947" spans="2:8" x14ac:dyDescent="0.25">
      <c r="B3947" s="136">
        <v>40289</v>
      </c>
      <c r="C3947" s="261">
        <v>5.2385392189025879</v>
      </c>
      <c r="D3947" s="130">
        <f t="shared" si="124"/>
        <v>-1.0605760544362517E-2</v>
      </c>
      <c r="E3947" s="130">
        <v>-1.0764607998155878E-2</v>
      </c>
      <c r="G3947" s="130">
        <v>3945</v>
      </c>
      <c r="H3947" s="130">
        <f t="shared" ca="1" si="125"/>
        <v>-6.2036418968409567E-3</v>
      </c>
    </row>
    <row r="3948" spans="2:8" x14ac:dyDescent="0.25">
      <c r="B3948" s="136">
        <v>40288</v>
      </c>
      <c r="C3948" s="261">
        <v>5.2946934700012207</v>
      </c>
      <c r="D3948" s="130">
        <f t="shared" si="124"/>
        <v>7.7729132718845021E-3</v>
      </c>
      <c r="E3948" s="130">
        <v>1.0719448447767175E-2</v>
      </c>
      <c r="G3948" s="130">
        <v>3946</v>
      </c>
      <c r="H3948" s="130">
        <f t="shared" ca="1" si="125"/>
        <v>-2.2348850798558879E-2</v>
      </c>
    </row>
    <row r="3949" spans="2:8" x14ac:dyDescent="0.25">
      <c r="B3949" s="136">
        <v>40287</v>
      </c>
      <c r="C3949" s="261">
        <v>5.2538557052612296</v>
      </c>
      <c r="D3949" s="130">
        <f t="shared" si="124"/>
        <v>-3.7107660501167596E-3</v>
      </c>
      <c r="E3949" s="130">
        <v>-7.7129610942296362E-3</v>
      </c>
      <c r="G3949" s="130">
        <v>3947</v>
      </c>
      <c r="H3949" s="130">
        <f t="shared" ca="1" si="125"/>
        <v>6.4058684595365541E-3</v>
      </c>
    </row>
    <row r="3950" spans="2:8" x14ac:dyDescent="0.25">
      <c r="B3950" s="136">
        <v>40284</v>
      </c>
      <c r="C3950" s="261">
        <v>5.2734241485595703</v>
      </c>
      <c r="D3950" s="130">
        <f t="shared" si="124"/>
        <v>-1.0852016228607961E-2</v>
      </c>
      <c r="E3950" s="130">
        <v>3.7245871215581395E-3</v>
      </c>
      <c r="G3950" s="130">
        <v>3948</v>
      </c>
      <c r="H3950" s="130">
        <f t="shared" ca="1" si="125"/>
        <v>-2.8004623010966403E-3</v>
      </c>
    </row>
    <row r="3951" spans="2:8" x14ac:dyDescent="0.25">
      <c r="B3951" s="136">
        <v>40283</v>
      </c>
      <c r="C3951" s="261">
        <v>5.3312792778015137</v>
      </c>
      <c r="D3951" s="130">
        <f t="shared" si="124"/>
        <v>-2.2292657978241546E-3</v>
      </c>
      <c r="E3951" s="130">
        <v>1.0971074507205423E-2</v>
      </c>
      <c r="G3951" s="130">
        <v>3949</v>
      </c>
      <c r="H3951" s="130">
        <f t="shared" ca="1" si="125"/>
        <v>-1.6447474245028793E-2</v>
      </c>
    </row>
    <row r="3952" spans="2:8" x14ac:dyDescent="0.25">
      <c r="B3952" s="136">
        <v>40282</v>
      </c>
      <c r="C3952" s="261">
        <v>5.3431906700134277</v>
      </c>
      <c r="D3952" s="130">
        <f t="shared" si="124"/>
        <v>-3.9652120178217207E-3</v>
      </c>
      <c r="E3952" s="130">
        <v>2.2342465271911289E-3</v>
      </c>
      <c r="G3952" s="130">
        <v>3950</v>
      </c>
      <c r="H3952" s="130">
        <f t="shared" ca="1" si="125"/>
        <v>3.4841897583044422E-2</v>
      </c>
    </row>
    <row r="3953" spans="2:8" x14ac:dyDescent="0.25">
      <c r="B3953" s="136">
        <v>40281</v>
      </c>
      <c r="C3953" s="261">
        <v>5.3644618988037109</v>
      </c>
      <c r="D3953" s="130">
        <f t="shared" si="124"/>
        <v>2.6371323510964065E-2</v>
      </c>
      <c r="E3953" s="130">
        <v>3.9809975170191237E-3</v>
      </c>
      <c r="G3953" s="130">
        <v>3951</v>
      </c>
      <c r="H3953" s="130">
        <f t="shared" ca="1" si="125"/>
        <v>4.991743479536891E-3</v>
      </c>
    </row>
    <row r="3954" spans="2:8" x14ac:dyDescent="0.25">
      <c r="B3954" s="136">
        <v>40280</v>
      </c>
      <c r="C3954" s="261">
        <v>5.2266287803649902</v>
      </c>
      <c r="D3954" s="130">
        <f t="shared" si="124"/>
        <v>7.7101856457148319E-3</v>
      </c>
      <c r="E3954" s="130">
        <v>-2.5693745437815087E-2</v>
      </c>
      <c r="G3954" s="130">
        <v>3952</v>
      </c>
      <c r="H3954" s="130">
        <f t="shared" ca="1" si="125"/>
        <v>3.5952989807565811E-2</v>
      </c>
    </row>
    <row r="3955" spans="2:8" x14ac:dyDescent="0.25">
      <c r="B3955" s="136">
        <v>40277</v>
      </c>
      <c r="C3955" s="261">
        <v>5.1866388320922852</v>
      </c>
      <c r="D3955" s="130">
        <f t="shared" si="124"/>
        <v>1.0777618460411906E-2</v>
      </c>
      <c r="E3955" s="130">
        <v>-7.6511935232393656E-3</v>
      </c>
      <c r="G3955" s="130">
        <v>3953</v>
      </c>
      <c r="H3955" s="130">
        <f t="shared" ca="1" si="125"/>
        <v>-1.5118967172546818E-2</v>
      </c>
    </row>
    <row r="3956" spans="2:8" x14ac:dyDescent="0.25">
      <c r="B3956" s="136">
        <v>40276</v>
      </c>
      <c r="C3956" s="261">
        <v>5.1313352584838867</v>
      </c>
      <c r="D3956" s="130">
        <f t="shared" si="124"/>
        <v>7.5174397805727365E-3</v>
      </c>
      <c r="E3956" s="130">
        <v>-1.0662699948607956E-2</v>
      </c>
      <c r="G3956" s="130">
        <v>3954</v>
      </c>
      <c r="H3956" s="130">
        <f t="shared" ca="1" si="125"/>
        <v>9.415559122359295E-3</v>
      </c>
    </row>
    <row r="3957" spans="2:8" x14ac:dyDescent="0.25">
      <c r="B3957" s="136">
        <v>40275</v>
      </c>
      <c r="C3957" s="261">
        <v>5.0930485725402832</v>
      </c>
      <c r="D3957" s="130">
        <f t="shared" si="124"/>
        <v>-2.0775240676074242E-2</v>
      </c>
      <c r="E3957" s="130">
        <v>-7.461349534763349E-3</v>
      </c>
      <c r="G3957" s="130">
        <v>3955</v>
      </c>
      <c r="H3957" s="130">
        <f t="shared" ca="1" si="125"/>
        <v>-1.2638666555418891E-2</v>
      </c>
    </row>
    <row r="3958" spans="2:8" x14ac:dyDescent="0.25">
      <c r="B3958" s="136">
        <v>40274</v>
      </c>
      <c r="C3958" s="261">
        <v>5.2011027336120614</v>
      </c>
      <c r="D3958" s="130">
        <f t="shared" si="124"/>
        <v>8.1873051351661068E-4</v>
      </c>
      <c r="E3958" s="130">
        <v>2.1216008355852682E-2</v>
      </c>
      <c r="G3958" s="130">
        <v>3956</v>
      </c>
      <c r="H3958" s="130">
        <f t="shared" ca="1" si="125"/>
        <v>-6.6709743644147706E-3</v>
      </c>
    </row>
    <row r="3959" spans="2:8" x14ac:dyDescent="0.25">
      <c r="B3959" s="136">
        <v>40273</v>
      </c>
      <c r="C3959" s="261">
        <v>5.1968479156494141</v>
      </c>
      <c r="D3959" s="130">
        <f t="shared" si="124"/>
        <v>1.4954745745854254E-2</v>
      </c>
      <c r="E3959" s="130">
        <v>-8.1806074222504099E-4</v>
      </c>
      <c r="G3959" s="130">
        <v>3957</v>
      </c>
      <c r="H3959" s="130">
        <f t="shared" ca="1" si="125"/>
        <v>-2.6515631606219767E-2</v>
      </c>
    </row>
    <row r="3960" spans="2:8" x14ac:dyDescent="0.25">
      <c r="B3960" s="136">
        <v>40269</v>
      </c>
      <c r="C3960" s="261">
        <v>5.1202754974365234</v>
      </c>
      <c r="D3960" s="130">
        <f t="shared" si="124"/>
        <v>2.3295661274334252E-2</v>
      </c>
      <c r="E3960" s="130">
        <v>-1.473439659111554E-2</v>
      </c>
      <c r="G3960" s="130">
        <v>3958</v>
      </c>
      <c r="H3960" s="130">
        <f t="shared" ca="1" si="125"/>
        <v>2.7873679694882393E-2</v>
      </c>
    </row>
    <row r="3961" spans="2:8" x14ac:dyDescent="0.25">
      <c r="B3961" s="136">
        <v>40268</v>
      </c>
      <c r="C3961" s="261">
        <v>5.0037107467651367</v>
      </c>
      <c r="D3961" s="130">
        <f t="shared" si="124"/>
        <v>-1.5402575678162394E-2</v>
      </c>
      <c r="E3961" s="130">
        <v>-2.2765327906622428E-2</v>
      </c>
      <c r="G3961" s="130">
        <v>3959</v>
      </c>
      <c r="H3961" s="130">
        <f t="shared" ca="1" si="125"/>
        <v>-6.4916935238881257E-2</v>
      </c>
    </row>
    <row r="3962" spans="2:8" x14ac:dyDescent="0.25">
      <c r="B3962" s="136">
        <v>40267</v>
      </c>
      <c r="C3962" s="261">
        <v>5.0819864273071289</v>
      </c>
      <c r="D3962" s="130">
        <f t="shared" si="124"/>
        <v>-9.4528461378672896E-3</v>
      </c>
      <c r="E3962" s="130">
        <v>1.5643526275494014E-2</v>
      </c>
      <c r="G3962" s="130">
        <v>3960</v>
      </c>
      <c r="H3962" s="130">
        <f t="shared" ca="1" si="125"/>
        <v>-2.8529298553063597E-3</v>
      </c>
    </row>
    <row r="3963" spans="2:8" x14ac:dyDescent="0.25">
      <c r="B3963" s="136">
        <v>40266</v>
      </c>
      <c r="C3963" s="261">
        <v>5.1304841041564941</v>
      </c>
      <c r="D3963" s="130">
        <f t="shared" si="124"/>
        <v>-1.0177520127580086E-2</v>
      </c>
      <c r="E3963" s="130">
        <v>9.5430551700751882E-3</v>
      </c>
      <c r="G3963" s="130">
        <v>3961</v>
      </c>
      <c r="H3963" s="130">
        <f t="shared" ca="1" si="125"/>
        <v>1.1969247980630468E-2</v>
      </c>
    </row>
    <row r="3964" spans="2:8" x14ac:dyDescent="0.25">
      <c r="B3964" s="136">
        <v>40263</v>
      </c>
      <c r="C3964" s="261">
        <v>5.1832365989685059</v>
      </c>
      <c r="D3964" s="130">
        <f t="shared" si="124"/>
        <v>-1.168049870059589E-2</v>
      </c>
      <c r="E3964" s="130">
        <v>1.0282167090094666E-2</v>
      </c>
      <c r="G3964" s="130">
        <v>3962</v>
      </c>
      <c r="H3964" s="130">
        <f t="shared" ca="1" si="125"/>
        <v>3.8914944630634447E-2</v>
      </c>
    </row>
    <row r="3965" spans="2:8" x14ac:dyDescent="0.25">
      <c r="B3965" s="136">
        <v>40262</v>
      </c>
      <c r="C3965" s="261">
        <v>5.2444949150085449</v>
      </c>
      <c r="D3965" s="130">
        <f t="shared" si="124"/>
        <v>3.5820894977628935E-3</v>
      </c>
      <c r="E3965" s="130">
        <v>1.181854520247635E-2</v>
      </c>
      <c r="G3965" s="130">
        <v>3963</v>
      </c>
      <c r="H3965" s="130">
        <f t="shared" ca="1" si="125"/>
        <v>1.7072890862603461E-2</v>
      </c>
    </row>
    <row r="3966" spans="2:8" x14ac:dyDescent="0.25">
      <c r="B3966" s="136">
        <v>40261</v>
      </c>
      <c r="C3966" s="261">
        <v>5.2257757186889648</v>
      </c>
      <c r="D3966" s="130">
        <f t="shared" si="124"/>
        <v>-1.4441937013830597E-2</v>
      </c>
      <c r="E3966" s="130">
        <v>-3.5693039316350597E-3</v>
      </c>
      <c r="G3966" s="130">
        <v>3964</v>
      </c>
      <c r="H3966" s="130">
        <f t="shared" ca="1" si="125"/>
        <v>5.3244053892321619E-2</v>
      </c>
    </row>
    <row r="3967" spans="2:8" x14ac:dyDescent="0.25">
      <c r="B3967" s="136">
        <v>40260</v>
      </c>
      <c r="C3967" s="261">
        <v>5.3023519515991211</v>
      </c>
      <c r="D3967" s="130">
        <f t="shared" si="124"/>
        <v>1.1852588037234898E-2</v>
      </c>
      <c r="E3967" s="130">
        <v>1.4653562845473129E-2</v>
      </c>
      <c r="G3967" s="130">
        <v>3965</v>
      </c>
      <c r="H3967" s="130">
        <f t="shared" ca="1" si="125"/>
        <v>1.2351572261652137E-2</v>
      </c>
    </row>
    <row r="3968" spans="2:8" x14ac:dyDescent="0.25">
      <c r="B3968" s="136">
        <v>40259</v>
      </c>
      <c r="C3968" s="261">
        <v>5.240241527557373</v>
      </c>
      <c r="D3968" s="130">
        <f t="shared" si="124"/>
        <v>1.466247527762782E-2</v>
      </c>
      <c r="E3968" s="130">
        <v>-1.1713749786642575E-2</v>
      </c>
      <c r="G3968" s="130">
        <v>3966</v>
      </c>
      <c r="H3968" s="130">
        <f t="shared" ca="1" si="125"/>
        <v>1.4213642804926836E-3</v>
      </c>
    </row>
    <row r="3969" spans="2:8" x14ac:dyDescent="0.25">
      <c r="B3969" s="136">
        <v>40256</v>
      </c>
      <c r="C3969" s="261">
        <v>5.1645169258117676</v>
      </c>
      <c r="D3969" s="130">
        <f t="shared" si="124"/>
        <v>-1.7322463866735621E-2</v>
      </c>
      <c r="E3969" s="130">
        <v>-1.445059380324076E-2</v>
      </c>
      <c r="G3969" s="130">
        <v>3967</v>
      </c>
      <c r="H3969" s="130">
        <f t="shared" ca="1" si="125"/>
        <v>-1.6201276725797055E-2</v>
      </c>
    </row>
    <row r="3970" spans="2:8" x14ac:dyDescent="0.25">
      <c r="B3970" s="136">
        <v>40255</v>
      </c>
      <c r="C3970" s="261">
        <v>5.2555561065673828</v>
      </c>
      <c r="D3970" s="130">
        <f t="shared" si="124"/>
        <v>1.0304617608268334E-2</v>
      </c>
      <c r="E3970" s="130">
        <v>1.7627821161861242E-2</v>
      </c>
      <c r="G3970" s="130">
        <v>3968</v>
      </c>
      <c r="H3970" s="130">
        <f t="shared" ca="1" si="125"/>
        <v>5.2484307097817855E-3</v>
      </c>
    </row>
    <row r="3971" spans="2:8" x14ac:dyDescent="0.25">
      <c r="B3971" s="136">
        <v>40254</v>
      </c>
      <c r="C3971" s="261">
        <v>5.2019519805908203</v>
      </c>
      <c r="D3971" s="130">
        <f t="shared" ref="D3971:D4034" si="126">(C3971-C3972)/C3972</f>
        <v>1.6965799460758345E-2</v>
      </c>
      <c r="E3971" s="130">
        <v>-1.0199515501238467E-2</v>
      </c>
      <c r="G3971" s="130">
        <v>3969</v>
      </c>
      <c r="H3971" s="130">
        <f t="shared" ref="H3971:H4034" ca="1" si="127">_xlfn.NORM.INV(RAND(),N$5,N$6)</f>
        <v>-3.4126780912517113E-2</v>
      </c>
    </row>
    <row r="3972" spans="2:8" x14ac:dyDescent="0.25">
      <c r="B3972" s="136">
        <v>40253</v>
      </c>
      <c r="C3972" s="261">
        <v>5.1151690483093262</v>
      </c>
      <c r="D3972" s="130">
        <f t="shared" si="126"/>
        <v>1.0249991335833635E-2</v>
      </c>
      <c r="E3972" s="130">
        <v>-1.6682763048427376E-2</v>
      </c>
      <c r="G3972" s="130">
        <v>3970</v>
      </c>
      <c r="H3972" s="130">
        <f t="shared" ca="1" si="127"/>
        <v>-1.5728523592053029E-2</v>
      </c>
    </row>
    <row r="3973" spans="2:8" x14ac:dyDescent="0.25">
      <c r="B3973" s="136">
        <v>40252</v>
      </c>
      <c r="C3973" s="261">
        <v>5.0632705688476563</v>
      </c>
      <c r="D3973" s="130">
        <f t="shared" si="126"/>
        <v>6.5968272018803167E-3</v>
      </c>
      <c r="E3973" s="130">
        <v>-1.0145994975243974E-2</v>
      </c>
      <c r="G3973" s="130">
        <v>3971</v>
      </c>
      <c r="H3973" s="130">
        <f t="shared" ca="1" si="127"/>
        <v>-1.1195405073353022E-2</v>
      </c>
    </row>
    <row r="3974" spans="2:8" x14ac:dyDescent="0.25">
      <c r="B3974" s="136">
        <v>40249</v>
      </c>
      <c r="C3974" s="261">
        <v>5.030087947845459</v>
      </c>
      <c r="D3974" s="130">
        <f t="shared" si="126"/>
        <v>-1.4173697084956112E-2</v>
      </c>
      <c r="E3974" s="130">
        <v>-6.5535942729106926E-3</v>
      </c>
      <c r="G3974" s="130">
        <v>3972</v>
      </c>
      <c r="H3974" s="130">
        <f t="shared" ca="1" si="127"/>
        <v>-3.7238916431580796E-2</v>
      </c>
    </row>
    <row r="3975" spans="2:8" x14ac:dyDescent="0.25">
      <c r="B3975" s="136">
        <v>40248</v>
      </c>
      <c r="C3975" s="261">
        <v>5.1024079322814941</v>
      </c>
      <c r="D3975" s="130">
        <f t="shared" si="126"/>
        <v>2.6755130167133122E-3</v>
      </c>
      <c r="E3975" s="130">
        <v>1.4377479118831714E-2</v>
      </c>
      <c r="G3975" s="130">
        <v>3973</v>
      </c>
      <c r="H3975" s="130">
        <f t="shared" ca="1" si="127"/>
        <v>-1.7674024824328453E-2</v>
      </c>
    </row>
    <row r="3976" spans="2:8" x14ac:dyDescent="0.25">
      <c r="B3976" s="136">
        <v>40247</v>
      </c>
      <c r="C3976" s="261">
        <v>5.0887928009033203</v>
      </c>
      <c r="D3976" s="130">
        <f t="shared" si="126"/>
        <v>5.5478648446654379E-3</v>
      </c>
      <c r="E3976" s="130">
        <v>-2.6683737480170367E-3</v>
      </c>
      <c r="G3976" s="130">
        <v>3974</v>
      </c>
      <c r="H3976" s="130">
        <f t="shared" ca="1" si="127"/>
        <v>-4.8956943100442671E-2</v>
      </c>
    </row>
    <row r="3977" spans="2:8" x14ac:dyDescent="0.25">
      <c r="B3977" s="136">
        <v>40246</v>
      </c>
      <c r="C3977" s="261">
        <v>5.0607166290283203</v>
      </c>
      <c r="D3977" s="130">
        <f t="shared" si="126"/>
        <v>-6.5138167146680552E-3</v>
      </c>
      <c r="E3977" s="130">
        <v>-5.5172558548691845E-3</v>
      </c>
      <c r="G3977" s="130">
        <v>3975</v>
      </c>
      <c r="H3977" s="130">
        <f t="shared" ca="1" si="127"/>
        <v>-2.026542454554587E-2</v>
      </c>
    </row>
    <row r="3978" spans="2:8" x14ac:dyDescent="0.25">
      <c r="B3978" s="136">
        <v>40245</v>
      </c>
      <c r="C3978" s="261">
        <v>5.0938973426818848</v>
      </c>
      <c r="D3978" s="130">
        <f t="shared" si="126"/>
        <v>5.2047713807487914E-3</v>
      </c>
      <c r="E3978" s="130">
        <v>6.5565247149464078E-3</v>
      </c>
      <c r="G3978" s="130">
        <v>3976</v>
      </c>
      <c r="H3978" s="130">
        <f t="shared" ca="1" si="127"/>
        <v>-5.2883049946595099E-3</v>
      </c>
    </row>
    <row r="3979" spans="2:8" x14ac:dyDescent="0.25">
      <c r="B3979" s="136">
        <v>40242</v>
      </c>
      <c r="C3979" s="261">
        <v>5.0675220489501953</v>
      </c>
      <c r="D3979" s="130">
        <f t="shared" si="126"/>
        <v>2.3543585504376276E-2</v>
      </c>
      <c r="E3979" s="130">
        <v>-5.177822000983461E-3</v>
      </c>
      <c r="G3979" s="130">
        <v>3977</v>
      </c>
      <c r="H3979" s="130">
        <f t="shared" ca="1" si="127"/>
        <v>2.7580978753091553E-2</v>
      </c>
    </row>
    <row r="3980" spans="2:8" x14ac:dyDescent="0.25">
      <c r="B3980" s="136">
        <v>40241</v>
      </c>
      <c r="C3980" s="261">
        <v>4.9509587287902832</v>
      </c>
      <c r="D3980" s="130">
        <f t="shared" si="126"/>
        <v>-1.4397342543126766E-2</v>
      </c>
      <c r="E3980" s="130">
        <v>-2.3002035123667542E-2</v>
      </c>
      <c r="G3980" s="130">
        <v>3978</v>
      </c>
      <c r="H3980" s="130">
        <f t="shared" ca="1" si="127"/>
        <v>-1.6051023394383392E-2</v>
      </c>
    </row>
    <row r="3981" spans="2:8" x14ac:dyDescent="0.25">
      <c r="B3981" s="136">
        <v>40240</v>
      </c>
      <c r="C3981" s="261">
        <v>5.0232806205749512</v>
      </c>
      <c r="D3981" s="130">
        <f t="shared" si="126"/>
        <v>-6.7702424272319888E-4</v>
      </c>
      <c r="E3981" s="130">
        <v>1.4607653940661932E-2</v>
      </c>
      <c r="G3981" s="130">
        <v>3979</v>
      </c>
      <c r="H3981" s="130">
        <f t="shared" ca="1" si="127"/>
        <v>1.7331597736615658E-2</v>
      </c>
    </row>
    <row r="3982" spans="2:8" x14ac:dyDescent="0.25">
      <c r="B3982" s="136">
        <v>40239</v>
      </c>
      <c r="C3982" s="261">
        <v>5.0266838073730469</v>
      </c>
      <c r="D3982" s="130">
        <f t="shared" si="126"/>
        <v>1.2684347645652893E-2</v>
      </c>
      <c r="E3982" s="130">
        <v>6.7748291508073935E-4</v>
      </c>
      <c r="G3982" s="130">
        <v>3980</v>
      </c>
      <c r="H3982" s="130">
        <f t="shared" ca="1" si="127"/>
        <v>4.7903020010524539E-3</v>
      </c>
    </row>
    <row r="3983" spans="2:8" x14ac:dyDescent="0.25">
      <c r="B3983" s="136">
        <v>40238</v>
      </c>
      <c r="C3983" s="261">
        <v>4.9637222290039063</v>
      </c>
      <c r="D3983" s="130">
        <f t="shared" si="126"/>
        <v>2.5307554936653053E-2</v>
      </c>
      <c r="E3983" s="130">
        <v>-1.2525470226869999E-2</v>
      </c>
      <c r="G3983" s="130">
        <v>3981</v>
      </c>
      <c r="H3983" s="130">
        <f t="shared" ca="1" si="127"/>
        <v>-2.741572507961503E-3</v>
      </c>
    </row>
    <row r="3984" spans="2:8" x14ac:dyDescent="0.25">
      <c r="B3984" s="136">
        <v>40235</v>
      </c>
      <c r="C3984" s="261">
        <v>4.8412032127380371</v>
      </c>
      <c r="D3984" s="130">
        <f t="shared" si="126"/>
        <v>1.9370161838748237E-3</v>
      </c>
      <c r="E3984" s="130">
        <v>-2.4682891308858677E-2</v>
      </c>
      <c r="G3984" s="130">
        <v>3982</v>
      </c>
      <c r="H3984" s="130">
        <f t="shared" ca="1" si="127"/>
        <v>1.0270101304064054E-2</v>
      </c>
    </row>
    <row r="3985" spans="2:8" x14ac:dyDescent="0.25">
      <c r="B3985" s="136">
        <v>40234</v>
      </c>
      <c r="C3985" s="261">
        <v>4.8318438529968262</v>
      </c>
      <c r="D3985" s="130">
        <f t="shared" si="126"/>
        <v>5.6667255193100681E-3</v>
      </c>
      <c r="E3985" s="130">
        <v>-1.9332714058738238E-3</v>
      </c>
      <c r="G3985" s="130">
        <v>3983</v>
      </c>
      <c r="H3985" s="130">
        <f t="shared" ca="1" si="127"/>
        <v>3.0234907418148476E-2</v>
      </c>
    </row>
    <row r="3986" spans="2:8" x14ac:dyDescent="0.25">
      <c r="B3986" s="136">
        <v>40233</v>
      </c>
      <c r="C3986" s="261">
        <v>4.8046174049377441</v>
      </c>
      <c r="D3986" s="130">
        <f t="shared" si="126"/>
        <v>1.711087988254989E-2</v>
      </c>
      <c r="E3986" s="130">
        <v>-5.6347946844754783E-3</v>
      </c>
      <c r="G3986" s="130">
        <v>3984</v>
      </c>
      <c r="H3986" s="130">
        <f t="shared" ca="1" si="127"/>
        <v>3.1870272021735854E-2</v>
      </c>
    </row>
    <row r="3987" spans="2:8" x14ac:dyDescent="0.25">
      <c r="B3987" s="136">
        <v>40232</v>
      </c>
      <c r="C3987" s="261">
        <v>4.7237892150878906</v>
      </c>
      <c r="D3987" s="130">
        <f t="shared" si="126"/>
        <v>-7.153025353291622E-3</v>
      </c>
      <c r="E3987" s="130">
        <v>-1.6823023154098751E-2</v>
      </c>
      <c r="G3987" s="130">
        <v>3985</v>
      </c>
      <c r="H3987" s="130">
        <f t="shared" ca="1" si="127"/>
        <v>1.120579053851708E-2</v>
      </c>
    </row>
    <row r="3988" spans="2:8" x14ac:dyDescent="0.25">
      <c r="B3988" s="136">
        <v>40231</v>
      </c>
      <c r="C3988" s="261">
        <v>4.7578220367431641</v>
      </c>
      <c r="D3988" s="130">
        <f t="shared" si="126"/>
        <v>-1.2502044469642052E-3</v>
      </c>
      <c r="E3988" s="130">
        <v>7.2045597518559526E-3</v>
      </c>
      <c r="G3988" s="130">
        <v>3986</v>
      </c>
      <c r="H3988" s="130">
        <f t="shared" ca="1" si="127"/>
        <v>1.6935238227297037E-2</v>
      </c>
    </row>
    <row r="3989" spans="2:8" x14ac:dyDescent="0.25">
      <c r="B3989" s="136">
        <v>40228</v>
      </c>
      <c r="C3989" s="261">
        <v>4.7637777328491211</v>
      </c>
      <c r="D3989" s="130">
        <f t="shared" si="126"/>
        <v>2.8656413050670636E-3</v>
      </c>
      <c r="E3989" s="130">
        <v>1.2517694146529782E-3</v>
      </c>
      <c r="G3989" s="130">
        <v>3987</v>
      </c>
      <c r="H3989" s="130">
        <f t="shared" ca="1" si="127"/>
        <v>-2.9107305740261154E-2</v>
      </c>
    </row>
    <row r="3990" spans="2:8" x14ac:dyDescent="0.25">
      <c r="B3990" s="136">
        <v>40227</v>
      </c>
      <c r="C3990" s="261">
        <v>4.7501654624938956</v>
      </c>
      <c r="D3990" s="130">
        <f t="shared" si="126"/>
        <v>7.7617883817578913E-3</v>
      </c>
      <c r="E3990" s="130">
        <v>-2.8574528700952362E-3</v>
      </c>
      <c r="G3990" s="130">
        <v>3988</v>
      </c>
      <c r="H3990" s="130">
        <f t="shared" ca="1" si="127"/>
        <v>2.2633446596882895E-2</v>
      </c>
    </row>
    <row r="3991" spans="2:8" x14ac:dyDescent="0.25">
      <c r="B3991" s="136">
        <v>40226</v>
      </c>
      <c r="C3991" s="261">
        <v>4.7135796546936044</v>
      </c>
      <c r="D3991" s="130">
        <f t="shared" si="126"/>
        <v>-1.6219324781601167E-3</v>
      </c>
      <c r="E3991" s="130">
        <v>-7.7020070330525272E-3</v>
      </c>
      <c r="G3991" s="130">
        <v>3989</v>
      </c>
      <c r="H3991" s="130">
        <f t="shared" ca="1" si="127"/>
        <v>3.6655538211553423E-3</v>
      </c>
    </row>
    <row r="3992" spans="2:8" x14ac:dyDescent="0.25">
      <c r="B3992" s="136">
        <v>40225</v>
      </c>
      <c r="C3992" s="261">
        <v>4.7212371826171884</v>
      </c>
      <c r="D3992" s="130">
        <f t="shared" si="126"/>
        <v>2.702248544131642E-2</v>
      </c>
      <c r="E3992" s="130">
        <v>1.6245674168164121E-3</v>
      </c>
      <c r="G3992" s="130">
        <v>3990</v>
      </c>
      <c r="H3992" s="130">
        <f t="shared" ca="1" si="127"/>
        <v>-1.6052367315420653E-3</v>
      </c>
    </row>
    <row r="3993" spans="2:8" x14ac:dyDescent="0.25">
      <c r="B3993" s="136">
        <v>40221</v>
      </c>
      <c r="C3993" s="261">
        <v>4.5970144271850586</v>
      </c>
      <c r="D3993" s="130">
        <f t="shared" si="126"/>
        <v>-4.4226937361781142E-3</v>
      </c>
      <c r="E3993" s="130">
        <v>-2.6311483754617827E-2</v>
      </c>
      <c r="G3993" s="130">
        <v>3991</v>
      </c>
      <c r="H3993" s="130">
        <f t="shared" ca="1" si="127"/>
        <v>2.1435246251891812E-3</v>
      </c>
    </row>
    <row r="3994" spans="2:8" x14ac:dyDescent="0.25">
      <c r="B3994" s="136">
        <v>40220</v>
      </c>
      <c r="C3994" s="261">
        <v>4.6174359321594238</v>
      </c>
      <c r="D3994" s="130">
        <f t="shared" si="126"/>
        <v>2.184164737065428E-2</v>
      </c>
      <c r="E3994" s="130">
        <v>4.4423408492259538E-3</v>
      </c>
      <c r="G3994" s="130">
        <v>3992</v>
      </c>
      <c r="H3994" s="130">
        <f t="shared" ca="1" si="127"/>
        <v>1.2721249257251913E-2</v>
      </c>
    </row>
    <row r="3995" spans="2:8" x14ac:dyDescent="0.25">
      <c r="B3995" s="136">
        <v>40219</v>
      </c>
      <c r="C3995" s="261">
        <v>4.5187392234802246</v>
      </c>
      <c r="D3995" s="130">
        <f t="shared" si="126"/>
        <v>-2.8166153684265911E-3</v>
      </c>
      <c r="E3995" s="130">
        <v>-2.1374786814430578E-2</v>
      </c>
      <c r="G3995" s="130">
        <v>3993</v>
      </c>
      <c r="H3995" s="130">
        <f t="shared" ca="1" si="127"/>
        <v>8.3349105582407497E-3</v>
      </c>
    </row>
    <row r="3996" spans="2:8" x14ac:dyDescent="0.25">
      <c r="B3996" s="136">
        <v>40218</v>
      </c>
      <c r="C3996" s="261">
        <v>4.5315027236938477</v>
      </c>
      <c r="D3996" s="130">
        <f t="shared" si="126"/>
        <v>4.1862520083254716E-2</v>
      </c>
      <c r="E3996" s="130">
        <v>2.8245710987926638E-3</v>
      </c>
      <c r="G3996" s="130">
        <v>3994</v>
      </c>
      <c r="H3996" s="130">
        <f t="shared" ca="1" si="127"/>
        <v>-4.8146555481902824E-3</v>
      </c>
    </row>
    <row r="3997" spans="2:8" x14ac:dyDescent="0.25">
      <c r="B3997" s="136">
        <v>40217</v>
      </c>
      <c r="C3997" s="261">
        <v>4.3494248390197754</v>
      </c>
      <c r="D3997" s="130">
        <f t="shared" si="126"/>
        <v>3.7302863954092576E-3</v>
      </c>
      <c r="E3997" s="130">
        <v>-4.0180464577907561E-2</v>
      </c>
      <c r="G3997" s="130">
        <v>3995</v>
      </c>
      <c r="H3997" s="130">
        <f t="shared" ca="1" si="127"/>
        <v>2.6800122445679333E-2</v>
      </c>
    </row>
    <row r="3998" spans="2:8" x14ac:dyDescent="0.25">
      <c r="B3998" s="136">
        <v>40214</v>
      </c>
      <c r="C3998" s="261">
        <v>4.3332605361938477</v>
      </c>
      <c r="D3998" s="130">
        <f t="shared" si="126"/>
        <v>4.7349381072630545E-3</v>
      </c>
      <c r="E3998" s="130">
        <v>-3.716423072980533E-3</v>
      </c>
      <c r="G3998" s="130">
        <v>3996</v>
      </c>
      <c r="H3998" s="130">
        <f t="shared" ca="1" si="127"/>
        <v>6.7867812210765419E-2</v>
      </c>
    </row>
    <row r="3999" spans="2:8" x14ac:dyDescent="0.25">
      <c r="B3999" s="136">
        <v>40213</v>
      </c>
      <c r="C3999" s="261">
        <v>4.3128395080566406</v>
      </c>
      <c r="D3999" s="130">
        <f t="shared" si="126"/>
        <v>-4.7180407524138421E-2</v>
      </c>
      <c r="E3999" s="130">
        <v>-4.7126241237144713E-3</v>
      </c>
      <c r="G3999" s="130">
        <v>3997</v>
      </c>
      <c r="H3999" s="130">
        <f t="shared" ca="1" si="127"/>
        <v>-1.8244723556336204E-2</v>
      </c>
    </row>
    <row r="4000" spans="2:8" x14ac:dyDescent="0.25">
      <c r="B4000" s="136">
        <v>40212</v>
      </c>
      <c r="C4000" s="261">
        <v>4.5263967514038086</v>
      </c>
      <c r="D4000" s="130">
        <f t="shared" si="126"/>
        <v>2.4492707999249083E-3</v>
      </c>
      <c r="E4000" s="130">
        <v>4.9516621925817163E-2</v>
      </c>
      <c r="G4000" s="130">
        <v>3998</v>
      </c>
      <c r="H4000" s="130">
        <f t="shared" ca="1" si="127"/>
        <v>4.5626679682492739E-2</v>
      </c>
    </row>
    <row r="4001" spans="2:8" x14ac:dyDescent="0.25">
      <c r="B4001" s="136">
        <v>40211</v>
      </c>
      <c r="C4001" s="261">
        <v>4.5153374671936044</v>
      </c>
      <c r="D4001" s="130">
        <f t="shared" si="126"/>
        <v>3.9728037194715479E-3</v>
      </c>
      <c r="E4001" s="130">
        <v>-2.4432865295721776E-3</v>
      </c>
      <c r="G4001" s="130">
        <v>3999</v>
      </c>
      <c r="H4001" s="130">
        <f t="shared" ca="1" si="127"/>
        <v>8.1480598291874488E-3</v>
      </c>
    </row>
    <row r="4002" spans="2:8" x14ac:dyDescent="0.25">
      <c r="B4002" s="136">
        <v>40210</v>
      </c>
      <c r="C4002" s="261">
        <v>4.4974699020385742</v>
      </c>
      <c r="D4002" s="130">
        <f t="shared" si="126"/>
        <v>1.830093557068796E-2</v>
      </c>
      <c r="E4002" s="130">
        <v>-3.9570830053894789E-3</v>
      </c>
      <c r="G4002" s="130">
        <v>4000</v>
      </c>
      <c r="H4002" s="130">
        <f t="shared" ca="1" si="127"/>
        <v>-3.9994872030566231E-3</v>
      </c>
    </row>
    <row r="4003" spans="2:8" x14ac:dyDescent="0.25">
      <c r="B4003" s="136">
        <v>40207</v>
      </c>
      <c r="C4003" s="261">
        <v>4.4166412353515616</v>
      </c>
      <c r="D4003" s="130">
        <f t="shared" si="126"/>
        <v>-8.2153596944972655E-3</v>
      </c>
      <c r="E4003" s="130">
        <v>-1.7972030596663979E-2</v>
      </c>
      <c r="G4003" s="130">
        <v>4001</v>
      </c>
      <c r="H4003" s="130">
        <f t="shared" ca="1" si="127"/>
        <v>4.3208867182188415E-3</v>
      </c>
    </row>
    <row r="4004" spans="2:8" x14ac:dyDescent="0.25">
      <c r="B4004" s="136">
        <v>40206</v>
      </c>
      <c r="C4004" s="261">
        <v>4.4532260894775391</v>
      </c>
      <c r="D4004" s="130">
        <f t="shared" si="126"/>
        <v>-3.8398107910665294E-2</v>
      </c>
      <c r="E4004" s="130">
        <v>8.2834108944928424E-3</v>
      </c>
      <c r="G4004" s="130">
        <v>4002</v>
      </c>
      <c r="H4004" s="130">
        <f t="shared" ca="1" si="127"/>
        <v>-2.0294963203293794E-2</v>
      </c>
    </row>
    <row r="4005" spans="2:8" x14ac:dyDescent="0.25">
      <c r="B4005" s="136">
        <v>40205</v>
      </c>
      <c r="C4005" s="261">
        <v>4.631049633026123</v>
      </c>
      <c r="D4005" s="130">
        <f t="shared" si="126"/>
        <v>6.8442913354195183E-3</v>
      </c>
      <c r="E4005" s="130">
        <v>3.9931398041693988E-2</v>
      </c>
      <c r="G4005" s="130">
        <v>4003</v>
      </c>
      <c r="H4005" s="130">
        <f t="shared" ca="1" si="127"/>
        <v>-1.5744697171687673E-2</v>
      </c>
    </row>
    <row r="4006" spans="2:8" x14ac:dyDescent="0.25">
      <c r="B4006" s="136">
        <v>40204</v>
      </c>
      <c r="C4006" s="261">
        <v>4.5995688438415527</v>
      </c>
      <c r="D4006" s="130">
        <f t="shared" si="126"/>
        <v>-8.0733166442216488E-3</v>
      </c>
      <c r="E4006" s="130">
        <v>-6.7977654482617661E-3</v>
      </c>
      <c r="G4006" s="130">
        <v>4004</v>
      </c>
      <c r="H4006" s="130">
        <f t="shared" ca="1" si="127"/>
        <v>2.9694983643026207E-3</v>
      </c>
    </row>
    <row r="4007" spans="2:8" x14ac:dyDescent="0.25">
      <c r="B4007" s="136">
        <v>40203</v>
      </c>
      <c r="C4007" s="261">
        <v>4.6370048522949219</v>
      </c>
      <c r="D4007" s="130">
        <f t="shared" si="126"/>
        <v>7.2075199825663945E-3</v>
      </c>
      <c r="E4007" s="130">
        <v>8.1390255748629362E-3</v>
      </c>
      <c r="G4007" s="130">
        <v>4005</v>
      </c>
      <c r="H4007" s="130">
        <f t="shared" ca="1" si="127"/>
        <v>-1.7031220845836866E-2</v>
      </c>
    </row>
    <row r="4008" spans="2:8" x14ac:dyDescent="0.25">
      <c r="B4008" s="136">
        <v>40200</v>
      </c>
      <c r="C4008" s="261">
        <v>4.6038227081298828</v>
      </c>
      <c r="D4008" s="130">
        <f t="shared" si="126"/>
        <v>-3.1154644918851095E-2</v>
      </c>
      <c r="E4008" s="130">
        <v>-7.1559433776776683E-3</v>
      </c>
      <c r="G4008" s="130">
        <v>4006</v>
      </c>
      <c r="H4008" s="130">
        <f t="shared" ca="1" si="127"/>
        <v>1.8018157708870143E-2</v>
      </c>
    </row>
    <row r="4009" spans="2:8" x14ac:dyDescent="0.25">
      <c r="B4009" s="136">
        <v>40199</v>
      </c>
      <c r="C4009" s="261">
        <v>4.7518653869628906</v>
      </c>
      <c r="D4009" s="130">
        <f t="shared" si="126"/>
        <v>-2.1891607387795463E-2</v>
      </c>
      <c r="E4009" s="130">
        <v>3.2156468269635904E-2</v>
      </c>
      <c r="G4009" s="130">
        <v>4007</v>
      </c>
      <c r="H4009" s="130">
        <f t="shared" ca="1" si="127"/>
        <v>-1.4376083104744122E-3</v>
      </c>
    </row>
    <row r="4010" spans="2:8" x14ac:dyDescent="0.25">
      <c r="B4010" s="136">
        <v>40198</v>
      </c>
      <c r="C4010" s="261">
        <v>4.8582196235656738</v>
      </c>
      <c r="D4010" s="130">
        <f t="shared" si="126"/>
        <v>-2.4265265426509877E-2</v>
      </c>
      <c r="E4010" s="130">
        <v>2.238157606370211E-2</v>
      </c>
      <c r="G4010" s="130">
        <v>4008</v>
      </c>
      <c r="H4010" s="130">
        <f t="shared" ca="1" si="127"/>
        <v>4.729933956290884E-2</v>
      </c>
    </row>
    <row r="4011" spans="2:8" x14ac:dyDescent="0.25">
      <c r="B4011" s="136">
        <v>40197</v>
      </c>
      <c r="C4011" s="261">
        <v>4.9790372848510742</v>
      </c>
      <c r="D4011" s="130">
        <f t="shared" si="126"/>
        <v>1.0010439813791561E-2</v>
      </c>
      <c r="E4011" s="130">
        <v>2.4868711307194192E-2</v>
      </c>
      <c r="G4011" s="130">
        <v>4009</v>
      </c>
      <c r="H4011" s="130">
        <f t="shared" ca="1" si="127"/>
        <v>-4.574326431121091E-2</v>
      </c>
    </row>
    <row r="4012" spans="2:8" x14ac:dyDescent="0.25">
      <c r="B4012" s="136">
        <v>40193</v>
      </c>
      <c r="C4012" s="261">
        <v>4.9296889305114746</v>
      </c>
      <c r="D4012" s="130">
        <f t="shared" si="126"/>
        <v>-1.3787298228523443E-2</v>
      </c>
      <c r="E4012" s="130">
        <v>-9.9112241014430655E-3</v>
      </c>
      <c r="G4012" s="130">
        <v>4010</v>
      </c>
      <c r="H4012" s="130">
        <f t="shared" ca="1" si="127"/>
        <v>-3.351106574824448E-2</v>
      </c>
    </row>
    <row r="4013" spans="2:8" x14ac:dyDescent="0.25">
      <c r="B4013" s="136">
        <v>40192</v>
      </c>
      <c r="C4013" s="261">
        <v>4.9986062049865723</v>
      </c>
      <c r="D4013" s="130">
        <f t="shared" si="126"/>
        <v>3.2444451760447186E-3</v>
      </c>
      <c r="E4013" s="130">
        <v>1.3980045282075682E-2</v>
      </c>
      <c r="G4013" s="130">
        <v>4011</v>
      </c>
      <c r="H4013" s="130">
        <f t="shared" ca="1" si="127"/>
        <v>-2.098394782521782E-2</v>
      </c>
    </row>
    <row r="4014" spans="2:8" x14ac:dyDescent="0.25">
      <c r="B4014" s="136">
        <v>40191</v>
      </c>
      <c r="C4014" s="261">
        <v>4.9824409484863281</v>
      </c>
      <c r="D4014" s="130">
        <f t="shared" si="126"/>
        <v>1.5784862661623454E-2</v>
      </c>
      <c r="E4014" s="130">
        <v>-3.2339527935042775E-3</v>
      </c>
      <c r="G4014" s="130">
        <v>4012</v>
      </c>
      <c r="H4014" s="130">
        <f t="shared" ca="1" si="127"/>
        <v>1.7646660957830681E-3</v>
      </c>
    </row>
    <row r="4015" spans="2:8" x14ac:dyDescent="0.25">
      <c r="B4015" s="136">
        <v>40190</v>
      </c>
      <c r="C4015" s="261">
        <v>4.9050159454345703</v>
      </c>
      <c r="D4015" s="130">
        <f t="shared" si="126"/>
        <v>5.1431671727626464E-2</v>
      </c>
      <c r="E4015" s="130">
        <v>-1.5539572641654615E-2</v>
      </c>
      <c r="G4015" s="130">
        <v>4013</v>
      </c>
      <c r="H4015" s="130">
        <f t="shared" ca="1" si="127"/>
        <v>2.5387470490392441E-2</v>
      </c>
    </row>
    <row r="4016" spans="2:8" x14ac:dyDescent="0.25">
      <c r="B4016" s="136">
        <v>40189</v>
      </c>
      <c r="C4016" s="261">
        <v>4.6650829315185547</v>
      </c>
      <c r="D4016" s="130">
        <f t="shared" si="126"/>
        <v>5.3171905299033264E-3</v>
      </c>
      <c r="E4016" s="130">
        <v>-4.8915847896343227E-2</v>
      </c>
      <c r="G4016" s="130">
        <v>4014</v>
      </c>
      <c r="H4016" s="130">
        <f t="shared" ca="1" si="127"/>
        <v>-7.9690066683624581E-3</v>
      </c>
    </row>
    <row r="4017" spans="2:8" x14ac:dyDescent="0.25">
      <c r="B4017" s="136">
        <v>40186</v>
      </c>
      <c r="C4017" s="261">
        <v>4.640408992767334</v>
      </c>
      <c r="D4017" s="130">
        <f t="shared" si="126"/>
        <v>2.57359327027149E-3</v>
      </c>
      <c r="E4017" s="130">
        <v>-5.2890675500143714E-3</v>
      </c>
      <c r="G4017" s="130">
        <v>4015</v>
      </c>
      <c r="H4017" s="130">
        <f t="shared" ca="1" si="127"/>
        <v>1.6707859624676781E-2</v>
      </c>
    </row>
    <row r="4018" spans="2:8" x14ac:dyDescent="0.25">
      <c r="B4018" s="136">
        <v>40185</v>
      </c>
      <c r="C4018" s="261">
        <v>4.6284971237182617</v>
      </c>
      <c r="D4018" s="130">
        <f t="shared" si="126"/>
        <v>-3.0475705713810274E-2</v>
      </c>
      <c r="E4018" s="130">
        <v>-2.5669868900862888E-3</v>
      </c>
      <c r="G4018" s="130">
        <v>4016</v>
      </c>
      <c r="H4018" s="130">
        <f t="shared" ca="1" si="127"/>
        <v>-5.2590923651422733E-2</v>
      </c>
    </row>
    <row r="4019" spans="2:8" x14ac:dyDescent="0.25">
      <c r="B4019" s="136">
        <v>40184</v>
      </c>
      <c r="C4019" s="261">
        <v>4.7739877700805664</v>
      </c>
      <c r="D4019" s="130">
        <f t="shared" si="126"/>
        <v>-1.5268399407810279E-2</v>
      </c>
      <c r="E4019" s="130">
        <v>3.1433668958494691E-2</v>
      </c>
      <c r="G4019" s="130">
        <v>4017</v>
      </c>
      <c r="H4019" s="130">
        <f t="shared" ca="1" si="127"/>
        <v>4.5270351272998541E-2</v>
      </c>
    </row>
    <row r="4020" spans="2:8" x14ac:dyDescent="0.25">
      <c r="B4020" s="136">
        <v>40183</v>
      </c>
      <c r="C4020" s="261">
        <v>4.8480091094970703</v>
      </c>
      <c r="D4020" s="130">
        <f t="shared" si="126"/>
        <v>3.8757833791266162E-3</v>
      </c>
      <c r="E4020" s="130">
        <v>1.5505138048406586E-2</v>
      </c>
      <c r="G4020" s="130">
        <v>4018</v>
      </c>
      <c r="H4020" s="130">
        <f t="shared" ca="1" si="127"/>
        <v>-7.8043178752260746E-3</v>
      </c>
    </row>
    <row r="4021" spans="2:8" x14ac:dyDescent="0.25">
      <c r="B4021" s="136">
        <v>40182</v>
      </c>
      <c r="C4021" s="261">
        <v>4.829291820526123</v>
      </c>
      <c r="D4021" s="130">
        <f t="shared" si="126"/>
        <v>2.6958505042184076E-2</v>
      </c>
      <c r="E4021" s="130">
        <v>-3.8608196783873178E-3</v>
      </c>
      <c r="G4021" s="130">
        <v>4019</v>
      </c>
      <c r="H4021" s="130">
        <f t="shared" ca="1" si="127"/>
        <v>3.7599371581314822E-2</v>
      </c>
    </row>
    <row r="4022" spans="2:8" x14ac:dyDescent="0.25">
      <c r="B4022" s="136">
        <v>40178</v>
      </c>
      <c r="C4022" s="261">
        <v>4.7025189399719238</v>
      </c>
      <c r="D4022" s="130">
        <f t="shared" si="126"/>
        <v>-7.8977675354039937E-3</v>
      </c>
      <c r="E4022" s="130">
        <v>-2.6250822121655935E-2</v>
      </c>
      <c r="G4022" s="130">
        <v>4020</v>
      </c>
      <c r="H4022" s="130">
        <f t="shared" ca="1" si="127"/>
        <v>-3.1925728989234854E-2</v>
      </c>
    </row>
    <row r="4023" spans="2:8" x14ac:dyDescent="0.25">
      <c r="B4023" s="136">
        <v>40177</v>
      </c>
      <c r="C4023" s="261">
        <v>4.7399539947509766</v>
      </c>
      <c r="D4023" s="130">
        <f t="shared" si="126"/>
        <v>2.519105079297652E-3</v>
      </c>
      <c r="E4023" s="130">
        <v>7.9606388101599521E-3</v>
      </c>
      <c r="G4023" s="130">
        <v>4021</v>
      </c>
      <c r="H4023" s="130">
        <f t="shared" ca="1" si="127"/>
        <v>-3.6662672491626154E-3</v>
      </c>
    </row>
    <row r="4024" spans="2:8" x14ac:dyDescent="0.25">
      <c r="B4024" s="136">
        <v>40176</v>
      </c>
      <c r="C4024" s="261">
        <v>4.7280435562133789</v>
      </c>
      <c r="D4024" s="130">
        <f t="shared" si="126"/>
        <v>-5.1915433175572087E-3</v>
      </c>
      <c r="E4024" s="130">
        <v>-2.5127751346927145E-3</v>
      </c>
      <c r="G4024" s="130">
        <v>4022</v>
      </c>
      <c r="H4024" s="130">
        <f t="shared" ca="1" si="127"/>
        <v>2.1953354347608364E-2</v>
      </c>
    </row>
    <row r="4025" spans="2:8" x14ac:dyDescent="0.25">
      <c r="B4025" s="136">
        <v>40175</v>
      </c>
      <c r="C4025" s="261">
        <v>4.7527174949645996</v>
      </c>
      <c r="D4025" s="130">
        <f t="shared" si="126"/>
        <v>-2.3217367611957358E-3</v>
      </c>
      <c r="E4025" s="130">
        <v>5.2186360928920253E-3</v>
      </c>
      <c r="G4025" s="130">
        <v>4023</v>
      </c>
      <c r="H4025" s="130">
        <f t="shared" ca="1" si="127"/>
        <v>-1.5551691632507305E-2</v>
      </c>
    </row>
    <row r="4026" spans="2:8" x14ac:dyDescent="0.25">
      <c r="B4026" s="136">
        <v>40171</v>
      </c>
      <c r="C4026" s="261">
        <v>4.7637777328491211</v>
      </c>
      <c r="D4026" s="130">
        <f t="shared" si="126"/>
        <v>6.8332143620554488E-3</v>
      </c>
      <c r="E4026" s="130">
        <v>2.3271397671415488E-3</v>
      </c>
      <c r="G4026" s="130">
        <v>4024</v>
      </c>
      <c r="H4026" s="130">
        <f t="shared" ca="1" si="127"/>
        <v>-1.1623434171436752E-3</v>
      </c>
    </row>
    <row r="4027" spans="2:8" x14ac:dyDescent="0.25">
      <c r="B4027" s="136">
        <v>40170</v>
      </c>
      <c r="C4027" s="261">
        <v>4.7314467430114746</v>
      </c>
      <c r="D4027" s="130">
        <f t="shared" si="126"/>
        <v>2.1303919692724563E-2</v>
      </c>
      <c r="E4027" s="130">
        <v>-6.7868384401532436E-3</v>
      </c>
      <c r="G4027" s="130">
        <v>4025</v>
      </c>
      <c r="H4027" s="130">
        <f t="shared" ca="1" si="127"/>
        <v>6.9458336133510707E-3</v>
      </c>
    </row>
    <row r="4028" spans="2:8" x14ac:dyDescent="0.25">
      <c r="B4028" s="136">
        <v>40169</v>
      </c>
      <c r="C4028" s="261">
        <v>4.6327509880065918</v>
      </c>
      <c r="D4028" s="130">
        <f t="shared" si="126"/>
        <v>6.8415519248795154E-3</v>
      </c>
      <c r="E4028" s="130">
        <v>-2.085952994201196E-2</v>
      </c>
      <c r="G4028" s="130">
        <v>4026</v>
      </c>
      <c r="H4028" s="130">
        <f t="shared" ca="1" si="127"/>
        <v>5.4186260204599638E-3</v>
      </c>
    </row>
    <row r="4029" spans="2:8" x14ac:dyDescent="0.25">
      <c r="B4029" s="136">
        <v>40168</v>
      </c>
      <c r="C4029" s="261">
        <v>4.6012711524963379</v>
      </c>
      <c r="D4029" s="130">
        <f t="shared" si="126"/>
        <v>-1.024874647224956E-2</v>
      </c>
      <c r="E4029" s="130">
        <v>-6.7950631475229024E-3</v>
      </c>
      <c r="G4029" s="130">
        <v>4027</v>
      </c>
      <c r="H4029" s="130">
        <f t="shared" ca="1" si="127"/>
        <v>3.3407174930717935E-3</v>
      </c>
    </row>
    <row r="4030" spans="2:8" x14ac:dyDescent="0.25">
      <c r="B4030" s="136">
        <v>40165</v>
      </c>
      <c r="C4030" s="261">
        <v>4.6489167213439941</v>
      </c>
      <c r="D4030" s="130">
        <f t="shared" si="126"/>
        <v>7.1889194688745141E-3</v>
      </c>
      <c r="E4030" s="130">
        <v>1.0354870919051792E-2</v>
      </c>
      <c r="G4030" s="130">
        <v>4028</v>
      </c>
      <c r="H4030" s="130">
        <f t="shared" ca="1" si="127"/>
        <v>8.3370463617803044E-3</v>
      </c>
    </row>
    <row r="4031" spans="2:8" x14ac:dyDescent="0.25">
      <c r="B4031" s="136">
        <v>40164</v>
      </c>
      <c r="C4031" s="261">
        <v>4.6157345771789551</v>
      </c>
      <c r="D4031" s="130">
        <f t="shared" si="126"/>
        <v>-3.3070377259507939E-3</v>
      </c>
      <c r="E4031" s="130">
        <v>-7.137607781334091E-3</v>
      </c>
      <c r="G4031" s="130">
        <v>4029</v>
      </c>
      <c r="H4031" s="130">
        <f t="shared" ca="1" si="127"/>
        <v>1.6389621303494674E-2</v>
      </c>
    </row>
    <row r="4032" spans="2:8" x14ac:dyDescent="0.25">
      <c r="B4032" s="136">
        <v>40163</v>
      </c>
      <c r="C4032" s="261">
        <v>4.631049633026123</v>
      </c>
      <c r="D4032" s="130">
        <f t="shared" si="126"/>
        <v>2.1009186965921137E-2</v>
      </c>
      <c r="E4032" s="130">
        <v>3.3180105118887112E-3</v>
      </c>
      <c r="G4032" s="130">
        <v>4030</v>
      </c>
      <c r="H4032" s="130">
        <f t="shared" ca="1" si="127"/>
        <v>4.5434407123893031E-3</v>
      </c>
    </row>
    <row r="4033" spans="2:8" x14ac:dyDescent="0.25">
      <c r="B4033" s="136">
        <v>40162</v>
      </c>
      <c r="C4033" s="261">
        <v>4.5357570648193359</v>
      </c>
      <c r="D4033" s="130">
        <f t="shared" si="126"/>
        <v>-1.6853077644011533E-3</v>
      </c>
      <c r="E4033" s="130">
        <v>-2.0576883375900881E-2</v>
      </c>
      <c r="G4033" s="130">
        <v>4031</v>
      </c>
      <c r="H4033" s="130">
        <f t="shared" ca="1" si="127"/>
        <v>1.6648941834068568E-2</v>
      </c>
    </row>
    <row r="4034" spans="2:8" x14ac:dyDescent="0.25">
      <c r="B4034" s="136">
        <v>40161</v>
      </c>
      <c r="C4034" s="261">
        <v>4.5434141159057617</v>
      </c>
      <c r="D4034" s="130">
        <f t="shared" si="126"/>
        <v>1.7530512630561507E-2</v>
      </c>
      <c r="E4034" s="130">
        <v>1.6881528214586531E-3</v>
      </c>
      <c r="G4034" s="130">
        <v>4032</v>
      </c>
      <c r="H4034" s="130">
        <f t="shared" ca="1" si="127"/>
        <v>-1.1163345118174397E-2</v>
      </c>
    </row>
    <row r="4035" spans="2:8" x14ac:dyDescent="0.25">
      <c r="B4035" s="136">
        <v>40158</v>
      </c>
      <c r="C4035" s="261">
        <v>4.4651379585266113</v>
      </c>
      <c r="D4035" s="130">
        <f t="shared" ref="D4035:D4098" si="128">(C4035-C4036)/C4036</f>
        <v>-2.4708999466085341E-3</v>
      </c>
      <c r="E4035" s="130">
        <v>-1.722848839711048E-2</v>
      </c>
      <c r="G4035" s="130">
        <v>4033</v>
      </c>
      <c r="H4035" s="130">
        <f t="shared" ref="H4035:H4098" ca="1" si="129">_xlfn.NORM.INV(RAND(),N$5,N$6)</f>
        <v>-1.9134877498630569E-2</v>
      </c>
    </row>
    <row r="4036" spans="2:8" x14ac:dyDescent="0.25">
      <c r="B4036" s="136">
        <v>40157</v>
      </c>
      <c r="C4036" s="261">
        <v>4.4761981964111328</v>
      </c>
      <c r="D4036" s="130">
        <f t="shared" si="128"/>
        <v>2.2859624820278077E-3</v>
      </c>
      <c r="E4036" s="130">
        <v>2.4770204162227272E-3</v>
      </c>
      <c r="G4036" s="130">
        <v>4034</v>
      </c>
      <c r="H4036" s="130">
        <f t="shared" ca="1" si="129"/>
        <v>-2.2311969698986352E-2</v>
      </c>
    </row>
    <row r="4037" spans="2:8" x14ac:dyDescent="0.25">
      <c r="B4037" s="136">
        <v>40156</v>
      </c>
      <c r="C4037" s="261">
        <v>4.4659891128540039</v>
      </c>
      <c r="D4037" s="130">
        <f t="shared" si="128"/>
        <v>1.4103682683597669E-2</v>
      </c>
      <c r="E4037" s="130">
        <v>-2.2807487758951805E-3</v>
      </c>
      <c r="G4037" s="130">
        <v>4035</v>
      </c>
      <c r="H4037" s="130">
        <f t="shared" ca="1" si="129"/>
        <v>-1.9035803870825221E-2</v>
      </c>
    </row>
    <row r="4038" spans="2:8" x14ac:dyDescent="0.25">
      <c r="B4038" s="136">
        <v>40155</v>
      </c>
      <c r="C4038" s="261">
        <v>4.4038782119750977</v>
      </c>
      <c r="D4038" s="130">
        <f t="shared" si="128"/>
        <v>2.1298890524091307E-3</v>
      </c>
      <c r="E4038" s="130">
        <v>-1.3907535219944612E-2</v>
      </c>
      <c r="G4038" s="130">
        <v>4036</v>
      </c>
      <c r="H4038" s="130">
        <f t="shared" ca="1" si="129"/>
        <v>-2.9526810676790437E-2</v>
      </c>
    </row>
    <row r="4039" spans="2:8" x14ac:dyDescent="0.25">
      <c r="B4039" s="136">
        <v>40154</v>
      </c>
      <c r="C4039" s="261">
        <v>4.3945183753967294</v>
      </c>
      <c r="D4039" s="130">
        <f t="shared" si="128"/>
        <v>-1.5440409559186952E-2</v>
      </c>
      <c r="E4039" s="130">
        <v>-2.1253622665851277E-3</v>
      </c>
      <c r="G4039" s="130">
        <v>4037</v>
      </c>
      <c r="H4039" s="130">
        <f t="shared" ca="1" si="129"/>
        <v>1.180753265418823E-2</v>
      </c>
    </row>
    <row r="4040" spans="2:8" x14ac:dyDescent="0.25">
      <c r="B4040" s="136">
        <v>40151</v>
      </c>
      <c r="C4040" s="261">
        <v>4.4634356498718262</v>
      </c>
      <c r="D4040" s="130">
        <f t="shared" si="128"/>
        <v>9.0401256230568799E-3</v>
      </c>
      <c r="E4040" s="130">
        <v>1.5682554625539604E-2</v>
      </c>
      <c r="G4040" s="130">
        <v>4038</v>
      </c>
      <c r="H4040" s="130">
        <f t="shared" ca="1" si="129"/>
        <v>-1.5475411106205813E-2</v>
      </c>
    </row>
    <row r="4041" spans="2:8" x14ac:dyDescent="0.25">
      <c r="B4041" s="136">
        <v>40150</v>
      </c>
      <c r="C4041" s="261">
        <v>4.4234471321105957</v>
      </c>
      <c r="D4041" s="130">
        <f t="shared" si="128"/>
        <v>-9.6073883303993883E-4</v>
      </c>
      <c r="E4041" s="130">
        <v>-8.9591339268840567E-3</v>
      </c>
      <c r="G4041" s="130">
        <v>4039</v>
      </c>
      <c r="H4041" s="130">
        <f t="shared" ca="1" si="129"/>
        <v>3.4547315505762993E-3</v>
      </c>
    </row>
    <row r="4042" spans="2:8" x14ac:dyDescent="0.25">
      <c r="B4042" s="136">
        <v>40149</v>
      </c>
      <c r="C4042" s="261">
        <v>4.4277009963989258</v>
      </c>
      <c r="D4042" s="130">
        <f t="shared" si="128"/>
        <v>1.3469107109272958E-3</v>
      </c>
      <c r="E4042" s="130">
        <v>9.6166273977833143E-4</v>
      </c>
      <c r="G4042" s="130">
        <v>4040</v>
      </c>
      <c r="H4042" s="130">
        <f t="shared" ca="1" si="129"/>
        <v>-2.0780263089851519E-2</v>
      </c>
    </row>
    <row r="4043" spans="2:8" x14ac:dyDescent="0.25">
      <c r="B4043" s="136">
        <v>40148</v>
      </c>
      <c r="C4043" s="261">
        <v>4.4217453002929688</v>
      </c>
      <c r="D4043" s="130">
        <f t="shared" si="128"/>
        <v>1.9619243946050871E-2</v>
      </c>
      <c r="E4043" s="130">
        <v>-1.3450989827002394E-3</v>
      </c>
      <c r="G4043" s="130">
        <v>4041</v>
      </c>
      <c r="H4043" s="130">
        <f t="shared" ca="1" si="129"/>
        <v>1.3339145784697443E-2</v>
      </c>
    </row>
    <row r="4044" spans="2:8" x14ac:dyDescent="0.25">
      <c r="B4044" s="136">
        <v>40147</v>
      </c>
      <c r="C4044" s="261">
        <v>4.3366632461547852</v>
      </c>
      <c r="D4044" s="130">
        <f t="shared" si="128"/>
        <v>7.9098827708669796E-3</v>
      </c>
      <c r="E4044" s="130">
        <v>-1.9241735640573049E-2</v>
      </c>
      <c r="G4044" s="130">
        <v>4042</v>
      </c>
      <c r="H4044" s="130">
        <f t="shared" ca="1" si="129"/>
        <v>-9.6163713581864721E-3</v>
      </c>
    </row>
    <row r="4045" spans="2:8" x14ac:dyDescent="0.25">
      <c r="B4045" s="136">
        <v>40144</v>
      </c>
      <c r="C4045" s="261">
        <v>4.3026299476623544</v>
      </c>
      <c r="D4045" s="130">
        <f t="shared" si="128"/>
        <v>-3.9323839570692867E-2</v>
      </c>
      <c r="E4045" s="130">
        <v>-7.8478075332704834E-3</v>
      </c>
      <c r="G4045" s="130">
        <v>4043</v>
      </c>
      <c r="H4045" s="130">
        <f t="shared" ca="1" si="129"/>
        <v>-6.3285111290882577E-3</v>
      </c>
    </row>
    <row r="4046" spans="2:8" x14ac:dyDescent="0.25">
      <c r="B4046" s="136">
        <v>40142</v>
      </c>
      <c r="C4046" s="261">
        <v>4.4787516593933114</v>
      </c>
      <c r="D4046" s="130">
        <f t="shared" si="128"/>
        <v>1.641269938147099E-2</v>
      </c>
      <c r="E4046" s="130">
        <v>4.0933502037897786E-2</v>
      </c>
      <c r="G4046" s="130">
        <v>4044</v>
      </c>
      <c r="H4046" s="130">
        <f t="shared" ca="1" si="129"/>
        <v>4.845648504664026E-3</v>
      </c>
    </row>
    <row r="4047" spans="2:8" x14ac:dyDescent="0.25">
      <c r="B4047" s="136">
        <v>40141</v>
      </c>
      <c r="C4047" s="261">
        <v>4.4064302444458008</v>
      </c>
      <c r="D4047" s="130">
        <f t="shared" si="128"/>
        <v>-9.6466147603908674E-4</v>
      </c>
      <c r="E4047" s="130">
        <v>-1.614767248722767E-2</v>
      </c>
      <c r="G4047" s="130">
        <v>4045</v>
      </c>
      <c r="H4047" s="130">
        <f t="shared" ca="1" si="129"/>
        <v>-1.8376447740913553E-2</v>
      </c>
    </row>
    <row r="4048" spans="2:8" x14ac:dyDescent="0.25">
      <c r="B4048" s="136">
        <v>40140</v>
      </c>
      <c r="C4048" s="261">
        <v>4.4106850624084473</v>
      </c>
      <c r="D4048" s="130">
        <f t="shared" si="128"/>
        <v>1.190707747066668E-2</v>
      </c>
      <c r="E4048" s="130">
        <v>9.6559294635597149E-4</v>
      </c>
      <c r="G4048" s="130">
        <v>4046</v>
      </c>
      <c r="H4048" s="130">
        <f t="shared" ca="1" si="129"/>
        <v>9.0599870846187411E-3</v>
      </c>
    </row>
    <row r="4049" spans="2:8" x14ac:dyDescent="0.25">
      <c r="B4049" s="136">
        <v>40137</v>
      </c>
      <c r="C4049" s="261">
        <v>4.3587846755981454</v>
      </c>
      <c r="D4049" s="130">
        <f t="shared" si="128"/>
        <v>5.4956109141354233E-3</v>
      </c>
      <c r="E4049" s="130">
        <v>-1.1766967279672814E-2</v>
      </c>
      <c r="G4049" s="130">
        <v>4047</v>
      </c>
      <c r="H4049" s="130">
        <f t="shared" ca="1" si="129"/>
        <v>-7.7919615193684372E-3</v>
      </c>
    </row>
    <row r="4050" spans="2:8" x14ac:dyDescent="0.25">
      <c r="B4050" s="136">
        <v>40136</v>
      </c>
      <c r="C4050" s="261">
        <v>4.3349614143371582</v>
      </c>
      <c r="D4050" s="130">
        <f t="shared" si="128"/>
        <v>-2.1133589481087605E-2</v>
      </c>
      <c r="E4050" s="130">
        <v>-5.4655742446644276E-3</v>
      </c>
      <c r="G4050" s="130">
        <v>4048</v>
      </c>
      <c r="H4050" s="130">
        <f t="shared" ca="1" si="129"/>
        <v>-2.5948106874416624E-2</v>
      </c>
    </row>
    <row r="4051" spans="2:8" x14ac:dyDescent="0.25">
      <c r="B4051" s="136">
        <v>40135</v>
      </c>
      <c r="C4051" s="261">
        <v>4.4285526275634766</v>
      </c>
      <c r="D4051" s="130">
        <f t="shared" si="128"/>
        <v>-9.8916507900263084E-3</v>
      </c>
      <c r="E4051" s="130">
        <v>2.1589860734810951E-2</v>
      </c>
      <c r="G4051" s="130">
        <v>4049</v>
      </c>
      <c r="H4051" s="130">
        <f t="shared" ca="1" si="129"/>
        <v>7.4949390137855898E-3</v>
      </c>
    </row>
    <row r="4052" spans="2:8" x14ac:dyDescent="0.25">
      <c r="B4052" s="136">
        <v>40134</v>
      </c>
      <c r="C4052" s="261">
        <v>4.4727959632873544</v>
      </c>
      <c r="D4052" s="130">
        <f t="shared" si="128"/>
        <v>1.2714351232860079E-2</v>
      </c>
      <c r="E4052" s="130">
        <v>9.9904730607706157E-3</v>
      </c>
      <c r="G4052" s="130">
        <v>4050</v>
      </c>
      <c r="H4052" s="130">
        <f t="shared" ca="1" si="129"/>
        <v>-1.2565194657267974E-2</v>
      </c>
    </row>
    <row r="4053" spans="2:8" x14ac:dyDescent="0.25">
      <c r="B4053" s="136">
        <v>40133</v>
      </c>
      <c r="C4053" s="261">
        <v>4.4166412353515616</v>
      </c>
      <c r="D4053" s="130">
        <f t="shared" si="128"/>
        <v>2.0444434259746458E-2</v>
      </c>
      <c r="E4053" s="130">
        <v>-1.2554726036400945E-2</v>
      </c>
      <c r="G4053" s="130">
        <v>4051</v>
      </c>
      <c r="H4053" s="130">
        <f t="shared" ca="1" si="129"/>
        <v>3.2328535788435928E-4</v>
      </c>
    </row>
    <row r="4054" spans="2:8" x14ac:dyDescent="0.25">
      <c r="B4054" s="136">
        <v>40130</v>
      </c>
      <c r="C4054" s="261">
        <v>4.3281545639038086</v>
      </c>
      <c r="D4054" s="130">
        <f t="shared" si="128"/>
        <v>2.8507527240419012E-2</v>
      </c>
      <c r="E4054" s="130">
        <v>-2.0034833424886399E-2</v>
      </c>
      <c r="G4054" s="130">
        <v>4052</v>
      </c>
      <c r="H4054" s="130">
        <f t="shared" ca="1" si="129"/>
        <v>2.0645872745261352E-2</v>
      </c>
    </row>
    <row r="4055" spans="2:8" x14ac:dyDescent="0.25">
      <c r="B4055" s="136">
        <v>40129</v>
      </c>
      <c r="C4055" s="261">
        <v>4.2081894874572754</v>
      </c>
      <c r="D4055" s="130">
        <f t="shared" si="128"/>
        <v>-4.4280168064286052E-3</v>
      </c>
      <c r="E4055" s="130">
        <v>-2.7717373461434307E-2</v>
      </c>
      <c r="G4055" s="130">
        <v>4053</v>
      </c>
      <c r="H4055" s="130">
        <f t="shared" ca="1" si="129"/>
        <v>4.8449016826383655E-3</v>
      </c>
    </row>
    <row r="4056" spans="2:8" x14ac:dyDescent="0.25">
      <c r="B4056" s="136">
        <v>40128</v>
      </c>
      <c r="C4056" s="261">
        <v>4.2269062995910636</v>
      </c>
      <c r="D4056" s="130">
        <f t="shared" si="128"/>
        <v>3.0064475585940012E-2</v>
      </c>
      <c r="E4056" s="130">
        <v>4.4477113470233675E-3</v>
      </c>
      <c r="G4056" s="130">
        <v>4054</v>
      </c>
      <c r="H4056" s="130">
        <f t="shared" ca="1" si="129"/>
        <v>1.4975059713938066E-2</v>
      </c>
    </row>
    <row r="4057" spans="2:8" x14ac:dyDescent="0.25">
      <c r="B4057" s="136">
        <v>40127</v>
      </c>
      <c r="C4057" s="261">
        <v>4.1035356521606454</v>
      </c>
      <c r="D4057" s="130">
        <f t="shared" si="128"/>
        <v>-1.8119140025995434E-2</v>
      </c>
      <c r="E4057" s="130">
        <v>-2.9186984211680721E-2</v>
      </c>
      <c r="G4057" s="130">
        <v>4055</v>
      </c>
      <c r="H4057" s="130">
        <f t="shared" ca="1" si="129"/>
        <v>2.2952844067328868E-3</v>
      </c>
    </row>
    <row r="4058" spans="2:8" x14ac:dyDescent="0.25">
      <c r="B4058" s="136">
        <v>40126</v>
      </c>
      <c r="C4058" s="261">
        <v>4.17926025390625</v>
      </c>
      <c r="D4058" s="130">
        <f t="shared" si="128"/>
        <v>2.7830259982463235E-2</v>
      </c>
      <c r="E4058" s="130">
        <v>1.8453501605556446E-2</v>
      </c>
      <c r="G4058" s="130">
        <v>4056</v>
      </c>
      <c r="H4058" s="130">
        <f t="shared" ca="1" si="129"/>
        <v>1.1951687764355144E-2</v>
      </c>
    </row>
    <row r="4059" spans="2:8" x14ac:dyDescent="0.25">
      <c r="B4059" s="136">
        <v>40123</v>
      </c>
      <c r="C4059" s="261">
        <v>4.0660996437072754</v>
      </c>
      <c r="D4059" s="130">
        <f t="shared" si="128"/>
        <v>-1.0354269033891699E-2</v>
      </c>
      <c r="E4059" s="130">
        <v>-2.7076708155039212E-2</v>
      </c>
      <c r="G4059" s="130">
        <v>4057</v>
      </c>
      <c r="H4059" s="130">
        <f t="shared" ca="1" si="129"/>
        <v>2.0857650461051137E-2</v>
      </c>
    </row>
    <row r="4060" spans="2:8" x14ac:dyDescent="0.25">
      <c r="B4060" s="136">
        <v>40122</v>
      </c>
      <c r="C4060" s="261">
        <v>4.1086416244506836</v>
      </c>
      <c r="D4060" s="130">
        <f t="shared" si="128"/>
        <v>1.0462601625920918E-2</v>
      </c>
      <c r="E4060" s="130">
        <v>1.0462601625920918E-2</v>
      </c>
      <c r="G4060" s="130">
        <v>4058</v>
      </c>
      <c r="H4060" s="130">
        <f t="shared" ca="1" si="129"/>
        <v>-4.4482631173242831E-3</v>
      </c>
    </row>
    <row r="4061" spans="2:8" x14ac:dyDescent="0.25">
      <c r="B4061" s="136">
        <v>40121</v>
      </c>
      <c r="C4061" s="261">
        <v>4.0660996437072754</v>
      </c>
      <c r="D4061" s="130">
        <f t="shared" si="128"/>
        <v>2.3559481048753703E-2</v>
      </c>
      <c r="E4061" s="130">
        <v>-1.0354269033891699E-2</v>
      </c>
      <c r="G4061" s="130">
        <v>4059</v>
      </c>
      <c r="H4061" s="130">
        <f t="shared" ca="1" si="129"/>
        <v>-2.8798036254114028E-2</v>
      </c>
    </row>
    <row r="4062" spans="2:8" x14ac:dyDescent="0.25">
      <c r="B4062" s="136">
        <v>40120</v>
      </c>
      <c r="C4062" s="261">
        <v>3.972509384155273</v>
      </c>
      <c r="D4062" s="130">
        <f t="shared" si="128"/>
        <v>6.6835878049384678E-3</v>
      </c>
      <c r="E4062" s="130">
        <v>-2.3017207582908931E-2</v>
      </c>
      <c r="G4062" s="130">
        <v>4060</v>
      </c>
      <c r="H4062" s="130">
        <f t="shared" ca="1" si="129"/>
        <v>-1.1926916352313943E-2</v>
      </c>
    </row>
    <row r="4063" spans="2:8" x14ac:dyDescent="0.25">
      <c r="B4063" s="136">
        <v>40119</v>
      </c>
      <c r="C4063" s="261">
        <v>3.9461350440978999</v>
      </c>
      <c r="D4063" s="130">
        <f t="shared" si="128"/>
        <v>8.2609426925386933E-3</v>
      </c>
      <c r="E4063" s="130">
        <v>-6.6392140349799001E-3</v>
      </c>
      <c r="G4063" s="130">
        <v>4061</v>
      </c>
      <c r="H4063" s="130">
        <f t="shared" ca="1" si="129"/>
        <v>3.6499453190025938E-3</v>
      </c>
    </row>
    <row r="4064" spans="2:8" x14ac:dyDescent="0.25">
      <c r="B4064" s="136">
        <v>40116</v>
      </c>
      <c r="C4064" s="261">
        <v>3.913803339004517</v>
      </c>
      <c r="D4064" s="130">
        <f t="shared" si="128"/>
        <v>-2.6660798215320056E-2</v>
      </c>
      <c r="E4064" s="130">
        <v>-8.193258652346512E-3</v>
      </c>
      <c r="G4064" s="130">
        <v>4062</v>
      </c>
      <c r="H4064" s="130">
        <f t="shared" ca="1" si="129"/>
        <v>1.9598245657688383E-2</v>
      </c>
    </row>
    <row r="4065" spans="2:8" x14ac:dyDescent="0.25">
      <c r="B4065" s="136">
        <v>40115</v>
      </c>
      <c r="C4065" s="261">
        <v>4.0210065841674796</v>
      </c>
      <c r="D4065" s="130">
        <f t="shared" si="128"/>
        <v>1.8754016193679397E-2</v>
      </c>
      <c r="E4065" s="130">
        <v>2.7391065896077926E-2</v>
      </c>
      <c r="G4065" s="130">
        <v>4063</v>
      </c>
      <c r="H4065" s="130">
        <f t="shared" ca="1" si="129"/>
        <v>5.2103090990395604E-2</v>
      </c>
    </row>
    <row r="4066" spans="2:8" x14ac:dyDescent="0.25">
      <c r="B4066" s="136">
        <v>40114</v>
      </c>
      <c r="C4066" s="261">
        <v>3.9469847679138179</v>
      </c>
      <c r="D4066" s="130">
        <f t="shared" si="128"/>
        <v>-1.6952508084753744E-2</v>
      </c>
      <c r="E4066" s="130">
        <v>-1.8408777678981927E-2</v>
      </c>
      <c r="G4066" s="130">
        <v>4064</v>
      </c>
      <c r="H4066" s="130">
        <f t="shared" ca="1" si="129"/>
        <v>2.0919932967713644E-2</v>
      </c>
    </row>
    <row r="4067" spans="2:8" x14ac:dyDescent="0.25">
      <c r="B4067" s="136">
        <v>40113</v>
      </c>
      <c r="C4067" s="261">
        <v>4.015049934387207</v>
      </c>
      <c r="D4067" s="130">
        <f t="shared" si="128"/>
        <v>-2.1766419499217465E-2</v>
      </c>
      <c r="E4067" s="130">
        <v>1.7244851570421695E-2</v>
      </c>
      <c r="G4067" s="130">
        <v>4065</v>
      </c>
      <c r="H4067" s="130">
        <f t="shared" ca="1" si="129"/>
        <v>-9.9546353909441172E-3</v>
      </c>
    </row>
    <row r="4068" spans="2:8" x14ac:dyDescent="0.25">
      <c r="B4068" s="136">
        <v>40112</v>
      </c>
      <c r="C4068" s="261">
        <v>4.1043877601623544</v>
      </c>
      <c r="D4068" s="130">
        <f t="shared" si="128"/>
        <v>-6.9988066715638382E-3</v>
      </c>
      <c r="E4068" s="130">
        <v>2.225073840551935E-2</v>
      </c>
      <c r="G4068" s="130">
        <v>4066</v>
      </c>
      <c r="H4068" s="130">
        <f t="shared" ca="1" si="129"/>
        <v>6.2624789916197361E-3</v>
      </c>
    </row>
    <row r="4069" spans="2:8" x14ac:dyDescent="0.25">
      <c r="B4069" s="136">
        <v>40109</v>
      </c>
      <c r="C4069" s="261">
        <v>4.1333160400390616</v>
      </c>
      <c r="D4069" s="130">
        <f t="shared" si="128"/>
        <v>8.9303724265015674E-3</v>
      </c>
      <c r="E4069" s="130">
        <v>7.0481352072745956E-3</v>
      </c>
      <c r="G4069" s="130">
        <v>4067</v>
      </c>
      <c r="H4069" s="130">
        <f t="shared" ca="1" si="129"/>
        <v>1.1346524079209245E-2</v>
      </c>
    </row>
    <row r="4070" spans="2:8" x14ac:dyDescent="0.25">
      <c r="B4070" s="136">
        <v>40108</v>
      </c>
      <c r="C4070" s="261">
        <v>4.0967307090759277</v>
      </c>
      <c r="D4070" s="130">
        <f t="shared" si="128"/>
        <v>7.5332795683099403E-3</v>
      </c>
      <c r="E4070" s="130">
        <v>-8.8513267818707934E-3</v>
      </c>
      <c r="G4070" s="130">
        <v>4068</v>
      </c>
      <c r="H4070" s="130">
        <f t="shared" ca="1" si="129"/>
        <v>-8.0161766010437268E-3</v>
      </c>
    </row>
    <row r="4071" spans="2:8" x14ac:dyDescent="0.25">
      <c r="B4071" s="136">
        <v>40107</v>
      </c>
      <c r="C4071" s="261">
        <v>4.0660996437072754</v>
      </c>
      <c r="D4071" s="130">
        <f t="shared" si="128"/>
        <v>-5.6181589981678833E-3</v>
      </c>
      <c r="E4071" s="130">
        <v>-7.4769535866226339E-3</v>
      </c>
      <c r="G4071" s="130">
        <v>4069</v>
      </c>
      <c r="H4071" s="130">
        <f t="shared" ca="1" si="129"/>
        <v>2.0843733246420613E-2</v>
      </c>
    </row>
    <row r="4072" spans="2:8" x14ac:dyDescent="0.25">
      <c r="B4072" s="136">
        <v>40106</v>
      </c>
      <c r="C4072" s="261">
        <v>4.0890727043151864</v>
      </c>
      <c r="D4072" s="130">
        <f t="shared" si="128"/>
        <v>2.7120465778859649E-3</v>
      </c>
      <c r="E4072" s="130">
        <v>5.6499010405375374E-3</v>
      </c>
      <c r="G4072" s="130">
        <v>4070</v>
      </c>
      <c r="H4072" s="130">
        <f t="shared" ca="1" si="129"/>
        <v>1.7065550567025405E-2</v>
      </c>
    </row>
    <row r="4073" spans="2:8" x14ac:dyDescent="0.25">
      <c r="B4073" s="136">
        <v>40105</v>
      </c>
      <c r="C4073" s="261">
        <v>4.0780129432678223</v>
      </c>
      <c r="D4073" s="130">
        <f t="shared" si="128"/>
        <v>7.7800520610544896E-3</v>
      </c>
      <c r="E4073" s="130">
        <v>-2.7047112749286253E-3</v>
      </c>
      <c r="G4073" s="130">
        <v>4071</v>
      </c>
      <c r="H4073" s="130">
        <f t="shared" ca="1" si="129"/>
        <v>-1.2268825899415555E-2</v>
      </c>
    </row>
    <row r="4074" spans="2:8" x14ac:dyDescent="0.25">
      <c r="B4074" s="136">
        <v>40102</v>
      </c>
      <c r="C4074" s="261">
        <v>4.0465307235717773</v>
      </c>
      <c r="D4074" s="130">
        <f t="shared" si="128"/>
        <v>-1.9179545762929701E-2</v>
      </c>
      <c r="E4074" s="130">
        <v>-7.7199901358864656E-3</v>
      </c>
      <c r="G4074" s="130">
        <v>4072</v>
      </c>
      <c r="H4074" s="130">
        <f t="shared" ca="1" si="129"/>
        <v>3.7086292821467914E-2</v>
      </c>
    </row>
    <row r="4075" spans="2:8" x14ac:dyDescent="0.25">
      <c r="B4075" s="136">
        <v>40101</v>
      </c>
      <c r="C4075" s="261">
        <v>4.1256589889526367</v>
      </c>
      <c r="D4075" s="130">
        <f t="shared" si="128"/>
        <v>-8.992350277064359E-3</v>
      </c>
      <c r="E4075" s="130">
        <v>1.9554593993299701E-2</v>
      </c>
      <c r="G4075" s="130">
        <v>4073</v>
      </c>
      <c r="H4075" s="130">
        <f t="shared" ca="1" si="129"/>
        <v>-7.725994334050265E-4</v>
      </c>
    </row>
    <row r="4076" spans="2:8" x14ac:dyDescent="0.25">
      <c r="B4076" s="136">
        <v>40100</v>
      </c>
      <c r="C4076" s="261">
        <v>4.1630949974060059</v>
      </c>
      <c r="D4076" s="130">
        <f t="shared" si="128"/>
        <v>2.7725352211324321E-2</v>
      </c>
      <c r="E4076" s="130">
        <v>9.0739463813204919E-3</v>
      </c>
      <c r="G4076" s="130">
        <v>4074</v>
      </c>
      <c r="H4076" s="130">
        <f t="shared" ca="1" si="129"/>
        <v>-2.4118884550253353E-2</v>
      </c>
    </row>
    <row r="4077" spans="2:8" x14ac:dyDescent="0.25">
      <c r="B4077" s="136">
        <v>40099</v>
      </c>
      <c r="C4077" s="261">
        <v>4.0507855415344238</v>
      </c>
      <c r="D4077" s="130">
        <f t="shared" si="128"/>
        <v>9.6706021704717291E-3</v>
      </c>
      <c r="E4077" s="130">
        <v>-2.6977394448495947E-2</v>
      </c>
      <c r="G4077" s="130">
        <v>4075</v>
      </c>
      <c r="H4077" s="130">
        <f t="shared" ca="1" si="129"/>
        <v>-3.2977194475400762E-2</v>
      </c>
    </row>
    <row r="4078" spans="2:8" x14ac:dyDescent="0.25">
      <c r="B4078" s="136">
        <v>40098</v>
      </c>
      <c r="C4078" s="261">
        <v>4.0119872093200684</v>
      </c>
      <c r="D4078" s="130">
        <f t="shared" si="128"/>
        <v>-7.7501360935077973E-3</v>
      </c>
      <c r="E4078" s="130">
        <v>-9.577977361807901E-3</v>
      </c>
      <c r="G4078" s="130">
        <v>4076</v>
      </c>
      <c r="H4078" s="130">
        <f t="shared" ca="1" si="129"/>
        <v>6.9141847216127456E-3</v>
      </c>
    </row>
    <row r="4079" spans="2:8" x14ac:dyDescent="0.25">
      <c r="B4079" s="136">
        <v>40095</v>
      </c>
      <c r="C4079" s="261">
        <v>4.0433235168457031</v>
      </c>
      <c r="D4079" s="130">
        <f t="shared" si="128"/>
        <v>-3.5165985266462925E-2</v>
      </c>
      <c r="E4079" s="130">
        <v>7.8106698478097808E-3</v>
      </c>
      <c r="G4079" s="130">
        <v>4077</v>
      </c>
      <c r="H4079" s="130">
        <f t="shared" ca="1" si="129"/>
        <v>-1.2968943438927212E-2</v>
      </c>
    </row>
    <row r="4080" spans="2:8" x14ac:dyDescent="0.25">
      <c r="B4080" s="136">
        <v>40094</v>
      </c>
      <c r="C4080" s="261">
        <v>4.1906933784484863</v>
      </c>
      <c r="D4080" s="130">
        <f t="shared" si="128"/>
        <v>1.9155579696767004E-2</v>
      </c>
      <c r="E4080" s="130">
        <v>3.6447704713411133E-2</v>
      </c>
      <c r="G4080" s="130">
        <v>4078</v>
      </c>
      <c r="H4080" s="130">
        <f t="shared" ca="1" si="129"/>
        <v>-2.0878312875482375E-3</v>
      </c>
    </row>
    <row r="4081" spans="2:8" x14ac:dyDescent="0.25">
      <c r="B4081" s="136">
        <v>40093</v>
      </c>
      <c r="C4081" s="261">
        <v>4.1119270324707031</v>
      </c>
      <c r="D4081" s="130">
        <f t="shared" si="128"/>
        <v>-2.0972043897526119E-2</v>
      </c>
      <c r="E4081" s="130">
        <v>-1.8795540227986029E-2</v>
      </c>
      <c r="G4081" s="130">
        <v>4079</v>
      </c>
      <c r="H4081" s="130">
        <f t="shared" ca="1" si="129"/>
        <v>3.7800084198473041E-2</v>
      </c>
    </row>
    <row r="4082" spans="2:8" x14ac:dyDescent="0.25">
      <c r="B4082" s="136">
        <v>40092</v>
      </c>
      <c r="C4082" s="261">
        <v>4.200009822845459</v>
      </c>
      <c r="D4082" s="130">
        <f t="shared" si="128"/>
        <v>6.0866233866513032E-3</v>
      </c>
      <c r="E4082" s="130">
        <v>2.1421292177412548E-2</v>
      </c>
      <c r="G4082" s="130">
        <v>4080</v>
      </c>
      <c r="H4082" s="130">
        <f t="shared" ca="1" si="129"/>
        <v>-7.9345110228451875E-3</v>
      </c>
    </row>
    <row r="4083" spans="2:8" x14ac:dyDescent="0.25">
      <c r="B4083" s="136">
        <v>40091</v>
      </c>
      <c r="C4083" s="261">
        <v>4.1746006011962891</v>
      </c>
      <c r="D4083" s="130">
        <f t="shared" si="128"/>
        <v>3.0094000437463075E-2</v>
      </c>
      <c r="E4083" s="130">
        <v>-6.049800529265301E-3</v>
      </c>
      <c r="G4083" s="130">
        <v>4081</v>
      </c>
      <c r="H4083" s="130">
        <f t="shared" ca="1" si="129"/>
        <v>-2.0506887096577567E-2</v>
      </c>
    </row>
    <row r="4084" spans="2:8" x14ac:dyDescent="0.25">
      <c r="B4084" s="136">
        <v>40088</v>
      </c>
      <c r="C4084" s="261">
        <v>4.052640438079834</v>
      </c>
      <c r="D4084" s="130">
        <f t="shared" si="128"/>
        <v>1.2698223185311913E-2</v>
      </c>
      <c r="E4084" s="130">
        <v>-2.921480993451343E-2</v>
      </c>
      <c r="G4084" s="130">
        <v>4082</v>
      </c>
      <c r="H4084" s="130">
        <f t="shared" ca="1" si="129"/>
        <v>3.5898169496233194E-2</v>
      </c>
    </row>
    <row r="4085" spans="2:8" x14ac:dyDescent="0.25">
      <c r="B4085" s="136">
        <v>40087</v>
      </c>
      <c r="C4085" s="261">
        <v>4.0018243789672852</v>
      </c>
      <c r="D4085" s="130">
        <f t="shared" si="128"/>
        <v>-2.5572182592663677E-2</v>
      </c>
      <c r="E4085" s="130">
        <v>-1.2539000162724969E-2</v>
      </c>
      <c r="G4085" s="130">
        <v>4083</v>
      </c>
      <c r="H4085" s="130">
        <f t="shared" ca="1" si="129"/>
        <v>2.1992466470970223E-2</v>
      </c>
    </row>
    <row r="4086" spans="2:8" x14ac:dyDescent="0.25">
      <c r="B4086" s="136">
        <v>40086</v>
      </c>
      <c r="C4086" s="261">
        <v>4.1068453788757324</v>
      </c>
      <c r="D4086" s="130">
        <f t="shared" si="128"/>
        <v>7.061267457168484E-3</v>
      </c>
      <c r="E4086" s="130">
        <v>2.624328055484261E-2</v>
      </c>
      <c r="G4086" s="130">
        <v>4084</v>
      </c>
      <c r="H4086" s="130">
        <f t="shared" ca="1" si="129"/>
        <v>-2.7804745211664501E-2</v>
      </c>
    </row>
    <row r="4087" spans="2:8" x14ac:dyDescent="0.25">
      <c r="B4087" s="136">
        <v>40085</v>
      </c>
      <c r="C4087" s="261">
        <v>4.0780491828918457</v>
      </c>
      <c r="D4087" s="130">
        <f t="shared" si="128"/>
        <v>4.1709493955804349E-3</v>
      </c>
      <c r="E4087" s="130">
        <v>-7.0117555757041447E-3</v>
      </c>
      <c r="G4087" s="130">
        <v>4085</v>
      </c>
      <c r="H4087" s="130">
        <f t="shared" ca="1" si="129"/>
        <v>2.8398792862842359E-2</v>
      </c>
    </row>
    <row r="4088" spans="2:8" x14ac:dyDescent="0.25">
      <c r="B4088" s="136">
        <v>40084</v>
      </c>
      <c r="C4088" s="261">
        <v>4.0611104965209961</v>
      </c>
      <c r="D4088" s="130">
        <f t="shared" si="128"/>
        <v>2.8087278401238827E-2</v>
      </c>
      <c r="E4088" s="130">
        <v>-4.153624836578839E-3</v>
      </c>
      <c r="G4088" s="130">
        <v>4086</v>
      </c>
      <c r="H4088" s="130">
        <f t="shared" ca="1" si="129"/>
        <v>1.159440913650534E-2</v>
      </c>
    </row>
    <row r="4089" spans="2:8" x14ac:dyDescent="0.25">
      <c r="B4089" s="136">
        <v>40081</v>
      </c>
      <c r="C4089" s="261">
        <v>3.950161218643188</v>
      </c>
      <c r="D4089" s="130">
        <f t="shared" si="128"/>
        <v>-1.0186758939917153E-2</v>
      </c>
      <c r="E4089" s="130">
        <v>-2.7319935759653479E-2</v>
      </c>
      <c r="G4089" s="130">
        <v>4087</v>
      </c>
      <c r="H4089" s="130">
        <f t="shared" ca="1" si="129"/>
        <v>-2.4323022276810963E-2</v>
      </c>
    </row>
    <row r="4090" spans="2:8" x14ac:dyDescent="0.25">
      <c r="B4090" s="136">
        <v>40080</v>
      </c>
      <c r="C4090" s="261">
        <v>3.9908146858215332</v>
      </c>
      <c r="D4090" s="130">
        <f t="shared" si="128"/>
        <v>-2.8853996323280701E-2</v>
      </c>
      <c r="E4090" s="130">
        <v>1.0291596957227213E-2</v>
      </c>
      <c r="G4090" s="130">
        <v>4088</v>
      </c>
      <c r="H4090" s="130">
        <f t="shared" ca="1" si="129"/>
        <v>-3.1548740057703625E-2</v>
      </c>
    </row>
    <row r="4091" spans="2:8" x14ac:dyDescent="0.25">
      <c r="B4091" s="136">
        <v>40079</v>
      </c>
      <c r="C4091" s="261">
        <v>4.1093869209289551</v>
      </c>
      <c r="D4091" s="130">
        <f t="shared" si="128"/>
        <v>-1.5621537602578343E-2</v>
      </c>
      <c r="E4091" s="130">
        <v>2.9711285650191262E-2</v>
      </c>
      <c r="G4091" s="130">
        <v>4089</v>
      </c>
      <c r="H4091" s="130">
        <f t="shared" ca="1" si="129"/>
        <v>4.8268468410158825E-4</v>
      </c>
    </row>
    <row r="4092" spans="2:8" x14ac:dyDescent="0.25">
      <c r="B4092" s="136">
        <v>40078</v>
      </c>
      <c r="C4092" s="261">
        <v>4.1746006011962891</v>
      </c>
      <c r="D4092" s="130">
        <f t="shared" si="128"/>
        <v>6.5343080778812119E-3</v>
      </c>
      <c r="E4092" s="130">
        <v>1.586944269842373E-2</v>
      </c>
      <c r="G4092" s="130">
        <v>4090</v>
      </c>
      <c r="H4092" s="130">
        <f t="shared" ca="1" si="129"/>
        <v>-1.8436815032266487E-2</v>
      </c>
    </row>
    <row r="4093" spans="2:8" x14ac:dyDescent="0.25">
      <c r="B4093" s="136">
        <v>40077</v>
      </c>
      <c r="C4093" s="261">
        <v>4.1474995613098136</v>
      </c>
      <c r="D4093" s="130">
        <f t="shared" si="128"/>
        <v>5.9573740690807902E-3</v>
      </c>
      <c r="E4093" s="130">
        <v>-6.4918880811518408E-3</v>
      </c>
      <c r="G4093" s="130">
        <v>4091</v>
      </c>
      <c r="H4093" s="130">
        <f t="shared" ca="1" si="129"/>
        <v>1.5585173336057604E-2</v>
      </c>
    </row>
    <row r="4094" spans="2:8" x14ac:dyDescent="0.25">
      <c r="B4094" s="136">
        <v>40074</v>
      </c>
      <c r="C4094" s="261">
        <v>4.1229376792907706</v>
      </c>
      <c r="D4094" s="130">
        <f t="shared" si="128"/>
        <v>-9.7640959063568789E-3</v>
      </c>
      <c r="E4094" s="130">
        <v>-5.9220939402067421E-3</v>
      </c>
      <c r="G4094" s="130">
        <v>4092</v>
      </c>
      <c r="H4094" s="130">
        <f t="shared" ca="1" si="129"/>
        <v>2.8554172540381548E-2</v>
      </c>
    </row>
    <row r="4095" spans="2:8" x14ac:dyDescent="0.25">
      <c r="B4095" s="136">
        <v>40073</v>
      </c>
      <c r="C4095" s="261">
        <v>4.1635913848876953</v>
      </c>
      <c r="D4095" s="130">
        <f t="shared" si="128"/>
        <v>1.2564510996672286E-2</v>
      </c>
      <c r="E4095" s="130">
        <v>9.8603735392667844E-3</v>
      </c>
      <c r="G4095" s="130">
        <v>4093</v>
      </c>
      <c r="H4095" s="130">
        <f t="shared" ca="1" si="129"/>
        <v>-2.093041485774022E-2</v>
      </c>
    </row>
    <row r="4096" spans="2:8" x14ac:dyDescent="0.25">
      <c r="B4096" s="136">
        <v>40072</v>
      </c>
      <c r="C4096" s="261">
        <v>4.1119270324707031</v>
      </c>
      <c r="D4096" s="130">
        <f t="shared" si="128"/>
        <v>2.9911043899516702E-2</v>
      </c>
      <c r="E4096" s="130">
        <v>-1.2408602968224686E-2</v>
      </c>
      <c r="G4096" s="130">
        <v>4094</v>
      </c>
      <c r="H4096" s="130">
        <f t="shared" ca="1" si="129"/>
        <v>-1.8969304744870085E-2</v>
      </c>
    </row>
    <row r="4097" spans="2:8" x14ac:dyDescent="0.25">
      <c r="B4097" s="136">
        <v>40071</v>
      </c>
      <c r="C4097" s="261">
        <v>3.9925069808959961</v>
      </c>
      <c r="D4097" s="130">
        <f t="shared" si="128"/>
        <v>1.4854418120950282E-2</v>
      </c>
      <c r="E4097" s="130">
        <v>-2.9042356693511653E-2</v>
      </c>
      <c r="G4097" s="130">
        <v>4095</v>
      </c>
      <c r="H4097" s="130">
        <f t="shared" ca="1" si="129"/>
        <v>1.2365883127361196E-2</v>
      </c>
    </row>
    <row r="4098" spans="2:8" x14ac:dyDescent="0.25">
      <c r="B4098" s="136">
        <v>40070</v>
      </c>
      <c r="C4098" s="261">
        <v>3.9340686798095699</v>
      </c>
      <c r="D4098" s="130">
        <f t="shared" si="128"/>
        <v>-7.0544370501464991E-3</v>
      </c>
      <c r="E4098" s="130">
        <v>-1.4636994090693245E-2</v>
      </c>
      <c r="G4098" s="130">
        <v>4096</v>
      </c>
      <c r="H4098" s="130">
        <f t="shared" ca="1" si="129"/>
        <v>5.7656832087888245E-3</v>
      </c>
    </row>
    <row r="4099" spans="2:8" x14ac:dyDescent="0.25">
      <c r="B4099" s="136">
        <v>40067</v>
      </c>
      <c r="C4099" s="261">
        <v>3.962018489837646</v>
      </c>
      <c r="D4099" s="130">
        <f t="shared" ref="D4099:D4162" si="130">(C4099-C4100)/C4100</f>
        <v>-9.107991416198058E-3</v>
      </c>
      <c r="E4099" s="130">
        <v>7.1045556910381887E-3</v>
      </c>
      <c r="G4099" s="130">
        <v>4097</v>
      </c>
      <c r="H4099" s="130">
        <f t="shared" ref="H4099:H4162" ca="1" si="131">_xlfn.NORM.INV(RAND(),N$5,N$6)</f>
        <v>2.0062663589149873E-2</v>
      </c>
    </row>
    <row r="4100" spans="2:8" x14ac:dyDescent="0.25">
      <c r="B4100" s="136">
        <v>40066</v>
      </c>
      <c r="C4100" s="261">
        <v>3.9984362125396729</v>
      </c>
      <c r="D4100" s="130">
        <f t="shared" si="130"/>
        <v>7.6843587557069836E-3</v>
      </c>
      <c r="E4100" s="130">
        <v>9.191709426757148E-3</v>
      </c>
      <c r="G4100" s="130">
        <v>4098</v>
      </c>
      <c r="H4100" s="130">
        <f t="shared" ca="1" si="131"/>
        <v>8.826502918217069E-4</v>
      </c>
    </row>
    <row r="4101" spans="2:8" x14ac:dyDescent="0.25">
      <c r="B4101" s="136">
        <v>40065</v>
      </c>
      <c r="C4101" s="261">
        <v>3.9679450988769531</v>
      </c>
      <c r="D4101" s="130">
        <f t="shared" si="130"/>
        <v>1.7814167280270653E-2</v>
      </c>
      <c r="E4101" s="130">
        <v>-7.6257596825216808E-3</v>
      </c>
      <c r="G4101" s="130">
        <v>4099</v>
      </c>
      <c r="H4101" s="130">
        <f t="shared" ca="1" si="131"/>
        <v>3.9198054677290678E-2</v>
      </c>
    </row>
    <row r="4102" spans="2:8" x14ac:dyDescent="0.25">
      <c r="B4102" s="136">
        <v>40064</v>
      </c>
      <c r="C4102" s="261">
        <v>3.8984966278076172</v>
      </c>
      <c r="D4102" s="130">
        <f t="shared" si="130"/>
        <v>2.4938861819092412E-2</v>
      </c>
      <c r="E4102" s="130">
        <v>-1.7502377008439943E-2</v>
      </c>
      <c r="G4102" s="130">
        <v>4100</v>
      </c>
      <c r="H4102" s="130">
        <f t="shared" ca="1" si="131"/>
        <v>1.9299565747661868E-2</v>
      </c>
    </row>
    <row r="4103" spans="2:8" x14ac:dyDescent="0.25">
      <c r="B4103" s="136">
        <v>40060</v>
      </c>
      <c r="C4103" s="261">
        <v>3.803638219833374</v>
      </c>
      <c r="D4103" s="130">
        <f t="shared" si="130"/>
        <v>1.2855139554414368E-2</v>
      </c>
      <c r="E4103" s="130">
        <v>-2.4332048230496568E-2</v>
      </c>
      <c r="G4103" s="130">
        <v>4101</v>
      </c>
      <c r="H4103" s="130">
        <f t="shared" ca="1" si="131"/>
        <v>2.0012272571456366E-2</v>
      </c>
    </row>
    <row r="4104" spans="2:8" x14ac:dyDescent="0.25">
      <c r="B4104" s="136">
        <v>40059</v>
      </c>
      <c r="C4104" s="261">
        <v>3.7553625106811519</v>
      </c>
      <c r="D4104" s="130">
        <f t="shared" si="130"/>
        <v>2.0953119257551309E-2</v>
      </c>
      <c r="E4104" s="130">
        <v>-1.26919823500819E-2</v>
      </c>
      <c r="G4104" s="130">
        <v>4102</v>
      </c>
      <c r="H4104" s="130">
        <f t="shared" ca="1" si="131"/>
        <v>-3.2672753275911438E-2</v>
      </c>
    </row>
    <row r="4105" spans="2:8" x14ac:dyDescent="0.25">
      <c r="B4105" s="136">
        <v>40058</v>
      </c>
      <c r="C4105" s="261">
        <v>3.678290843963623</v>
      </c>
      <c r="D4105" s="130">
        <f t="shared" si="130"/>
        <v>6.9555446397439411E-3</v>
      </c>
      <c r="E4105" s="130">
        <v>-2.0523096371740022E-2</v>
      </c>
      <c r="G4105" s="130">
        <v>4103</v>
      </c>
      <c r="H4105" s="130">
        <f t="shared" ca="1" si="131"/>
        <v>1.3708460031206354E-2</v>
      </c>
    </row>
    <row r="4106" spans="2:8" x14ac:dyDescent="0.25">
      <c r="B4106" s="136">
        <v>40057</v>
      </c>
      <c r="C4106" s="261">
        <v>3.6528830528259282</v>
      </c>
      <c r="D4106" s="130">
        <f t="shared" si="130"/>
        <v>-2.312978557672693E-3</v>
      </c>
      <c r="E4106" s="130">
        <v>-6.9074992205662954E-3</v>
      </c>
      <c r="G4106" s="130">
        <v>4104</v>
      </c>
      <c r="H4106" s="130">
        <f t="shared" ca="1" si="131"/>
        <v>-2.9612562357358714E-2</v>
      </c>
    </row>
    <row r="4107" spans="2:8" x14ac:dyDescent="0.25">
      <c r="B4107" s="136">
        <v>40056</v>
      </c>
      <c r="C4107" s="261">
        <v>3.6613516807556148</v>
      </c>
      <c r="D4107" s="130">
        <f t="shared" si="130"/>
        <v>-2.2608945806261733E-2</v>
      </c>
      <c r="E4107" s="130">
        <v>2.3183408303025597E-3</v>
      </c>
      <c r="G4107" s="130">
        <v>4105</v>
      </c>
      <c r="H4107" s="130">
        <f t="shared" ca="1" si="131"/>
        <v>-9.2143175302342416E-3</v>
      </c>
    </row>
    <row r="4108" spans="2:8" x14ac:dyDescent="0.25">
      <c r="B4108" s="136">
        <v>40053</v>
      </c>
      <c r="C4108" s="261">
        <v>3.746045827865601</v>
      </c>
      <c r="D4108" s="130">
        <f t="shared" si="130"/>
        <v>-1.3164026738940359E-2</v>
      </c>
      <c r="E4108" s="130">
        <v>2.3131934458835542E-2</v>
      </c>
      <c r="G4108" s="130">
        <v>4106</v>
      </c>
      <c r="H4108" s="130">
        <f t="shared" ca="1" si="131"/>
        <v>2.0668880860009922E-2</v>
      </c>
    </row>
    <row r="4109" spans="2:8" x14ac:dyDescent="0.25">
      <c r="B4109" s="136">
        <v>40052</v>
      </c>
      <c r="C4109" s="261">
        <v>3.7960166931152339</v>
      </c>
      <c r="D4109" s="130">
        <f t="shared" si="130"/>
        <v>1.3798263693598982E-2</v>
      </c>
      <c r="E4109" s="130">
        <v>1.3339629984747142E-2</v>
      </c>
      <c r="G4109" s="130">
        <v>4107</v>
      </c>
      <c r="H4109" s="130">
        <f t="shared" ca="1" si="131"/>
        <v>-4.9420545629307727E-3</v>
      </c>
    </row>
    <row r="4110" spans="2:8" x14ac:dyDescent="0.25">
      <c r="B4110" s="136">
        <v>40051</v>
      </c>
      <c r="C4110" s="261">
        <v>3.7443511486053471</v>
      </c>
      <c r="D4110" s="130">
        <f t="shared" si="130"/>
        <v>2.6230018097126172E-2</v>
      </c>
      <c r="E4110" s="130">
        <v>-1.3610462937002269E-2</v>
      </c>
      <c r="G4110" s="130">
        <v>4108</v>
      </c>
      <c r="H4110" s="130">
        <f t="shared" ca="1" si="131"/>
        <v>-2.10620421628833E-2</v>
      </c>
    </row>
    <row r="4111" spans="2:8" x14ac:dyDescent="0.25">
      <c r="B4111" s="136">
        <v>40050</v>
      </c>
      <c r="C4111" s="261">
        <v>3.6486470699310298</v>
      </c>
      <c r="D4111" s="130">
        <f t="shared" si="130"/>
        <v>1.6997140970958495E-2</v>
      </c>
      <c r="E4111" s="130">
        <v>-2.5559589599379335E-2</v>
      </c>
      <c r="G4111" s="130">
        <v>4109</v>
      </c>
      <c r="H4111" s="130">
        <f t="shared" ca="1" si="131"/>
        <v>7.2860285108793093E-3</v>
      </c>
    </row>
    <row r="4112" spans="2:8" x14ac:dyDescent="0.25">
      <c r="B4112" s="136">
        <v>40049</v>
      </c>
      <c r="C4112" s="261">
        <v>3.5876669883728032</v>
      </c>
      <c r="D4112" s="130">
        <f t="shared" si="130"/>
        <v>2.6036919416275333E-3</v>
      </c>
      <c r="E4112" s="130">
        <v>-1.6713066621535242E-2</v>
      </c>
      <c r="G4112" s="130">
        <v>4110</v>
      </c>
      <c r="H4112" s="130">
        <f t="shared" ca="1" si="131"/>
        <v>-4.6460713031619014E-2</v>
      </c>
    </row>
    <row r="4113" spans="2:8" x14ac:dyDescent="0.25">
      <c r="B4113" s="136">
        <v>40046</v>
      </c>
      <c r="C4113" s="261">
        <v>3.5783500671386719</v>
      </c>
      <c r="D4113" s="130">
        <f t="shared" si="130"/>
        <v>2.5484947830981482E-2</v>
      </c>
      <c r="E4113" s="130">
        <v>-2.5969303350412186E-3</v>
      </c>
      <c r="G4113" s="130">
        <v>4111</v>
      </c>
      <c r="H4113" s="130">
        <f t="shared" ca="1" si="131"/>
        <v>3.5805478941950946E-3</v>
      </c>
    </row>
    <row r="4114" spans="2:8" x14ac:dyDescent="0.25">
      <c r="B4114" s="136">
        <v>40045</v>
      </c>
      <c r="C4114" s="261">
        <v>3.4894223213195801</v>
      </c>
      <c r="D4114" s="130">
        <f t="shared" si="130"/>
        <v>3.6545409584672192E-3</v>
      </c>
      <c r="E4114" s="130">
        <v>-2.4851605949833856E-2</v>
      </c>
      <c r="G4114" s="130">
        <v>4112</v>
      </c>
      <c r="H4114" s="130">
        <f t="shared" ca="1" si="131"/>
        <v>-1.1498200047217938E-2</v>
      </c>
    </row>
    <row r="4115" spans="2:8" x14ac:dyDescent="0.25">
      <c r="B4115" s="136">
        <v>40044</v>
      </c>
      <c r="C4115" s="261">
        <v>3.4767165184021001</v>
      </c>
      <c r="D4115" s="130">
        <f t="shared" si="130"/>
        <v>4.1583752340758522E-3</v>
      </c>
      <c r="E4115" s="130">
        <v>-3.6412339199673386E-3</v>
      </c>
      <c r="G4115" s="130">
        <v>4113</v>
      </c>
      <c r="H4115" s="130">
        <f t="shared" ca="1" si="131"/>
        <v>1.4666151512887835E-3</v>
      </c>
    </row>
    <row r="4116" spans="2:8" x14ac:dyDescent="0.25">
      <c r="B4116" s="136">
        <v>40043</v>
      </c>
      <c r="C4116" s="261">
        <v>3.462318897247314</v>
      </c>
      <c r="D4116" s="130">
        <f t="shared" si="130"/>
        <v>7.1445310254155707E-3</v>
      </c>
      <c r="E4116" s="130">
        <v>-4.1411547586868531E-3</v>
      </c>
      <c r="G4116" s="130">
        <v>4114</v>
      </c>
      <c r="H4116" s="130">
        <f t="shared" ca="1" si="131"/>
        <v>1.4930312953843611E-2</v>
      </c>
    </row>
    <row r="4117" spans="2:8" x14ac:dyDescent="0.25">
      <c r="B4117" s="136">
        <v>40042</v>
      </c>
      <c r="C4117" s="261">
        <v>3.4377577304840088</v>
      </c>
      <c r="D4117" s="130">
        <f t="shared" si="130"/>
        <v>-3.1264965373049292E-2</v>
      </c>
      <c r="E4117" s="130">
        <v>-7.0938488025561013E-3</v>
      </c>
      <c r="G4117" s="130">
        <v>4115</v>
      </c>
      <c r="H4117" s="130">
        <f t="shared" ca="1" si="131"/>
        <v>-1.42866776700488E-3</v>
      </c>
    </row>
    <row r="4118" spans="2:8" x14ac:dyDescent="0.25">
      <c r="B4118" s="136">
        <v>40039</v>
      </c>
      <c r="C4118" s="261">
        <v>3.5487079620361328</v>
      </c>
      <c r="D4118" s="130">
        <f t="shared" si="130"/>
        <v>-2.1942161408232665E-2</v>
      </c>
      <c r="E4118" s="130">
        <v>3.2274011216172328E-2</v>
      </c>
      <c r="G4118" s="130">
        <v>4116</v>
      </c>
      <c r="H4118" s="130">
        <f t="shared" ca="1" si="131"/>
        <v>2.1079496450015313E-2</v>
      </c>
    </row>
    <row r="4119" spans="2:8" x14ac:dyDescent="0.25">
      <c r="B4119" s="136">
        <v>40038</v>
      </c>
      <c r="C4119" s="261">
        <v>3.6283211708068852</v>
      </c>
      <c r="D4119" s="130">
        <f t="shared" si="130"/>
        <v>-3.7206266532198375E-3</v>
      </c>
      <c r="E4119" s="130">
        <v>2.2434421097044271E-2</v>
      </c>
      <c r="G4119" s="130">
        <v>4117</v>
      </c>
      <c r="H4119" s="130">
        <f t="shared" ca="1" si="131"/>
        <v>-1.405891671788353E-2</v>
      </c>
    </row>
    <row r="4120" spans="2:8" x14ac:dyDescent="0.25">
      <c r="B4120" s="136">
        <v>40037</v>
      </c>
      <c r="C4120" s="261">
        <v>3.6418712139129639</v>
      </c>
      <c r="D4120" s="130">
        <f t="shared" si="130"/>
        <v>8.6789983651930566E-3</v>
      </c>
      <c r="E4120" s="130">
        <v>3.7345214131265362E-3</v>
      </c>
      <c r="G4120" s="130">
        <v>4118</v>
      </c>
      <c r="H4120" s="130">
        <f t="shared" ca="1" si="131"/>
        <v>5.9744192655121651E-3</v>
      </c>
    </row>
    <row r="4121" spans="2:8" x14ac:dyDescent="0.25">
      <c r="B4121" s="136">
        <v>40036</v>
      </c>
      <c r="C4121" s="261">
        <v>3.6105353832244869</v>
      </c>
      <c r="D4121" s="130">
        <f t="shared" si="130"/>
        <v>-1.1592944254998936E-2</v>
      </c>
      <c r="E4121" s="130">
        <v>-8.6043214731936126E-3</v>
      </c>
      <c r="G4121" s="130">
        <v>4119</v>
      </c>
      <c r="H4121" s="130">
        <f t="shared" ca="1" si="131"/>
        <v>-1.7066709526971615E-2</v>
      </c>
    </row>
    <row r="4122" spans="2:8" x14ac:dyDescent="0.25">
      <c r="B4122" s="136">
        <v>40035</v>
      </c>
      <c r="C4122" s="261">
        <v>3.6528830528259282</v>
      </c>
      <c r="D4122" s="130">
        <f t="shared" si="130"/>
        <v>-1.0325586839327352E-2</v>
      </c>
      <c r="E4122" s="130">
        <v>1.1728916935200225E-2</v>
      </c>
      <c r="G4122" s="130">
        <v>4120</v>
      </c>
      <c r="H4122" s="130">
        <f t="shared" ca="1" si="131"/>
        <v>-2.6209496404793638E-2</v>
      </c>
    </row>
    <row r="4123" spans="2:8" x14ac:dyDescent="0.25">
      <c r="B4123" s="136">
        <v>40032</v>
      </c>
      <c r="C4123" s="261">
        <v>3.6909947395324711</v>
      </c>
      <c r="D4123" s="130">
        <f t="shared" si="130"/>
        <v>1.378474542076768E-3</v>
      </c>
      <c r="E4123" s="130">
        <v>1.0433316959616095E-2</v>
      </c>
      <c r="G4123" s="130">
        <v>4121</v>
      </c>
      <c r="H4123" s="130">
        <f t="shared" ca="1" si="131"/>
        <v>1.4075161081188363E-2</v>
      </c>
    </row>
    <row r="4124" spans="2:8" x14ac:dyDescent="0.25">
      <c r="B4124" s="136">
        <v>40031</v>
      </c>
      <c r="C4124" s="261">
        <v>3.6859138011932369</v>
      </c>
      <c r="D4124" s="130">
        <f t="shared" si="130"/>
        <v>-2.1362555685099611E-2</v>
      </c>
      <c r="E4124" s="130">
        <v>-1.376576965774239E-3</v>
      </c>
      <c r="G4124" s="130">
        <v>4122</v>
      </c>
      <c r="H4124" s="130">
        <f t="shared" ca="1" si="131"/>
        <v>8.5618171462107373E-3</v>
      </c>
    </row>
    <row r="4125" spans="2:8" x14ac:dyDescent="0.25">
      <c r="B4125" s="136">
        <v>40030</v>
      </c>
      <c r="C4125" s="261">
        <v>3.7663731575012211</v>
      </c>
      <c r="D4125" s="130">
        <f t="shared" si="130"/>
        <v>-1.0678411117356077E-2</v>
      </c>
      <c r="E4125" s="130">
        <v>2.1828876269959777E-2</v>
      </c>
      <c r="G4125" s="130">
        <v>4123</v>
      </c>
      <c r="H4125" s="130">
        <f t="shared" ca="1" si="131"/>
        <v>1.0667903666731376E-2</v>
      </c>
    </row>
    <row r="4126" spans="2:8" x14ac:dyDescent="0.25">
      <c r="B4126" s="136">
        <v>40029</v>
      </c>
      <c r="C4126" s="261">
        <v>3.8070261478424068</v>
      </c>
      <c r="D4126" s="130">
        <f t="shared" si="130"/>
        <v>1.2843809628439184E-2</v>
      </c>
      <c r="E4126" s="130">
        <v>1.0793670367000128E-2</v>
      </c>
      <c r="G4126" s="130">
        <v>4124</v>
      </c>
      <c r="H4126" s="130">
        <f t="shared" ca="1" si="131"/>
        <v>-3.2643913081085531E-2</v>
      </c>
    </row>
    <row r="4127" spans="2:8" x14ac:dyDescent="0.25">
      <c r="B4127" s="136">
        <v>40028</v>
      </c>
      <c r="C4127" s="261">
        <v>3.7587494850158691</v>
      </c>
      <c r="D4127" s="130">
        <f t="shared" si="130"/>
        <v>3.1373290706332088E-2</v>
      </c>
      <c r="E4127" s="130">
        <v>-1.2680938073907884E-2</v>
      </c>
      <c r="G4127" s="130">
        <v>4125</v>
      </c>
      <c r="H4127" s="130">
        <f t="shared" ca="1" si="131"/>
        <v>-5.6942991808202933E-2</v>
      </c>
    </row>
    <row r="4128" spans="2:8" x14ac:dyDescent="0.25">
      <c r="B4128" s="136">
        <v>40025</v>
      </c>
      <c r="C4128" s="261">
        <v>3.6444122791290279</v>
      </c>
      <c r="D4128" s="130">
        <f t="shared" si="130"/>
        <v>1.9426954299703439E-2</v>
      </c>
      <c r="E4128" s="130">
        <v>-3.0418948201427834E-2</v>
      </c>
      <c r="G4128" s="130">
        <v>4126</v>
      </c>
      <c r="H4128" s="130">
        <f t="shared" ca="1" si="131"/>
        <v>-6.9217211218047488E-4</v>
      </c>
    </row>
    <row r="4129" spans="2:8" x14ac:dyDescent="0.25">
      <c r="B4129" s="136">
        <v>40024</v>
      </c>
      <c r="C4129" s="261">
        <v>3.57496166229248</v>
      </c>
      <c r="D4129" s="130">
        <f t="shared" si="130"/>
        <v>1.5639773477660469E-2</v>
      </c>
      <c r="E4129" s="130">
        <v>-1.905673988485895E-2</v>
      </c>
      <c r="G4129" s="130">
        <v>4127</v>
      </c>
      <c r="H4129" s="130">
        <f t="shared" ca="1" si="131"/>
        <v>5.7491290984276328E-2</v>
      </c>
    </row>
    <row r="4130" spans="2:8" x14ac:dyDescent="0.25">
      <c r="B4130" s="136">
        <v>40023</v>
      </c>
      <c r="C4130" s="261">
        <v>3.5199110507965088</v>
      </c>
      <c r="D4130" s="130">
        <f t="shared" si="130"/>
        <v>-1.0947286280881735E-2</v>
      </c>
      <c r="E4130" s="130">
        <v>-1.5398937582080104E-2</v>
      </c>
      <c r="G4130" s="130">
        <v>4128</v>
      </c>
      <c r="H4130" s="130">
        <f t="shared" ca="1" si="131"/>
        <v>-1.19054640532626E-2</v>
      </c>
    </row>
    <row r="4131" spans="2:8" x14ac:dyDescent="0.25">
      <c r="B4131" s="136">
        <v>40022</v>
      </c>
      <c r="C4131" s="261">
        <v>3.5588710308074951</v>
      </c>
      <c r="D4131" s="130">
        <f t="shared" si="130"/>
        <v>-1.0129487006305216E-2</v>
      </c>
      <c r="E4131" s="130">
        <v>1.1068455835601359E-2</v>
      </c>
      <c r="G4131" s="130">
        <v>4129</v>
      </c>
      <c r="H4131" s="130">
        <f t="shared" ca="1" si="131"/>
        <v>2.4086121549372161E-2</v>
      </c>
    </row>
    <row r="4132" spans="2:8" x14ac:dyDescent="0.25">
      <c r="B4132" s="136">
        <v>40021</v>
      </c>
      <c r="C4132" s="261">
        <v>3.5952894687652588</v>
      </c>
      <c r="D4132" s="130">
        <f t="shared" si="130"/>
        <v>1.1791945492410822E-3</v>
      </c>
      <c r="E4132" s="130">
        <v>1.0233143500426442E-2</v>
      </c>
      <c r="G4132" s="130">
        <v>4130</v>
      </c>
      <c r="H4132" s="130">
        <f t="shared" ca="1" si="131"/>
        <v>-2.8519167939332905E-2</v>
      </c>
    </row>
    <row r="4133" spans="2:8" x14ac:dyDescent="0.25">
      <c r="B4133" s="136">
        <v>40018</v>
      </c>
      <c r="C4133" s="261">
        <v>3.5910549163818359</v>
      </c>
      <c r="D4133" s="130">
        <f t="shared" si="130"/>
        <v>4.0253735787588903E-3</v>
      </c>
      <c r="E4133" s="130">
        <v>-1.1778056871946771E-3</v>
      </c>
      <c r="G4133" s="130">
        <v>4131</v>
      </c>
      <c r="H4133" s="130">
        <f t="shared" ca="1" si="131"/>
        <v>-1.6096668532634324E-2</v>
      </c>
    </row>
    <row r="4134" spans="2:8" x14ac:dyDescent="0.25">
      <c r="B4134" s="136">
        <v>40017</v>
      </c>
      <c r="C4134" s="261">
        <v>3.5766575336456299</v>
      </c>
      <c r="D4134" s="130">
        <f t="shared" si="130"/>
        <v>4.2716472466234646E-2</v>
      </c>
      <c r="E4134" s="130">
        <v>-4.0092349104792098E-3</v>
      </c>
      <c r="G4134" s="130">
        <v>4132</v>
      </c>
      <c r="H4134" s="130">
        <f t="shared" ca="1" si="131"/>
        <v>-1.0126986459696955E-2</v>
      </c>
    </row>
    <row r="4135" spans="2:8" x14ac:dyDescent="0.25">
      <c r="B4135" s="136">
        <v>40016</v>
      </c>
      <c r="C4135" s="261">
        <v>3.4301342964172359</v>
      </c>
      <c r="D4135" s="130">
        <f t="shared" si="130"/>
        <v>-9.7800135328215566E-3</v>
      </c>
      <c r="E4135" s="130">
        <v>-4.0966526945912324E-2</v>
      </c>
      <c r="G4135" s="130">
        <v>4133</v>
      </c>
      <c r="H4135" s="130">
        <f t="shared" ca="1" si="131"/>
        <v>1.117822964067061E-2</v>
      </c>
    </row>
    <row r="4136" spans="2:8" x14ac:dyDescent="0.25">
      <c r="B4136" s="136">
        <v>40015</v>
      </c>
      <c r="C4136" s="261">
        <v>3.4640123844146729</v>
      </c>
      <c r="D4136" s="130">
        <f t="shared" si="130"/>
        <v>5.4078019521592077E-3</v>
      </c>
      <c r="E4136" s="130">
        <v>9.8766068817837602E-3</v>
      </c>
      <c r="G4136" s="130">
        <v>4134</v>
      </c>
      <c r="H4136" s="130">
        <f t="shared" ca="1" si="131"/>
        <v>2.4137102303992365E-3</v>
      </c>
    </row>
    <row r="4137" spans="2:8" x14ac:dyDescent="0.25">
      <c r="B4137" s="136">
        <v>40014</v>
      </c>
      <c r="C4137" s="261">
        <v>3.4453804492950439</v>
      </c>
      <c r="D4137" s="130">
        <f t="shared" si="130"/>
        <v>5.0077322632808979E-2</v>
      </c>
      <c r="E4137" s="130">
        <v>-5.3787149270764553E-3</v>
      </c>
      <c r="G4137" s="130">
        <v>4135</v>
      </c>
      <c r="H4137" s="130">
        <f t="shared" ca="1" si="131"/>
        <v>-8.9191227363222131E-3</v>
      </c>
    </row>
    <row r="4138" spans="2:8" x14ac:dyDescent="0.25">
      <c r="B4138" s="136">
        <v>40011</v>
      </c>
      <c r="C4138" s="261">
        <v>3.2810730934143071</v>
      </c>
      <c r="D4138" s="130">
        <f t="shared" si="130"/>
        <v>2.9497875631989946E-2</v>
      </c>
      <c r="E4138" s="130">
        <v>-4.7689176362034458E-2</v>
      </c>
      <c r="G4138" s="130">
        <v>4136</v>
      </c>
      <c r="H4138" s="130">
        <f t="shared" ca="1" si="131"/>
        <v>-8.8861179356419968E-3</v>
      </c>
    </row>
    <row r="4139" spans="2:8" x14ac:dyDescent="0.25">
      <c r="B4139" s="136">
        <v>40010</v>
      </c>
      <c r="C4139" s="261">
        <v>3.1870615482330318</v>
      </c>
      <c r="D4139" s="130">
        <f t="shared" si="130"/>
        <v>7.7666038297001362E-3</v>
      </c>
      <c r="E4139" s="130">
        <v>-2.8652682370890508E-2</v>
      </c>
      <c r="G4139" s="130">
        <v>4137</v>
      </c>
      <c r="H4139" s="130">
        <f t="shared" ca="1" si="131"/>
        <v>-2.6041782338967579E-2</v>
      </c>
    </row>
    <row r="4140" spans="2:8" x14ac:dyDescent="0.25">
      <c r="B4140" s="136">
        <v>40009</v>
      </c>
      <c r="C4140" s="261">
        <v>3.1624996662139888</v>
      </c>
      <c r="D4140" s="130">
        <f t="shared" si="130"/>
        <v>3.520925111077592E-2</v>
      </c>
      <c r="E4140" s="130">
        <v>-7.7067485667669479E-3</v>
      </c>
      <c r="G4140" s="130">
        <v>4138</v>
      </c>
      <c r="H4140" s="130">
        <f t="shared" ca="1" si="131"/>
        <v>3.0522469075920252E-3</v>
      </c>
    </row>
    <row r="4141" spans="2:8" x14ac:dyDescent="0.25">
      <c r="B4141" s="136">
        <v>40008</v>
      </c>
      <c r="C4141" s="261">
        <v>3.054937601089478</v>
      </c>
      <c r="D4141" s="130">
        <f t="shared" si="130"/>
        <v>-4.4161022544139958E-3</v>
      </c>
      <c r="E4141" s="130">
        <v>-3.4011723787240614E-2</v>
      </c>
      <c r="G4141" s="130">
        <v>4139</v>
      </c>
      <c r="H4141" s="130">
        <f t="shared" ca="1" si="131"/>
        <v>-3.7416997585141181E-3</v>
      </c>
    </row>
    <row r="4142" spans="2:8" x14ac:dyDescent="0.25">
      <c r="B4142" s="136">
        <v>40007</v>
      </c>
      <c r="C4142" s="261">
        <v>3.0684883594512939</v>
      </c>
      <c r="D4142" s="130">
        <f t="shared" si="130"/>
        <v>7.7885266815277583E-3</v>
      </c>
      <c r="E4142" s="130">
        <v>4.4356907181944977E-3</v>
      </c>
      <c r="G4142" s="130">
        <v>4140</v>
      </c>
      <c r="H4142" s="130">
        <f t="shared" ca="1" si="131"/>
        <v>1.6797435471601837E-2</v>
      </c>
    </row>
    <row r="4143" spans="2:8" x14ac:dyDescent="0.25">
      <c r="B4143" s="136">
        <v>40004</v>
      </c>
      <c r="C4143" s="261">
        <v>3.044774055480957</v>
      </c>
      <c r="D4143" s="130">
        <f t="shared" si="130"/>
        <v>4.2330642903607309E-2</v>
      </c>
      <c r="E4143" s="130">
        <v>-7.7283343432912677E-3</v>
      </c>
      <c r="G4143" s="130">
        <v>4141</v>
      </c>
      <c r="H4143" s="130">
        <f t="shared" ca="1" si="131"/>
        <v>3.2218117418448683E-2</v>
      </c>
    </row>
    <row r="4144" spans="2:8" x14ac:dyDescent="0.25">
      <c r="B4144" s="136">
        <v>40003</v>
      </c>
      <c r="C4144" s="261">
        <v>2.9211211204528809</v>
      </c>
      <c r="D4144" s="130">
        <f t="shared" si="130"/>
        <v>5.8327622947206151E-3</v>
      </c>
      <c r="E4144" s="130">
        <v>-4.0611530699785792E-2</v>
      </c>
      <c r="G4144" s="130">
        <v>4142</v>
      </c>
      <c r="H4144" s="130">
        <f t="shared" ca="1" si="131"/>
        <v>-4.3960669319921049E-2</v>
      </c>
    </row>
    <row r="4145" spans="2:8" x14ac:dyDescent="0.25">
      <c r="B4145" s="136">
        <v>40002</v>
      </c>
      <c r="C4145" s="261">
        <v>2.9041817188262939</v>
      </c>
      <c r="D4145" s="130">
        <f t="shared" si="130"/>
        <v>-2.750974664121798E-2</v>
      </c>
      <c r="E4145" s="130">
        <v>-5.7989384650920213E-3</v>
      </c>
      <c r="G4145" s="130">
        <v>4143</v>
      </c>
      <c r="H4145" s="130">
        <f t="shared" ca="1" si="131"/>
        <v>3.4541285937454293E-2</v>
      </c>
    </row>
    <row r="4146" spans="2:8" x14ac:dyDescent="0.25">
      <c r="B4146" s="136">
        <v>40001</v>
      </c>
      <c r="C4146" s="261">
        <v>2.9863350391387939</v>
      </c>
      <c r="D4146" s="130">
        <f t="shared" si="130"/>
        <v>-1.4257912455951482E-2</v>
      </c>
      <c r="E4146" s="130">
        <v>2.8287940723523915E-2</v>
      </c>
      <c r="G4146" s="130">
        <v>4144</v>
      </c>
      <c r="H4146" s="130">
        <f t="shared" ca="1" si="131"/>
        <v>-3.0328879666597389E-4</v>
      </c>
    </row>
    <row r="4147" spans="2:8" x14ac:dyDescent="0.25">
      <c r="B4147" s="136">
        <v>40000</v>
      </c>
      <c r="C4147" s="261">
        <v>3.0295298099517818</v>
      </c>
      <c r="D4147" s="130">
        <f t="shared" si="130"/>
        <v>-1.2151065970337252E-2</v>
      </c>
      <c r="E4147" s="130">
        <v>1.4464140910808334E-2</v>
      </c>
      <c r="G4147" s="130">
        <v>4145</v>
      </c>
      <c r="H4147" s="130">
        <f t="shared" ca="1" si="131"/>
        <v>-8.5344584375330792E-3</v>
      </c>
    </row>
    <row r="4148" spans="2:8" x14ac:dyDescent="0.25">
      <c r="B4148" s="136">
        <v>39996</v>
      </c>
      <c r="C4148" s="261">
        <v>3.066794633865356</v>
      </c>
      <c r="D4148" s="130">
        <f t="shared" si="130"/>
        <v>-3.0002642348215047E-2</v>
      </c>
      <c r="E4148" s="130">
        <v>1.2300530528256241E-2</v>
      </c>
      <c r="G4148" s="130">
        <v>4146</v>
      </c>
      <c r="H4148" s="130">
        <f t="shared" ca="1" si="131"/>
        <v>1.0205214630382242E-2</v>
      </c>
    </row>
    <row r="4149" spans="2:8" x14ac:dyDescent="0.25">
      <c r="B4149" s="136">
        <v>39995</v>
      </c>
      <c r="C4149" s="261">
        <v>3.161652565002441</v>
      </c>
      <c r="D4149" s="130">
        <f t="shared" si="130"/>
        <v>1.4953748991718913E-2</v>
      </c>
      <c r="E4149" s="130">
        <v>3.0930643379118938E-2</v>
      </c>
      <c r="G4149" s="130">
        <v>4147</v>
      </c>
      <c r="H4149" s="130">
        <f t="shared" ca="1" si="131"/>
        <v>-9.9308951043492535E-3</v>
      </c>
    </row>
    <row r="4150" spans="2:8" x14ac:dyDescent="0.25">
      <c r="B4150" s="136">
        <v>39994</v>
      </c>
      <c r="C4150" s="261">
        <v>3.1150705814361568</v>
      </c>
      <c r="D4150" s="130">
        <f t="shared" si="130"/>
        <v>-1.2352591453677873E-2</v>
      </c>
      <c r="E4150" s="130">
        <v>-1.4733428992773662E-2</v>
      </c>
      <c r="G4150" s="130">
        <v>4148</v>
      </c>
      <c r="H4150" s="130">
        <f t="shared" ca="1" si="131"/>
        <v>2.3770583402470076E-2</v>
      </c>
    </row>
    <row r="4151" spans="2:8" x14ac:dyDescent="0.25">
      <c r="B4151" s="136">
        <v>39993</v>
      </c>
      <c r="C4151" s="261">
        <v>3.1540310382843022</v>
      </c>
      <c r="D4151" s="130">
        <f t="shared" si="130"/>
        <v>-1.1152205448865228E-2</v>
      </c>
      <c r="E4151" s="130">
        <v>1.250708638203096E-2</v>
      </c>
      <c r="G4151" s="130">
        <v>4149</v>
      </c>
      <c r="H4151" s="130">
        <f t="shared" ca="1" si="131"/>
        <v>3.4951106773608326E-2</v>
      </c>
    </row>
    <row r="4152" spans="2:8" x14ac:dyDescent="0.25">
      <c r="B4152" s="136">
        <v>39990</v>
      </c>
      <c r="C4152" s="261">
        <v>3.189602136611938</v>
      </c>
      <c r="D4152" s="130">
        <f t="shared" si="130"/>
        <v>2.6717747651808434E-2</v>
      </c>
      <c r="E4152" s="130">
        <v>1.1277979796605121E-2</v>
      </c>
      <c r="G4152" s="130">
        <v>4150</v>
      </c>
      <c r="H4152" s="130">
        <f t="shared" ca="1" si="131"/>
        <v>2.2848037731551921E-2</v>
      </c>
    </row>
    <row r="4153" spans="2:8" x14ac:dyDescent="0.25">
      <c r="B4153" s="136">
        <v>39989</v>
      </c>
      <c r="C4153" s="261">
        <v>3.1066007614135742</v>
      </c>
      <c r="D4153" s="130">
        <f t="shared" si="130"/>
        <v>1.4941653832576582E-2</v>
      </c>
      <c r="E4153" s="130">
        <v>-2.602248545222308E-2</v>
      </c>
      <c r="G4153" s="130">
        <v>4151</v>
      </c>
      <c r="H4153" s="130">
        <f t="shared" ca="1" si="131"/>
        <v>-3.1909411847187971E-2</v>
      </c>
    </row>
    <row r="4154" spans="2:8" x14ac:dyDescent="0.25">
      <c r="B4154" s="136">
        <v>39988</v>
      </c>
      <c r="C4154" s="261">
        <v>3.0608663558959961</v>
      </c>
      <c r="D4154" s="130">
        <f t="shared" si="130"/>
        <v>1.8889068251149554E-2</v>
      </c>
      <c r="E4154" s="130">
        <v>-1.4721687474501206E-2</v>
      </c>
      <c r="G4154" s="130">
        <v>4152</v>
      </c>
      <c r="H4154" s="130">
        <f t="shared" ca="1" si="131"/>
        <v>-5.8766633982039193E-3</v>
      </c>
    </row>
    <row r="4155" spans="2:8" x14ac:dyDescent="0.25">
      <c r="B4155" s="136">
        <v>39987</v>
      </c>
      <c r="C4155" s="261">
        <v>3.0041213035583501</v>
      </c>
      <c r="D4155" s="130">
        <f t="shared" si="130"/>
        <v>1.1405910788015852E-2</v>
      </c>
      <c r="E4155" s="130">
        <v>-1.8538885968784898E-2</v>
      </c>
      <c r="G4155" s="130">
        <v>4153</v>
      </c>
      <c r="H4155" s="130">
        <f t="shared" ca="1" si="131"/>
        <v>-2.3523734612789407E-2</v>
      </c>
    </row>
    <row r="4156" spans="2:8" x14ac:dyDescent="0.25">
      <c r="B4156" s="136">
        <v>39986</v>
      </c>
      <c r="C4156" s="261">
        <v>2.970242977142334</v>
      </c>
      <c r="D4156" s="130">
        <f t="shared" si="130"/>
        <v>-2.9875509237210239E-2</v>
      </c>
      <c r="E4156" s="130">
        <v>-1.1277283103011702E-2</v>
      </c>
      <c r="G4156" s="130">
        <v>4154</v>
      </c>
      <c r="H4156" s="130">
        <f t="shared" ca="1" si="131"/>
        <v>-2.9269546171843523E-2</v>
      </c>
    </row>
    <row r="4157" spans="2:8" x14ac:dyDescent="0.25">
      <c r="B4157" s="136">
        <v>39983</v>
      </c>
      <c r="C4157" s="261">
        <v>3.0617132186889648</v>
      </c>
      <c r="D4157" s="130">
        <f t="shared" si="130"/>
        <v>2.5241032423444568E-2</v>
      </c>
      <c r="E4157" s="130">
        <v>3.0795541728587551E-2</v>
      </c>
      <c r="G4157" s="130">
        <v>4155</v>
      </c>
      <c r="H4157" s="130">
        <f t="shared" ca="1" si="131"/>
        <v>-1.484737572783195E-2</v>
      </c>
    </row>
    <row r="4158" spans="2:8" x14ac:dyDescent="0.25">
      <c r="B4158" s="136">
        <v>39982</v>
      </c>
      <c r="C4158" s="261">
        <v>2.9863350391387939</v>
      </c>
      <c r="D4158" s="130">
        <f t="shared" si="130"/>
        <v>1.4201499636148033E-3</v>
      </c>
      <c r="E4158" s="130">
        <v>-2.461960809721038E-2</v>
      </c>
      <c r="G4158" s="130">
        <v>4156</v>
      </c>
      <c r="H4158" s="130">
        <f t="shared" ca="1" si="131"/>
        <v>-2.011695889024542E-2</v>
      </c>
    </row>
    <row r="4159" spans="2:8" x14ac:dyDescent="0.25">
      <c r="B4159" s="136">
        <v>39981</v>
      </c>
      <c r="C4159" s="261">
        <v>2.9821000099182129</v>
      </c>
      <c r="D4159" s="130">
        <f t="shared" si="130"/>
        <v>1.0620054497286457E-2</v>
      </c>
      <c r="E4159" s="130">
        <v>-1.4181359978290855E-3</v>
      </c>
      <c r="G4159" s="130">
        <v>4157</v>
      </c>
      <c r="H4159" s="130">
        <f t="shared" ca="1" si="131"/>
        <v>3.6396656156946913E-2</v>
      </c>
    </row>
    <row r="4160" spans="2:8" x14ac:dyDescent="0.25">
      <c r="B4160" s="136">
        <v>39980</v>
      </c>
      <c r="C4160" s="261">
        <v>2.9507627487182622</v>
      </c>
      <c r="D4160" s="130">
        <f t="shared" si="130"/>
        <v>-1.9144146643085308E-2</v>
      </c>
      <c r="E4160" s="130">
        <v>-1.0508454141620214E-2</v>
      </c>
      <c r="G4160" s="130">
        <v>4158</v>
      </c>
      <c r="H4160" s="130">
        <f t="shared" ca="1" si="131"/>
        <v>1.4164317200115375E-2</v>
      </c>
    </row>
    <row r="4161" spans="2:8" x14ac:dyDescent="0.25">
      <c r="B4161" s="136">
        <v>39979</v>
      </c>
      <c r="C4161" s="261">
        <v>3.0083551406860352</v>
      </c>
      <c r="D4161" s="130">
        <f t="shared" si="130"/>
        <v>-4.310356464503326E-2</v>
      </c>
      <c r="E4161" s="130">
        <v>1.9517798234639398E-2</v>
      </c>
      <c r="G4161" s="130">
        <v>4159</v>
      </c>
      <c r="H4161" s="130">
        <f t="shared" ca="1" si="131"/>
        <v>7.1175130835200206E-3</v>
      </c>
    </row>
    <row r="4162" spans="2:8" x14ac:dyDescent="0.25">
      <c r="B4162" s="136">
        <v>39976</v>
      </c>
      <c r="C4162" s="261">
        <v>3.143867015838623</v>
      </c>
      <c r="D4162" s="130">
        <f t="shared" si="130"/>
        <v>-2.6944883838285813E-4</v>
      </c>
      <c r="E4162" s="130">
        <v>4.5045172134060382E-2</v>
      </c>
      <c r="G4162" s="130">
        <v>4160</v>
      </c>
      <c r="H4162" s="130">
        <f t="shared" ca="1" si="131"/>
        <v>6.3632385316919971E-3</v>
      </c>
    </row>
    <row r="4163" spans="2:8" x14ac:dyDescent="0.25">
      <c r="B4163" s="136">
        <v>39975</v>
      </c>
      <c r="C4163" s="261">
        <v>3.14471435546875</v>
      </c>
      <c r="D4163" s="130">
        <f t="shared" ref="D4163:D4226" si="132">(C4163-C4164)/C4164</f>
        <v>-4.0235825659003209E-3</v>
      </c>
      <c r="E4163" s="130">
        <v>2.6952146062734345E-4</v>
      </c>
      <c r="G4163" s="130">
        <v>4161</v>
      </c>
      <c r="H4163" s="130">
        <f t="shared" ref="H4163:H4226" ca="1" si="133">_xlfn.NORM.INV(RAND(),N$5,N$6)</f>
        <v>-3.1272694958771666E-4</v>
      </c>
    </row>
    <row r="4164" spans="2:8" x14ac:dyDescent="0.25">
      <c r="B4164" s="136">
        <v>39974</v>
      </c>
      <c r="C4164" s="261">
        <v>3.1574184894561772</v>
      </c>
      <c r="D4164" s="130">
        <f t="shared" si="132"/>
        <v>-6.6615736516355203E-3</v>
      </c>
      <c r="E4164" s="130">
        <v>4.0398371843644058E-3</v>
      </c>
      <c r="G4164" s="130">
        <v>4162</v>
      </c>
      <c r="H4164" s="130">
        <f t="shared" ca="1" si="133"/>
        <v>-4.806564268232701E-3</v>
      </c>
    </row>
    <row r="4165" spans="2:8" x14ac:dyDescent="0.25">
      <c r="B4165" s="136">
        <v>39973</v>
      </c>
      <c r="C4165" s="261">
        <v>3.1785929203033452</v>
      </c>
      <c r="D4165" s="130">
        <f t="shared" si="132"/>
        <v>3.6168153834926525E-2</v>
      </c>
      <c r="E4165" s="130">
        <v>6.7062478153838197E-3</v>
      </c>
      <c r="G4165" s="130">
        <v>4163</v>
      </c>
      <c r="H4165" s="130">
        <f t="shared" ca="1" si="133"/>
        <v>-3.0211533623874741E-3</v>
      </c>
    </row>
    <row r="4166" spans="2:8" x14ac:dyDescent="0.25">
      <c r="B4166" s="136">
        <v>39972</v>
      </c>
      <c r="C4166" s="261">
        <v>3.067641973495483</v>
      </c>
      <c r="D4166" s="130">
        <f t="shared" si="132"/>
        <v>4.9945011513212968E-3</v>
      </c>
      <c r="E4166" s="130">
        <v>-3.4905679836873781E-2</v>
      </c>
      <c r="G4166" s="130">
        <v>4164</v>
      </c>
      <c r="H4166" s="130">
        <f t="shared" ca="1" si="133"/>
        <v>-2.463087630959904E-2</v>
      </c>
    </row>
    <row r="4167" spans="2:8" x14ac:dyDescent="0.25">
      <c r="B4167" s="136">
        <v>39969</v>
      </c>
      <c r="C4167" s="261">
        <v>3.0523967742919922</v>
      </c>
      <c r="D4167" s="130">
        <f t="shared" si="132"/>
        <v>1.2075325646122403E-2</v>
      </c>
      <c r="E4167" s="130">
        <v>-4.9696800784477906E-3</v>
      </c>
      <c r="G4167" s="130">
        <v>4165</v>
      </c>
      <c r="H4167" s="130">
        <f t="shared" ca="1" si="133"/>
        <v>-3.292427267870722E-2</v>
      </c>
    </row>
    <row r="4168" spans="2:8" x14ac:dyDescent="0.25">
      <c r="B4168" s="136">
        <v>39968</v>
      </c>
      <c r="C4168" s="261">
        <v>3.0159778594970699</v>
      </c>
      <c r="D4168" s="130">
        <f t="shared" si="132"/>
        <v>9.3536899986682853E-3</v>
      </c>
      <c r="E4168" s="130">
        <v>-1.1931251894134812E-2</v>
      </c>
      <c r="G4168" s="130">
        <v>4166</v>
      </c>
      <c r="H4168" s="130">
        <f t="shared" ca="1" si="133"/>
        <v>2.1496370954486178E-2</v>
      </c>
    </row>
    <row r="4169" spans="2:8" x14ac:dyDescent="0.25">
      <c r="B4169" s="136">
        <v>39967</v>
      </c>
      <c r="C4169" s="261">
        <v>2.988028764724731</v>
      </c>
      <c r="D4169" s="130">
        <f t="shared" si="132"/>
        <v>-2.3283016362289959E-2</v>
      </c>
      <c r="E4169" s="130">
        <v>-9.2670092667721127E-3</v>
      </c>
      <c r="G4169" s="130">
        <v>4167</v>
      </c>
      <c r="H4169" s="130">
        <f t="shared" ca="1" si="133"/>
        <v>2.528937582968192E-2</v>
      </c>
    </row>
    <row r="4170" spans="2:8" x14ac:dyDescent="0.25">
      <c r="B4170" s="136">
        <v>39966</v>
      </c>
      <c r="C4170" s="261">
        <v>3.0592575073242192</v>
      </c>
      <c r="D4170" s="130">
        <f t="shared" si="132"/>
        <v>1.9327853790158889E-2</v>
      </c>
      <c r="E4170" s="130">
        <v>2.3838037786108816E-2</v>
      </c>
      <c r="G4170" s="130">
        <v>4168</v>
      </c>
      <c r="H4170" s="130">
        <f t="shared" ca="1" si="133"/>
        <v>4.1607695881273873E-2</v>
      </c>
    </row>
    <row r="4171" spans="2:8" x14ac:dyDescent="0.25">
      <c r="B4171" s="136">
        <v>39965</v>
      </c>
      <c r="C4171" s="261">
        <v>3.0012497901916499</v>
      </c>
      <c r="D4171" s="130">
        <f t="shared" si="132"/>
        <v>3.2986224228793985E-2</v>
      </c>
      <c r="E4171" s="130">
        <v>-1.8961371180324642E-2</v>
      </c>
      <c r="G4171" s="130">
        <v>4169</v>
      </c>
      <c r="H4171" s="130">
        <f t="shared" ca="1" si="133"/>
        <v>8.2274562021446337E-3</v>
      </c>
    </row>
    <row r="4172" spans="2:8" x14ac:dyDescent="0.25">
      <c r="B4172" s="136">
        <v>39962</v>
      </c>
      <c r="C4172" s="261">
        <v>2.9054112434387211</v>
      </c>
      <c r="D4172" s="130">
        <f t="shared" si="132"/>
        <v>3.5350421831590373E-2</v>
      </c>
      <c r="E4172" s="130">
        <v>-3.1932879117938684E-2</v>
      </c>
      <c r="G4172" s="130">
        <v>4170</v>
      </c>
      <c r="H4172" s="130">
        <f t="shared" ca="1" si="133"/>
        <v>-8.0768574369204007E-3</v>
      </c>
    </row>
    <row r="4173" spans="2:8" x14ac:dyDescent="0.25">
      <c r="B4173" s="136">
        <v>39961</v>
      </c>
      <c r="C4173" s="261">
        <v>2.8062105178833008</v>
      </c>
      <c r="D4173" s="130">
        <f t="shared" si="132"/>
        <v>2.3612460310350931E-2</v>
      </c>
      <c r="E4173" s="130">
        <v>-3.4143436933220722E-2</v>
      </c>
      <c r="G4173" s="130">
        <v>4171</v>
      </c>
      <c r="H4173" s="130">
        <f t="shared" ca="1" si="133"/>
        <v>-9.1009248093743625E-3</v>
      </c>
    </row>
    <row r="4174" spans="2:8" x14ac:dyDescent="0.25">
      <c r="B4174" s="136">
        <v>39960</v>
      </c>
      <c r="C4174" s="261">
        <v>2.741477489471436</v>
      </c>
      <c r="D4174" s="130">
        <f t="shared" si="132"/>
        <v>6.1706826987689995E-3</v>
      </c>
      <c r="E4174" s="130">
        <v>-2.3067773425884074E-2</v>
      </c>
      <c r="G4174" s="130">
        <v>4172</v>
      </c>
      <c r="H4174" s="130">
        <f t="shared" ca="1" si="133"/>
        <v>-1.0541650471280346E-2</v>
      </c>
    </row>
    <row r="4175" spans="2:8" x14ac:dyDescent="0.25">
      <c r="B4175" s="136">
        <v>39959</v>
      </c>
      <c r="C4175" s="261">
        <v>2.724664449691772</v>
      </c>
      <c r="D4175" s="130">
        <f t="shared" si="132"/>
        <v>2.5633038173989309E-2</v>
      </c>
      <c r="E4175" s="130">
        <v>-6.1328388958997336E-3</v>
      </c>
      <c r="G4175" s="130">
        <v>4173</v>
      </c>
      <c r="H4175" s="130">
        <f t="shared" ca="1" si="133"/>
        <v>1.8320363391143856E-2</v>
      </c>
    </row>
    <row r="4176" spans="2:8" x14ac:dyDescent="0.25">
      <c r="B4176" s="136">
        <v>39955</v>
      </c>
      <c r="C4176" s="261">
        <v>2.6565685272216801</v>
      </c>
      <c r="D4176" s="130">
        <f t="shared" si="132"/>
        <v>2.2202290171088233E-3</v>
      </c>
      <c r="E4176" s="130">
        <v>-2.4992406855014842E-2</v>
      </c>
      <c r="G4176" s="130">
        <v>4174</v>
      </c>
      <c r="H4176" s="130">
        <f t="shared" ca="1" si="133"/>
        <v>5.611618383262897E-4</v>
      </c>
    </row>
    <row r="4177" spans="2:8" x14ac:dyDescent="0.25">
      <c r="B4177" s="136">
        <v>39954</v>
      </c>
      <c r="C4177" s="261">
        <v>2.6506834030151372</v>
      </c>
      <c r="D4177" s="130">
        <f t="shared" si="132"/>
        <v>-2.1111426711368807E-2</v>
      </c>
      <c r="E4177" s="130">
        <v>-2.2153105204095035E-3</v>
      </c>
      <c r="G4177" s="130">
        <v>4175</v>
      </c>
      <c r="H4177" s="130">
        <f t="shared" ca="1" si="133"/>
        <v>8.3467553396358047E-3</v>
      </c>
    </row>
    <row r="4178" spans="2:8" x14ac:dyDescent="0.25">
      <c r="B4178" s="136">
        <v>39953</v>
      </c>
      <c r="C4178" s="261">
        <v>2.7078499794006352</v>
      </c>
      <c r="D4178" s="130">
        <f t="shared" si="132"/>
        <v>-2.4530793267327204E-2</v>
      </c>
      <c r="E4178" s="130">
        <v>2.156673117599461E-2</v>
      </c>
      <c r="G4178" s="130">
        <v>4176</v>
      </c>
      <c r="H4178" s="130">
        <f t="shared" ca="1" si="133"/>
        <v>2.1477040441190743E-2</v>
      </c>
    </row>
    <row r="4179" spans="2:8" x14ac:dyDescent="0.25">
      <c r="B4179" s="136">
        <v>39952</v>
      </c>
      <c r="C4179" s="261">
        <v>2.7759461402893071</v>
      </c>
      <c r="D4179" s="130">
        <f t="shared" si="132"/>
        <v>-5.386829864191385E-2</v>
      </c>
      <c r="E4179" s="130">
        <v>2.5147685952581655E-2</v>
      </c>
      <c r="G4179" s="130">
        <v>4177</v>
      </c>
      <c r="H4179" s="130">
        <f t="shared" ca="1" si="133"/>
        <v>7.4012021703102858E-3</v>
      </c>
    </row>
    <row r="4180" spans="2:8" x14ac:dyDescent="0.25">
      <c r="B4180" s="136">
        <v>39951</v>
      </c>
      <c r="C4180" s="261">
        <v>2.9339954853057861</v>
      </c>
      <c r="D4180" s="130">
        <f t="shared" si="132"/>
        <v>8.9944253375101785E-2</v>
      </c>
      <c r="E4180" s="130">
        <v>5.6935306749145813E-2</v>
      </c>
      <c r="G4180" s="130">
        <v>4178</v>
      </c>
      <c r="H4180" s="130">
        <f t="shared" ca="1" si="133"/>
        <v>-7.8740551560445793E-2</v>
      </c>
    </row>
    <row r="4181" spans="2:8" x14ac:dyDescent="0.25">
      <c r="B4181" s="136">
        <v>39948</v>
      </c>
      <c r="C4181" s="261">
        <v>2.6918766498565669</v>
      </c>
      <c r="D4181" s="130">
        <f t="shared" si="132"/>
        <v>1.7153747610390332E-2</v>
      </c>
      <c r="E4181" s="130">
        <v>-8.2521884120753897E-2</v>
      </c>
      <c r="G4181" s="130">
        <v>4179</v>
      </c>
      <c r="H4181" s="130">
        <f t="shared" ca="1" si="133"/>
        <v>-1.4075927839914678E-2</v>
      </c>
    </row>
    <row r="4182" spans="2:8" x14ac:dyDescent="0.25">
      <c r="B4182" s="136">
        <v>39947</v>
      </c>
      <c r="C4182" s="261">
        <v>2.646479606628418</v>
      </c>
      <c r="D4182" s="130">
        <f t="shared" si="132"/>
        <v>3.6890414209142831E-2</v>
      </c>
      <c r="E4182" s="130">
        <v>-1.6864458938179016E-2</v>
      </c>
      <c r="G4182" s="130">
        <v>4180</v>
      </c>
      <c r="H4182" s="130">
        <f t="shared" ca="1" si="133"/>
        <v>8.5558575458783424E-4</v>
      </c>
    </row>
    <row r="4183" spans="2:8" x14ac:dyDescent="0.25">
      <c r="B4183" s="136">
        <v>39946</v>
      </c>
      <c r="C4183" s="261">
        <v>2.5523233413696289</v>
      </c>
      <c r="D4183" s="130">
        <f t="shared" si="132"/>
        <v>-4.6781710017989392E-2</v>
      </c>
      <c r="E4183" s="130">
        <v>-3.5577929647734173E-2</v>
      </c>
      <c r="G4183" s="130">
        <v>4181</v>
      </c>
      <c r="H4183" s="130">
        <f t="shared" ca="1" si="133"/>
        <v>4.9466895898465316E-3</v>
      </c>
    </row>
    <row r="4184" spans="2:8" x14ac:dyDescent="0.25">
      <c r="B4184" s="136">
        <v>39945</v>
      </c>
      <c r="C4184" s="261">
        <v>2.677585363388062</v>
      </c>
      <c r="D4184" s="130">
        <f t="shared" si="132"/>
        <v>2.5765133305268646E-2</v>
      </c>
      <c r="E4184" s="130">
        <v>4.907764623239895E-2</v>
      </c>
      <c r="G4184" s="130">
        <v>4182</v>
      </c>
      <c r="H4184" s="130">
        <f t="shared" ca="1" si="133"/>
        <v>3.9768413058337747E-2</v>
      </c>
    </row>
    <row r="4185" spans="2:8" x14ac:dyDescent="0.25">
      <c r="B4185" s="136">
        <v>39944</v>
      </c>
      <c r="C4185" s="261">
        <v>2.6103298664093022</v>
      </c>
      <c r="D4185" s="130">
        <f t="shared" si="132"/>
        <v>-3.530618825774354E-3</v>
      </c>
      <c r="E4185" s="130">
        <v>-2.5117965573899965E-2</v>
      </c>
      <c r="G4185" s="130">
        <v>4183</v>
      </c>
      <c r="H4185" s="130">
        <f t="shared" ca="1" si="133"/>
        <v>5.5921620382261041E-3</v>
      </c>
    </row>
    <row r="4186" spans="2:8" x14ac:dyDescent="0.25">
      <c r="B4186" s="136">
        <v>39941</v>
      </c>
      <c r="C4186" s="261">
        <v>2.61957859992981</v>
      </c>
      <c r="D4186" s="130">
        <f t="shared" si="132"/>
        <v>5.4859535174181899E-3</v>
      </c>
      <c r="E4186" s="130">
        <v>3.5431282611151807E-3</v>
      </c>
      <c r="G4186" s="130">
        <v>4184</v>
      </c>
      <c r="H4186" s="130">
        <f t="shared" ca="1" si="133"/>
        <v>-2.1826791630661774E-2</v>
      </c>
    </row>
    <row r="4187" spans="2:8" x14ac:dyDescent="0.25">
      <c r="B4187" s="136">
        <v>39940</v>
      </c>
      <c r="C4187" s="261">
        <v>2.6052861213684082</v>
      </c>
      <c r="D4187" s="130">
        <f t="shared" si="132"/>
        <v>-1.3999622648762229E-2</v>
      </c>
      <c r="E4187" s="130">
        <v>-5.4560220341488396E-3</v>
      </c>
      <c r="G4187" s="130">
        <v>4185</v>
      </c>
      <c r="H4187" s="130">
        <f t="shared" ca="1" si="133"/>
        <v>4.9905356813473726E-3</v>
      </c>
    </row>
    <row r="4188" spans="2:8" x14ac:dyDescent="0.25">
      <c r="B4188" s="136">
        <v>39939</v>
      </c>
      <c r="C4188" s="261">
        <v>2.6422770023345952</v>
      </c>
      <c r="D4188" s="130">
        <f t="shared" si="132"/>
        <v>-3.0536596161777629E-2</v>
      </c>
      <c r="E4188" s="130">
        <v>1.4198394818438509E-2</v>
      </c>
      <c r="G4188" s="130">
        <v>4186</v>
      </c>
      <c r="H4188" s="130">
        <f t="shared" ca="1" si="133"/>
        <v>6.6405251135072769E-3</v>
      </c>
    </row>
    <row r="4189" spans="2:8" x14ac:dyDescent="0.25">
      <c r="B4189" s="136">
        <v>39938</v>
      </c>
      <c r="C4189" s="261">
        <v>2.7255046367645259</v>
      </c>
      <c r="D4189" s="130">
        <f t="shared" si="132"/>
        <v>-1.0378323816515447E-2</v>
      </c>
      <c r="E4189" s="130">
        <v>3.1498451659835294E-2</v>
      </c>
      <c r="G4189" s="130">
        <v>4187</v>
      </c>
      <c r="H4189" s="130">
        <f t="shared" ca="1" si="133"/>
        <v>-1.3387635551480778E-2</v>
      </c>
    </row>
    <row r="4190" spans="2:8" x14ac:dyDescent="0.25">
      <c r="B4190" s="136">
        <v>39937</v>
      </c>
      <c r="C4190" s="261">
        <v>2.7540874481201172</v>
      </c>
      <c r="D4190" s="130">
        <f t="shared" si="132"/>
        <v>6.7100571458449054E-2</v>
      </c>
      <c r="E4190" s="130">
        <v>1.0487162989941639E-2</v>
      </c>
      <c r="G4190" s="130">
        <v>4188</v>
      </c>
      <c r="H4190" s="130">
        <f t="shared" ca="1" si="133"/>
        <v>4.0865234210848089E-2</v>
      </c>
    </row>
    <row r="4191" spans="2:8" x14ac:dyDescent="0.25">
      <c r="B4191" s="136">
        <v>39934</v>
      </c>
      <c r="C4191" s="261">
        <v>2.5809071063995361</v>
      </c>
      <c r="D4191" s="130">
        <f t="shared" si="132"/>
        <v>-3.5700826977875652E-3</v>
      </c>
      <c r="E4191" s="130">
        <v>-6.2881206564007378E-2</v>
      </c>
      <c r="G4191" s="130">
        <v>4189</v>
      </c>
      <c r="H4191" s="130">
        <f t="shared" ca="1" si="133"/>
        <v>1.8559658558588536E-2</v>
      </c>
    </row>
    <row r="4192" spans="2:8" x14ac:dyDescent="0.25">
      <c r="B4192" s="136">
        <v>39933</v>
      </c>
      <c r="C4192" s="261">
        <v>2.5901541709899898</v>
      </c>
      <c r="D4192" s="130">
        <f t="shared" si="132"/>
        <v>1.6161274898251757E-2</v>
      </c>
      <c r="E4192" s="130">
        <v>3.5828738537411623E-3</v>
      </c>
      <c r="G4192" s="130">
        <v>4190</v>
      </c>
      <c r="H4192" s="130">
        <f t="shared" ca="1" si="133"/>
        <v>9.5855070519146931E-3</v>
      </c>
    </row>
    <row r="4193" spans="2:8" x14ac:dyDescent="0.25">
      <c r="B4193" s="136">
        <v>39932</v>
      </c>
      <c r="C4193" s="261">
        <v>2.5489597320556641</v>
      </c>
      <c r="D4193" s="130">
        <f t="shared" si="132"/>
        <v>5.7919993350343389E-2</v>
      </c>
      <c r="E4193" s="130">
        <v>-1.5904242070108394E-2</v>
      </c>
      <c r="G4193" s="130">
        <v>4191</v>
      </c>
      <c r="H4193" s="130">
        <f t="shared" ca="1" si="133"/>
        <v>-3.7516262227017982E-2</v>
      </c>
    </row>
    <row r="4194" spans="2:8" x14ac:dyDescent="0.25">
      <c r="B4194" s="136">
        <v>39931</v>
      </c>
      <c r="C4194" s="261">
        <v>2.4094069004058838</v>
      </c>
      <c r="D4194" s="130">
        <f t="shared" si="132"/>
        <v>-3.4868848615780899E-4</v>
      </c>
      <c r="E4194" s="130">
        <v>-5.4748935377348963E-2</v>
      </c>
      <c r="G4194" s="130">
        <v>4192</v>
      </c>
      <c r="H4194" s="130">
        <f t="shared" ca="1" si="133"/>
        <v>-1.1635347278340289E-2</v>
      </c>
    </row>
    <row r="4195" spans="2:8" x14ac:dyDescent="0.25">
      <c r="B4195" s="136">
        <v>39930</v>
      </c>
      <c r="C4195" s="261">
        <v>2.4102473258972168</v>
      </c>
      <c r="D4195" s="130">
        <f t="shared" si="132"/>
        <v>-7.6148913867854755E-3</v>
      </c>
      <c r="E4195" s="130">
        <v>3.4881011222779825E-4</v>
      </c>
      <c r="G4195" s="130">
        <v>4193</v>
      </c>
      <c r="H4195" s="130">
        <f t="shared" ca="1" si="133"/>
        <v>3.1377772519190078E-2</v>
      </c>
    </row>
    <row r="4196" spans="2:8" x14ac:dyDescent="0.25">
      <c r="B4196" s="136">
        <v>39927</v>
      </c>
      <c r="C4196" s="261">
        <v>2.4287419319152832</v>
      </c>
      <c r="D4196" s="130">
        <f t="shared" si="132"/>
        <v>9.7869282276728756E-3</v>
      </c>
      <c r="E4196" s="130">
        <v>7.6733229073003006E-3</v>
      </c>
      <c r="G4196" s="130">
        <v>4194</v>
      </c>
      <c r="H4196" s="130">
        <f t="shared" ca="1" si="133"/>
        <v>3.0355062419966185E-2</v>
      </c>
    </row>
    <row r="4197" spans="2:8" x14ac:dyDescent="0.25">
      <c r="B4197" s="136">
        <v>39926</v>
      </c>
      <c r="C4197" s="261">
        <v>2.4052023887634282</v>
      </c>
      <c r="D4197" s="130">
        <f t="shared" si="132"/>
        <v>2.5815533085160821E-2</v>
      </c>
      <c r="E4197" s="130">
        <v>-9.6920726086743847E-3</v>
      </c>
      <c r="G4197" s="130">
        <v>4195</v>
      </c>
      <c r="H4197" s="130">
        <f t="shared" ca="1" si="133"/>
        <v>3.9504572447027909E-2</v>
      </c>
    </row>
    <row r="4198" spans="2:8" x14ac:dyDescent="0.25">
      <c r="B4198" s="136">
        <v>39925</v>
      </c>
      <c r="C4198" s="261">
        <v>2.3446733951568599</v>
      </c>
      <c r="D4198" s="130">
        <f t="shared" si="132"/>
        <v>2.4990885401195366E-2</v>
      </c>
      <c r="E4198" s="130">
        <v>-2.5165862918374894E-2</v>
      </c>
      <c r="G4198" s="130">
        <v>4196</v>
      </c>
      <c r="H4198" s="130">
        <f t="shared" ca="1" si="133"/>
        <v>-2.9670837260670109E-2</v>
      </c>
    </row>
    <row r="4199" spans="2:8" x14ac:dyDescent="0.25">
      <c r="B4199" s="136">
        <v>39924</v>
      </c>
      <c r="C4199" s="261">
        <v>2.2875065803527832</v>
      </c>
      <c r="D4199" s="130">
        <f t="shared" si="132"/>
        <v>3.6883685313897204E-3</v>
      </c>
      <c r="E4199" s="130">
        <v>-2.4381568418936326E-2</v>
      </c>
      <c r="G4199" s="130">
        <v>4197</v>
      </c>
      <c r="H4199" s="130">
        <f t="shared" ca="1" si="133"/>
        <v>2.050815828882399E-3</v>
      </c>
    </row>
    <row r="4200" spans="2:8" x14ac:dyDescent="0.25">
      <c r="B4200" s="136">
        <v>39923</v>
      </c>
      <c r="C4200" s="261">
        <v>2.2791004180908199</v>
      </c>
      <c r="D4200" s="130">
        <f t="shared" si="132"/>
        <v>-3.1093328841141108E-2</v>
      </c>
      <c r="E4200" s="130">
        <v>-3.674814461371701E-3</v>
      </c>
      <c r="G4200" s="130">
        <v>4198</v>
      </c>
      <c r="H4200" s="130">
        <f t="shared" ca="1" si="133"/>
        <v>-9.6695551213999786E-4</v>
      </c>
    </row>
    <row r="4201" spans="2:8" x14ac:dyDescent="0.25">
      <c r="B4201" s="136">
        <v>39920</v>
      </c>
      <c r="C4201" s="261">
        <v>2.3522393703460689</v>
      </c>
      <c r="D4201" s="130">
        <f t="shared" si="132"/>
        <v>1.7454394026208162E-2</v>
      </c>
      <c r="E4201" s="130">
        <v>3.2091149505609241E-2</v>
      </c>
      <c r="G4201" s="130">
        <v>4199</v>
      </c>
      <c r="H4201" s="130">
        <f t="shared" ca="1" si="133"/>
        <v>8.6117737232724745E-3</v>
      </c>
    </row>
    <row r="4202" spans="2:8" x14ac:dyDescent="0.25">
      <c r="B4202" s="136">
        <v>39919</v>
      </c>
      <c r="C4202" s="261">
        <v>2.3118867874145508</v>
      </c>
      <c r="D4202" s="130">
        <f t="shared" si="132"/>
        <v>2.5736728000503317E-2</v>
      </c>
      <c r="E4202" s="130">
        <v>-1.7154964516039588E-2</v>
      </c>
      <c r="G4202" s="130">
        <v>4200</v>
      </c>
      <c r="H4202" s="130">
        <f t="shared" ca="1" si="133"/>
        <v>1.832167271605389E-2</v>
      </c>
    </row>
    <row r="4203" spans="2:8" x14ac:dyDescent="0.25">
      <c r="B4203" s="136">
        <v>39918</v>
      </c>
      <c r="C4203" s="261">
        <v>2.253879308700562</v>
      </c>
      <c r="D4203" s="130">
        <f t="shared" si="132"/>
        <v>-6.7802585217064254E-2</v>
      </c>
      <c r="E4203" s="130">
        <v>-2.5090968567219606E-2</v>
      </c>
      <c r="G4203" s="130">
        <v>4201</v>
      </c>
      <c r="H4203" s="130">
        <f t="shared" ca="1" si="133"/>
        <v>2.5046782749369237E-2</v>
      </c>
    </row>
    <row r="4204" spans="2:8" x14ac:dyDescent="0.25">
      <c r="B4204" s="136">
        <v>39917</v>
      </c>
      <c r="C4204" s="261">
        <v>2.4178133010864258</v>
      </c>
      <c r="D4204" s="130">
        <f t="shared" si="132"/>
        <v>-2.4423365136999879E-2</v>
      </c>
      <c r="E4204" s="130">
        <v>7.2734148520302688E-2</v>
      </c>
      <c r="G4204" s="130">
        <v>4202</v>
      </c>
      <c r="H4204" s="130">
        <f t="shared" ca="1" si="133"/>
        <v>-1.641822806946569E-2</v>
      </c>
    </row>
    <row r="4205" spans="2:8" x14ac:dyDescent="0.25">
      <c r="B4205" s="136">
        <v>39916</v>
      </c>
      <c r="C4205" s="261">
        <v>2.4783427715301509</v>
      </c>
      <c r="D4205" s="130">
        <f t="shared" si="132"/>
        <v>-8.0753475173408577E-3</v>
      </c>
      <c r="E4205" s="130">
        <v>2.5034799178467043E-2</v>
      </c>
      <c r="G4205" s="130">
        <v>4203</v>
      </c>
      <c r="H4205" s="130">
        <f t="shared" ca="1" si="133"/>
        <v>4.3157354730654273E-3</v>
      </c>
    </row>
    <row r="4206" spans="2:8" x14ac:dyDescent="0.25">
      <c r="B4206" s="136">
        <v>39912</v>
      </c>
      <c r="C4206" s="261">
        <v>2.4985191822052002</v>
      </c>
      <c r="D4206" s="130">
        <f t="shared" si="132"/>
        <v>2.8018032290768786E-2</v>
      </c>
      <c r="E4206" s="130">
        <v>8.1410896453972658E-3</v>
      </c>
      <c r="G4206" s="130">
        <v>4204</v>
      </c>
      <c r="H4206" s="130">
        <f t="shared" ca="1" si="133"/>
        <v>6.3731762841227977E-3</v>
      </c>
    </row>
    <row r="4207" spans="2:8" x14ac:dyDescent="0.25">
      <c r="B4207" s="136">
        <v>39911</v>
      </c>
      <c r="C4207" s="261">
        <v>2.430423498153687</v>
      </c>
      <c r="D4207" s="130">
        <f t="shared" si="132"/>
        <v>2.5540899815765832E-2</v>
      </c>
      <c r="E4207" s="130">
        <v>-2.7254417150966912E-2</v>
      </c>
      <c r="G4207" s="130">
        <v>4205</v>
      </c>
      <c r="H4207" s="130">
        <f t="shared" ca="1" si="133"/>
        <v>2.1986032019541631E-2</v>
      </c>
    </row>
    <row r="4208" spans="2:8" x14ac:dyDescent="0.25">
      <c r="B4208" s="136">
        <v>39910</v>
      </c>
      <c r="C4208" s="261">
        <v>2.36989426612854</v>
      </c>
      <c r="D4208" s="130">
        <f t="shared" si="132"/>
        <v>-4.2388727086983494E-3</v>
      </c>
      <c r="E4208" s="130">
        <v>-2.4904808594522314E-2</v>
      </c>
      <c r="G4208" s="130">
        <v>4206</v>
      </c>
      <c r="H4208" s="130">
        <f t="shared" ca="1" si="133"/>
        <v>3.8232875077775189E-2</v>
      </c>
    </row>
    <row r="4209" spans="2:8" x14ac:dyDescent="0.25">
      <c r="B4209" s="136">
        <v>39909</v>
      </c>
      <c r="C4209" s="261">
        <v>2.379982709884644</v>
      </c>
      <c r="D4209" s="130">
        <f t="shared" si="132"/>
        <v>-2.5808479620908594E-2</v>
      </c>
      <c r="E4209" s="130">
        <v>4.2569172390059598E-3</v>
      </c>
      <c r="G4209" s="130">
        <v>4207</v>
      </c>
      <c r="H4209" s="130">
        <f t="shared" ca="1" si="133"/>
        <v>4.7735171486648749E-2</v>
      </c>
    </row>
    <row r="4210" spans="2:8" x14ac:dyDescent="0.25">
      <c r="B4210" s="136">
        <v>39906</v>
      </c>
      <c r="C4210" s="261">
        <v>2.4430336952209468</v>
      </c>
      <c r="D4210" s="130">
        <f t="shared" si="132"/>
        <v>1.5728949311815968E-2</v>
      </c>
      <c r="E4210" s="130">
        <v>2.6492203104853167E-2</v>
      </c>
      <c r="G4210" s="130">
        <v>4208</v>
      </c>
      <c r="H4210" s="130">
        <f t="shared" ca="1" si="133"/>
        <v>-1.8660629959391471E-2</v>
      </c>
    </row>
    <row r="4211" spans="2:8" x14ac:dyDescent="0.25">
      <c r="B4211" s="136">
        <v>39905</v>
      </c>
      <c r="C4211" s="261">
        <v>2.4052023887634282</v>
      </c>
      <c r="D4211" s="130">
        <f t="shared" si="132"/>
        <v>6.0021902030130511E-2</v>
      </c>
      <c r="E4211" s="130">
        <v>-1.548538054613168E-2</v>
      </c>
      <c r="G4211" s="130">
        <v>4209</v>
      </c>
      <c r="H4211" s="130">
        <f t="shared" ca="1" si="133"/>
        <v>-9.764774310064523E-3</v>
      </c>
    </row>
    <row r="4212" spans="2:8" x14ac:dyDescent="0.25">
      <c r="B4212" s="136">
        <v>39904</v>
      </c>
      <c r="C4212" s="261">
        <v>2.2690119743347168</v>
      </c>
      <c r="D4212" s="130">
        <f t="shared" si="132"/>
        <v>1.3518872875608936E-2</v>
      </c>
      <c r="E4212" s="130">
        <v>-5.6623265910994758E-2</v>
      </c>
      <c r="G4212" s="130">
        <v>4210</v>
      </c>
      <c r="H4212" s="130">
        <f t="shared" ca="1" si="133"/>
        <v>1.3925550182150071E-2</v>
      </c>
    </row>
    <row r="4213" spans="2:8" x14ac:dyDescent="0.25">
      <c r="B4213" s="136">
        <v>39903</v>
      </c>
      <c r="C4213" s="261">
        <v>2.2387466430664058</v>
      </c>
      <c r="D4213" s="130">
        <f t="shared" si="132"/>
        <v>2.9377203805522605E-2</v>
      </c>
      <c r="E4213" s="130">
        <v>-1.3338550704292738E-2</v>
      </c>
      <c r="G4213" s="130">
        <v>4211</v>
      </c>
      <c r="H4213" s="130">
        <f t="shared" ca="1" si="133"/>
        <v>6.656843377492898E-3</v>
      </c>
    </row>
    <row r="4214" spans="2:8" x14ac:dyDescent="0.25">
      <c r="B4214" s="136">
        <v>39902</v>
      </c>
      <c r="C4214" s="261">
        <v>2.1748554706573491</v>
      </c>
      <c r="D4214" s="130">
        <f t="shared" si="132"/>
        <v>-1.5435458450736334E-3</v>
      </c>
      <c r="E4214" s="130">
        <v>-2.8538813271672916E-2</v>
      </c>
      <c r="G4214" s="130">
        <v>4212</v>
      </c>
      <c r="H4214" s="130">
        <f t="shared" ca="1" si="133"/>
        <v>2.7795148662839997E-2</v>
      </c>
    </row>
    <row r="4215" spans="2:8" x14ac:dyDescent="0.25">
      <c r="B4215" s="136">
        <v>39899</v>
      </c>
      <c r="C4215" s="261">
        <v>2.1782176494598389</v>
      </c>
      <c r="D4215" s="130">
        <f t="shared" si="132"/>
        <v>-7.4312128040911182E-2</v>
      </c>
      <c r="E4215" s="130">
        <v>1.5459320620848306E-3</v>
      </c>
      <c r="G4215" s="130">
        <v>4213</v>
      </c>
      <c r="H4215" s="130">
        <f t="shared" ca="1" si="133"/>
        <v>3.7589481473034113E-2</v>
      </c>
    </row>
    <row r="4216" spans="2:8" x14ac:dyDescent="0.25">
      <c r="B4216" s="136">
        <v>39898</v>
      </c>
      <c r="C4216" s="261">
        <v>2.353080034255981</v>
      </c>
      <c r="D4216" s="130">
        <f t="shared" si="132"/>
        <v>4.2457819917927977E-2</v>
      </c>
      <c r="E4216" s="130">
        <v>8.027773755276707E-2</v>
      </c>
      <c r="G4216" s="130">
        <v>4214</v>
      </c>
      <c r="H4216" s="130">
        <f t="shared" ca="1" si="133"/>
        <v>-6.2954657690273107E-3</v>
      </c>
    </row>
    <row r="4217" spans="2:8" x14ac:dyDescent="0.25">
      <c r="B4217" s="136">
        <v>39897</v>
      </c>
      <c r="C4217" s="261">
        <v>2.2572424411773682</v>
      </c>
      <c r="D4217" s="130">
        <f t="shared" si="132"/>
        <v>2.2467684883483715E-2</v>
      </c>
      <c r="E4217" s="130">
        <v>-4.072857347961633E-2</v>
      </c>
      <c r="G4217" s="130">
        <v>4215</v>
      </c>
      <c r="H4217" s="130">
        <f t="shared" ca="1" si="133"/>
        <v>8.4395615956898654E-3</v>
      </c>
    </row>
    <row r="4218" spans="2:8" x14ac:dyDescent="0.25">
      <c r="B4218" s="136">
        <v>39896</v>
      </c>
      <c r="C4218" s="261">
        <v>2.2076418399810791</v>
      </c>
      <c r="D4218" s="130">
        <f t="shared" si="132"/>
        <v>-4.9240004669849152E-2</v>
      </c>
      <c r="E4218" s="130">
        <v>-2.1973980415864233E-2</v>
      </c>
      <c r="G4218" s="130">
        <v>4216</v>
      </c>
      <c r="H4218" s="130">
        <f t="shared" ca="1" si="133"/>
        <v>-4.4835201763670465E-2</v>
      </c>
    </row>
    <row r="4219" spans="2:8" x14ac:dyDescent="0.25">
      <c r="B4219" s="136">
        <v>39895</v>
      </c>
      <c r="C4219" s="261">
        <v>2.321975946426392</v>
      </c>
      <c r="D4219" s="130">
        <f t="shared" si="132"/>
        <v>6.6821710113665653E-2</v>
      </c>
      <c r="E4219" s="130">
        <v>5.179015199598358E-2</v>
      </c>
      <c r="G4219" s="130">
        <v>4217</v>
      </c>
      <c r="H4219" s="130">
        <f t="shared" ca="1" si="133"/>
        <v>3.4136354921269541E-4</v>
      </c>
    </row>
    <row r="4220" spans="2:8" x14ac:dyDescent="0.25">
      <c r="B4220" s="136">
        <v>39892</v>
      </c>
      <c r="C4220" s="261">
        <v>2.176536083221436</v>
      </c>
      <c r="D4220" s="130">
        <f t="shared" si="132"/>
        <v>-3.2149638174107729E-2</v>
      </c>
      <c r="E4220" s="130">
        <v>-6.2636248850378259E-2</v>
      </c>
      <c r="G4220" s="130">
        <v>4218</v>
      </c>
      <c r="H4220" s="130">
        <f t="shared" ca="1" si="133"/>
        <v>3.1500908163403833E-2</v>
      </c>
    </row>
    <row r="4221" spans="2:8" x14ac:dyDescent="0.25">
      <c r="B4221" s="136">
        <v>39891</v>
      </c>
      <c r="C4221" s="261">
        <v>2.2488353252410889</v>
      </c>
      <c r="D4221" s="130">
        <f t="shared" si="132"/>
        <v>2.0992242674975702E-2</v>
      </c>
      <c r="E4221" s="130">
        <v>3.3217571064865878E-2</v>
      </c>
      <c r="G4221" s="130">
        <v>4219</v>
      </c>
      <c r="H4221" s="130">
        <f t="shared" ca="1" si="133"/>
        <v>3.389029132455345E-2</v>
      </c>
    </row>
    <row r="4222" spans="2:8" x14ac:dyDescent="0.25">
      <c r="B4222" s="136">
        <v>39890</v>
      </c>
      <c r="C4222" s="261">
        <v>2.202597856521606</v>
      </c>
      <c r="D4222" s="130">
        <f t="shared" si="132"/>
        <v>3.3122929614207486E-2</v>
      </c>
      <c r="E4222" s="130">
        <v>-2.0560628962250017E-2</v>
      </c>
      <c r="G4222" s="130">
        <v>4220</v>
      </c>
      <c r="H4222" s="130">
        <f t="shared" ca="1" si="133"/>
        <v>-6.4893355396884655E-3</v>
      </c>
    </row>
    <row r="4223" spans="2:8" x14ac:dyDescent="0.25">
      <c r="B4223" s="136">
        <v>39889</v>
      </c>
      <c r="C4223" s="261">
        <v>2.131980419158936</v>
      </c>
      <c r="D4223" s="130">
        <f t="shared" si="132"/>
        <v>1.0761769714246848E-2</v>
      </c>
      <c r="E4223" s="130">
        <v>-3.2060976157577269E-2</v>
      </c>
      <c r="G4223" s="130">
        <v>4221</v>
      </c>
      <c r="H4223" s="130">
        <f t="shared" ca="1" si="133"/>
        <v>-2.532175706764369E-2</v>
      </c>
    </row>
    <row r="4224" spans="2:8" x14ac:dyDescent="0.25">
      <c r="B4224" s="136">
        <v>39888</v>
      </c>
      <c r="C4224" s="261">
        <v>2.1092808246612549</v>
      </c>
      <c r="D4224" s="130">
        <f t="shared" si="132"/>
        <v>-9.0842701726128947E-3</v>
      </c>
      <c r="E4224" s="130">
        <v>-1.0647187138161464E-2</v>
      </c>
      <c r="G4224" s="130">
        <v>4222</v>
      </c>
      <c r="H4224" s="130">
        <f t="shared" ca="1" si="133"/>
        <v>-1.9937433098537433E-2</v>
      </c>
    </row>
    <row r="4225" spans="2:8" x14ac:dyDescent="0.25">
      <c r="B4225" s="136">
        <v>39885</v>
      </c>
      <c r="C4225" s="261">
        <v>2.1286177635192871</v>
      </c>
      <c r="D4225" s="130">
        <f t="shared" si="132"/>
        <v>-3.149299999240756E-3</v>
      </c>
      <c r="E4225" s="130">
        <v>9.1675506798094032E-3</v>
      </c>
      <c r="G4225" s="130">
        <v>4223</v>
      </c>
      <c r="H4225" s="130">
        <f t="shared" ca="1" si="133"/>
        <v>5.1451287548502766E-3</v>
      </c>
    </row>
    <row r="4226" spans="2:8" x14ac:dyDescent="0.25">
      <c r="B4226" s="136">
        <v>39884</v>
      </c>
      <c r="C4226" s="261">
        <v>2.1353425979614258</v>
      </c>
      <c r="D4226" s="130">
        <f t="shared" si="132"/>
        <v>3.6734650410328688E-2</v>
      </c>
      <c r="E4226" s="130">
        <v>3.159249423447621E-3</v>
      </c>
      <c r="G4226" s="130">
        <v>4224</v>
      </c>
      <c r="H4226" s="130">
        <f t="shared" ca="1" si="133"/>
        <v>-3.2880456904487161E-2</v>
      </c>
    </row>
    <row r="4227" spans="2:8" x14ac:dyDescent="0.25">
      <c r="B4227" s="136">
        <v>39883</v>
      </c>
      <c r="C4227" s="261">
        <v>2.0596809387207031</v>
      </c>
      <c r="D4227" s="130">
        <f t="shared" ref="D4227:D4290" si="134">(C4227-C4228)/C4228</f>
        <v>-4.0798597250250195E-4</v>
      </c>
      <c r="E4227" s="130">
        <v>-3.5433030424698836E-2</v>
      </c>
      <c r="G4227" s="130">
        <v>4225</v>
      </c>
      <c r="H4227" s="130">
        <f t="shared" ref="H4227:H4290" ca="1" si="135">_xlfn.NORM.INV(RAND(),N$5,N$6)</f>
        <v>-1.6176304078165078E-2</v>
      </c>
    </row>
    <row r="4228" spans="2:8" x14ac:dyDescent="0.25">
      <c r="B4228" s="136">
        <v>39882</v>
      </c>
      <c r="C4228" s="261">
        <v>2.0605216026306148</v>
      </c>
      <c r="D4228" s="130">
        <f t="shared" si="134"/>
        <v>7.4057947987231559E-2</v>
      </c>
      <c r="E4228" s="130">
        <v>4.0815249299428554E-4</v>
      </c>
      <c r="G4228" s="130">
        <v>4226</v>
      </c>
      <c r="H4228" s="130">
        <f t="shared" ca="1" si="135"/>
        <v>-8.3865760284573768E-3</v>
      </c>
    </row>
    <row r="4229" spans="2:8" x14ac:dyDescent="0.25">
      <c r="B4229" s="136">
        <v>39881</v>
      </c>
      <c r="C4229" s="261">
        <v>1.918445467948914</v>
      </c>
      <c r="D4229" s="130">
        <f t="shared" si="134"/>
        <v>-2.144092637478788E-2</v>
      </c>
      <c r="E4229" s="130">
        <v>-6.8951538532920909E-2</v>
      </c>
      <c r="G4229" s="130">
        <v>4227</v>
      </c>
      <c r="H4229" s="130">
        <f t="shared" ca="1" si="135"/>
        <v>-2.407836736658172E-3</v>
      </c>
    </row>
    <row r="4230" spans="2:8" x14ac:dyDescent="0.25">
      <c r="B4230" s="136">
        <v>39878</v>
      </c>
      <c r="C4230" s="261">
        <v>1.9604799747467041</v>
      </c>
      <c r="D4230" s="130">
        <f t="shared" si="134"/>
        <v>1.6565010359312585E-2</v>
      </c>
      <c r="E4230" s="130">
        <v>2.1910712344996097E-2</v>
      </c>
      <c r="G4230" s="130">
        <v>4228</v>
      </c>
      <c r="H4230" s="130">
        <f t="shared" ca="1" si="135"/>
        <v>-2.1112151807082463E-2</v>
      </c>
    </row>
    <row r="4231" spans="2:8" x14ac:dyDescent="0.25">
      <c r="B4231" s="136">
        <v>39877</v>
      </c>
      <c r="C4231" s="261">
        <v>1.928533792495728</v>
      </c>
      <c r="D4231" s="130">
        <f t="shared" si="134"/>
        <v>-4.7342014856026814E-2</v>
      </c>
      <c r="E4231" s="130">
        <v>-1.6295082154615528E-2</v>
      </c>
      <c r="G4231" s="130">
        <v>4229</v>
      </c>
      <c r="H4231" s="130">
        <f t="shared" ca="1" si="135"/>
        <v>1.7865552709281238E-2</v>
      </c>
    </row>
    <row r="4232" spans="2:8" x14ac:dyDescent="0.25">
      <c r="B4232" s="136">
        <v>39876</v>
      </c>
      <c r="C4232" s="261">
        <v>2.0243716239929199</v>
      </c>
      <c r="D4232" s="130">
        <f t="shared" si="134"/>
        <v>4.3327335913954067E-2</v>
      </c>
      <c r="E4232" s="130">
        <v>4.9694660197355203E-2</v>
      </c>
      <c r="G4232" s="130">
        <v>4230</v>
      </c>
      <c r="H4232" s="130">
        <f t="shared" ca="1" si="135"/>
        <v>2.9088578965446241E-2</v>
      </c>
    </row>
    <row r="4233" spans="2:8" x14ac:dyDescent="0.25">
      <c r="B4233" s="136">
        <v>39875</v>
      </c>
      <c r="C4233" s="261">
        <v>1.9403034448623659</v>
      </c>
      <c r="D4233" s="130">
        <f t="shared" si="134"/>
        <v>1.3169095203607473E-2</v>
      </c>
      <c r="E4233" s="130">
        <v>-4.1528036717258389E-2</v>
      </c>
      <c r="G4233" s="130">
        <v>4231</v>
      </c>
      <c r="H4233" s="130">
        <f t="shared" ca="1" si="135"/>
        <v>-3.7129204714211135E-5</v>
      </c>
    </row>
    <row r="4234" spans="2:8" x14ac:dyDescent="0.25">
      <c r="B4234" s="136">
        <v>39874</v>
      </c>
      <c r="C4234" s="261">
        <v>1.915083527565002</v>
      </c>
      <c r="D4234" s="130">
        <f t="shared" si="134"/>
        <v>-5.8677369246626372E-2</v>
      </c>
      <c r="E4234" s="130">
        <v>-1.2997924301037822E-2</v>
      </c>
      <c r="G4234" s="130">
        <v>4232</v>
      </c>
      <c r="H4234" s="130">
        <f t="shared" ca="1" si="135"/>
        <v>2.6594047103535402E-2</v>
      </c>
    </row>
    <row r="4235" spans="2:8" x14ac:dyDescent="0.25">
      <c r="B4235" s="136">
        <v>39871</v>
      </c>
      <c r="C4235" s="261">
        <v>2.034460306167603</v>
      </c>
      <c r="D4235" s="130">
        <f t="shared" si="134"/>
        <v>0</v>
      </c>
      <c r="E4235" s="130">
        <v>6.2335024495974153E-2</v>
      </c>
      <c r="G4235" s="130">
        <v>4233</v>
      </c>
      <c r="H4235" s="130">
        <f t="shared" ca="1" si="135"/>
        <v>-1.6755838182495417E-3</v>
      </c>
    </row>
    <row r="4236" spans="2:8" x14ac:dyDescent="0.25">
      <c r="B4236" s="136">
        <v>39870</v>
      </c>
      <c r="C4236" s="261">
        <v>2.034460306167603</v>
      </c>
      <c r="D4236" s="130">
        <f t="shared" si="134"/>
        <v>-1.7059538593724419E-2</v>
      </c>
      <c r="E4236" s="130">
        <v>0</v>
      </c>
      <c r="G4236" s="130">
        <v>4234</v>
      </c>
      <c r="H4236" s="130">
        <f t="shared" ca="1" si="135"/>
        <v>-4.1147387696937859E-3</v>
      </c>
    </row>
    <row r="4237" spans="2:8" x14ac:dyDescent="0.25">
      <c r="B4237" s="136">
        <v>39869</v>
      </c>
      <c r="C4237" s="261">
        <v>2.0697696208953862</v>
      </c>
      <c r="D4237" s="130">
        <f t="shared" si="134"/>
        <v>-6.4565356071382383E-3</v>
      </c>
      <c r="E4237" s="130">
        <v>1.7355617418900061E-2</v>
      </c>
      <c r="G4237" s="130">
        <v>4235</v>
      </c>
      <c r="H4237" s="130">
        <f t="shared" ca="1" si="135"/>
        <v>-3.1239677601125324E-2</v>
      </c>
    </row>
    <row r="4238" spans="2:8" x14ac:dyDescent="0.25">
      <c r="B4238" s="136">
        <v>39868</v>
      </c>
      <c r="C4238" s="261">
        <v>2.0832200050353999</v>
      </c>
      <c r="D4238" s="130">
        <f t="shared" si="134"/>
        <v>4.6452551076440383E-2</v>
      </c>
      <c r="E4238" s="130">
        <v>6.4984933609157428E-3</v>
      </c>
      <c r="G4238" s="130">
        <v>4236</v>
      </c>
      <c r="H4238" s="130">
        <f t="shared" ca="1" si="135"/>
        <v>7.9546473231694153E-3</v>
      </c>
    </row>
    <row r="4239" spans="2:8" x14ac:dyDescent="0.25">
      <c r="B4239" s="136">
        <v>39867</v>
      </c>
      <c r="C4239" s="261">
        <v>1.990744829177856</v>
      </c>
      <c r="D4239" s="130">
        <f t="shared" si="134"/>
        <v>-1.9867839630831819E-2</v>
      </c>
      <c r="E4239" s="130">
        <v>-4.4390499147483234E-2</v>
      </c>
      <c r="G4239" s="130">
        <v>4237</v>
      </c>
      <c r="H4239" s="130">
        <f t="shared" ca="1" si="135"/>
        <v>-2.4960893257389039E-2</v>
      </c>
    </row>
    <row r="4240" spans="2:8" x14ac:dyDescent="0.25">
      <c r="B4240" s="136">
        <v>39864</v>
      </c>
      <c r="C4240" s="261">
        <v>2.031098365783691</v>
      </c>
      <c r="D4240" s="130">
        <f t="shared" si="134"/>
        <v>-2.2653353375012553E-2</v>
      </c>
      <c r="E4240" s="130">
        <v>2.0270572106672401E-2</v>
      </c>
      <c r="G4240" s="130">
        <v>4238</v>
      </c>
      <c r="H4240" s="130">
        <f t="shared" ca="1" si="135"/>
        <v>-1.1162390765778475E-2</v>
      </c>
    </row>
    <row r="4241" spans="2:8" x14ac:dyDescent="0.25">
      <c r="B4241" s="136">
        <v>39863</v>
      </c>
      <c r="C4241" s="261">
        <v>2.0781760215759282</v>
      </c>
      <c r="D4241" s="130">
        <f t="shared" si="134"/>
        <v>-1.7097304581815111E-2</v>
      </c>
      <c r="E4241" s="130">
        <v>2.3178422367580654E-2</v>
      </c>
      <c r="G4241" s="130">
        <v>4239</v>
      </c>
      <c r="H4241" s="130">
        <f t="shared" ca="1" si="135"/>
        <v>1.8450729166804805E-2</v>
      </c>
    </row>
    <row r="4242" spans="2:8" x14ac:dyDescent="0.25">
      <c r="B4242" s="136">
        <v>39862</v>
      </c>
      <c r="C4242" s="261">
        <v>2.1143252849578862</v>
      </c>
      <c r="D4242" s="130">
        <f t="shared" si="134"/>
        <v>2.3915546178832924E-3</v>
      </c>
      <c r="E4242" s="130">
        <v>1.7394707188732358E-2</v>
      </c>
      <c r="G4242" s="130">
        <v>4240</v>
      </c>
      <c r="H4242" s="130">
        <f t="shared" ca="1" si="135"/>
        <v>-1.4036448702772583E-2</v>
      </c>
    </row>
    <row r="4243" spans="2:8" x14ac:dyDescent="0.25">
      <c r="B4243" s="136">
        <v>39861</v>
      </c>
      <c r="C4243" s="261">
        <v>2.1092808246612549</v>
      </c>
      <c r="D4243" s="130">
        <f t="shared" si="134"/>
        <v>-4.8900797176297986E-2</v>
      </c>
      <c r="E4243" s="130">
        <v>-2.3858487303346897E-3</v>
      </c>
      <c r="G4243" s="130">
        <v>4241</v>
      </c>
      <c r="H4243" s="130">
        <f t="shared" ca="1" si="135"/>
        <v>-9.7982529251790743E-3</v>
      </c>
    </row>
    <row r="4244" spans="2:8" x14ac:dyDescent="0.25">
      <c r="B4244" s="136">
        <v>39857</v>
      </c>
      <c r="C4244" s="261">
        <v>2.2177295684814449</v>
      </c>
      <c r="D4244" s="130">
        <f t="shared" si="134"/>
        <v>-2.548973901364451E-2</v>
      </c>
      <c r="E4244" s="130">
        <v>5.1415033291077578E-2</v>
      </c>
      <c r="G4244" s="130">
        <v>4242</v>
      </c>
      <c r="H4244" s="130">
        <f t="shared" ca="1" si="135"/>
        <v>1.9465400622143875E-2</v>
      </c>
    </row>
    <row r="4245" spans="2:8" x14ac:dyDescent="0.25">
      <c r="B4245" s="136">
        <v>39856</v>
      </c>
      <c r="C4245" s="261">
        <v>2.2757375240325932</v>
      </c>
      <c r="D4245" s="130">
        <f t="shared" si="134"/>
        <v>2.9640873534166243E-3</v>
      </c>
      <c r="E4245" s="130">
        <v>2.6156460361787204E-2</v>
      </c>
      <c r="G4245" s="130">
        <v>4243</v>
      </c>
      <c r="H4245" s="130">
        <f t="shared" ca="1" si="135"/>
        <v>1.9932207735566677E-2</v>
      </c>
    </row>
    <row r="4246" spans="2:8" x14ac:dyDescent="0.25">
      <c r="B4246" s="136">
        <v>39855</v>
      </c>
      <c r="C4246" s="261">
        <v>2.2690119743347168</v>
      </c>
      <c r="D4246" s="130">
        <f t="shared" si="134"/>
        <v>-4.4265025253051654E-3</v>
      </c>
      <c r="E4246" s="130">
        <v>-2.9553275045352272E-3</v>
      </c>
      <c r="G4246" s="130">
        <v>4244</v>
      </c>
      <c r="H4246" s="130">
        <f t="shared" ca="1" si="135"/>
        <v>1.2187750370370353E-2</v>
      </c>
    </row>
    <row r="4247" spans="2:8" x14ac:dyDescent="0.25">
      <c r="B4247" s="136">
        <v>39854</v>
      </c>
      <c r="C4247" s="261">
        <v>2.2791004180908199</v>
      </c>
      <c r="D4247" s="130">
        <f t="shared" si="134"/>
        <v>-7.6005284200744691E-2</v>
      </c>
      <c r="E4247" s="130">
        <v>4.4461835680973177E-3</v>
      </c>
      <c r="G4247" s="130">
        <v>4245</v>
      </c>
      <c r="H4247" s="130">
        <f t="shared" ca="1" si="135"/>
        <v>2.5364815250606965E-2</v>
      </c>
    </row>
    <row r="4248" spans="2:8" x14ac:dyDescent="0.25">
      <c r="B4248" s="136">
        <v>39853</v>
      </c>
      <c r="C4248" s="261">
        <v>2.4665729999542241</v>
      </c>
      <c r="D4248" s="130">
        <f t="shared" si="134"/>
        <v>1.2073103255051362E-2</v>
      </c>
      <c r="E4248" s="130">
        <v>8.2257271498571427E-2</v>
      </c>
      <c r="G4248" s="130">
        <v>4246</v>
      </c>
      <c r="H4248" s="130">
        <f t="shared" ca="1" si="135"/>
        <v>-4.6319694022325117E-3</v>
      </c>
    </row>
    <row r="4249" spans="2:8" x14ac:dyDescent="0.25">
      <c r="B4249" s="136">
        <v>39850</v>
      </c>
      <c r="C4249" s="261">
        <v>2.4371490478515621</v>
      </c>
      <c r="D4249" s="130">
        <f t="shared" si="134"/>
        <v>8.1716372502229767E-2</v>
      </c>
      <c r="E4249" s="130">
        <v>-1.19290822137468E-2</v>
      </c>
      <c r="G4249" s="130">
        <v>4247</v>
      </c>
      <c r="H4249" s="130">
        <f t="shared" ca="1" si="135"/>
        <v>-2.5625260306666956E-2</v>
      </c>
    </row>
    <row r="4250" spans="2:8" x14ac:dyDescent="0.25">
      <c r="B4250" s="136">
        <v>39849</v>
      </c>
      <c r="C4250" s="261">
        <v>2.253038883209229</v>
      </c>
      <c r="D4250" s="130">
        <f t="shared" si="134"/>
        <v>-1.0339774341135175E-2</v>
      </c>
      <c r="E4250" s="130">
        <v>-7.5543251983145265E-2</v>
      </c>
      <c r="G4250" s="130">
        <v>4248</v>
      </c>
      <c r="H4250" s="130">
        <f t="shared" ca="1" si="135"/>
        <v>1.3378876869945764E-2</v>
      </c>
    </row>
    <row r="4251" spans="2:8" x14ac:dyDescent="0.25">
      <c r="B4251" s="136">
        <v>39848</v>
      </c>
      <c r="C4251" s="261">
        <v>2.2765781879425049</v>
      </c>
      <c r="D4251" s="130">
        <f t="shared" si="134"/>
        <v>-1.3119292471638445E-2</v>
      </c>
      <c r="E4251" s="130">
        <v>1.0447802258852511E-2</v>
      </c>
      <c r="G4251" s="130">
        <v>4249</v>
      </c>
      <c r="H4251" s="130">
        <f t="shared" ca="1" si="135"/>
        <v>-9.9138218815903959E-3</v>
      </c>
    </row>
    <row r="4252" spans="2:8" x14ac:dyDescent="0.25">
      <c r="B4252" s="136">
        <v>39847</v>
      </c>
      <c r="C4252" s="261">
        <v>2.3068423271179199</v>
      </c>
      <c r="D4252" s="130">
        <f t="shared" si="134"/>
        <v>3.0804061639018856E-2</v>
      </c>
      <c r="E4252" s="130">
        <v>1.329369636224388E-2</v>
      </c>
      <c r="G4252" s="130">
        <v>4250</v>
      </c>
      <c r="H4252" s="130">
        <f t="shared" ca="1" si="135"/>
        <v>-5.5060873617398436E-3</v>
      </c>
    </row>
    <row r="4253" spans="2:8" x14ac:dyDescent="0.25">
      <c r="B4253" s="136">
        <v>39846</v>
      </c>
      <c r="C4253" s="261">
        <v>2.237905740737915</v>
      </c>
      <c r="D4253" s="130">
        <f t="shared" si="134"/>
        <v>2.2588700289645617E-3</v>
      </c>
      <c r="E4253" s="130">
        <v>-2.9883527612453515E-2</v>
      </c>
      <c r="G4253" s="130">
        <v>4251</v>
      </c>
      <c r="H4253" s="130">
        <f t="shared" ca="1" si="135"/>
        <v>-3.9891931567268051E-2</v>
      </c>
    </row>
    <row r="4254" spans="2:8" x14ac:dyDescent="0.25">
      <c r="B4254" s="136">
        <v>39843</v>
      </c>
      <c r="C4254" s="261">
        <v>2.232861995697021</v>
      </c>
      <c r="D4254" s="130">
        <f t="shared" si="134"/>
        <v>-3.2775311397061559E-2</v>
      </c>
      <c r="E4254" s="130">
        <v>-2.2537790350503776E-3</v>
      </c>
      <c r="G4254" s="130">
        <v>4252</v>
      </c>
      <c r="H4254" s="130">
        <f t="shared" ca="1" si="135"/>
        <v>-1.5225708235050336E-4</v>
      </c>
    </row>
    <row r="4255" spans="2:8" x14ac:dyDescent="0.25">
      <c r="B4255" s="136">
        <v>39842</v>
      </c>
      <c r="C4255" s="261">
        <v>2.308524608612061</v>
      </c>
      <c r="D4255" s="130">
        <f t="shared" si="134"/>
        <v>-2.0684493482206287E-2</v>
      </c>
      <c r="E4255" s="130">
        <v>3.3885933416776502E-2</v>
      </c>
      <c r="G4255" s="130">
        <v>4253</v>
      </c>
      <c r="H4255" s="130">
        <f t="shared" ca="1" si="135"/>
        <v>2.1445159407017182E-2</v>
      </c>
    </row>
    <row r="4256" spans="2:8" x14ac:dyDescent="0.25">
      <c r="B4256" s="136">
        <v>39841</v>
      </c>
      <c r="C4256" s="261">
        <v>2.3572838306427002</v>
      </c>
      <c r="D4256" s="130">
        <f t="shared" si="134"/>
        <v>3.4304505379088919E-2</v>
      </c>
      <c r="E4256" s="130">
        <v>2.1121378498085142E-2</v>
      </c>
      <c r="G4256" s="130">
        <v>4254</v>
      </c>
      <c r="H4256" s="130">
        <f t="shared" ca="1" si="135"/>
        <v>1.1995940751676504E-2</v>
      </c>
    </row>
    <row r="4257" spans="2:8" x14ac:dyDescent="0.25">
      <c r="B4257" s="136">
        <v>39840</v>
      </c>
      <c r="C4257" s="261">
        <v>2.2791004180908199</v>
      </c>
      <c r="D4257" s="130">
        <f t="shared" si="134"/>
        <v>1.5356038046163511E-2</v>
      </c>
      <c r="E4257" s="130">
        <v>-3.3166736875535285E-2</v>
      </c>
      <c r="G4257" s="130">
        <v>4255</v>
      </c>
      <c r="H4257" s="130">
        <f t="shared" ca="1" si="135"/>
        <v>-2.6820113087996481E-2</v>
      </c>
    </row>
    <row r="4258" spans="2:8" x14ac:dyDescent="0.25">
      <c r="B4258" s="136">
        <v>39839</v>
      </c>
      <c r="C4258" s="261">
        <v>2.2446317672729492</v>
      </c>
      <c r="D4258" s="130">
        <f t="shared" si="134"/>
        <v>2.4558605349722869E-2</v>
      </c>
      <c r="E4258" s="130">
        <v>-1.5123796452437449E-2</v>
      </c>
      <c r="G4258" s="130">
        <v>4256</v>
      </c>
      <c r="H4258" s="130">
        <f t="shared" ca="1" si="135"/>
        <v>2.6153625156228665E-2</v>
      </c>
    </row>
    <row r="4259" spans="2:8" x14ac:dyDescent="0.25">
      <c r="B4259" s="136">
        <v>39836</v>
      </c>
      <c r="C4259" s="261">
        <v>2.1908280849456792</v>
      </c>
      <c r="D4259" s="130">
        <f t="shared" si="134"/>
        <v>2.0760010286471987E-2</v>
      </c>
      <c r="E4259" s="130">
        <v>-2.3969937123645587E-2</v>
      </c>
      <c r="G4259" s="130">
        <v>4257</v>
      </c>
      <c r="H4259" s="130">
        <f t="shared" ca="1" si="135"/>
        <v>-3.4540223098207005E-3</v>
      </c>
    </row>
    <row r="4260" spans="2:8" x14ac:dyDescent="0.25">
      <c r="B4260" s="136">
        <v>39835</v>
      </c>
      <c r="C4260" s="261">
        <v>2.1462714672088619</v>
      </c>
      <c r="D4260" s="130">
        <f t="shared" si="134"/>
        <v>-4.5250739915921399E-2</v>
      </c>
      <c r="E4260" s="130">
        <v>-2.0337797403177833E-2</v>
      </c>
      <c r="G4260" s="130">
        <v>4258</v>
      </c>
      <c r="H4260" s="130">
        <f t="shared" ca="1" si="135"/>
        <v>2.6998512140205634E-2</v>
      </c>
    </row>
    <row r="4261" spans="2:8" x14ac:dyDescent="0.25">
      <c r="B4261" s="136">
        <v>39834</v>
      </c>
      <c r="C4261" s="261">
        <v>2.2479948997497559</v>
      </c>
      <c r="D4261" s="130">
        <f t="shared" si="134"/>
        <v>2.1780739171888035E-2</v>
      </c>
      <c r="E4261" s="130">
        <v>4.7395417632412153E-2</v>
      </c>
      <c r="G4261" s="130">
        <v>4259</v>
      </c>
      <c r="H4261" s="130">
        <f t="shared" ca="1" si="135"/>
        <v>1.9871354204711693E-3</v>
      </c>
    </row>
    <row r="4262" spans="2:8" x14ac:dyDescent="0.25">
      <c r="B4262" s="136">
        <v>39833</v>
      </c>
      <c r="C4262" s="261">
        <v>2.200075626373291</v>
      </c>
      <c r="D4262" s="130">
        <f t="shared" si="134"/>
        <v>-5.5234824843763901E-2</v>
      </c>
      <c r="E4262" s="130">
        <v>-2.1316451110186752E-2</v>
      </c>
      <c r="G4262" s="130">
        <v>4260</v>
      </c>
      <c r="H4262" s="130">
        <f t="shared" ca="1" si="135"/>
        <v>-3.1387533055471491E-2</v>
      </c>
    </row>
    <row r="4263" spans="2:8" x14ac:dyDescent="0.25">
      <c r="B4263" s="136">
        <v>39829</v>
      </c>
      <c r="C4263" s="261">
        <v>2.3287010192871089</v>
      </c>
      <c r="D4263" s="130">
        <f t="shared" si="134"/>
        <v>2.0258022719962739E-2</v>
      </c>
      <c r="E4263" s="130">
        <v>5.8464077948924928E-2</v>
      </c>
      <c r="G4263" s="130">
        <v>4261</v>
      </c>
      <c r="H4263" s="130">
        <f t="shared" ca="1" si="135"/>
        <v>2.2811685242213157E-2</v>
      </c>
    </row>
    <row r="4264" spans="2:8" x14ac:dyDescent="0.25">
      <c r="B4264" s="136">
        <v>39828</v>
      </c>
      <c r="C4264" s="261">
        <v>2.2824628353118901</v>
      </c>
      <c r="D4264" s="130">
        <f t="shared" si="134"/>
        <v>2.7241692522049481E-2</v>
      </c>
      <c r="E4264" s="130">
        <v>-1.9855783800607367E-2</v>
      </c>
      <c r="G4264" s="130">
        <v>4262</v>
      </c>
      <c r="H4264" s="130">
        <f t="shared" ca="1" si="135"/>
        <v>-3.9925287915088765E-2</v>
      </c>
    </row>
    <row r="4265" spans="2:8" x14ac:dyDescent="0.25">
      <c r="B4265" s="136">
        <v>39827</v>
      </c>
      <c r="C4265" s="261">
        <v>2.2219336032867432</v>
      </c>
      <c r="D4265" s="130">
        <f t="shared" si="134"/>
        <v>-3.5401653035585165E-2</v>
      </c>
      <c r="E4265" s="130">
        <v>-2.6519262915786244E-2</v>
      </c>
      <c r="G4265" s="130">
        <v>4263</v>
      </c>
      <c r="H4265" s="130">
        <f t="shared" ca="1" si="135"/>
        <v>-8.1137879630882176E-3</v>
      </c>
    </row>
    <row r="4266" spans="2:8" x14ac:dyDescent="0.25">
      <c r="B4266" s="136">
        <v>39826</v>
      </c>
      <c r="C4266" s="261">
        <v>2.3034806251525879</v>
      </c>
      <c r="D4266" s="130">
        <f t="shared" si="134"/>
        <v>5.8732923866660007E-2</v>
      </c>
      <c r="E4266" s="130">
        <v>3.6700926501682232E-2</v>
      </c>
      <c r="G4266" s="130">
        <v>4264</v>
      </c>
      <c r="H4266" s="130">
        <f t="shared" ca="1" si="135"/>
        <v>1.3352676574543447E-2</v>
      </c>
    </row>
    <row r="4267" spans="2:8" x14ac:dyDescent="0.25">
      <c r="B4267" s="136">
        <v>39825</v>
      </c>
      <c r="C4267" s="261">
        <v>2.175695657730103</v>
      </c>
      <c r="D4267" s="130">
        <f t="shared" si="134"/>
        <v>-2.2289541943757849E-2</v>
      </c>
      <c r="E4267" s="130">
        <v>-5.5474730730161945E-2</v>
      </c>
      <c r="G4267" s="130">
        <v>4265</v>
      </c>
      <c r="H4267" s="130">
        <f t="shared" ca="1" si="135"/>
        <v>8.0402062140057726E-3</v>
      </c>
    </row>
    <row r="4268" spans="2:8" x14ac:dyDescent="0.25">
      <c r="B4268" s="136">
        <v>39822</v>
      </c>
      <c r="C4268" s="261">
        <v>2.2252964973449711</v>
      </c>
      <c r="D4268" s="130">
        <f t="shared" si="134"/>
        <v>-6.3814244594727794E-3</v>
      </c>
      <c r="E4268" s="130">
        <v>2.2797692057085123E-2</v>
      </c>
      <c r="G4268" s="130">
        <v>4266</v>
      </c>
      <c r="H4268" s="130">
        <f t="shared" ca="1" si="135"/>
        <v>3.5976873679535643E-2</v>
      </c>
    </row>
    <row r="4269" spans="2:8" x14ac:dyDescent="0.25">
      <c r="B4269" s="136">
        <v>39821</v>
      </c>
      <c r="C4269" s="261">
        <v>2.2395882606506352</v>
      </c>
      <c r="D4269" s="130">
        <f t="shared" si="134"/>
        <v>-1.1135668489082415E-2</v>
      </c>
      <c r="E4269" s="130">
        <v>6.4224085746397135E-3</v>
      </c>
      <c r="G4269" s="130">
        <v>4267</v>
      </c>
      <c r="H4269" s="130">
        <f t="shared" ca="1" si="135"/>
        <v>1.6219698716573774E-2</v>
      </c>
    </row>
    <row r="4270" spans="2:8" x14ac:dyDescent="0.25">
      <c r="B4270" s="136">
        <v>39820</v>
      </c>
      <c r="C4270" s="261">
        <v>2.2648084163665771</v>
      </c>
      <c r="D4270" s="130">
        <f t="shared" si="134"/>
        <v>1.2782152729074741E-2</v>
      </c>
      <c r="E4270" s="130">
        <v>1.126106800926662E-2</v>
      </c>
      <c r="G4270" s="130">
        <v>4268</v>
      </c>
      <c r="H4270" s="130">
        <f t="shared" ca="1" si="135"/>
        <v>-4.6857906334901653E-3</v>
      </c>
    </row>
    <row r="4271" spans="2:8" x14ac:dyDescent="0.25">
      <c r="B4271" s="136">
        <v>39819</v>
      </c>
      <c r="C4271" s="261">
        <v>2.2362246513366699</v>
      </c>
      <c r="D4271" s="130">
        <f t="shared" si="134"/>
        <v>2.3470717335821911E-2</v>
      </c>
      <c r="E4271" s="130">
        <v>-1.2620831335378047E-2</v>
      </c>
      <c r="G4271" s="130">
        <v>4269</v>
      </c>
      <c r="H4271" s="130">
        <f t="shared" ca="1" si="135"/>
        <v>2.3680073234756197E-2</v>
      </c>
    </row>
    <row r="4272" spans="2:8" x14ac:dyDescent="0.25">
      <c r="B4272" s="136">
        <v>39818</v>
      </c>
      <c r="C4272" s="261">
        <v>2.184942483901978</v>
      </c>
      <c r="D4272" s="130">
        <f t="shared" si="134"/>
        <v>3.3399401429141197E-2</v>
      </c>
      <c r="E4272" s="130">
        <v>-2.2932475681295611E-2</v>
      </c>
      <c r="G4272" s="130">
        <v>4270</v>
      </c>
      <c r="H4272" s="130">
        <f t="shared" ca="1" si="135"/>
        <v>-2.6835948909188539E-2</v>
      </c>
    </row>
    <row r="4273" spans="2:8" x14ac:dyDescent="0.25">
      <c r="B4273" s="136">
        <v>39815</v>
      </c>
      <c r="C4273" s="261">
        <v>2.1143252849578862</v>
      </c>
      <c r="D4273" s="130">
        <f t="shared" si="134"/>
        <v>2.3605388743613811E-2</v>
      </c>
      <c r="E4273" s="130">
        <v>-3.2319934947660556E-2</v>
      </c>
      <c r="G4273" s="130">
        <v>4271</v>
      </c>
      <c r="H4273" s="130">
        <f t="shared" ca="1" si="135"/>
        <v>-4.4478259945192377E-4</v>
      </c>
    </row>
    <row r="4274" spans="2:8" x14ac:dyDescent="0.25">
      <c r="B4274" s="136">
        <v>39813</v>
      </c>
      <c r="C4274" s="261">
        <v>2.065566778182983</v>
      </c>
      <c r="D4274" s="130">
        <f t="shared" si="134"/>
        <v>4.9083090610818935E-3</v>
      </c>
      <c r="E4274" s="130">
        <v>-2.3061024300182087E-2</v>
      </c>
      <c r="G4274" s="130">
        <v>4272</v>
      </c>
      <c r="H4274" s="130">
        <f t="shared" ca="1" si="135"/>
        <v>-9.6476682151276742E-3</v>
      </c>
    </row>
    <row r="4275" spans="2:8" x14ac:dyDescent="0.25">
      <c r="B4275" s="136">
        <v>39812</v>
      </c>
      <c r="C4275" s="261">
        <v>2.0554778575897221</v>
      </c>
      <c r="D4275" s="130">
        <f t="shared" si="134"/>
        <v>2.173006166669595E-2</v>
      </c>
      <c r="E4275" s="130">
        <v>-4.8843352341945345E-3</v>
      </c>
      <c r="G4275" s="130">
        <v>4273</v>
      </c>
      <c r="H4275" s="130">
        <f t="shared" ca="1" si="135"/>
        <v>-6.9683140077448922E-3</v>
      </c>
    </row>
    <row r="4276" spans="2:8" x14ac:dyDescent="0.25">
      <c r="B4276" s="136">
        <v>39811</v>
      </c>
      <c r="C4276" s="261">
        <v>2.011762142181396</v>
      </c>
      <c r="D4276" s="130">
        <f t="shared" si="134"/>
        <v>-8.6992583402943219E-3</v>
      </c>
      <c r="E4276" s="130">
        <v>-2.1267908699141937E-2</v>
      </c>
      <c r="G4276" s="130">
        <v>4274</v>
      </c>
      <c r="H4276" s="130">
        <f t="shared" ca="1" si="135"/>
        <v>-2.903243223188709E-2</v>
      </c>
    </row>
    <row r="4277" spans="2:8" x14ac:dyDescent="0.25">
      <c r="B4277" s="136">
        <v>39808</v>
      </c>
      <c r="C4277" s="261">
        <v>2.029416561126709</v>
      </c>
      <c r="D4277" s="130">
        <f t="shared" si="134"/>
        <v>-3.9395007737213036E-2</v>
      </c>
      <c r="E4277" s="130">
        <v>8.7755995478520574E-3</v>
      </c>
      <c r="G4277" s="130">
        <v>4275</v>
      </c>
      <c r="H4277" s="130">
        <f t="shared" ca="1" si="135"/>
        <v>-1.9897441525003084E-2</v>
      </c>
    </row>
    <row r="4278" spans="2:8" x14ac:dyDescent="0.25">
      <c r="B4278" s="136">
        <v>39806</v>
      </c>
      <c r="C4278" s="261">
        <v>2.1126441955566411</v>
      </c>
      <c r="D4278" s="130">
        <f t="shared" si="134"/>
        <v>-7.1116270418419307E-3</v>
      </c>
      <c r="E4278" s="130">
        <v>4.1010621488042381E-2</v>
      </c>
      <c r="G4278" s="130">
        <v>4276</v>
      </c>
      <c r="H4278" s="130">
        <f t="shared" ca="1" si="135"/>
        <v>5.0887838906240159E-3</v>
      </c>
    </row>
    <row r="4279" spans="2:8" x14ac:dyDescent="0.25">
      <c r="B4279" s="136">
        <v>39805</v>
      </c>
      <c r="C4279" s="261">
        <v>2.127776145935059</v>
      </c>
      <c r="D4279" s="130">
        <f t="shared" si="134"/>
        <v>1.0782690793509698E-2</v>
      </c>
      <c r="E4279" s="130">
        <v>7.1625645294384234E-3</v>
      </c>
      <c r="G4279" s="130">
        <v>4277</v>
      </c>
      <c r="H4279" s="130">
        <f t="shared" ca="1" si="135"/>
        <v>5.5329898755670801E-3</v>
      </c>
    </row>
    <row r="4280" spans="2:8" x14ac:dyDescent="0.25">
      <c r="B4280" s="136">
        <v>39804</v>
      </c>
      <c r="C4280" s="261">
        <v>2.105077743530273</v>
      </c>
      <c r="D4280" s="130">
        <f t="shared" si="134"/>
        <v>-2.0344633836534801E-2</v>
      </c>
      <c r="E4280" s="130">
        <v>-1.0667664663949481E-2</v>
      </c>
      <c r="G4280" s="130">
        <v>4278</v>
      </c>
      <c r="H4280" s="130">
        <f t="shared" ca="1" si="135"/>
        <v>-9.0560647529344066E-4</v>
      </c>
    </row>
    <row r="4281" spans="2:8" x14ac:dyDescent="0.25">
      <c r="B4281" s="136">
        <v>39801</v>
      </c>
      <c r="C4281" s="261">
        <v>2.1487941741943359</v>
      </c>
      <c r="D4281" s="130">
        <f t="shared" si="134"/>
        <v>3.140080164870696E-3</v>
      </c>
      <c r="E4281" s="130">
        <v>2.0767133564743929E-2</v>
      </c>
      <c r="G4281" s="130">
        <v>4279</v>
      </c>
      <c r="H4281" s="130">
        <f t="shared" ca="1" si="135"/>
        <v>4.1776699407628008E-2</v>
      </c>
    </row>
    <row r="4282" spans="2:8" x14ac:dyDescent="0.25">
      <c r="B4282" s="136">
        <v>39800</v>
      </c>
      <c r="C4282" s="261">
        <v>2.1420679092407231</v>
      </c>
      <c r="D4282" s="130">
        <f t="shared" si="134"/>
        <v>2.288187819412826E-2</v>
      </c>
      <c r="E4282" s="130">
        <v>-3.130250926026811E-3</v>
      </c>
      <c r="G4282" s="130">
        <v>4280</v>
      </c>
      <c r="H4282" s="130">
        <f t="shared" ca="1" si="135"/>
        <v>3.1862788270635795E-2</v>
      </c>
    </row>
    <row r="4283" spans="2:8" x14ac:dyDescent="0.25">
      <c r="B4283" s="136">
        <v>39799</v>
      </c>
      <c r="C4283" s="261">
        <v>2.0941498279571529</v>
      </c>
      <c r="D4283" s="130">
        <f t="shared" si="134"/>
        <v>3.4898588550948691E-2</v>
      </c>
      <c r="E4283" s="130">
        <v>-2.2370010342274937E-2</v>
      </c>
      <c r="G4283" s="130">
        <v>4281</v>
      </c>
      <c r="H4283" s="130">
        <f t="shared" ca="1" si="135"/>
        <v>5.2544005542785903E-3</v>
      </c>
    </row>
    <row r="4284" spans="2:8" x14ac:dyDescent="0.25">
      <c r="B4284" s="136">
        <v>39798</v>
      </c>
      <c r="C4284" s="261">
        <v>2.023531436920166</v>
      </c>
      <c r="D4284" s="130">
        <f t="shared" si="134"/>
        <v>7.9563569564117045E-3</v>
      </c>
      <c r="E4284" s="130">
        <v>-3.3721747171201799E-2</v>
      </c>
      <c r="G4284" s="130">
        <v>4282</v>
      </c>
      <c r="H4284" s="130">
        <f t="shared" ca="1" si="135"/>
        <v>9.8217256754474808E-3</v>
      </c>
    </row>
    <row r="4285" spans="2:8" x14ac:dyDescent="0.25">
      <c r="B4285" s="136">
        <v>39797</v>
      </c>
      <c r="C4285" s="261">
        <v>2.0075585842132568</v>
      </c>
      <c r="D4285" s="130">
        <f t="shared" si="134"/>
        <v>-1.4038080377283949E-2</v>
      </c>
      <c r="E4285" s="130">
        <v>-7.8935530308439448E-3</v>
      </c>
      <c r="G4285" s="130">
        <v>4283</v>
      </c>
      <c r="H4285" s="130">
        <f t="shared" ca="1" si="135"/>
        <v>-5.3033909253416521E-2</v>
      </c>
    </row>
    <row r="4286" spans="2:8" x14ac:dyDescent="0.25">
      <c r="B4286" s="136">
        <v>39794</v>
      </c>
      <c r="C4286" s="261">
        <v>2.036142110824585</v>
      </c>
      <c r="D4286" s="130">
        <f t="shared" si="134"/>
        <v>1.0008549393056957E-2</v>
      </c>
      <c r="E4286" s="130">
        <v>1.4237953918804187E-2</v>
      </c>
      <c r="G4286" s="130">
        <v>4284</v>
      </c>
      <c r="H4286" s="130">
        <f t="shared" ca="1" si="135"/>
        <v>1.5937747961431041E-2</v>
      </c>
    </row>
    <row r="4287" spans="2:8" x14ac:dyDescent="0.25">
      <c r="B4287" s="136">
        <v>39793</v>
      </c>
      <c r="C4287" s="261">
        <v>2.0159652233123779</v>
      </c>
      <c r="D4287" s="130">
        <f t="shared" si="134"/>
        <v>-4.3478137909486653E-2</v>
      </c>
      <c r="E4287" s="130">
        <v>-9.9093709643065693E-3</v>
      </c>
      <c r="G4287" s="130">
        <v>4285</v>
      </c>
      <c r="H4287" s="130">
        <f t="shared" ca="1" si="135"/>
        <v>-5.1655689358653797E-3</v>
      </c>
    </row>
    <row r="4288" spans="2:8" x14ac:dyDescent="0.25">
      <c r="B4288" s="136">
        <v>39792</v>
      </c>
      <c r="C4288" s="261">
        <v>2.1075997352600102</v>
      </c>
      <c r="D4288" s="130">
        <f t="shared" si="134"/>
        <v>5.6154614198818406E-3</v>
      </c>
      <c r="E4288" s="130">
        <v>4.5454411062245452E-2</v>
      </c>
      <c r="G4288" s="130">
        <v>4286</v>
      </c>
      <c r="H4288" s="130">
        <f t="shared" ca="1" si="135"/>
        <v>-5.065609893072952E-3</v>
      </c>
    </row>
    <row r="4289" spans="2:8" x14ac:dyDescent="0.25">
      <c r="B4289" s="136">
        <v>39791</v>
      </c>
      <c r="C4289" s="261">
        <v>2.0958306789398189</v>
      </c>
      <c r="D4289" s="130">
        <f t="shared" si="134"/>
        <v>-3.707974561219636E-2</v>
      </c>
      <c r="E4289" s="130">
        <v>-5.5841040987507024E-3</v>
      </c>
      <c r="G4289" s="130">
        <v>4287</v>
      </c>
      <c r="H4289" s="130">
        <f t="shared" ca="1" si="135"/>
        <v>-2.8615027765661945E-2</v>
      </c>
    </row>
    <row r="4290" spans="2:8" x14ac:dyDescent="0.25">
      <c r="B4290" s="136">
        <v>39790</v>
      </c>
      <c r="C4290" s="261">
        <v>2.176536083221436</v>
      </c>
      <c r="D4290" s="130">
        <f t="shared" si="134"/>
        <v>8.9646432771844781E-2</v>
      </c>
      <c r="E4290" s="130">
        <v>3.850759753285133E-2</v>
      </c>
      <c r="G4290" s="130">
        <v>4288</v>
      </c>
      <c r="H4290" s="130">
        <f t="shared" ca="1" si="135"/>
        <v>-1.1667132402968249E-2</v>
      </c>
    </row>
    <row r="4291" spans="2:8" x14ac:dyDescent="0.25">
      <c r="B4291" s="136">
        <v>39787</v>
      </c>
      <c r="C4291" s="261">
        <v>1.997470021247864</v>
      </c>
      <c r="D4291" s="130">
        <f t="shared" ref="D4291:D4354" si="136">(C4291-C4292)/C4292</f>
        <v>3.800791849961839E-2</v>
      </c>
      <c r="E4291" s="130">
        <v>-8.2271120315423787E-2</v>
      </c>
      <c r="G4291" s="130">
        <v>4289</v>
      </c>
      <c r="H4291" s="130">
        <f t="shared" ref="H4291:H4354" ca="1" si="137">_xlfn.NORM.INV(RAND(),N$5,N$6)</f>
        <v>7.3210803291344877E-3</v>
      </c>
    </row>
    <row r="4292" spans="2:8" x14ac:dyDescent="0.25">
      <c r="B4292" s="136">
        <v>39786</v>
      </c>
      <c r="C4292" s="261">
        <v>1.9243302345275879</v>
      </c>
      <c r="D4292" s="130">
        <f t="shared" si="136"/>
        <v>-5.4522456425025879E-2</v>
      </c>
      <c r="E4292" s="130">
        <v>-3.6616212479916997E-2</v>
      </c>
      <c r="G4292" s="130">
        <v>4290</v>
      </c>
      <c r="H4292" s="130">
        <f t="shared" ca="1" si="137"/>
        <v>-4.0751541957592683E-3</v>
      </c>
    </row>
    <row r="4293" spans="2:8" x14ac:dyDescent="0.25">
      <c r="B4293" s="136">
        <v>39785</v>
      </c>
      <c r="C4293" s="261">
        <v>2.0352997779846191</v>
      </c>
      <c r="D4293" s="130">
        <f t="shared" si="136"/>
        <v>-9.0058966282010964E-3</v>
      </c>
      <c r="E4293" s="130">
        <v>5.7666580021424253E-2</v>
      </c>
      <c r="G4293" s="130">
        <v>4291</v>
      </c>
      <c r="H4293" s="130">
        <f t="shared" ca="1" si="137"/>
        <v>-3.2583137110777052E-2</v>
      </c>
    </row>
    <row r="4294" spans="2:8" x14ac:dyDescent="0.25">
      <c r="B4294" s="136">
        <v>39784</v>
      </c>
      <c r="C4294" s="261">
        <v>2.0537960529327388</v>
      </c>
      <c r="D4294" s="130">
        <f t="shared" si="136"/>
        <v>3.4730534174955904E-2</v>
      </c>
      <c r="E4294" s="130">
        <v>9.0877398740911424E-3</v>
      </c>
      <c r="G4294" s="130">
        <v>4292</v>
      </c>
      <c r="H4294" s="130">
        <f t="shared" ca="1" si="137"/>
        <v>-3.4293466691744877E-3</v>
      </c>
    </row>
    <row r="4295" spans="2:8" x14ac:dyDescent="0.25">
      <c r="B4295" s="136">
        <v>39783</v>
      </c>
      <c r="C4295" s="261">
        <v>1.984860777854919</v>
      </c>
      <c r="D4295" s="130">
        <f t="shared" si="136"/>
        <v>-6.1232066808275393E-2</v>
      </c>
      <c r="E4295" s="130">
        <v>-3.3564810380944596E-2</v>
      </c>
      <c r="G4295" s="130">
        <v>4293</v>
      </c>
      <c r="H4295" s="130">
        <f t="shared" ca="1" si="137"/>
        <v>1.4540865895842222E-2</v>
      </c>
    </row>
    <row r="4296" spans="2:8" x14ac:dyDescent="0.25">
      <c r="B4296" s="136">
        <v>39780</v>
      </c>
      <c r="C4296" s="261">
        <v>2.1143252849578862</v>
      </c>
      <c r="D4296" s="130">
        <f t="shared" si="136"/>
        <v>3.4553587219310872E-2</v>
      </c>
      <c r="E4296" s="130">
        <v>6.5225988919425493E-2</v>
      </c>
      <c r="G4296" s="130">
        <v>4294</v>
      </c>
      <c r="H4296" s="130">
        <f t="shared" ca="1" si="137"/>
        <v>-3.5651900163348932E-2</v>
      </c>
    </row>
    <row r="4297" spans="2:8" x14ac:dyDescent="0.25">
      <c r="B4297" s="136">
        <v>39778</v>
      </c>
      <c r="C4297" s="261">
        <v>2.0437078475952148</v>
      </c>
      <c r="D4297" s="130">
        <f t="shared" si="136"/>
        <v>5.0561749211444566E-2</v>
      </c>
      <c r="E4297" s="130">
        <v>-3.3399514192575114E-2</v>
      </c>
      <c r="G4297" s="130">
        <v>4295</v>
      </c>
      <c r="H4297" s="130">
        <f t="shared" ca="1" si="137"/>
        <v>3.6368201404142077E-2</v>
      </c>
    </row>
    <row r="4298" spans="2:8" x14ac:dyDescent="0.25">
      <c r="B4298" s="136">
        <v>39777</v>
      </c>
      <c r="C4298" s="261">
        <v>1.945347666740417</v>
      </c>
      <c r="D4298" s="130">
        <f t="shared" si="136"/>
        <v>-7.291661932425067E-2</v>
      </c>
      <c r="E4298" s="130">
        <v>-4.8128298264615475E-2</v>
      </c>
      <c r="G4298" s="130">
        <v>4296</v>
      </c>
      <c r="H4298" s="130">
        <f t="shared" ca="1" si="137"/>
        <v>6.9685905288297337E-3</v>
      </c>
    </row>
    <row r="4299" spans="2:8" x14ac:dyDescent="0.25">
      <c r="B4299" s="136">
        <v>39776</v>
      </c>
      <c r="C4299" s="261">
        <v>2.098352432250977</v>
      </c>
      <c r="D4299" s="130">
        <f t="shared" si="136"/>
        <v>8.7108069025973595E-2</v>
      </c>
      <c r="E4299" s="130">
        <v>7.8651630310859283E-2</v>
      </c>
      <c r="G4299" s="130">
        <v>4297</v>
      </c>
      <c r="H4299" s="130">
        <f t="shared" ca="1" si="137"/>
        <v>5.1017528904898843E-2</v>
      </c>
    </row>
    <row r="4300" spans="2:8" x14ac:dyDescent="0.25">
      <c r="B4300" s="136">
        <v>39773</v>
      </c>
      <c r="C4300" s="261">
        <v>1.930215120315552</v>
      </c>
      <c r="D4300" s="130">
        <f t="shared" si="136"/>
        <v>8.7635729289045658E-2</v>
      </c>
      <c r="E4300" s="130">
        <v>-8.0128251742276765E-2</v>
      </c>
      <c r="G4300" s="130">
        <v>4298</v>
      </c>
      <c r="H4300" s="130">
        <f t="shared" ca="1" si="137"/>
        <v>3.8497346248022725E-3</v>
      </c>
    </row>
    <row r="4301" spans="2:8" x14ac:dyDescent="0.25">
      <c r="B4301" s="136">
        <v>39772</v>
      </c>
      <c r="C4301" s="261">
        <v>1.7746889591217041</v>
      </c>
      <c r="D4301" s="130">
        <f t="shared" si="136"/>
        <v>-5.6746859903259207E-2</v>
      </c>
      <c r="E4301" s="130">
        <v>-8.0574522267975207E-2</v>
      </c>
      <c r="G4301" s="130">
        <v>4299</v>
      </c>
      <c r="H4301" s="130">
        <f t="shared" ca="1" si="137"/>
        <v>3.3260886380547819E-2</v>
      </c>
    </row>
    <row r="4302" spans="2:8" x14ac:dyDescent="0.25">
      <c r="B4302" s="136">
        <v>39771</v>
      </c>
      <c r="C4302" s="261">
        <v>1.881455659866333</v>
      </c>
      <c r="D4302" s="130">
        <f t="shared" si="136"/>
        <v>-7.2524009912481271E-2</v>
      </c>
      <c r="E4302" s="130">
        <v>6.0160796175498771E-2</v>
      </c>
      <c r="G4302" s="130">
        <v>4300</v>
      </c>
      <c r="H4302" s="130">
        <f t="shared" ca="1" si="137"/>
        <v>-4.0382128344006521E-2</v>
      </c>
    </row>
    <row r="4303" spans="2:8" x14ac:dyDescent="0.25">
      <c r="B4303" s="136">
        <v>39770</v>
      </c>
      <c r="C4303" s="261">
        <v>2.028576135635376</v>
      </c>
      <c r="D4303" s="130">
        <f t="shared" si="136"/>
        <v>-1.22796600282437E-2</v>
      </c>
      <c r="E4303" s="130">
        <v>7.8195026812109436E-2</v>
      </c>
      <c r="G4303" s="130">
        <v>4301</v>
      </c>
      <c r="H4303" s="130">
        <f t="shared" ca="1" si="137"/>
        <v>3.9989757109360055E-3</v>
      </c>
    </row>
    <row r="4304" spans="2:8" x14ac:dyDescent="0.25">
      <c r="B4304" s="136">
        <v>39769</v>
      </c>
      <c r="C4304" s="261">
        <v>2.0537960529327388</v>
      </c>
      <c r="D4304" s="130">
        <f t="shared" si="136"/>
        <v>-1.1731426207440061E-2</v>
      </c>
      <c r="E4304" s="130">
        <v>1.2432324749528633E-2</v>
      </c>
      <c r="G4304" s="130">
        <v>4302</v>
      </c>
      <c r="H4304" s="130">
        <f t="shared" ca="1" si="137"/>
        <v>-3.533818983728944E-3</v>
      </c>
    </row>
    <row r="4305" spans="2:8" x14ac:dyDescent="0.25">
      <c r="B4305" s="136">
        <v>39766</v>
      </c>
      <c r="C4305" s="261">
        <v>2.0781760215759282</v>
      </c>
      <c r="D4305" s="130">
        <f t="shared" si="136"/>
        <v>-5.6848545048685535E-2</v>
      </c>
      <c r="E4305" s="130">
        <v>1.187068628765536E-2</v>
      </c>
      <c r="G4305" s="130">
        <v>4303</v>
      </c>
      <c r="H4305" s="130">
        <f t="shared" ca="1" si="137"/>
        <v>8.9555752356260971E-3</v>
      </c>
    </row>
    <row r="4306" spans="2:8" x14ac:dyDescent="0.25">
      <c r="B4306" s="136">
        <v>39765</v>
      </c>
      <c r="C4306" s="261">
        <v>2.203438282012939</v>
      </c>
      <c r="D4306" s="130">
        <f t="shared" si="136"/>
        <v>7.242219914845742E-2</v>
      </c>
      <c r="E4306" s="130">
        <v>6.0275096592646474E-2</v>
      </c>
      <c r="G4306" s="130">
        <v>4304</v>
      </c>
      <c r="H4306" s="130">
        <f t="shared" ca="1" si="137"/>
        <v>-1.6636235644313477E-3</v>
      </c>
    </row>
    <row r="4307" spans="2:8" x14ac:dyDescent="0.25">
      <c r="B4307" s="136">
        <v>39764</v>
      </c>
      <c r="C4307" s="261">
        <v>2.05463695526123</v>
      </c>
      <c r="D4307" s="130">
        <f t="shared" si="136"/>
        <v>-6.1083280128823927E-2</v>
      </c>
      <c r="E4307" s="130">
        <v>-6.7531424849246222E-2</v>
      </c>
      <c r="G4307" s="130">
        <v>4305</v>
      </c>
      <c r="H4307" s="130">
        <f t="shared" ca="1" si="137"/>
        <v>-2.0858252953710514E-2</v>
      </c>
    </row>
    <row r="4308" spans="2:8" x14ac:dyDescent="0.25">
      <c r="B4308" s="136">
        <v>39763</v>
      </c>
      <c r="C4308" s="261">
        <v>2.1883058547973628</v>
      </c>
      <c r="D4308" s="130">
        <f t="shared" si="136"/>
        <v>-4.6520066572251065E-2</v>
      </c>
      <c r="E4308" s="130">
        <v>6.5057186474647991E-2</v>
      </c>
      <c r="G4308" s="130">
        <v>4306</v>
      </c>
      <c r="H4308" s="130">
        <f t="shared" ca="1" si="137"/>
        <v>7.4862769361427493E-3</v>
      </c>
    </row>
    <row r="4309" spans="2:8" x14ac:dyDescent="0.25">
      <c r="B4309" s="136">
        <v>39762</v>
      </c>
      <c r="C4309" s="261">
        <v>2.2950727939605708</v>
      </c>
      <c r="D4309" s="130">
        <f t="shared" si="136"/>
        <v>2.2854822203849004E-2</v>
      </c>
      <c r="E4309" s="130">
        <v>4.8789769916826653E-2</v>
      </c>
      <c r="G4309" s="130">
        <v>4307</v>
      </c>
      <c r="H4309" s="130">
        <f t="shared" ca="1" si="137"/>
        <v>-2.3607403765258109E-2</v>
      </c>
    </row>
    <row r="4310" spans="2:8" x14ac:dyDescent="0.25">
      <c r="B4310" s="136">
        <v>39759</v>
      </c>
      <c r="C4310" s="261">
        <v>2.2437913417816162</v>
      </c>
      <c r="D4310" s="130">
        <f t="shared" si="136"/>
        <v>7.9692633581681965E-2</v>
      </c>
      <c r="E4310" s="130">
        <v>-2.2344150614263977E-2</v>
      </c>
      <c r="G4310" s="130">
        <v>4308</v>
      </c>
      <c r="H4310" s="130">
        <f t="shared" ca="1" si="137"/>
        <v>-1.6556640650561175E-2</v>
      </c>
    </row>
    <row r="4311" spans="2:8" x14ac:dyDescent="0.25">
      <c r="B4311" s="136">
        <v>39758</v>
      </c>
      <c r="C4311" s="261">
        <v>2.0781760215759282</v>
      </c>
      <c r="D4311" s="130">
        <f t="shared" si="136"/>
        <v>-0.10467213843872258</v>
      </c>
      <c r="E4311" s="130">
        <v>-7.3810481893644392E-2</v>
      </c>
      <c r="G4311" s="130">
        <v>4309</v>
      </c>
      <c r="H4311" s="130">
        <f t="shared" ca="1" si="137"/>
        <v>-2.7336261746934085E-2</v>
      </c>
    </row>
    <row r="4312" spans="2:8" x14ac:dyDescent="0.25">
      <c r="B4312" s="136">
        <v>39757</v>
      </c>
      <c r="C4312" s="261">
        <v>2.321134090423584</v>
      </c>
      <c r="D4312" s="130">
        <f t="shared" si="136"/>
        <v>-7.7206195634854854E-2</v>
      </c>
      <c r="E4312" s="130">
        <v>0.11690928310462131</v>
      </c>
      <c r="G4312" s="130">
        <v>4310</v>
      </c>
      <c r="H4312" s="130">
        <f t="shared" ca="1" si="137"/>
        <v>1.7827841346982228E-2</v>
      </c>
    </row>
    <row r="4313" spans="2:8" x14ac:dyDescent="0.25">
      <c r="B4313" s="136">
        <v>39756</v>
      </c>
      <c r="C4313" s="261">
        <v>2.5153334140777588</v>
      </c>
      <c r="D4313" s="130">
        <f t="shared" si="136"/>
        <v>4.8353088441733978E-2</v>
      </c>
      <c r="E4313" s="130">
        <v>8.3665706542070284E-2</v>
      </c>
      <c r="G4313" s="130">
        <v>4311</v>
      </c>
      <c r="H4313" s="130">
        <f t="shared" ca="1" si="137"/>
        <v>4.9526908889070817E-3</v>
      </c>
    </row>
    <row r="4314" spans="2:8" x14ac:dyDescent="0.25">
      <c r="B4314" s="136">
        <v>39755</v>
      </c>
      <c r="C4314" s="261">
        <v>2.399318933486938</v>
      </c>
      <c r="D4314" s="130">
        <f t="shared" si="136"/>
        <v>-2.660287409004063E-2</v>
      </c>
      <c r="E4314" s="130">
        <v>-4.6122903604553435E-2</v>
      </c>
      <c r="G4314" s="130">
        <v>4312</v>
      </c>
      <c r="H4314" s="130">
        <f t="shared" ca="1" si="137"/>
        <v>8.701488947091704E-2</v>
      </c>
    </row>
    <row r="4315" spans="2:8" x14ac:dyDescent="0.25">
      <c r="B4315" s="136">
        <v>39752</v>
      </c>
      <c r="C4315" s="261">
        <v>2.4648921489715581</v>
      </c>
      <c r="D4315" s="130">
        <f t="shared" si="136"/>
        <v>3.4117140612063043E-4</v>
      </c>
      <c r="E4315" s="130">
        <v>2.7329928743288105E-2</v>
      </c>
      <c r="G4315" s="130">
        <v>4313</v>
      </c>
      <c r="H4315" s="130">
        <f t="shared" ca="1" si="137"/>
        <v>1.8578558566166973E-2</v>
      </c>
    </row>
    <row r="4316" spans="2:8" x14ac:dyDescent="0.25">
      <c r="B4316" s="136">
        <v>39751</v>
      </c>
      <c r="C4316" s="261">
        <v>2.464051485061646</v>
      </c>
      <c r="D4316" s="130">
        <f t="shared" si="136"/>
        <v>4.9785095848044254E-2</v>
      </c>
      <c r="E4316" s="130">
        <v>-3.4105504789037715E-4</v>
      </c>
      <c r="G4316" s="130">
        <v>4314</v>
      </c>
      <c r="H4316" s="130">
        <f t="shared" ca="1" si="137"/>
        <v>-1.174109223609662E-2</v>
      </c>
    </row>
    <row r="4317" spans="2:8" x14ac:dyDescent="0.25">
      <c r="B4317" s="136">
        <v>39750</v>
      </c>
      <c r="C4317" s="261">
        <v>2.347196102142334</v>
      </c>
      <c r="D4317" s="130">
        <f t="shared" si="136"/>
        <v>-8.8745550817703207E-3</v>
      </c>
      <c r="E4317" s="130">
        <v>-4.7424083314715502E-2</v>
      </c>
      <c r="G4317" s="130">
        <v>4315</v>
      </c>
      <c r="H4317" s="130">
        <f t="shared" ca="1" si="137"/>
        <v>-2.775053904270362E-2</v>
      </c>
    </row>
    <row r="4318" spans="2:8" x14ac:dyDescent="0.25">
      <c r="B4318" s="136">
        <v>39749</v>
      </c>
      <c r="C4318" s="261">
        <v>2.3682129383087158</v>
      </c>
      <c r="D4318" s="130">
        <f t="shared" si="136"/>
        <v>0.1554556428211899</v>
      </c>
      <c r="E4318" s="130">
        <v>8.9540180077835596E-3</v>
      </c>
      <c r="G4318" s="130">
        <v>4316</v>
      </c>
      <c r="H4318" s="130">
        <f t="shared" ca="1" si="137"/>
        <v>4.2503228546160225E-2</v>
      </c>
    </row>
    <row r="4319" spans="2:8" x14ac:dyDescent="0.25">
      <c r="B4319" s="136">
        <v>39748</v>
      </c>
      <c r="C4319" s="261">
        <v>2.049592256546021</v>
      </c>
      <c r="D4319" s="130">
        <f t="shared" si="136"/>
        <v>-3.3307361037440267E-2</v>
      </c>
      <c r="E4319" s="130">
        <v>-0.13454055444450075</v>
      </c>
      <c r="G4319" s="130">
        <v>4317</v>
      </c>
      <c r="H4319" s="130">
        <f t="shared" ca="1" si="137"/>
        <v>2.0174915180580767E-2</v>
      </c>
    </row>
    <row r="4320" spans="2:8" x14ac:dyDescent="0.25">
      <c r="B4320" s="136">
        <v>39745</v>
      </c>
      <c r="C4320" s="261">
        <v>2.1202108860015869</v>
      </c>
      <c r="D4320" s="130">
        <f t="shared" si="136"/>
        <v>-2.4748538078394024E-2</v>
      </c>
      <c r="E4320" s="130">
        <v>3.445496499609766E-2</v>
      </c>
      <c r="G4320" s="130">
        <v>4318</v>
      </c>
      <c r="H4320" s="130">
        <f t="shared" ca="1" si="137"/>
        <v>-1.9187880114340639E-2</v>
      </c>
    </row>
    <row r="4321" spans="2:8" x14ac:dyDescent="0.25">
      <c r="B4321" s="136">
        <v>39744</v>
      </c>
      <c r="C4321" s="261">
        <v>2.174014568328857</v>
      </c>
      <c r="D4321" s="130">
        <f t="shared" si="136"/>
        <v>1.9716010893994707E-2</v>
      </c>
      <c r="E4321" s="130">
        <v>2.5376571114930968E-2</v>
      </c>
      <c r="G4321" s="130">
        <v>4319</v>
      </c>
      <c r="H4321" s="130">
        <f t="shared" ca="1" si="137"/>
        <v>2.3117348895806959E-2</v>
      </c>
    </row>
    <row r="4322" spans="2:8" x14ac:dyDescent="0.25">
      <c r="B4322" s="136">
        <v>39743</v>
      </c>
      <c r="C4322" s="261">
        <v>2.131980419158936</v>
      </c>
      <c r="D4322" s="130">
        <f t="shared" si="136"/>
        <v>-4.5180390338720136E-2</v>
      </c>
      <c r="E4322" s="130">
        <v>-1.9334805655066154E-2</v>
      </c>
      <c r="G4322" s="130">
        <v>4320</v>
      </c>
      <c r="H4322" s="130">
        <f t="shared" ca="1" si="137"/>
        <v>2.0032972617572694E-2</v>
      </c>
    </row>
    <row r="4323" spans="2:8" x14ac:dyDescent="0.25">
      <c r="B4323" s="136">
        <v>39742</v>
      </c>
      <c r="C4323" s="261">
        <v>2.232861995697021</v>
      </c>
      <c r="D4323" s="130">
        <f t="shared" si="136"/>
        <v>-5.2105972450725714E-2</v>
      </c>
      <c r="E4323" s="130">
        <v>4.731824721818164E-2</v>
      </c>
      <c r="G4323" s="130">
        <v>4321</v>
      </c>
      <c r="H4323" s="130">
        <f t="shared" ca="1" si="137"/>
        <v>-1.5912317800019172E-3</v>
      </c>
    </row>
    <row r="4324" spans="2:8" x14ac:dyDescent="0.25">
      <c r="B4324" s="136">
        <v>39741</v>
      </c>
      <c r="C4324" s="261">
        <v>2.3556029796600342</v>
      </c>
      <c r="D4324" s="130">
        <f t="shared" si="136"/>
        <v>7.9352928896049793E-2</v>
      </c>
      <c r="E4324" s="130">
        <v>5.4970250825867865E-2</v>
      </c>
      <c r="G4324" s="130">
        <v>4322</v>
      </c>
      <c r="H4324" s="130">
        <f t="shared" ca="1" si="137"/>
        <v>-4.2036064712106587E-2</v>
      </c>
    </row>
    <row r="4325" spans="2:8" x14ac:dyDescent="0.25">
      <c r="B4325" s="136">
        <v>39738</v>
      </c>
      <c r="C4325" s="261">
        <v>2.1824214458465581</v>
      </c>
      <c r="D4325" s="130">
        <f t="shared" si="136"/>
        <v>-2.0377352755970704E-2</v>
      </c>
      <c r="E4325" s="130">
        <v>-7.3518982319537587E-2</v>
      </c>
      <c r="G4325" s="130">
        <v>4323</v>
      </c>
      <c r="H4325" s="130">
        <f t="shared" ca="1" si="137"/>
        <v>7.2474010030210458E-3</v>
      </c>
    </row>
    <row r="4326" spans="2:8" x14ac:dyDescent="0.25">
      <c r="B4326" s="136">
        <v>39737</v>
      </c>
      <c r="C4326" s="261">
        <v>2.227818489074707</v>
      </c>
      <c r="D4326" s="130">
        <f t="shared" si="136"/>
        <v>5.8306989336457685E-2</v>
      </c>
      <c r="E4326" s="130">
        <v>2.0801226689989533E-2</v>
      </c>
      <c r="G4326" s="130">
        <v>4324</v>
      </c>
      <c r="H4326" s="130">
        <f t="shared" ca="1" si="137"/>
        <v>-2.3774543299208684E-2</v>
      </c>
    </row>
    <row r="4327" spans="2:8" x14ac:dyDescent="0.25">
      <c r="B4327" s="136">
        <v>39736</v>
      </c>
      <c r="C4327" s="261">
        <v>2.105077743530273</v>
      </c>
      <c r="D4327" s="130">
        <f t="shared" si="136"/>
        <v>-0.10984735103213554</v>
      </c>
      <c r="E4327" s="130">
        <v>-5.5094589683297168E-2</v>
      </c>
      <c r="G4327" s="130">
        <v>4325</v>
      </c>
      <c r="H4327" s="130">
        <f t="shared" ca="1" si="137"/>
        <v>-2.8235912798881737E-2</v>
      </c>
    </row>
    <row r="4328" spans="2:8" x14ac:dyDescent="0.25">
      <c r="B4328" s="136">
        <v>39735</v>
      </c>
      <c r="C4328" s="261">
        <v>2.3648502826690669</v>
      </c>
      <c r="D4328" s="130">
        <f t="shared" si="136"/>
        <v>-4.0029959803575689E-2</v>
      </c>
      <c r="E4328" s="130">
        <v>0.12340282440265046</v>
      </c>
      <c r="G4328" s="130">
        <v>4326</v>
      </c>
      <c r="H4328" s="130">
        <f t="shared" ca="1" si="137"/>
        <v>3.5191982840846125E-2</v>
      </c>
    </row>
    <row r="4329" spans="2:8" x14ac:dyDescent="0.25">
      <c r="B4329" s="136">
        <v>39734</v>
      </c>
      <c r="C4329" s="261">
        <v>2.4634625911712651</v>
      </c>
      <c r="D4329" s="130">
        <f t="shared" si="136"/>
        <v>0.23421160450324016</v>
      </c>
      <c r="E4329" s="130">
        <v>4.1699176148648306E-2</v>
      </c>
      <c r="G4329" s="130">
        <v>4327</v>
      </c>
      <c r="H4329" s="130">
        <f t="shared" ca="1" si="137"/>
        <v>3.1655336634114274E-2</v>
      </c>
    </row>
    <row r="4330" spans="2:8" x14ac:dyDescent="0.25">
      <c r="B4330" s="136">
        <v>39731</v>
      </c>
      <c r="C4330" s="261">
        <v>1.9959807395935061</v>
      </c>
      <c r="D4330" s="130">
        <f t="shared" si="136"/>
        <v>-4.436452166972691E-2</v>
      </c>
      <c r="E4330" s="130">
        <v>-0.18976616623006745</v>
      </c>
      <c r="G4330" s="130">
        <v>4328</v>
      </c>
      <c r="H4330" s="130">
        <f t="shared" ca="1" si="137"/>
        <v>-2.3289097626749768E-2</v>
      </c>
    </row>
    <row r="4331" spans="2:8" x14ac:dyDescent="0.25">
      <c r="B4331" s="136">
        <v>39730</v>
      </c>
      <c r="C4331" s="261">
        <v>2.0886423587799068</v>
      </c>
      <c r="D4331" s="130">
        <f t="shared" si="136"/>
        <v>-1.95924802604098E-2</v>
      </c>
      <c r="E4331" s="130">
        <v>4.6424104876518907E-2</v>
      </c>
      <c r="G4331" s="130">
        <v>4329</v>
      </c>
      <c r="H4331" s="130">
        <f t="shared" ca="1" si="137"/>
        <v>1.0019376351283898E-2</v>
      </c>
    </row>
    <row r="4332" spans="2:8" x14ac:dyDescent="0.25">
      <c r="B4332" s="136">
        <v>39729</v>
      </c>
      <c r="C4332" s="261">
        <v>2.13038182258606</v>
      </c>
      <c r="D4332" s="130">
        <f t="shared" si="136"/>
        <v>-3.9156484966195886E-2</v>
      </c>
      <c r="E4332" s="130">
        <v>1.9984016713390604E-2</v>
      </c>
      <c r="G4332" s="130">
        <v>4330</v>
      </c>
      <c r="H4332" s="130">
        <f t="shared" ca="1" si="137"/>
        <v>-2.1456278175108388E-2</v>
      </c>
    </row>
    <row r="4333" spans="2:8" x14ac:dyDescent="0.25">
      <c r="B4333" s="136">
        <v>39728</v>
      </c>
      <c r="C4333" s="261">
        <v>2.217199563980103</v>
      </c>
      <c r="D4333" s="130">
        <f t="shared" si="136"/>
        <v>-4.5291136849410225E-2</v>
      </c>
      <c r="E4333" s="130">
        <v>4.0752197786148657E-2</v>
      </c>
      <c r="G4333" s="130">
        <v>4331</v>
      </c>
      <c r="H4333" s="130">
        <f t="shared" ca="1" si="137"/>
        <v>-1.7413068962397051E-2</v>
      </c>
    </row>
    <row r="4334" spans="2:8" x14ac:dyDescent="0.25">
      <c r="B4334" s="136">
        <v>39727</v>
      </c>
      <c r="C4334" s="261">
        <v>2.322382926940918</v>
      </c>
      <c r="D4334" s="130">
        <f t="shared" si="136"/>
        <v>-5.9499740272781168E-2</v>
      </c>
      <c r="E4334" s="130">
        <v>4.7439736444833118E-2</v>
      </c>
      <c r="G4334" s="130">
        <v>4332</v>
      </c>
      <c r="H4334" s="130">
        <f t="shared" ca="1" si="137"/>
        <v>-6.8866656822535966E-4</v>
      </c>
    </row>
    <row r="4335" spans="2:8" x14ac:dyDescent="0.25">
      <c r="B4335" s="136">
        <v>39724</v>
      </c>
      <c r="C4335" s="261">
        <v>2.4693059921264648</v>
      </c>
      <c r="D4335" s="130">
        <f t="shared" si="136"/>
        <v>-3.2701391657675022E-2</v>
      </c>
      <c r="E4335" s="130">
        <v>6.3263927529417563E-2</v>
      </c>
      <c r="G4335" s="130">
        <v>4333</v>
      </c>
      <c r="H4335" s="130">
        <f t="shared" ca="1" si="137"/>
        <v>2.0786717959974239E-2</v>
      </c>
    </row>
    <row r="4336" spans="2:8" x14ac:dyDescent="0.25">
      <c r="B4336" s="136">
        <v>39723</v>
      </c>
      <c r="C4336" s="261">
        <v>2.5527856349945068</v>
      </c>
      <c r="D4336" s="130">
        <f t="shared" si="136"/>
        <v>-5.6172629254035732E-2</v>
      </c>
      <c r="E4336" s="130">
        <v>3.3806925158008774E-2</v>
      </c>
      <c r="G4336" s="130">
        <v>4334</v>
      </c>
      <c r="H4336" s="130">
        <f t="shared" ca="1" si="137"/>
        <v>8.6883716551655228E-3</v>
      </c>
    </row>
    <row r="4337" spans="2:8" x14ac:dyDescent="0.25">
      <c r="B4337" s="136">
        <v>39722</v>
      </c>
      <c r="C4337" s="261">
        <v>2.704716682434082</v>
      </c>
      <c r="D4337" s="130">
        <f t="shared" si="136"/>
        <v>-2.7319149023735362E-2</v>
      </c>
      <c r="E4337" s="130">
        <v>5.9515787521227617E-2</v>
      </c>
      <c r="G4337" s="130">
        <v>4335</v>
      </c>
      <c r="H4337" s="130">
        <f t="shared" ca="1" si="137"/>
        <v>-1.3477357836188459E-2</v>
      </c>
    </row>
    <row r="4338" spans="2:8" x14ac:dyDescent="0.25">
      <c r="B4338" s="136">
        <v>39721</v>
      </c>
      <c r="C4338" s="261">
        <v>2.7806825637817378</v>
      </c>
      <c r="D4338" s="130">
        <f t="shared" si="136"/>
        <v>0.13492363684204495</v>
      </c>
      <c r="E4338" s="130">
        <v>2.8086446850799578E-2</v>
      </c>
      <c r="G4338" s="130">
        <v>4336</v>
      </c>
      <c r="H4338" s="130">
        <f t="shared" ca="1" si="137"/>
        <v>-2.1531502794454691E-2</v>
      </c>
    </row>
    <row r="4339" spans="2:8" x14ac:dyDescent="0.25">
      <c r="B4339" s="136">
        <v>39720</v>
      </c>
      <c r="C4339" s="261">
        <v>2.4501054286956792</v>
      </c>
      <c r="D4339" s="130">
        <f t="shared" si="136"/>
        <v>-0.12674816291000329</v>
      </c>
      <c r="E4339" s="130">
        <v>-0.11888344947812836</v>
      </c>
      <c r="G4339" s="130">
        <v>4337</v>
      </c>
      <c r="H4339" s="130">
        <f t="shared" ca="1" si="137"/>
        <v>-3.7511792887311414E-2</v>
      </c>
    </row>
    <row r="4340" spans="2:8" x14ac:dyDescent="0.25">
      <c r="B4340" s="136">
        <v>39717</v>
      </c>
      <c r="C4340" s="261">
        <v>2.805726051330566</v>
      </c>
      <c r="D4340" s="130">
        <f t="shared" si="136"/>
        <v>-1.8399563453912648E-2</v>
      </c>
      <c r="E4340" s="130">
        <v>0.14514502864646217</v>
      </c>
      <c r="G4340" s="130">
        <v>4338</v>
      </c>
      <c r="H4340" s="130">
        <f t="shared" ca="1" si="137"/>
        <v>2.7225022097314748E-2</v>
      </c>
    </row>
    <row r="4341" spans="2:8" x14ac:dyDescent="0.25">
      <c r="B4341" s="136">
        <v>39716</v>
      </c>
      <c r="C4341" s="261">
        <v>2.8583178520202641</v>
      </c>
      <c r="D4341" s="130">
        <f t="shared" si="136"/>
        <v>1.6627240731796E-2</v>
      </c>
      <c r="E4341" s="130">
        <v>1.874445321016192E-2</v>
      </c>
      <c r="G4341" s="130">
        <v>4339</v>
      </c>
      <c r="H4341" s="130">
        <f t="shared" ca="1" si="137"/>
        <v>-2.7615091444443602E-3</v>
      </c>
    </row>
    <row r="4342" spans="2:8" x14ac:dyDescent="0.25">
      <c r="B4342" s="136">
        <v>39715</v>
      </c>
      <c r="C4342" s="261">
        <v>2.8115692138671879</v>
      </c>
      <c r="D4342" s="130">
        <f t="shared" si="136"/>
        <v>-4.2638033373216047E-2</v>
      </c>
      <c r="E4342" s="130">
        <v>-1.6355297266899185E-2</v>
      </c>
      <c r="G4342" s="130">
        <v>4340</v>
      </c>
      <c r="H4342" s="130">
        <f t="shared" ca="1" si="137"/>
        <v>1.3174534469283529E-2</v>
      </c>
    </row>
    <row r="4343" spans="2:8" x14ac:dyDescent="0.25">
      <c r="B4343" s="136">
        <v>39714</v>
      </c>
      <c r="C4343" s="261">
        <v>2.9367880821228032</v>
      </c>
      <c r="D4343" s="130">
        <f t="shared" si="136"/>
        <v>-4.7644738449453175E-2</v>
      </c>
      <c r="E4343" s="130">
        <v>4.4537003619904585E-2</v>
      </c>
      <c r="G4343" s="130">
        <v>4341</v>
      </c>
      <c r="H4343" s="130">
        <f t="shared" ca="1" si="137"/>
        <v>4.2628257965012387E-3</v>
      </c>
    </row>
    <row r="4344" spans="2:8" x14ac:dyDescent="0.25">
      <c r="B4344" s="136">
        <v>39713</v>
      </c>
      <c r="C4344" s="261">
        <v>3.083710670471191</v>
      </c>
      <c r="D4344" s="130">
        <f t="shared" si="136"/>
        <v>-4.0519623027315405E-2</v>
      </c>
      <c r="E4344" s="130">
        <v>5.0028324904596966E-2</v>
      </c>
      <c r="G4344" s="130">
        <v>4342</v>
      </c>
      <c r="H4344" s="130">
        <f t="shared" ca="1" si="137"/>
        <v>5.1974102260080373E-3</v>
      </c>
    </row>
    <row r="4345" spans="2:8" x14ac:dyDescent="0.25">
      <c r="B4345" s="136">
        <v>39710</v>
      </c>
      <c r="C4345" s="261">
        <v>3.2139382362365718</v>
      </c>
      <c r="D4345" s="130">
        <f t="shared" si="136"/>
        <v>0.10252007340955024</v>
      </c>
      <c r="E4345" s="130">
        <v>4.2230799086440264E-2</v>
      </c>
      <c r="G4345" s="130">
        <v>4343</v>
      </c>
      <c r="H4345" s="130">
        <f t="shared" ca="1" si="137"/>
        <v>-1.4001664036761141E-2</v>
      </c>
    </row>
    <row r="4346" spans="2:8" x14ac:dyDescent="0.25">
      <c r="B4346" s="136">
        <v>39709</v>
      </c>
      <c r="C4346" s="261">
        <v>2.915083646774292</v>
      </c>
      <c r="D4346" s="130">
        <f t="shared" si="136"/>
        <v>1.6594183534175883E-2</v>
      </c>
      <c r="E4346" s="130">
        <v>-9.2987035684988728E-2</v>
      </c>
      <c r="G4346" s="130">
        <v>4344</v>
      </c>
      <c r="H4346" s="130">
        <f t="shared" ca="1" si="137"/>
        <v>3.3045311500706906E-3</v>
      </c>
    </row>
    <row r="4347" spans="2:8" x14ac:dyDescent="0.25">
      <c r="B4347" s="136">
        <v>39708</v>
      </c>
      <c r="C4347" s="261">
        <v>2.867499828338623</v>
      </c>
      <c r="D4347" s="130">
        <f t="shared" si="136"/>
        <v>-5.631879491682442E-2</v>
      </c>
      <c r="E4347" s="130">
        <v>-1.6323311507140861E-2</v>
      </c>
      <c r="G4347" s="130">
        <v>4345</v>
      </c>
      <c r="H4347" s="130">
        <f t="shared" ca="1" si="137"/>
        <v>1.9984223929659796E-2</v>
      </c>
    </row>
    <row r="4348" spans="2:8" x14ac:dyDescent="0.25">
      <c r="B4348" s="136">
        <v>39707</v>
      </c>
      <c r="C4348" s="261">
        <v>3.038631916046143</v>
      </c>
      <c r="D4348" s="130">
        <f t="shared" si="136"/>
        <v>4.5976890747681722E-2</v>
      </c>
      <c r="E4348" s="130">
        <v>5.9679894665127416E-2</v>
      </c>
      <c r="G4348" s="130">
        <v>4346</v>
      </c>
      <c r="H4348" s="130">
        <f t="shared" ca="1" si="137"/>
        <v>-2.4075323325385253E-2</v>
      </c>
    </row>
    <row r="4349" spans="2:8" x14ac:dyDescent="0.25">
      <c r="B4349" s="136">
        <v>39706</v>
      </c>
      <c r="C4349" s="261">
        <v>2.9050660133361821</v>
      </c>
      <c r="D4349" s="130">
        <f t="shared" si="136"/>
        <v>-6.5521114092238375E-2</v>
      </c>
      <c r="E4349" s="130">
        <v>-4.3955933591244709E-2</v>
      </c>
      <c r="G4349" s="130">
        <v>4347</v>
      </c>
      <c r="H4349" s="130">
        <f t="shared" ca="1" si="137"/>
        <v>-1.2097103221820427E-3</v>
      </c>
    </row>
    <row r="4350" spans="2:8" x14ac:dyDescent="0.25">
      <c r="B4350" s="136">
        <v>39703</v>
      </c>
      <c r="C4350" s="261">
        <v>3.1087551116943359</v>
      </c>
      <c r="D4350" s="130">
        <f t="shared" si="136"/>
        <v>1.6136816730793133E-3</v>
      </c>
      <c r="E4350" s="130">
        <v>7.0115135911915816E-2</v>
      </c>
      <c r="G4350" s="130">
        <v>4348</v>
      </c>
      <c r="H4350" s="130">
        <f t="shared" ca="1" si="137"/>
        <v>9.8599708641998584E-3</v>
      </c>
    </row>
    <row r="4351" spans="2:8" x14ac:dyDescent="0.25">
      <c r="B4351" s="136">
        <v>39702</v>
      </c>
      <c r="C4351" s="261">
        <v>3.103746652603149</v>
      </c>
      <c r="D4351" s="130">
        <f t="shared" si="136"/>
        <v>-5.1288221501148853E-2</v>
      </c>
      <c r="E4351" s="130">
        <v>-1.6110818997438668E-3</v>
      </c>
      <c r="G4351" s="130">
        <v>4349</v>
      </c>
      <c r="H4351" s="130">
        <f t="shared" ca="1" si="137"/>
        <v>-6.2123205774796469E-3</v>
      </c>
    </row>
    <row r="4352" spans="2:8" x14ac:dyDescent="0.25">
      <c r="B4352" s="136">
        <v>39701</v>
      </c>
      <c r="C4352" s="261">
        <v>3.2715380191802979</v>
      </c>
      <c r="D4352" s="130">
        <f t="shared" si="136"/>
        <v>1.9245429362798723E-2</v>
      </c>
      <c r="E4352" s="130">
        <v>5.4060909396847927E-2</v>
      </c>
      <c r="G4352" s="130">
        <v>4350</v>
      </c>
      <c r="H4352" s="130">
        <f t="shared" ca="1" si="137"/>
        <v>-2.6179681340885802E-2</v>
      </c>
    </row>
    <row r="4353" spans="2:8" x14ac:dyDescent="0.25">
      <c r="B4353" s="136">
        <v>39700</v>
      </c>
      <c r="C4353" s="261">
        <v>3.209764719009399</v>
      </c>
      <c r="D4353" s="130">
        <f t="shared" si="136"/>
        <v>-2.5348401703542696E-2</v>
      </c>
      <c r="E4353" s="130">
        <v>-1.8882036463808705E-2</v>
      </c>
      <c r="G4353" s="130">
        <v>4351</v>
      </c>
      <c r="H4353" s="130">
        <f t="shared" ca="1" si="137"/>
        <v>-6.2846666353872632E-3</v>
      </c>
    </row>
    <row r="4354" spans="2:8" x14ac:dyDescent="0.25">
      <c r="B4354" s="136">
        <v>39699</v>
      </c>
      <c r="C4354" s="261">
        <v>3.2932431697845459</v>
      </c>
      <c r="D4354" s="130">
        <f t="shared" si="136"/>
        <v>1.5235083383658946E-3</v>
      </c>
      <c r="E4354" s="130">
        <v>2.6007654168779742E-2</v>
      </c>
      <c r="G4354" s="130">
        <v>4352</v>
      </c>
      <c r="H4354" s="130">
        <f t="shared" ca="1" si="137"/>
        <v>2.4742362229490431E-2</v>
      </c>
    </row>
    <row r="4355" spans="2:8" x14ac:dyDescent="0.25">
      <c r="B4355" s="136">
        <v>39696</v>
      </c>
      <c r="C4355" s="261">
        <v>3.2882335186004639</v>
      </c>
      <c r="D4355" s="130">
        <f t="shared" ref="D4355:D4418" si="138">(C4355-C4356)/C4356</f>
        <v>-3.2894261394220241E-3</v>
      </c>
      <c r="E4355" s="130">
        <v>-1.5211907915107824E-3</v>
      </c>
      <c r="G4355" s="130">
        <v>4353</v>
      </c>
      <c r="H4355" s="130">
        <f t="shared" ref="H4355:H4418" ca="1" si="139">_xlfn.NORM.INV(RAND(),N$5,N$6)</f>
        <v>-6.9954618519230615E-4</v>
      </c>
    </row>
    <row r="4356" spans="2:8" x14ac:dyDescent="0.25">
      <c r="B4356" s="136">
        <v>39695</v>
      </c>
      <c r="C4356" s="261">
        <v>3.2990856170654301</v>
      </c>
      <c r="D4356" s="130">
        <f t="shared" si="138"/>
        <v>-2.6840402132018479E-2</v>
      </c>
      <c r="E4356" s="130">
        <v>3.3002821738722281E-3</v>
      </c>
      <c r="G4356" s="130">
        <v>4354</v>
      </c>
      <c r="H4356" s="130">
        <f t="shared" ca="1" si="139"/>
        <v>-3.1888269233416651E-2</v>
      </c>
    </row>
    <row r="4357" spans="2:8" x14ac:dyDescent="0.25">
      <c r="B4357" s="136">
        <v>39694</v>
      </c>
      <c r="C4357" s="261">
        <v>3.390076637268066</v>
      </c>
      <c r="D4357" s="130">
        <f t="shared" si="138"/>
        <v>-1.2162911907015147E-2</v>
      </c>
      <c r="E4357" s="130">
        <v>2.75806786377291E-2</v>
      </c>
      <c r="G4357" s="130">
        <v>4355</v>
      </c>
      <c r="H4357" s="130">
        <f t="shared" ca="1" si="139"/>
        <v>-2.3252646816597968E-2</v>
      </c>
    </row>
    <row r="4358" spans="2:8" x14ac:dyDescent="0.25">
      <c r="B4358" s="136">
        <v>39693</v>
      </c>
      <c r="C4358" s="261">
        <v>3.4318175315856929</v>
      </c>
      <c r="D4358" s="130">
        <f t="shared" si="138"/>
        <v>-4.1181412973150871E-3</v>
      </c>
      <c r="E4358" s="130">
        <v>1.2312669825442163E-2</v>
      </c>
      <c r="G4358" s="130">
        <v>4356</v>
      </c>
      <c r="H4358" s="130">
        <f t="shared" ca="1" si="139"/>
        <v>-2.7707894367383665E-2</v>
      </c>
    </row>
    <row r="4359" spans="2:8" x14ac:dyDescent="0.25">
      <c r="B4359" s="136">
        <v>39689</v>
      </c>
      <c r="C4359" s="261">
        <v>3.446008682250977</v>
      </c>
      <c r="D4359" s="130">
        <f t="shared" si="138"/>
        <v>-2.8989426468526225E-3</v>
      </c>
      <c r="E4359" s="130">
        <v>4.1351705137793208E-3</v>
      </c>
      <c r="G4359" s="130">
        <v>4357</v>
      </c>
      <c r="H4359" s="130">
        <f t="shared" ca="1" si="139"/>
        <v>4.285535017492683E-2</v>
      </c>
    </row>
    <row r="4360" spans="2:8" x14ac:dyDescent="0.25">
      <c r="B4360" s="136">
        <v>39688</v>
      </c>
      <c r="C4360" s="261">
        <v>3.456027507781982</v>
      </c>
      <c r="D4360" s="130">
        <f t="shared" si="138"/>
        <v>5.5867820790092646E-3</v>
      </c>
      <c r="E4360" s="130">
        <v>2.9073709484854072E-3</v>
      </c>
      <c r="G4360" s="130">
        <v>4358</v>
      </c>
      <c r="H4360" s="130">
        <f t="shared" ca="1" si="139"/>
        <v>3.0168720564752526E-2</v>
      </c>
    </row>
    <row r="4361" spans="2:8" x14ac:dyDescent="0.25">
      <c r="B4361" s="136">
        <v>39687</v>
      </c>
      <c r="C4361" s="261">
        <v>3.4368267059326172</v>
      </c>
      <c r="D4361" s="130">
        <f t="shared" si="138"/>
        <v>1.5790772875980973E-2</v>
      </c>
      <c r="E4361" s="130">
        <v>-5.5557433516168764E-3</v>
      </c>
      <c r="G4361" s="130">
        <v>4359</v>
      </c>
      <c r="H4361" s="130">
        <f t="shared" ca="1" si="139"/>
        <v>3.1994405861769298E-2</v>
      </c>
    </row>
    <row r="4362" spans="2:8" x14ac:dyDescent="0.25">
      <c r="B4362" s="136">
        <v>39686</v>
      </c>
      <c r="C4362" s="261">
        <v>3.3834002017974849</v>
      </c>
      <c r="D4362" s="130">
        <f t="shared" si="138"/>
        <v>1.5789136882563386E-2</v>
      </c>
      <c r="E4362" s="130">
        <v>-1.5545300565462892E-2</v>
      </c>
      <c r="G4362" s="130">
        <v>4360</v>
      </c>
      <c r="H4362" s="130">
        <f t="shared" ca="1" si="139"/>
        <v>-1.7264175334696947E-2</v>
      </c>
    </row>
    <row r="4363" spans="2:8" x14ac:dyDescent="0.25">
      <c r="B4363" s="136">
        <v>39685</v>
      </c>
      <c r="C4363" s="261">
        <v>3.330809593200684</v>
      </c>
      <c r="D4363" s="130">
        <f t="shared" si="138"/>
        <v>-3.9941867752710893E-2</v>
      </c>
      <c r="E4363" s="130">
        <v>-1.5543715038162284E-2</v>
      </c>
      <c r="G4363" s="130">
        <v>4361</v>
      </c>
      <c r="H4363" s="130">
        <f t="shared" ca="1" si="139"/>
        <v>1.8459501261891626E-2</v>
      </c>
    </row>
    <row r="4364" spans="2:8" x14ac:dyDescent="0.25">
      <c r="B4364" s="136">
        <v>39682</v>
      </c>
      <c r="C4364" s="261">
        <v>3.4693832397460942</v>
      </c>
      <c r="D4364" s="130">
        <f t="shared" si="138"/>
        <v>3.2289991971750795E-2</v>
      </c>
      <c r="E4364" s="130">
        <v>4.1603592960788312E-2</v>
      </c>
      <c r="G4364" s="130">
        <v>4362</v>
      </c>
      <c r="H4364" s="130">
        <f t="shared" ca="1" si="139"/>
        <v>-2.350430166187017E-3</v>
      </c>
    </row>
    <row r="4365" spans="2:8" x14ac:dyDescent="0.25">
      <c r="B4365" s="136">
        <v>39681</v>
      </c>
      <c r="C4365" s="261">
        <v>3.36086106300354</v>
      </c>
      <c r="D4365" s="130">
        <f t="shared" si="138"/>
        <v>-9.1066900276079825E-3</v>
      </c>
      <c r="E4365" s="130">
        <v>-3.127996224207745E-2</v>
      </c>
      <c r="G4365" s="130">
        <v>4363</v>
      </c>
      <c r="H4365" s="130">
        <f t="shared" ca="1" si="139"/>
        <v>-3.2172213271211419E-2</v>
      </c>
    </row>
    <row r="4366" spans="2:8" x14ac:dyDescent="0.25">
      <c r="B4366" s="136">
        <v>39680</v>
      </c>
      <c r="C4366" s="261">
        <v>3.3917486667633061</v>
      </c>
      <c r="D4366" s="130">
        <f t="shared" si="138"/>
        <v>-4.1662402448570928E-3</v>
      </c>
      <c r="E4366" s="130">
        <v>9.1903840059851753E-3</v>
      </c>
      <c r="G4366" s="130">
        <v>4364</v>
      </c>
      <c r="H4366" s="130">
        <f t="shared" ca="1" si="139"/>
        <v>2.0821371448174333E-2</v>
      </c>
    </row>
    <row r="4367" spans="2:8" x14ac:dyDescent="0.25">
      <c r="B4367" s="136">
        <v>39679</v>
      </c>
      <c r="C4367" s="261">
        <v>3.4059386253356929</v>
      </c>
      <c r="D4367" s="130">
        <f t="shared" si="138"/>
        <v>-2.0643315237574532E-2</v>
      </c>
      <c r="E4367" s="130">
        <v>4.1836704209360148E-3</v>
      </c>
      <c r="G4367" s="130">
        <v>4365</v>
      </c>
      <c r="H4367" s="130">
        <f t="shared" ca="1" si="139"/>
        <v>2.4111098260883746E-2</v>
      </c>
    </row>
    <row r="4368" spans="2:8" x14ac:dyDescent="0.25">
      <c r="B4368" s="136">
        <v>39678</v>
      </c>
      <c r="C4368" s="261">
        <v>3.477730512619019</v>
      </c>
      <c r="D4368" s="130">
        <f t="shared" si="138"/>
        <v>-1.7916061672569719E-2</v>
      </c>
      <c r="E4368" s="130">
        <v>2.1078444206037387E-2</v>
      </c>
      <c r="G4368" s="130">
        <v>4366</v>
      </c>
      <c r="H4368" s="130">
        <f t="shared" ca="1" si="139"/>
        <v>7.8807512384956469E-3</v>
      </c>
    </row>
    <row r="4369" spans="2:8" x14ac:dyDescent="0.25">
      <c r="B4369" s="136">
        <v>39675</v>
      </c>
      <c r="C4369" s="261">
        <v>3.5411744117736821</v>
      </c>
      <c r="D4369" s="130">
        <f t="shared" si="138"/>
        <v>3.5484550119580368E-3</v>
      </c>
      <c r="E4369" s="130">
        <v>1.8242902641379358E-2</v>
      </c>
      <c r="G4369" s="130">
        <v>4367</v>
      </c>
      <c r="H4369" s="130">
        <f t="shared" ca="1" si="139"/>
        <v>1.176000793229204E-2</v>
      </c>
    </row>
    <row r="4370" spans="2:8" x14ac:dyDescent="0.25">
      <c r="B4370" s="136">
        <v>39674</v>
      </c>
      <c r="C4370" s="261">
        <v>3.5286531448364258</v>
      </c>
      <c r="D4370" s="130">
        <f t="shared" si="138"/>
        <v>4.8363022295763697E-2</v>
      </c>
      <c r="E4370" s="130">
        <v>-3.5359080014883328E-3</v>
      </c>
      <c r="G4370" s="130">
        <v>4368</v>
      </c>
      <c r="H4370" s="130">
        <f t="shared" ca="1" si="139"/>
        <v>-1.5161058149484269E-2</v>
      </c>
    </row>
    <row r="4371" spans="2:8" x14ac:dyDescent="0.25">
      <c r="B4371" s="136">
        <v>39673</v>
      </c>
      <c r="C4371" s="261">
        <v>3.365869522094727</v>
      </c>
      <c r="D4371" s="130">
        <f t="shared" si="138"/>
        <v>8.7567426203633645E-3</v>
      </c>
      <c r="E4371" s="130">
        <v>-4.6131942149061744E-2</v>
      </c>
      <c r="G4371" s="130">
        <v>4369</v>
      </c>
      <c r="H4371" s="130">
        <f t="shared" ca="1" si="139"/>
        <v>2.0188381144866284E-2</v>
      </c>
    </row>
    <row r="4372" spans="2:8" x14ac:dyDescent="0.25">
      <c r="B4372" s="136">
        <v>39672</v>
      </c>
      <c r="C4372" s="261">
        <v>3.3366513252258301</v>
      </c>
      <c r="D4372" s="130">
        <f t="shared" si="138"/>
        <v>-3.3139674743658101E-2</v>
      </c>
      <c r="E4372" s="130">
        <v>-8.6807277219448399E-3</v>
      </c>
      <c r="G4372" s="130">
        <v>4370</v>
      </c>
      <c r="H4372" s="130">
        <f t="shared" ca="1" si="139"/>
        <v>1.1519842045984649E-2</v>
      </c>
    </row>
    <row r="4373" spans="2:8" x14ac:dyDescent="0.25">
      <c r="B4373" s="136">
        <v>39671</v>
      </c>
      <c r="C4373" s="261">
        <v>3.451016902923584</v>
      </c>
      <c r="D4373" s="130">
        <f t="shared" si="138"/>
        <v>-4.3355721419213655E-3</v>
      </c>
      <c r="E4373" s="130">
        <v>3.4275555504743503E-2</v>
      </c>
      <c r="G4373" s="130">
        <v>4371</v>
      </c>
      <c r="H4373" s="130">
        <f t="shared" ca="1" si="139"/>
        <v>2.8402909611111161E-3</v>
      </c>
    </row>
    <row r="4374" spans="2:8" x14ac:dyDescent="0.25">
      <c r="B4374" s="136">
        <v>39668</v>
      </c>
      <c r="C4374" s="261">
        <v>3.4660441875457759</v>
      </c>
      <c r="D4374" s="130">
        <f t="shared" si="138"/>
        <v>1.5407074874804947E-2</v>
      </c>
      <c r="E4374" s="130">
        <v>4.3544511791470319E-3</v>
      </c>
      <c r="G4374" s="130">
        <v>4372</v>
      </c>
      <c r="H4374" s="130">
        <f t="shared" ca="1" si="139"/>
        <v>-6.7066721832165763E-2</v>
      </c>
    </row>
    <row r="4375" spans="2:8" x14ac:dyDescent="0.25">
      <c r="B4375" s="136">
        <v>39667</v>
      </c>
      <c r="C4375" s="261">
        <v>3.4134528636932369</v>
      </c>
      <c r="D4375" s="130">
        <f t="shared" si="138"/>
        <v>-2.3638862572945604E-2</v>
      </c>
      <c r="E4375" s="130">
        <v>-1.5173298725247279E-2</v>
      </c>
      <c r="G4375" s="130">
        <v>4373</v>
      </c>
      <c r="H4375" s="130">
        <f t="shared" ca="1" si="139"/>
        <v>2.2050881755496445E-2</v>
      </c>
    </row>
    <row r="4376" spans="2:8" x14ac:dyDescent="0.25">
      <c r="B4376" s="136">
        <v>39666</v>
      </c>
      <c r="C4376" s="261">
        <v>3.4960966110229492</v>
      </c>
      <c r="D4376" s="130">
        <f t="shared" si="138"/>
        <v>2.747761559646231E-2</v>
      </c>
      <c r="E4376" s="130">
        <v>2.421118750715506E-2</v>
      </c>
      <c r="G4376" s="130">
        <v>4374</v>
      </c>
      <c r="H4376" s="130">
        <f t="shared" ca="1" si="139"/>
        <v>7.3708359969636844E-3</v>
      </c>
    </row>
    <row r="4377" spans="2:8" x14ac:dyDescent="0.25">
      <c r="B4377" s="136">
        <v>39665</v>
      </c>
      <c r="C4377" s="261">
        <v>3.4026012420654301</v>
      </c>
      <c r="D4377" s="130">
        <f t="shared" si="138"/>
        <v>2.9813222771116039E-2</v>
      </c>
      <c r="E4377" s="130">
        <v>-2.6742787559913161E-2</v>
      </c>
      <c r="G4377" s="130">
        <v>4375</v>
      </c>
      <c r="H4377" s="130">
        <f t="shared" ca="1" si="139"/>
        <v>-3.4527601416329795E-2</v>
      </c>
    </row>
    <row r="4378" spans="2:8" x14ac:dyDescent="0.25">
      <c r="B4378" s="136">
        <v>39664</v>
      </c>
      <c r="C4378" s="261">
        <v>3.3040955066680908</v>
      </c>
      <c r="D4378" s="130">
        <f t="shared" si="138"/>
        <v>-2.1508084445385992E-2</v>
      </c>
      <c r="E4378" s="130">
        <v>-2.8950126209189547E-2</v>
      </c>
      <c r="G4378" s="130">
        <v>4376</v>
      </c>
      <c r="H4378" s="130">
        <f t="shared" ca="1" si="139"/>
        <v>-4.6042369307274081E-2</v>
      </c>
    </row>
    <row r="4379" spans="2:8" x14ac:dyDescent="0.25">
      <c r="B4379" s="136">
        <v>39661</v>
      </c>
      <c r="C4379" s="261">
        <v>3.3767223358154301</v>
      </c>
      <c r="D4379" s="130">
        <f t="shared" si="138"/>
        <v>2.6910746063019523E-2</v>
      </c>
      <c r="E4379" s="130">
        <v>2.1980850432673331E-2</v>
      </c>
      <c r="G4379" s="130">
        <v>4377</v>
      </c>
      <c r="H4379" s="130">
        <f t="shared" ca="1" si="139"/>
        <v>-2.8354693138168113E-3</v>
      </c>
    </row>
    <row r="4380" spans="2:8" x14ac:dyDescent="0.25">
      <c r="B4380" s="136">
        <v>39660</v>
      </c>
      <c r="C4380" s="261">
        <v>3.2882335186004639</v>
      </c>
      <c r="D4380" s="130">
        <f t="shared" si="138"/>
        <v>6.9014230521007025E-3</v>
      </c>
      <c r="E4380" s="130">
        <v>-2.6205535550377874E-2</v>
      </c>
      <c r="G4380" s="130">
        <v>4378</v>
      </c>
      <c r="H4380" s="130">
        <f t="shared" ca="1" si="139"/>
        <v>2.2634006672644998E-3</v>
      </c>
    </row>
    <row r="4381" spans="2:8" x14ac:dyDescent="0.25">
      <c r="B4381" s="136">
        <v>39659</v>
      </c>
      <c r="C4381" s="261">
        <v>3.2656955718994141</v>
      </c>
      <c r="D4381" s="130">
        <f t="shared" si="138"/>
        <v>-6.8541198712196065E-3</v>
      </c>
      <c r="E4381" s="130">
        <v>-6.8541198712196065E-3</v>
      </c>
      <c r="G4381" s="130">
        <v>4379</v>
      </c>
      <c r="H4381" s="130">
        <f t="shared" ca="1" si="139"/>
        <v>-4.1428379718365688E-2</v>
      </c>
    </row>
    <row r="4382" spans="2:8" x14ac:dyDescent="0.25">
      <c r="B4382" s="136">
        <v>39658</v>
      </c>
      <c r="C4382" s="261">
        <v>3.2882335186004639</v>
      </c>
      <c r="D4382" s="130">
        <f t="shared" si="138"/>
        <v>4.2063177424883864E-2</v>
      </c>
      <c r="E4382" s="130">
        <v>6.9014230521007025E-3</v>
      </c>
      <c r="G4382" s="130">
        <v>4380</v>
      </c>
      <c r="H4382" s="130">
        <f t="shared" ca="1" si="139"/>
        <v>3.341669770665235E-2</v>
      </c>
    </row>
    <row r="4383" spans="2:8" x14ac:dyDescent="0.25">
      <c r="B4383" s="136">
        <v>39657</v>
      </c>
      <c r="C4383" s="261">
        <v>3.1555030345916748</v>
      </c>
      <c r="D4383" s="130">
        <f t="shared" si="138"/>
        <v>-1.3054684846353953E-2</v>
      </c>
      <c r="E4383" s="130">
        <v>-4.0365285268815623E-2</v>
      </c>
      <c r="G4383" s="130">
        <v>4381</v>
      </c>
      <c r="H4383" s="130">
        <f t="shared" ca="1" si="139"/>
        <v>2.1098384285698393E-2</v>
      </c>
    </row>
    <row r="4384" spans="2:8" x14ac:dyDescent="0.25">
      <c r="B4384" s="136">
        <v>39654</v>
      </c>
      <c r="C4384" s="261">
        <v>3.1972420215606689</v>
      </c>
      <c r="D4384" s="130">
        <f t="shared" si="138"/>
        <v>1.1621627309956799E-2</v>
      </c>
      <c r="E4384" s="130">
        <v>1.3227363913593956E-2</v>
      </c>
      <c r="G4384" s="130">
        <v>4382</v>
      </c>
      <c r="H4384" s="130">
        <f t="shared" ca="1" si="139"/>
        <v>-7.6432058059663762E-3</v>
      </c>
    </row>
    <row r="4385" spans="2:8" x14ac:dyDescent="0.25">
      <c r="B4385" s="136">
        <v>39653</v>
      </c>
      <c r="C4385" s="261">
        <v>3.16051173210144</v>
      </c>
      <c r="D4385" s="130">
        <f t="shared" si="138"/>
        <v>-5.3972767192459234E-2</v>
      </c>
      <c r="E4385" s="130">
        <v>-1.1488116699185572E-2</v>
      </c>
      <c r="G4385" s="130">
        <v>4383</v>
      </c>
      <c r="H4385" s="130">
        <f t="shared" ca="1" si="139"/>
        <v>-5.9840961256375433E-3</v>
      </c>
    </row>
    <row r="4386" spans="2:8" x14ac:dyDescent="0.25">
      <c r="B4386" s="136">
        <v>39652</v>
      </c>
      <c r="C4386" s="261">
        <v>3.3408253192901611</v>
      </c>
      <c r="D4386" s="130">
        <f t="shared" si="138"/>
        <v>1.9877381256079716E-2</v>
      </c>
      <c r="E4386" s="130">
        <v>5.7052022733302669E-2</v>
      </c>
      <c r="G4386" s="130">
        <v>4384</v>
      </c>
      <c r="H4386" s="130">
        <f t="shared" ca="1" si="139"/>
        <v>1.2270610000643204E-2</v>
      </c>
    </row>
    <row r="4387" spans="2:8" x14ac:dyDescent="0.25">
      <c r="B4387" s="136">
        <v>39651</v>
      </c>
      <c r="C4387" s="261">
        <v>3.2757127285003662</v>
      </c>
      <c r="D4387" s="130">
        <f t="shared" si="138"/>
        <v>4.6958354949167634E-2</v>
      </c>
      <c r="E4387" s="130">
        <v>-1.9489971658748582E-2</v>
      </c>
      <c r="G4387" s="130">
        <v>4385</v>
      </c>
      <c r="H4387" s="130">
        <f t="shared" ca="1" si="139"/>
        <v>2.2228625674104378E-2</v>
      </c>
    </row>
    <row r="4388" spans="2:8" x14ac:dyDescent="0.25">
      <c r="B4388" s="136">
        <v>39650</v>
      </c>
      <c r="C4388" s="261">
        <v>3.128789901733398</v>
      </c>
      <c r="D4388" s="130">
        <f t="shared" si="138"/>
        <v>-2.4466510186976778E-2</v>
      </c>
      <c r="E4388" s="130">
        <v>-4.4852170792836904E-2</v>
      </c>
      <c r="G4388" s="130">
        <v>4386</v>
      </c>
      <c r="H4388" s="130">
        <f t="shared" ca="1" si="139"/>
        <v>-2.9453524208606922E-2</v>
      </c>
    </row>
    <row r="4389" spans="2:8" x14ac:dyDescent="0.25">
      <c r="B4389" s="136">
        <v>39647</v>
      </c>
      <c r="C4389" s="261">
        <v>3.207260370254517</v>
      </c>
      <c r="D4389" s="130">
        <f t="shared" si="138"/>
        <v>-3.321593700916424E-2</v>
      </c>
      <c r="E4389" s="130">
        <v>2.5080133529466201E-2</v>
      </c>
      <c r="G4389" s="130">
        <v>4387</v>
      </c>
      <c r="H4389" s="130">
        <f t="shared" ca="1" si="139"/>
        <v>1.068780633307723E-2</v>
      </c>
    </row>
    <row r="4390" spans="2:8" x14ac:dyDescent="0.25">
      <c r="B4390" s="136">
        <v>39646</v>
      </c>
      <c r="C4390" s="261">
        <v>3.3174526691436772</v>
      </c>
      <c r="D4390" s="130">
        <f t="shared" si="138"/>
        <v>1.4811484233465623E-2</v>
      </c>
      <c r="E4390" s="130">
        <v>3.4357141662438737E-2</v>
      </c>
      <c r="G4390" s="130">
        <v>4388</v>
      </c>
      <c r="H4390" s="130">
        <f t="shared" ca="1" si="139"/>
        <v>-1.8797666626161894E-2</v>
      </c>
    </row>
    <row r="4391" spans="2:8" x14ac:dyDescent="0.25">
      <c r="B4391" s="136">
        <v>39645</v>
      </c>
      <c r="C4391" s="261">
        <v>3.2690334320068359</v>
      </c>
      <c r="D4391" s="130">
        <f t="shared" si="138"/>
        <v>5.7806287023031186E-2</v>
      </c>
      <c r="E4391" s="130">
        <v>-1.4595306087468479E-2</v>
      </c>
      <c r="G4391" s="130">
        <v>4389</v>
      </c>
      <c r="H4391" s="130">
        <f t="shared" ca="1" si="139"/>
        <v>-5.7698095540848751E-3</v>
      </c>
    </row>
    <row r="4392" spans="2:8" x14ac:dyDescent="0.25">
      <c r="B4392" s="136">
        <v>39644</v>
      </c>
      <c r="C4392" s="261">
        <v>3.090389490127563</v>
      </c>
      <c r="D4392" s="130">
        <f t="shared" si="138"/>
        <v>-3.49942863960903E-3</v>
      </c>
      <c r="E4392" s="130">
        <v>-5.4647327901325461E-2</v>
      </c>
      <c r="G4392" s="130">
        <v>4390</v>
      </c>
      <c r="H4392" s="130">
        <f t="shared" ca="1" si="139"/>
        <v>1.3350118046727094E-2</v>
      </c>
    </row>
    <row r="4393" spans="2:8" x14ac:dyDescent="0.25">
      <c r="B4393" s="136">
        <v>39643</v>
      </c>
      <c r="C4393" s="261">
        <v>3.1012420654296879</v>
      </c>
      <c r="D4393" s="130">
        <f t="shared" si="138"/>
        <v>-2.5956808742488222E-2</v>
      </c>
      <c r="E4393" s="130">
        <v>3.5117176449098479E-3</v>
      </c>
      <c r="G4393" s="130">
        <v>4391</v>
      </c>
      <c r="H4393" s="130">
        <f t="shared" ca="1" si="139"/>
        <v>-2.0852740142487763E-2</v>
      </c>
    </row>
    <row r="4394" spans="2:8" x14ac:dyDescent="0.25">
      <c r="B4394" s="136">
        <v>39640</v>
      </c>
      <c r="C4394" s="261">
        <v>3.1838855743408199</v>
      </c>
      <c r="D4394" s="130">
        <f t="shared" si="138"/>
        <v>-0.1329848743199229</v>
      </c>
      <c r="E4394" s="130">
        <v>2.6648519260195631E-2</v>
      </c>
      <c r="G4394" s="130">
        <v>4392</v>
      </c>
      <c r="H4394" s="130">
        <f t="shared" ca="1" si="139"/>
        <v>3.0935754520721554E-4</v>
      </c>
    </row>
    <row r="4395" spans="2:8" x14ac:dyDescent="0.25">
      <c r="B4395" s="136">
        <v>39639</v>
      </c>
      <c r="C4395" s="261">
        <v>3.672237634658813</v>
      </c>
      <c r="D4395" s="130">
        <f t="shared" si="138"/>
        <v>3.6506800006464038E-3</v>
      </c>
      <c r="E4395" s="130">
        <v>0.15338241557851834</v>
      </c>
      <c r="G4395" s="130">
        <v>4393</v>
      </c>
      <c r="H4395" s="130">
        <f t="shared" ca="1" si="139"/>
        <v>5.1605879656472856E-2</v>
      </c>
    </row>
    <row r="4396" spans="2:8" x14ac:dyDescent="0.25">
      <c r="B4396" s="136">
        <v>39638</v>
      </c>
      <c r="C4396" s="261">
        <v>3.658880233764648</v>
      </c>
      <c r="D4396" s="130">
        <f t="shared" si="138"/>
        <v>1.9065372303069525E-2</v>
      </c>
      <c r="E4396" s="130">
        <v>-3.6374010135120445E-3</v>
      </c>
      <c r="G4396" s="130">
        <v>4394</v>
      </c>
      <c r="H4396" s="130">
        <f t="shared" ca="1" si="139"/>
        <v>-1.1554790735455222E-2</v>
      </c>
    </row>
    <row r="4397" spans="2:8" x14ac:dyDescent="0.25">
      <c r="B4397" s="136">
        <v>39637</v>
      </c>
      <c r="C4397" s="261">
        <v>3.5904273986816411</v>
      </c>
      <c r="D4397" s="130">
        <f t="shared" si="138"/>
        <v>7.2598102416433167E-3</v>
      </c>
      <c r="E4397" s="130">
        <v>-1.8708684272120957E-2</v>
      </c>
      <c r="G4397" s="130">
        <v>4395</v>
      </c>
      <c r="H4397" s="130">
        <f t="shared" ca="1" si="139"/>
        <v>-4.7586189985418192E-2</v>
      </c>
    </row>
    <row r="4398" spans="2:8" x14ac:dyDescent="0.25">
      <c r="B4398" s="136">
        <v>39636</v>
      </c>
      <c r="C4398" s="261">
        <v>3.564549446105957</v>
      </c>
      <c r="D4398" s="130">
        <f t="shared" si="138"/>
        <v>2.3478484268746359E-3</v>
      </c>
      <c r="E4398" s="130">
        <v>-7.2074852662906063E-3</v>
      </c>
      <c r="G4398" s="130">
        <v>4396</v>
      </c>
      <c r="H4398" s="130">
        <f t="shared" ca="1" si="139"/>
        <v>-6.7501475671044604E-3</v>
      </c>
    </row>
    <row r="4399" spans="2:8" x14ac:dyDescent="0.25">
      <c r="B4399" s="136">
        <v>39632</v>
      </c>
      <c r="C4399" s="261">
        <v>3.5562000274658199</v>
      </c>
      <c r="D4399" s="130">
        <f t="shared" si="138"/>
        <v>-2.2936178257382072E-2</v>
      </c>
      <c r="E4399" s="130">
        <v>-2.3423489465852045E-3</v>
      </c>
      <c r="G4399" s="130">
        <v>4397</v>
      </c>
      <c r="H4399" s="130">
        <f t="shared" ca="1" si="139"/>
        <v>8.637578508639206E-4</v>
      </c>
    </row>
    <row r="4400" spans="2:8" x14ac:dyDescent="0.25">
      <c r="B4400" s="136">
        <v>39631</v>
      </c>
      <c r="C4400" s="261">
        <v>3.6396803855896001</v>
      </c>
      <c r="D4400" s="130">
        <f t="shared" si="138"/>
        <v>2.9905241048385667E-3</v>
      </c>
      <c r="E4400" s="130">
        <v>2.3474595770494114E-2</v>
      </c>
      <c r="G4400" s="130">
        <v>4398</v>
      </c>
      <c r="H4400" s="130">
        <f t="shared" ca="1" si="139"/>
        <v>-8.8298278422104075E-3</v>
      </c>
    </row>
    <row r="4401" spans="2:8" x14ac:dyDescent="0.25">
      <c r="B4401" s="136">
        <v>39630</v>
      </c>
      <c r="C4401" s="261">
        <v>3.6288282871246338</v>
      </c>
      <c r="D4401" s="130">
        <f t="shared" si="138"/>
        <v>2.3000728991688543E-4</v>
      </c>
      <c r="E4401" s="130">
        <v>-2.9816075356320906E-3</v>
      </c>
      <c r="G4401" s="130">
        <v>4399</v>
      </c>
      <c r="H4401" s="130">
        <f t="shared" ca="1" si="139"/>
        <v>-2.5938748089093671E-2</v>
      </c>
    </row>
    <row r="4402" spans="2:8" x14ac:dyDescent="0.25">
      <c r="B4402" s="136">
        <v>39629</v>
      </c>
      <c r="C4402" s="261">
        <v>3.6279938220977779</v>
      </c>
      <c r="D4402" s="130">
        <f t="shared" si="138"/>
        <v>9.9931310498647102E-3</v>
      </c>
      <c r="E4402" s="130">
        <v>-2.2995439872882935E-4</v>
      </c>
      <c r="G4402" s="130">
        <v>4400</v>
      </c>
      <c r="H4402" s="130">
        <f t="shared" ca="1" si="139"/>
        <v>4.4849574834682666E-2</v>
      </c>
    </row>
    <row r="4403" spans="2:8" x14ac:dyDescent="0.25">
      <c r="B4403" s="136">
        <v>39626</v>
      </c>
      <c r="C4403" s="261">
        <v>3.5920975208282471</v>
      </c>
      <c r="D4403" s="130">
        <f t="shared" si="138"/>
        <v>9.8563612137542046E-3</v>
      </c>
      <c r="E4403" s="130">
        <v>-9.894256448533546E-3</v>
      </c>
      <c r="G4403" s="130">
        <v>4401</v>
      </c>
      <c r="H4403" s="130">
        <f t="shared" ca="1" si="139"/>
        <v>-3.8919522706096256E-2</v>
      </c>
    </row>
    <row r="4404" spans="2:8" x14ac:dyDescent="0.25">
      <c r="B4404" s="136">
        <v>39625</v>
      </c>
      <c r="C4404" s="261">
        <v>3.5570380687713619</v>
      </c>
      <c r="D4404" s="130">
        <f t="shared" si="138"/>
        <v>-3.8582616022335321E-2</v>
      </c>
      <c r="E4404" s="130">
        <v>-9.7601615361493262E-3</v>
      </c>
      <c r="G4404" s="130">
        <v>4402</v>
      </c>
      <c r="H4404" s="130">
        <f t="shared" ca="1" si="139"/>
        <v>3.4397523934522951E-2</v>
      </c>
    </row>
    <row r="4405" spans="2:8" x14ac:dyDescent="0.25">
      <c r="B4405" s="136">
        <v>39624</v>
      </c>
      <c r="C4405" s="261">
        <v>3.699785470962524</v>
      </c>
      <c r="D4405" s="130">
        <f t="shared" si="138"/>
        <v>9.107640229190108E-3</v>
      </c>
      <c r="E4405" s="130">
        <v>4.0130973982088571E-2</v>
      </c>
      <c r="G4405" s="130">
        <v>4403</v>
      </c>
      <c r="H4405" s="130">
        <f t="shared" ca="1" si="139"/>
        <v>-5.8530506771025306E-3</v>
      </c>
    </row>
    <row r="4406" spans="2:8" x14ac:dyDescent="0.25">
      <c r="B4406" s="136">
        <v>39623</v>
      </c>
      <c r="C4406" s="261">
        <v>3.6663932800292969</v>
      </c>
      <c r="D4406" s="130">
        <f t="shared" si="138"/>
        <v>-2.4000015232181166E-2</v>
      </c>
      <c r="E4406" s="130">
        <v>-9.0254397708470092E-3</v>
      </c>
      <c r="G4406" s="130">
        <v>4404</v>
      </c>
      <c r="H4406" s="130">
        <f t="shared" ca="1" si="139"/>
        <v>1.0069074739068651E-2</v>
      </c>
    </row>
    <row r="4407" spans="2:8" x14ac:dyDescent="0.25">
      <c r="B4407" s="136">
        <v>39622</v>
      </c>
      <c r="C4407" s="261">
        <v>3.756550550460815</v>
      </c>
      <c r="D4407" s="130">
        <f t="shared" si="138"/>
        <v>1.5571924733236943E-2</v>
      </c>
      <c r="E4407" s="130">
        <v>2.4590179924941849E-2</v>
      </c>
      <c r="G4407" s="130">
        <v>4405</v>
      </c>
      <c r="H4407" s="130">
        <f t="shared" ca="1" si="139"/>
        <v>6.000662277799944E-3</v>
      </c>
    </row>
    <row r="4408" spans="2:8" x14ac:dyDescent="0.25">
      <c r="B4408" s="136">
        <v>39619</v>
      </c>
      <c r="C4408" s="261">
        <v>3.6989507675170898</v>
      </c>
      <c r="D4408" s="130">
        <f t="shared" si="138"/>
        <v>-4.4218818815353229E-2</v>
      </c>
      <c r="E4408" s="130">
        <v>-1.5333157951690386E-2</v>
      </c>
      <c r="G4408" s="130">
        <v>4406</v>
      </c>
      <c r="H4408" s="130">
        <f t="shared" ca="1" si="139"/>
        <v>-2.3460344997221178E-2</v>
      </c>
    </row>
    <row r="4409" spans="2:8" x14ac:dyDescent="0.25">
      <c r="B4409" s="136">
        <v>39618</v>
      </c>
      <c r="C4409" s="261">
        <v>3.8700811862945561</v>
      </c>
      <c r="D4409" s="130">
        <f t="shared" si="138"/>
        <v>2.0470841358790653E-2</v>
      </c>
      <c r="E4409" s="130">
        <v>4.6264584076185764E-2</v>
      </c>
      <c r="G4409" s="130">
        <v>4407</v>
      </c>
      <c r="H4409" s="130">
        <f t="shared" ca="1" si="139"/>
        <v>1.2570480468482146E-2</v>
      </c>
    </row>
    <row r="4410" spans="2:8" x14ac:dyDescent="0.25">
      <c r="B4410" s="136">
        <v>39617</v>
      </c>
      <c r="C4410" s="261">
        <v>3.792446613311768</v>
      </c>
      <c r="D4410" s="130">
        <f t="shared" si="138"/>
        <v>-2.8443188017655878E-2</v>
      </c>
      <c r="E4410" s="130">
        <v>-2.0060192343696024E-2</v>
      </c>
      <c r="G4410" s="130">
        <v>4408</v>
      </c>
      <c r="H4410" s="130">
        <f t="shared" ca="1" si="139"/>
        <v>-1.1640948360283513E-2</v>
      </c>
    </row>
    <row r="4411" spans="2:8" x14ac:dyDescent="0.25">
      <c r="B4411" s="136">
        <v>39616</v>
      </c>
      <c r="C4411" s="261">
        <v>3.903473854064941</v>
      </c>
      <c r="D4411" s="130">
        <f t="shared" si="138"/>
        <v>-6.7972729376644175E-3</v>
      </c>
      <c r="E4411" s="130">
        <v>2.9275887592842866E-2</v>
      </c>
      <c r="G4411" s="130">
        <v>4409</v>
      </c>
      <c r="H4411" s="130">
        <f t="shared" ca="1" si="139"/>
        <v>7.4857431981659667E-3</v>
      </c>
    </row>
    <row r="4412" spans="2:8" x14ac:dyDescent="0.25">
      <c r="B4412" s="136">
        <v>39615</v>
      </c>
      <c r="C4412" s="261">
        <v>3.9301884174346919</v>
      </c>
      <c r="D4412" s="130">
        <f t="shared" si="138"/>
        <v>-5.071511896840933E-3</v>
      </c>
      <c r="E4412" s="130">
        <v>6.8437920602263972E-3</v>
      </c>
      <c r="G4412" s="130">
        <v>4410</v>
      </c>
      <c r="H4412" s="130">
        <f t="shared" ca="1" si="139"/>
        <v>-6.153389135230153E-3</v>
      </c>
    </row>
    <row r="4413" spans="2:8" x14ac:dyDescent="0.25">
      <c r="B4413" s="136">
        <v>39612</v>
      </c>
      <c r="C4413" s="261">
        <v>3.9502220153808589</v>
      </c>
      <c r="D4413" s="130">
        <f t="shared" si="138"/>
        <v>1.9168579915914634E-2</v>
      </c>
      <c r="E4413" s="130">
        <v>5.0973632351304166E-3</v>
      </c>
      <c r="G4413" s="130">
        <v>4411</v>
      </c>
      <c r="H4413" s="130">
        <f t="shared" ca="1" si="139"/>
        <v>-4.425849651112531E-2</v>
      </c>
    </row>
    <row r="4414" spans="2:8" x14ac:dyDescent="0.25">
      <c r="B4414" s="136">
        <v>39611</v>
      </c>
      <c r="C4414" s="261">
        <v>3.87592601776123</v>
      </c>
      <c r="D4414" s="130">
        <f t="shared" si="138"/>
        <v>3.430632121356425E-2</v>
      </c>
      <c r="E4414" s="130">
        <v>-1.8808056187815482E-2</v>
      </c>
      <c r="G4414" s="130">
        <v>4412</v>
      </c>
      <c r="H4414" s="130">
        <f t="shared" ca="1" si="139"/>
        <v>-7.7279296973320217E-3</v>
      </c>
    </row>
    <row r="4415" spans="2:8" x14ac:dyDescent="0.25">
      <c r="B4415" s="136">
        <v>39610</v>
      </c>
      <c r="C4415" s="261">
        <v>3.7473676204681401</v>
      </c>
      <c r="D4415" s="130">
        <f t="shared" si="138"/>
        <v>-1.8368739286749685E-2</v>
      </c>
      <c r="E4415" s="130">
        <v>-3.3168434253899003E-2</v>
      </c>
      <c r="G4415" s="130">
        <v>4413</v>
      </c>
      <c r="H4415" s="130">
        <f t="shared" ca="1" si="139"/>
        <v>3.3509065501788116E-2</v>
      </c>
    </row>
    <row r="4416" spans="2:8" x14ac:dyDescent="0.25">
      <c r="B4416" s="136">
        <v>39609</v>
      </c>
      <c r="C4416" s="261">
        <v>3.8174901008605961</v>
      </c>
      <c r="D4416" s="130">
        <f t="shared" si="138"/>
        <v>-2.5154946328073739E-2</v>
      </c>
      <c r="E4416" s="130">
        <v>1.8712463653004507E-2</v>
      </c>
      <c r="G4416" s="130">
        <v>4414</v>
      </c>
      <c r="H4416" s="130">
        <f t="shared" ca="1" si="139"/>
        <v>-2.7424378812621601E-2</v>
      </c>
    </row>
    <row r="4417" spans="2:8" x14ac:dyDescent="0.25">
      <c r="B4417" s="136">
        <v>39608</v>
      </c>
      <c r="C4417" s="261">
        <v>3.915996789932251</v>
      </c>
      <c r="D4417" s="130">
        <f t="shared" si="138"/>
        <v>-1.1796854525094706E-2</v>
      </c>
      <c r="E4417" s="130">
        <v>2.5804045713032228E-2</v>
      </c>
      <c r="G4417" s="130">
        <v>4415</v>
      </c>
      <c r="H4417" s="130">
        <f t="shared" ca="1" si="139"/>
        <v>-1.7154442390677187E-2</v>
      </c>
    </row>
    <row r="4418" spans="2:8" x14ac:dyDescent="0.25">
      <c r="B4418" s="136">
        <v>39605</v>
      </c>
      <c r="C4418" s="261">
        <v>3.9627447128295898</v>
      </c>
      <c r="D4418" s="130">
        <f t="shared" si="138"/>
        <v>-3.8484331204236624E-2</v>
      </c>
      <c r="E4418" s="130">
        <v>1.1937681618515227E-2</v>
      </c>
      <c r="G4418" s="130">
        <v>4416</v>
      </c>
      <c r="H4418" s="130">
        <f t="shared" ca="1" si="139"/>
        <v>-1.0601382773765774E-3</v>
      </c>
    </row>
    <row r="4419" spans="2:8" x14ac:dyDescent="0.25">
      <c r="B4419" s="136">
        <v>39604</v>
      </c>
      <c r="C4419" s="261">
        <v>4.1213521957397461</v>
      </c>
      <c r="D4419" s="130">
        <f t="shared" ref="D4419:D4482" si="140">(C4419-C4420)/C4420</f>
        <v>5.7399488593176132E-2</v>
      </c>
      <c r="E4419" s="130">
        <v>4.0024653214893298E-2</v>
      </c>
      <c r="G4419" s="130">
        <v>4417</v>
      </c>
      <c r="H4419" s="130">
        <f t="shared" ref="H4419:H4482" ca="1" si="141">_xlfn.NORM.INV(RAND(),N$5,N$6)</f>
        <v>-4.5749303197255703E-3</v>
      </c>
    </row>
    <row r="4420" spans="2:8" x14ac:dyDescent="0.25">
      <c r="B4420" s="136">
        <v>39603</v>
      </c>
      <c r="C4420" s="261">
        <v>3.8976302146911621</v>
      </c>
      <c r="D4420" s="130">
        <f t="shared" si="140"/>
        <v>-1.7104449379623269E-3</v>
      </c>
      <c r="E4420" s="130">
        <v>-5.428363566691681E-2</v>
      </c>
      <c r="G4420" s="130">
        <v>4418</v>
      </c>
      <c r="H4420" s="130">
        <f t="shared" ca="1" si="141"/>
        <v>2.3995798850295975E-2</v>
      </c>
    </row>
    <row r="4421" spans="2:8" x14ac:dyDescent="0.25">
      <c r="B4421" s="136">
        <v>39602</v>
      </c>
      <c r="C4421" s="261">
        <v>3.9043083190917969</v>
      </c>
      <c r="D4421" s="130">
        <f t="shared" si="140"/>
        <v>-2.093376333866925E-2</v>
      </c>
      <c r="E4421" s="130">
        <v>1.7133755725372015E-3</v>
      </c>
      <c r="G4421" s="130">
        <v>4419</v>
      </c>
      <c r="H4421" s="130">
        <f t="shared" ca="1" si="141"/>
        <v>-3.684903189196185E-3</v>
      </c>
    </row>
    <row r="4422" spans="2:8" x14ac:dyDescent="0.25">
      <c r="B4422" s="136">
        <v>39601</v>
      </c>
      <c r="C4422" s="261">
        <v>3.9877877235412602</v>
      </c>
      <c r="D4422" s="130">
        <f t="shared" si="140"/>
        <v>-2.7285223383685355E-2</v>
      </c>
      <c r="E4422" s="130">
        <v>2.138135557616053E-2</v>
      </c>
      <c r="G4422" s="130">
        <v>4420</v>
      </c>
      <c r="H4422" s="130">
        <f t="shared" ca="1" si="141"/>
        <v>1.6096142737210797E-2</v>
      </c>
    </row>
    <row r="4423" spans="2:8" x14ac:dyDescent="0.25">
      <c r="B4423" s="136">
        <v>39598</v>
      </c>
      <c r="C4423" s="261">
        <v>4.0996475219726563</v>
      </c>
      <c r="D4423" s="130">
        <f t="shared" si="140"/>
        <v>8.2671401201108011E-2</v>
      </c>
      <c r="E4423" s="130">
        <v>2.8050589997820046E-2</v>
      </c>
      <c r="G4423" s="130">
        <v>4421</v>
      </c>
      <c r="H4423" s="130">
        <f t="shared" ca="1" si="141"/>
        <v>4.9012449583547843E-3</v>
      </c>
    </row>
    <row r="4424" spans="2:8" x14ac:dyDescent="0.25">
      <c r="B4424" s="136">
        <v>39597</v>
      </c>
      <c r="C4424" s="261">
        <v>3.786603689193726</v>
      </c>
      <c r="D4424" s="130">
        <f t="shared" si="140"/>
        <v>2.1851644940591223E-2</v>
      </c>
      <c r="E4424" s="130">
        <v>-7.6358718914522852E-2</v>
      </c>
      <c r="G4424" s="130">
        <v>4422</v>
      </c>
      <c r="H4424" s="130">
        <f t="shared" ca="1" si="141"/>
        <v>8.1737748124839273E-3</v>
      </c>
    </row>
    <row r="4425" spans="2:8" x14ac:dyDescent="0.25">
      <c r="B4425" s="136">
        <v>39596</v>
      </c>
      <c r="C4425" s="261">
        <v>3.7056295871734619</v>
      </c>
      <c r="D4425" s="130">
        <f t="shared" si="140"/>
        <v>2.5884030398173406E-2</v>
      </c>
      <c r="E4425" s="130">
        <v>-2.1384361466543062E-2</v>
      </c>
      <c r="G4425" s="130">
        <v>4423</v>
      </c>
      <c r="H4425" s="130">
        <f t="shared" ca="1" si="141"/>
        <v>-2.0164262806573213E-2</v>
      </c>
    </row>
    <row r="4426" spans="2:8" x14ac:dyDescent="0.25">
      <c r="B4426" s="136">
        <v>39595</v>
      </c>
      <c r="C4426" s="261">
        <v>3.6121330261230469</v>
      </c>
      <c r="D4426" s="130">
        <f t="shared" si="140"/>
        <v>1.901692984774268E-2</v>
      </c>
      <c r="E4426" s="130">
        <v>-2.5230951677966088E-2</v>
      </c>
      <c r="G4426" s="130">
        <v>4424</v>
      </c>
      <c r="H4426" s="130">
        <f t="shared" ca="1" si="141"/>
        <v>-3.0362997603701963E-2</v>
      </c>
    </row>
    <row r="4427" spans="2:8" x14ac:dyDescent="0.25">
      <c r="B4427" s="136">
        <v>39591</v>
      </c>
      <c r="C4427" s="261">
        <v>3.544723272323608</v>
      </c>
      <c r="D4427" s="130">
        <f t="shared" si="140"/>
        <v>-2.4654944141998082E-2</v>
      </c>
      <c r="E4427" s="130">
        <v>-1.8662035232902472E-2</v>
      </c>
      <c r="G4427" s="130">
        <v>4425</v>
      </c>
      <c r="H4427" s="130">
        <f t="shared" ca="1" si="141"/>
        <v>2.3570315576781548E-4</v>
      </c>
    </row>
    <row r="4428" spans="2:8" x14ac:dyDescent="0.25">
      <c r="B4428" s="136">
        <v>39590</v>
      </c>
      <c r="C4428" s="261">
        <v>3.6343274116516109</v>
      </c>
      <c r="D4428" s="130">
        <f t="shared" si="140"/>
        <v>6.6029063459177879E-3</v>
      </c>
      <c r="E4428" s="130">
        <v>2.5278176163316228E-2</v>
      </c>
      <c r="G4428" s="130">
        <v>4426</v>
      </c>
      <c r="H4428" s="130">
        <f t="shared" ca="1" si="141"/>
        <v>1.8667276136784476E-2</v>
      </c>
    </row>
    <row r="4429" spans="2:8" x14ac:dyDescent="0.25">
      <c r="B4429" s="136">
        <v>39589</v>
      </c>
      <c r="C4429" s="261">
        <v>3.610487699508667</v>
      </c>
      <c r="D4429" s="130">
        <f t="shared" si="140"/>
        <v>-9.0254790053664463E-3</v>
      </c>
      <c r="E4429" s="130">
        <v>-6.5595939613239179E-3</v>
      </c>
      <c r="G4429" s="130">
        <v>4427</v>
      </c>
      <c r="H4429" s="130">
        <f t="shared" ca="1" si="141"/>
        <v>-3.8290096057420257E-4</v>
      </c>
    </row>
    <row r="4430" spans="2:8" x14ac:dyDescent="0.25">
      <c r="B4430" s="136">
        <v>39588</v>
      </c>
      <c r="C4430" s="261">
        <v>3.6433708667755131</v>
      </c>
      <c r="D4430" s="130">
        <f t="shared" si="140"/>
        <v>-2.6147883181628792E-2</v>
      </c>
      <c r="E4430" s="130">
        <v>9.1076801816333715E-3</v>
      </c>
      <c r="G4430" s="130">
        <v>4428</v>
      </c>
      <c r="H4430" s="130">
        <f t="shared" ca="1" si="141"/>
        <v>-1.4693942816636404E-2</v>
      </c>
    </row>
    <row r="4431" spans="2:8" x14ac:dyDescent="0.25">
      <c r="B4431" s="136">
        <v>39587</v>
      </c>
      <c r="C4431" s="261">
        <v>3.7411952018737789</v>
      </c>
      <c r="D4431" s="130">
        <f t="shared" si="140"/>
        <v>-1.0867546715814186E-2</v>
      </c>
      <c r="E4431" s="130">
        <v>2.6849952605797454E-2</v>
      </c>
      <c r="G4431" s="130">
        <v>4429</v>
      </c>
      <c r="H4431" s="130">
        <f t="shared" ca="1" si="141"/>
        <v>6.2928586002760798E-3</v>
      </c>
    </row>
    <row r="4432" spans="2:8" x14ac:dyDescent="0.25">
      <c r="B4432" s="136">
        <v>39584</v>
      </c>
      <c r="C4432" s="261">
        <v>3.7822995185852051</v>
      </c>
      <c r="D4432" s="130">
        <f t="shared" si="140"/>
        <v>-1.2236867682657233E-2</v>
      </c>
      <c r="E4432" s="130">
        <v>1.0986947885221043E-2</v>
      </c>
      <c r="G4432" s="130">
        <v>4430</v>
      </c>
      <c r="H4432" s="130">
        <f t="shared" ca="1" si="141"/>
        <v>4.1881256336394848E-2</v>
      </c>
    </row>
    <row r="4433" spans="2:8" x14ac:dyDescent="0.25">
      <c r="B4433" s="136">
        <v>39583</v>
      </c>
      <c r="C4433" s="261">
        <v>3.8291563987731929</v>
      </c>
      <c r="D4433" s="130">
        <f t="shared" si="140"/>
        <v>5.075587918756129E-2</v>
      </c>
      <c r="E4433" s="130">
        <v>1.2388463673420284E-2</v>
      </c>
      <c r="G4433" s="130">
        <v>4431</v>
      </c>
      <c r="H4433" s="130">
        <f t="shared" ca="1" si="141"/>
        <v>5.4951542717502459E-2</v>
      </c>
    </row>
    <row r="4434" spans="2:8" x14ac:dyDescent="0.25">
      <c r="B4434" s="136">
        <v>39582</v>
      </c>
      <c r="C4434" s="261">
        <v>3.644192218780518</v>
      </c>
      <c r="D4434" s="130">
        <f t="shared" si="140"/>
        <v>3.045074184754451E-2</v>
      </c>
      <c r="E4434" s="130">
        <v>-4.8304159122864447E-2</v>
      </c>
      <c r="G4434" s="130">
        <v>4432</v>
      </c>
      <c r="H4434" s="130">
        <f t="shared" ca="1" si="141"/>
        <v>5.1363860145466816E-2</v>
      </c>
    </row>
    <row r="4435" spans="2:8" x14ac:dyDescent="0.25">
      <c r="B4435" s="136">
        <v>39581</v>
      </c>
      <c r="C4435" s="261">
        <v>3.5365030765533452</v>
      </c>
      <c r="D4435" s="130">
        <f t="shared" si="140"/>
        <v>-1.2849974072050825E-2</v>
      </c>
      <c r="E4435" s="130">
        <v>-2.9550895167437034E-2</v>
      </c>
      <c r="G4435" s="130">
        <v>4433</v>
      </c>
      <c r="H4435" s="130">
        <f t="shared" ca="1" si="141"/>
        <v>-1.3401674221375139E-2</v>
      </c>
    </row>
    <row r="4436" spans="2:8" x14ac:dyDescent="0.25">
      <c r="B4436" s="136">
        <v>39580</v>
      </c>
      <c r="C4436" s="261">
        <v>3.5825386047363281</v>
      </c>
      <c r="D4436" s="130">
        <f t="shared" si="140"/>
        <v>1.5614073767769267E-2</v>
      </c>
      <c r="E4436" s="130">
        <v>1.3017245337122372E-2</v>
      </c>
      <c r="G4436" s="130">
        <v>4434</v>
      </c>
      <c r="H4436" s="130">
        <f t="shared" ca="1" si="141"/>
        <v>2.7575543814874971E-2</v>
      </c>
    </row>
    <row r="4437" spans="2:8" x14ac:dyDescent="0.25">
      <c r="B4437" s="136">
        <v>39577</v>
      </c>
      <c r="C4437" s="261">
        <v>3.5274605751037602</v>
      </c>
      <c r="D4437" s="130">
        <f t="shared" si="140"/>
        <v>1.8678655748937123E-3</v>
      </c>
      <c r="E4437" s="130">
        <v>-1.5374022644096982E-2</v>
      </c>
      <c r="G4437" s="130">
        <v>4435</v>
      </c>
      <c r="H4437" s="130">
        <f t="shared" ca="1" si="141"/>
        <v>-2.7295300152302741E-2</v>
      </c>
    </row>
    <row r="4438" spans="2:8" x14ac:dyDescent="0.25">
      <c r="B4438" s="136">
        <v>39576</v>
      </c>
      <c r="C4438" s="261">
        <v>3.5208840370178218</v>
      </c>
      <c r="D4438" s="130">
        <f t="shared" si="140"/>
        <v>-9.482240593938077E-3</v>
      </c>
      <c r="E4438" s="130">
        <v>-1.8643831577748928E-3</v>
      </c>
      <c r="G4438" s="130">
        <v>4436</v>
      </c>
      <c r="H4438" s="130">
        <f t="shared" ca="1" si="141"/>
        <v>3.6298481876082554E-2</v>
      </c>
    </row>
    <row r="4439" spans="2:8" x14ac:dyDescent="0.25">
      <c r="B4439" s="136">
        <v>39575</v>
      </c>
      <c r="C4439" s="261">
        <v>3.5545895099639888</v>
      </c>
      <c r="D4439" s="130">
        <f t="shared" si="140"/>
        <v>-5.5894615525877746E-2</v>
      </c>
      <c r="E4439" s="130">
        <v>9.573014217961983E-3</v>
      </c>
      <c r="G4439" s="130">
        <v>4437</v>
      </c>
      <c r="H4439" s="130">
        <f t="shared" ca="1" si="141"/>
        <v>-8.7869976479703384E-3</v>
      </c>
    </row>
    <row r="4440" spans="2:8" x14ac:dyDescent="0.25">
      <c r="B4440" s="136">
        <v>39574</v>
      </c>
      <c r="C4440" s="261">
        <v>3.765034675598145</v>
      </c>
      <c r="D4440" s="130">
        <f t="shared" si="140"/>
        <v>3.2461636803144747E-2</v>
      </c>
      <c r="E4440" s="130">
        <v>5.9203788523048945E-2</v>
      </c>
      <c r="G4440" s="130">
        <v>4438</v>
      </c>
      <c r="H4440" s="130">
        <f t="shared" ca="1" si="141"/>
        <v>3.1486809662944718E-2</v>
      </c>
    </row>
    <row r="4441" spans="2:8" x14ac:dyDescent="0.25">
      <c r="B4441" s="136">
        <v>39573</v>
      </c>
      <c r="C4441" s="261">
        <v>3.646658182144165</v>
      </c>
      <c r="D4441" s="130">
        <f t="shared" si="140"/>
        <v>-1.290620946117621E-2</v>
      </c>
      <c r="E4441" s="130">
        <v>-3.1441010150902171E-2</v>
      </c>
      <c r="G4441" s="130">
        <v>4439</v>
      </c>
      <c r="H4441" s="130">
        <f t="shared" ca="1" si="141"/>
        <v>-1.7032805756923453E-2</v>
      </c>
    </row>
    <row r="4442" spans="2:8" x14ac:dyDescent="0.25">
      <c r="B4442" s="136">
        <v>39570</v>
      </c>
      <c r="C4442" s="261">
        <v>3.6943380832672119</v>
      </c>
      <c r="D4442" s="130">
        <f t="shared" si="140"/>
        <v>1.5822658467016231E-2</v>
      </c>
      <c r="E4442" s="130">
        <v>1.3074957602692559E-2</v>
      </c>
      <c r="G4442" s="130">
        <v>4440</v>
      </c>
      <c r="H4442" s="130">
        <f t="shared" ca="1" si="141"/>
        <v>-3.4047892606454723E-2</v>
      </c>
    </row>
    <row r="4443" spans="2:8" x14ac:dyDescent="0.25">
      <c r="B4443" s="136">
        <v>39569</v>
      </c>
      <c r="C4443" s="261">
        <v>3.6367943286895752</v>
      </c>
      <c r="D4443" s="130">
        <f t="shared" si="140"/>
        <v>1.2588600882729525E-2</v>
      </c>
      <c r="E4443" s="130">
        <v>-1.55762015496822E-2</v>
      </c>
      <c r="G4443" s="130">
        <v>4441</v>
      </c>
      <c r="H4443" s="130">
        <f t="shared" ca="1" si="141"/>
        <v>2.3209048981163584E-2</v>
      </c>
    </row>
    <row r="4444" spans="2:8" x14ac:dyDescent="0.25">
      <c r="B4444" s="136">
        <v>39568</v>
      </c>
      <c r="C4444" s="261">
        <v>3.5915813446044922</v>
      </c>
      <c r="D4444" s="130">
        <f t="shared" si="140"/>
        <v>-4.7834422933727009E-3</v>
      </c>
      <c r="E4444" s="130">
        <v>-1.2432098160847699E-2</v>
      </c>
      <c r="G4444" s="130">
        <v>4442</v>
      </c>
      <c r="H4444" s="130">
        <f t="shared" ca="1" si="141"/>
        <v>7.4302197772012192E-3</v>
      </c>
    </row>
    <row r="4445" spans="2:8" x14ac:dyDescent="0.25">
      <c r="B4445" s="136">
        <v>39567</v>
      </c>
      <c r="C4445" s="261">
        <v>3.6088440418243408</v>
      </c>
      <c r="D4445" s="130">
        <f t="shared" si="140"/>
        <v>3.8070451901063992E-2</v>
      </c>
      <c r="E4445" s="130">
        <v>4.8064335910926207E-3</v>
      </c>
      <c r="G4445" s="130">
        <v>4443</v>
      </c>
      <c r="H4445" s="130">
        <f t="shared" ca="1" si="141"/>
        <v>-2.081946436928939E-2</v>
      </c>
    </row>
    <row r="4446" spans="2:8" x14ac:dyDescent="0.25">
      <c r="B4446" s="136">
        <v>39566</v>
      </c>
      <c r="C4446" s="261">
        <v>3.4764924049377441</v>
      </c>
      <c r="D4446" s="130">
        <f t="shared" si="140"/>
        <v>-1.924857376557287E-2</v>
      </c>
      <c r="E4446" s="130">
        <v>-3.6674246754007787E-2</v>
      </c>
      <c r="G4446" s="130">
        <v>4444</v>
      </c>
      <c r="H4446" s="130">
        <f t="shared" ca="1" si="141"/>
        <v>8.7832759157198004E-3</v>
      </c>
    </row>
    <row r="4447" spans="2:8" x14ac:dyDescent="0.25">
      <c r="B4447" s="136">
        <v>39563</v>
      </c>
      <c r="C4447" s="261">
        <v>3.544723272323608</v>
      </c>
      <c r="D4447" s="130">
        <f t="shared" si="140"/>
        <v>9.2837840030358021E-4</v>
      </c>
      <c r="E4447" s="130">
        <v>1.9626353070397597E-2</v>
      </c>
      <c r="G4447" s="130">
        <v>4445</v>
      </c>
      <c r="H4447" s="130">
        <f t="shared" ca="1" si="141"/>
        <v>-2.3410082269264915E-2</v>
      </c>
    </row>
    <row r="4448" spans="2:8" x14ac:dyDescent="0.25">
      <c r="B4448" s="136">
        <v>39562</v>
      </c>
      <c r="C4448" s="261">
        <v>3.5414354801177979</v>
      </c>
      <c r="D4448" s="130">
        <f t="shared" si="140"/>
        <v>2.1094949614658957E-2</v>
      </c>
      <c r="E4448" s="130">
        <v>-9.2751731326403829E-4</v>
      </c>
      <c r="G4448" s="130">
        <v>4446</v>
      </c>
      <c r="H4448" s="130">
        <f t="shared" ca="1" si="141"/>
        <v>1.9198632033285919E-2</v>
      </c>
    </row>
    <row r="4449" spans="2:8" x14ac:dyDescent="0.25">
      <c r="B4449" s="136">
        <v>39561</v>
      </c>
      <c r="C4449" s="261">
        <v>3.46827244758606</v>
      </c>
      <c r="D4449" s="130">
        <f t="shared" si="140"/>
        <v>2.0808094389066906E-2</v>
      </c>
      <c r="E4449" s="130">
        <v>-2.0659145971312243E-2</v>
      </c>
      <c r="G4449" s="130">
        <v>4447</v>
      </c>
      <c r="H4449" s="130">
        <f t="shared" ca="1" si="141"/>
        <v>1.0783363739391268E-2</v>
      </c>
    </row>
    <row r="4450" spans="2:8" x14ac:dyDescent="0.25">
      <c r="B4450" s="136">
        <v>39560</v>
      </c>
      <c r="C4450" s="261">
        <v>3.3975753784179692</v>
      </c>
      <c r="D4450" s="130">
        <f t="shared" si="140"/>
        <v>-3.1630669303535433E-2</v>
      </c>
      <c r="E4450" s="130">
        <v>-2.0383943371373964E-2</v>
      </c>
      <c r="G4450" s="130">
        <v>4448</v>
      </c>
      <c r="H4450" s="130">
        <f t="shared" ca="1" si="141"/>
        <v>-2.95428972024178E-3</v>
      </c>
    </row>
    <row r="4451" spans="2:8" x14ac:dyDescent="0.25">
      <c r="B4451" s="136">
        <v>39559</v>
      </c>
      <c r="C4451" s="261">
        <v>3.508553266525269</v>
      </c>
      <c r="D4451" s="130">
        <f t="shared" si="140"/>
        <v>-9.2849958095057826E-3</v>
      </c>
      <c r="E4451" s="130">
        <v>3.2663848699944084E-2</v>
      </c>
      <c r="G4451" s="130">
        <v>4449</v>
      </c>
      <c r="H4451" s="130">
        <f t="shared" ca="1" si="141"/>
        <v>-1.2768966729716448E-2</v>
      </c>
    </row>
    <row r="4452" spans="2:8" x14ac:dyDescent="0.25">
      <c r="B4452" s="136">
        <v>39556</v>
      </c>
      <c r="C4452" s="261">
        <v>3.5414354801177979</v>
      </c>
      <c r="D4452" s="130">
        <f t="shared" si="140"/>
        <v>4.9452183371173276E-2</v>
      </c>
      <c r="E4452" s="130">
        <v>9.3720149288467509E-3</v>
      </c>
      <c r="G4452" s="130">
        <v>4450</v>
      </c>
      <c r="H4452" s="130">
        <f t="shared" ca="1" si="141"/>
        <v>3.9930716904308895E-3</v>
      </c>
    </row>
    <row r="4453" spans="2:8" x14ac:dyDescent="0.25">
      <c r="B4453" s="136">
        <v>39555</v>
      </c>
      <c r="C4453" s="261">
        <v>3.374556303024292</v>
      </c>
      <c r="D4453" s="130">
        <f t="shared" si="140"/>
        <v>4.1584783580342387E-3</v>
      </c>
      <c r="E4453" s="130">
        <v>-4.7121902412282549E-2</v>
      </c>
      <c r="G4453" s="130">
        <v>4451</v>
      </c>
      <c r="H4453" s="130">
        <f t="shared" ca="1" si="141"/>
        <v>1.4058804481953659E-2</v>
      </c>
    </row>
    <row r="4454" spans="2:8" x14ac:dyDescent="0.25">
      <c r="B4454" s="136">
        <v>39554</v>
      </c>
      <c r="C4454" s="261">
        <v>3.3605813980102539</v>
      </c>
      <c r="D4454" s="130">
        <f t="shared" si="140"/>
        <v>3.0501689014442297E-2</v>
      </c>
      <c r="E4454" s="130">
        <v>-4.1412570302986843E-3</v>
      </c>
      <c r="G4454" s="130">
        <v>4452</v>
      </c>
      <c r="H4454" s="130">
        <f t="shared" ca="1" si="141"/>
        <v>3.229344462630387E-3</v>
      </c>
    </row>
    <row r="4455" spans="2:8" x14ac:dyDescent="0.25">
      <c r="B4455" s="136">
        <v>39553</v>
      </c>
      <c r="C4455" s="261">
        <v>3.261111974716187</v>
      </c>
      <c r="D4455" s="130">
        <f t="shared" si="140"/>
        <v>8.5065429117867603E-2</v>
      </c>
      <c r="E4455" s="130">
        <v>-2.9598873383326226E-2</v>
      </c>
      <c r="G4455" s="130">
        <v>4453</v>
      </c>
      <c r="H4455" s="130">
        <f t="shared" ca="1" si="141"/>
        <v>2.9763564652840243E-3</v>
      </c>
    </row>
    <row r="4456" spans="2:8" x14ac:dyDescent="0.25">
      <c r="B4456" s="136">
        <v>39552</v>
      </c>
      <c r="C4456" s="261">
        <v>3.005451917648315</v>
      </c>
      <c r="D4456" s="130">
        <f t="shared" si="140"/>
        <v>2.0943889945405046E-2</v>
      </c>
      <c r="E4456" s="130">
        <v>-7.8396589583564352E-2</v>
      </c>
      <c r="G4456" s="130">
        <v>4454</v>
      </c>
      <c r="H4456" s="130">
        <f t="shared" ca="1" si="141"/>
        <v>2.2523192672979846E-2</v>
      </c>
    </row>
    <row r="4457" spans="2:8" x14ac:dyDescent="0.25">
      <c r="B4457" s="136">
        <v>39549</v>
      </c>
      <c r="C4457" s="261">
        <v>2.94379734992981</v>
      </c>
      <c r="D4457" s="130">
        <f t="shared" si="140"/>
        <v>-1.213787687243612E-2</v>
      </c>
      <c r="E4457" s="130">
        <v>-2.0514241920312606E-2</v>
      </c>
      <c r="G4457" s="130">
        <v>4455</v>
      </c>
      <c r="H4457" s="130">
        <f t="shared" ca="1" si="141"/>
        <v>-2.4438637534966385E-3</v>
      </c>
    </row>
    <row r="4458" spans="2:8" x14ac:dyDescent="0.25">
      <c r="B4458" s="136">
        <v>39548</v>
      </c>
      <c r="C4458" s="261">
        <v>2.9799678325653081</v>
      </c>
      <c r="D4458" s="130">
        <f t="shared" si="140"/>
        <v>6.9444243037692279E-3</v>
      </c>
      <c r="E4458" s="130">
        <v>1.22870151494499E-2</v>
      </c>
      <c r="G4458" s="130">
        <v>4456</v>
      </c>
      <c r="H4458" s="130">
        <f t="shared" ca="1" si="141"/>
        <v>3.3436775423366467E-3</v>
      </c>
    </row>
    <row r="4459" spans="2:8" x14ac:dyDescent="0.25">
      <c r="B4459" s="136">
        <v>39547</v>
      </c>
      <c r="C4459" s="261">
        <v>2.959416389465332</v>
      </c>
      <c r="D4459" s="130">
        <f t="shared" si="140"/>
        <v>-1.6393271148426002E-2</v>
      </c>
      <c r="E4459" s="130">
        <v>-6.8965318603067946E-3</v>
      </c>
      <c r="G4459" s="130">
        <v>4457</v>
      </c>
      <c r="H4459" s="130">
        <f t="shared" ca="1" si="141"/>
        <v>-1.5425098578628338E-2</v>
      </c>
    </row>
    <row r="4460" spans="2:8" x14ac:dyDescent="0.25">
      <c r="B4460" s="136">
        <v>39546</v>
      </c>
      <c r="C4460" s="261">
        <v>3.0087394714355469</v>
      </c>
      <c r="D4460" s="130">
        <f t="shared" si="140"/>
        <v>-9.7403453440824267E-3</v>
      </c>
      <c r="E4460" s="130">
        <v>1.6666489428723438E-2</v>
      </c>
      <c r="G4460" s="130">
        <v>4458</v>
      </c>
      <c r="H4460" s="130">
        <f t="shared" ca="1" si="141"/>
        <v>1.6665952501519385E-3</v>
      </c>
    </row>
    <row r="4461" spans="2:8" x14ac:dyDescent="0.25">
      <c r="B4461" s="136">
        <v>39545</v>
      </c>
      <c r="C4461" s="261">
        <v>3.0383338928222661</v>
      </c>
      <c r="D4461" s="130">
        <f t="shared" si="140"/>
        <v>2.9848641219806229E-3</v>
      </c>
      <c r="E4461" s="130">
        <v>9.8361528698923655E-3</v>
      </c>
      <c r="G4461" s="130">
        <v>4459</v>
      </c>
      <c r="H4461" s="130">
        <f t="shared" ca="1" si="141"/>
        <v>-1.5677102505524555E-2</v>
      </c>
    </row>
    <row r="4462" spans="2:8" x14ac:dyDescent="0.25">
      <c r="B4462" s="136">
        <v>39542</v>
      </c>
      <c r="C4462" s="261">
        <v>3.0292918682098389</v>
      </c>
      <c r="D4462" s="130">
        <f t="shared" si="140"/>
        <v>-1.4969386051897937E-2</v>
      </c>
      <c r="E4462" s="130">
        <v>-2.9759812224021869E-3</v>
      </c>
      <c r="G4462" s="130">
        <v>4460</v>
      </c>
      <c r="H4462" s="130">
        <f t="shared" ca="1" si="141"/>
        <v>-9.4204560708139751E-3</v>
      </c>
    </row>
    <row r="4463" spans="2:8" x14ac:dyDescent="0.25">
      <c r="B4463" s="136">
        <v>39541</v>
      </c>
      <c r="C4463" s="261">
        <v>3.0753276348114009</v>
      </c>
      <c r="D4463" s="130">
        <f t="shared" si="140"/>
        <v>6.4568749308973571E-3</v>
      </c>
      <c r="E4463" s="130">
        <v>1.5196873924455127E-2</v>
      </c>
      <c r="G4463" s="130">
        <v>4461</v>
      </c>
      <c r="H4463" s="130">
        <f t="shared" ca="1" si="141"/>
        <v>5.598327308899702E-3</v>
      </c>
    </row>
    <row r="4464" spans="2:8" x14ac:dyDescent="0.25">
      <c r="B4464" s="136">
        <v>39540</v>
      </c>
      <c r="C4464" s="261">
        <v>3.0555980205535889</v>
      </c>
      <c r="D4464" s="130">
        <f t="shared" si="140"/>
        <v>-6.9462045337456754E-3</v>
      </c>
      <c r="E4464" s="130">
        <v>-6.4154511650990334E-3</v>
      </c>
      <c r="G4464" s="130">
        <v>4462</v>
      </c>
      <c r="H4464" s="130">
        <f t="shared" ca="1" si="141"/>
        <v>2.1300763589978023E-3</v>
      </c>
    </row>
    <row r="4465" spans="2:8" x14ac:dyDescent="0.25">
      <c r="B4465" s="136">
        <v>39539</v>
      </c>
      <c r="C4465" s="261">
        <v>3.076971292495728</v>
      </c>
      <c r="D4465" s="130">
        <f t="shared" si="140"/>
        <v>4.6407427899802574E-2</v>
      </c>
      <c r="E4465" s="130">
        <v>6.9947917881773196E-3</v>
      </c>
      <c r="G4465" s="130">
        <v>4463</v>
      </c>
      <c r="H4465" s="130">
        <f t="shared" ca="1" si="141"/>
        <v>1.0527379398090914E-2</v>
      </c>
    </row>
    <row r="4466" spans="2:8" x14ac:dyDescent="0.25">
      <c r="B4466" s="136">
        <v>39538</v>
      </c>
      <c r="C4466" s="261">
        <v>2.9405097961425781</v>
      </c>
      <c r="D4466" s="130">
        <f t="shared" si="140"/>
        <v>-1.4600278632430568E-2</v>
      </c>
      <c r="E4466" s="130">
        <v>-4.4349291358667858E-2</v>
      </c>
      <c r="G4466" s="130">
        <v>4464</v>
      </c>
      <c r="H4466" s="130">
        <f t="shared" ca="1" si="141"/>
        <v>4.2604314896886958E-2</v>
      </c>
    </row>
    <row r="4467" spans="2:8" x14ac:dyDescent="0.25">
      <c r="B4467" s="136">
        <v>39535</v>
      </c>
      <c r="C4467" s="261">
        <v>2.984078168869019</v>
      </c>
      <c r="D4467" s="130">
        <f t="shared" si="140"/>
        <v>-2.7532876906873375E-4</v>
      </c>
      <c r="E4467" s="130">
        <v>1.4816605196688945E-2</v>
      </c>
      <c r="G4467" s="130">
        <v>4465</v>
      </c>
      <c r="H4467" s="130">
        <f t="shared" ca="1" si="141"/>
        <v>-9.8606184619609051E-3</v>
      </c>
    </row>
    <row r="4468" spans="2:8" x14ac:dyDescent="0.25">
      <c r="B4468" s="136">
        <v>39534</v>
      </c>
      <c r="C4468" s="261">
        <v>2.9848999977111821</v>
      </c>
      <c r="D4468" s="130">
        <f t="shared" si="140"/>
        <v>-1.9443708219218276E-2</v>
      </c>
      <c r="E4468" s="130">
        <v>2.7540459587711244E-4</v>
      </c>
      <c r="G4468" s="130">
        <v>4466</v>
      </c>
      <c r="H4468" s="130">
        <f t="shared" ca="1" si="141"/>
        <v>-4.6081936410955317E-3</v>
      </c>
    </row>
    <row r="4469" spans="2:8" x14ac:dyDescent="0.25">
      <c r="B4469" s="136">
        <v>39533</v>
      </c>
      <c r="C4469" s="261">
        <v>3.0440883636474609</v>
      </c>
      <c r="D4469" s="130">
        <f t="shared" si="140"/>
        <v>-9.8932876116385599E-3</v>
      </c>
      <c r="E4469" s="130">
        <v>1.9829262615720603E-2</v>
      </c>
      <c r="G4469" s="130">
        <v>4467</v>
      </c>
      <c r="H4469" s="130">
        <f t="shared" ca="1" si="141"/>
        <v>7.2021743710311238E-3</v>
      </c>
    </row>
    <row r="4470" spans="2:8" x14ac:dyDescent="0.25">
      <c r="B4470" s="136">
        <v>39532</v>
      </c>
      <c r="C4470" s="261">
        <v>3.0745053291320801</v>
      </c>
      <c r="D4470" s="130">
        <f t="shared" si="140"/>
        <v>3.0303214307999659E-2</v>
      </c>
      <c r="E4470" s="130">
        <v>9.9921427537580376E-3</v>
      </c>
      <c r="G4470" s="130">
        <v>4468</v>
      </c>
      <c r="H4470" s="130">
        <f t="shared" ca="1" si="141"/>
        <v>-2.4481737514948185E-2</v>
      </c>
    </row>
    <row r="4471" spans="2:8" x14ac:dyDescent="0.25">
      <c r="B4471" s="136">
        <v>39531</v>
      </c>
      <c r="C4471" s="261">
        <v>2.984078168869019</v>
      </c>
      <c r="D4471" s="130">
        <f t="shared" si="140"/>
        <v>7.1428320731741407E-2</v>
      </c>
      <c r="E4471" s="130">
        <v>-2.9411938046172873E-2</v>
      </c>
      <c r="G4471" s="130">
        <v>4469</v>
      </c>
      <c r="H4471" s="130">
        <f t="shared" ca="1" si="141"/>
        <v>-5.3427063445664492E-3</v>
      </c>
    </row>
    <row r="4472" spans="2:8" x14ac:dyDescent="0.25">
      <c r="B4472" s="136">
        <v>39527</v>
      </c>
      <c r="C4472" s="261">
        <v>2.7851402759552002</v>
      </c>
      <c r="D4472" s="130">
        <f t="shared" si="140"/>
        <v>1.4979422767040326E-2</v>
      </c>
      <c r="E4472" s="130">
        <v>-6.6666448281821417E-2</v>
      </c>
      <c r="G4472" s="130">
        <v>4470</v>
      </c>
      <c r="H4472" s="130">
        <f t="shared" ca="1" si="141"/>
        <v>1.7567659519513102E-2</v>
      </c>
    </row>
    <row r="4473" spans="2:8" x14ac:dyDescent="0.25">
      <c r="B4473" s="136">
        <v>39526</v>
      </c>
      <c r="C4473" s="261">
        <v>2.744036197662354</v>
      </c>
      <c r="D4473" s="130">
        <f t="shared" si="140"/>
        <v>-3.1622052888666416E-2</v>
      </c>
      <c r="E4473" s="130">
        <v>-1.4758351185291396E-2</v>
      </c>
      <c r="G4473" s="130">
        <v>4471</v>
      </c>
      <c r="H4473" s="130">
        <f t="shared" ca="1" si="141"/>
        <v>1.9596276101261224E-2</v>
      </c>
    </row>
    <row r="4474" spans="2:8" x14ac:dyDescent="0.25">
      <c r="B4474" s="136">
        <v>39525</v>
      </c>
      <c r="C4474" s="261">
        <v>2.8336417675018311</v>
      </c>
      <c r="D4474" s="130">
        <f t="shared" si="140"/>
        <v>4.4229138752827996E-2</v>
      </c>
      <c r="E4474" s="130">
        <v>3.265466028320331E-2</v>
      </c>
      <c r="G4474" s="130">
        <v>4472</v>
      </c>
      <c r="H4474" s="130">
        <f t="shared" ca="1" si="141"/>
        <v>-2.3581239160299524E-2</v>
      </c>
    </row>
    <row r="4475" spans="2:8" x14ac:dyDescent="0.25">
      <c r="B4475" s="136">
        <v>39524</v>
      </c>
      <c r="C4475" s="261">
        <v>2.713620662689209</v>
      </c>
      <c r="D4475" s="130">
        <f t="shared" si="140"/>
        <v>-2.7401193429387623E-2</v>
      </c>
      <c r="E4475" s="130">
        <v>-4.2355779121096865E-2</v>
      </c>
      <c r="G4475" s="130">
        <v>4473</v>
      </c>
      <c r="H4475" s="130">
        <f t="shared" ca="1" si="141"/>
        <v>2.9293871668540569E-2</v>
      </c>
    </row>
    <row r="4476" spans="2:8" x14ac:dyDescent="0.25">
      <c r="B4476" s="136">
        <v>39521</v>
      </c>
      <c r="C4476" s="261">
        <v>2.790071964263916</v>
      </c>
      <c r="D4476" s="130">
        <f t="shared" si="140"/>
        <v>-2.8342558441669358E-2</v>
      </c>
      <c r="E4476" s="130">
        <v>2.8173171963889559E-2</v>
      </c>
      <c r="G4476" s="130">
        <v>4474</v>
      </c>
      <c r="H4476" s="130">
        <f t="shared" ca="1" si="141"/>
        <v>8.7045789056002104E-3</v>
      </c>
    </row>
    <row r="4477" spans="2:8" x14ac:dyDescent="0.25">
      <c r="B4477" s="136">
        <v>39520</v>
      </c>
      <c r="C4477" s="261">
        <v>2.871456384658813</v>
      </c>
      <c r="D4477" s="130">
        <f t="shared" si="140"/>
        <v>-1.1321756220961307E-2</v>
      </c>
      <c r="E4477" s="130">
        <v>2.9169290770020718E-2</v>
      </c>
      <c r="G4477" s="130">
        <v>4475</v>
      </c>
      <c r="H4477" s="130">
        <f t="shared" ca="1" si="141"/>
        <v>8.7763051521349642E-3</v>
      </c>
    </row>
    <row r="4478" spans="2:8" x14ac:dyDescent="0.25">
      <c r="B4478" s="136">
        <v>39519</v>
      </c>
      <c r="C4478" s="261">
        <v>2.9043385982513432</v>
      </c>
      <c r="D4478" s="130">
        <f t="shared" si="140"/>
        <v>-3.6016365204797174E-2</v>
      </c>
      <c r="E4478" s="130">
        <v>1.1451406250921432E-2</v>
      </c>
      <c r="G4478" s="130">
        <v>4476</v>
      </c>
      <c r="H4478" s="130">
        <f t="shared" ca="1" si="141"/>
        <v>3.605612757447882E-3</v>
      </c>
    </row>
    <row r="4479" spans="2:8" x14ac:dyDescent="0.25">
      <c r="B4479" s="136">
        <v>39518</v>
      </c>
      <c r="C4479" s="261">
        <v>3.0128505229949951</v>
      </c>
      <c r="D4479" s="130">
        <f t="shared" si="140"/>
        <v>5.3161051376643009E-2</v>
      </c>
      <c r="E4479" s="130">
        <v>3.7362008964445546E-2</v>
      </c>
      <c r="G4479" s="130">
        <v>4477</v>
      </c>
      <c r="H4479" s="130">
        <f t="shared" ca="1" si="141"/>
        <v>1.4711711909997931E-3</v>
      </c>
    </row>
    <row r="4480" spans="2:8" x14ac:dyDescent="0.25">
      <c r="B4480" s="136">
        <v>39517</v>
      </c>
      <c r="C4480" s="261">
        <v>2.8607690334320068</v>
      </c>
      <c r="D4480" s="130">
        <f t="shared" si="140"/>
        <v>-3.0910793720584667E-2</v>
      </c>
      <c r="E4480" s="130">
        <v>-5.0477608630848401E-2</v>
      </c>
      <c r="G4480" s="130">
        <v>4478</v>
      </c>
      <c r="H4480" s="130">
        <f t="shared" ca="1" si="141"/>
        <v>-2.7825528282050205E-2</v>
      </c>
    </row>
    <row r="4481" spans="2:8" x14ac:dyDescent="0.25">
      <c r="B4481" s="136">
        <v>39514</v>
      </c>
      <c r="C4481" s="261">
        <v>2.952018260955811</v>
      </c>
      <c r="D4481" s="130">
        <f t="shared" si="140"/>
        <v>-3.0245542077934465E-2</v>
      </c>
      <c r="E4481" s="130">
        <v>3.1896747503007715E-2</v>
      </c>
      <c r="G4481" s="130">
        <v>4479</v>
      </c>
      <c r="H4481" s="130">
        <f t="shared" ca="1" si="141"/>
        <v>8.1385835225360817E-3</v>
      </c>
    </row>
    <row r="4482" spans="2:8" x14ac:dyDescent="0.25">
      <c r="B4482" s="136">
        <v>39513</v>
      </c>
      <c r="C4482" s="261">
        <v>3.0440883636474609</v>
      </c>
      <c r="D4482" s="130">
        <f t="shared" si="140"/>
        <v>-3.0374554652190001E-2</v>
      </c>
      <c r="E4482" s="130">
        <v>3.1188866244289182E-2</v>
      </c>
      <c r="G4482" s="130">
        <v>4480</v>
      </c>
      <c r="H4482" s="130">
        <f t="shared" ca="1" si="141"/>
        <v>-4.2843924361043645E-2</v>
      </c>
    </row>
    <row r="4483" spans="2:8" x14ac:dyDescent="0.25">
      <c r="B4483" s="136">
        <v>39512</v>
      </c>
      <c r="C4483" s="261">
        <v>3.139447689056396</v>
      </c>
      <c r="D4483" s="130">
        <f t="shared" ref="D4483:D4546" si="142">(C4483-C4484)/C4484</f>
        <v>2.0304510709293462E-2</v>
      </c>
      <c r="E4483" s="130">
        <v>3.1326070079869324E-2</v>
      </c>
      <c r="G4483" s="130">
        <v>4481</v>
      </c>
      <c r="H4483" s="130">
        <f t="shared" ref="H4483:H4546" ca="1" si="143">_xlfn.NORM.INV(RAND(),N$5,N$6)</f>
        <v>5.8687489984864854E-3</v>
      </c>
    </row>
    <row r="4484" spans="2:8" x14ac:dyDescent="0.25">
      <c r="B4484" s="136">
        <v>39511</v>
      </c>
      <c r="C4484" s="261">
        <v>3.076971292495728</v>
      </c>
      <c r="D4484" s="130">
        <f t="shared" si="142"/>
        <v>-2.0413230185057089E-2</v>
      </c>
      <c r="E4484" s="130">
        <v>-1.9900441972150264E-2</v>
      </c>
      <c r="G4484" s="130">
        <v>4482</v>
      </c>
      <c r="H4484" s="130">
        <f t="shared" ca="1" si="143"/>
        <v>-1.8950207663118519E-2</v>
      </c>
    </row>
    <row r="4485" spans="2:8" x14ac:dyDescent="0.25">
      <c r="B4485" s="136">
        <v>39510</v>
      </c>
      <c r="C4485" s="261">
        <v>3.141091108322144</v>
      </c>
      <c r="D4485" s="130">
        <f t="shared" si="142"/>
        <v>-1.824256155055588E-2</v>
      </c>
      <c r="E4485" s="130">
        <v>2.0838613601236594E-2</v>
      </c>
      <c r="G4485" s="130">
        <v>4483</v>
      </c>
      <c r="H4485" s="130">
        <f t="shared" ca="1" si="143"/>
        <v>-3.5727803628134089E-2</v>
      </c>
    </row>
    <row r="4486" spans="2:8" x14ac:dyDescent="0.25">
      <c r="B4486" s="136">
        <v>39507</v>
      </c>
      <c r="C4486" s="261">
        <v>3.1994574069976811</v>
      </c>
      <c r="D4486" s="130">
        <f t="shared" si="142"/>
        <v>-4.8876537208146706E-2</v>
      </c>
      <c r="E4486" s="130">
        <v>1.8581536371517174E-2</v>
      </c>
      <c r="G4486" s="130">
        <v>4484</v>
      </c>
      <c r="H4486" s="130">
        <f t="shared" ca="1" si="143"/>
        <v>2.5677519540331442E-3</v>
      </c>
    </row>
    <row r="4487" spans="2:8" x14ac:dyDescent="0.25">
      <c r="B4487" s="136">
        <v>39506</v>
      </c>
      <c r="C4487" s="261">
        <v>3.363871812820435</v>
      </c>
      <c r="D4487" s="130">
        <f t="shared" si="142"/>
        <v>-2.5713615300985725E-2</v>
      </c>
      <c r="E4487" s="130">
        <v>5.1388215221479606E-2</v>
      </c>
      <c r="G4487" s="130">
        <v>4485</v>
      </c>
      <c r="H4487" s="130">
        <f t="shared" ca="1" si="143"/>
        <v>4.3916036585506711E-2</v>
      </c>
    </row>
    <row r="4488" spans="2:8" x14ac:dyDescent="0.25">
      <c r="B4488" s="136">
        <v>39505</v>
      </c>
      <c r="C4488" s="261">
        <v>3.4526519775390621</v>
      </c>
      <c r="D4488" s="130">
        <f t="shared" si="142"/>
        <v>-9.6677513167413021E-3</v>
      </c>
      <c r="E4488" s="130">
        <v>2.6392255608631354E-2</v>
      </c>
      <c r="G4488" s="130">
        <v>4486</v>
      </c>
      <c r="H4488" s="130">
        <f t="shared" ca="1" si="143"/>
        <v>1.2030608576435869E-3</v>
      </c>
    </row>
    <row r="4489" spans="2:8" x14ac:dyDescent="0.25">
      <c r="B4489" s="136">
        <v>39504</v>
      </c>
      <c r="C4489" s="261">
        <v>3.4863572120666499</v>
      </c>
      <c r="D4489" s="130">
        <f t="shared" si="142"/>
        <v>6.6460144703055848E-3</v>
      </c>
      <c r="E4489" s="130">
        <v>9.7621291537213911E-3</v>
      </c>
      <c r="G4489" s="130">
        <v>4487</v>
      </c>
      <c r="H4489" s="130">
        <f t="shared" ca="1" si="143"/>
        <v>-1.6143283135635043E-2</v>
      </c>
    </row>
    <row r="4490" spans="2:8" x14ac:dyDescent="0.25">
      <c r="B4490" s="136">
        <v>39503</v>
      </c>
      <c r="C4490" s="261">
        <v>3.4633398056030269</v>
      </c>
      <c r="D4490" s="130">
        <f t="shared" si="142"/>
        <v>1.5180925391753138E-2</v>
      </c>
      <c r="E4490" s="130">
        <v>-6.6021365750925853E-3</v>
      </c>
      <c r="G4490" s="130">
        <v>4488</v>
      </c>
      <c r="H4490" s="130">
        <f t="shared" ca="1" si="143"/>
        <v>-2.1064730716035325E-2</v>
      </c>
    </row>
    <row r="4491" spans="2:8" x14ac:dyDescent="0.25">
      <c r="B4491" s="136">
        <v>39500</v>
      </c>
      <c r="C4491" s="261">
        <v>3.41154932975769</v>
      </c>
      <c r="D4491" s="130">
        <f t="shared" si="142"/>
        <v>-4.7964124173270383E-3</v>
      </c>
      <c r="E4491" s="130">
        <v>-1.4953911181787518E-2</v>
      </c>
      <c r="G4491" s="130">
        <v>4489</v>
      </c>
      <c r="H4491" s="130">
        <f t="shared" ca="1" si="143"/>
        <v>-3.0323080922300381E-2</v>
      </c>
    </row>
    <row r="4492" spans="2:8" x14ac:dyDescent="0.25">
      <c r="B4492" s="136">
        <v>39499</v>
      </c>
      <c r="C4492" s="261">
        <v>3.427991390228271</v>
      </c>
      <c r="D4492" s="130">
        <f t="shared" si="142"/>
        <v>1.1154386016484646E-2</v>
      </c>
      <c r="E4492" s="130">
        <v>4.8195288654228176E-3</v>
      </c>
      <c r="G4492" s="130">
        <v>4490</v>
      </c>
      <c r="H4492" s="130">
        <f t="shared" ca="1" si="143"/>
        <v>5.2743281580775155E-3</v>
      </c>
    </row>
    <row r="4493" spans="2:8" x14ac:dyDescent="0.25">
      <c r="B4493" s="136">
        <v>39498</v>
      </c>
      <c r="C4493" s="261">
        <v>3.3901760578155522</v>
      </c>
      <c r="D4493" s="130">
        <f t="shared" si="142"/>
        <v>4.8729816400496541E-3</v>
      </c>
      <c r="E4493" s="130">
        <v>-1.1031338211791921E-2</v>
      </c>
      <c r="G4493" s="130">
        <v>4491</v>
      </c>
      <c r="H4493" s="130">
        <f t="shared" ca="1" si="143"/>
        <v>2.3394505015956672E-3</v>
      </c>
    </row>
    <row r="4494" spans="2:8" x14ac:dyDescent="0.25">
      <c r="B4494" s="136">
        <v>39497</v>
      </c>
      <c r="C4494" s="261">
        <v>3.373735904693604</v>
      </c>
      <c r="D4494" s="130">
        <f t="shared" si="142"/>
        <v>-2.9150545905097421E-3</v>
      </c>
      <c r="E4494" s="130">
        <v>-4.849350842428342E-3</v>
      </c>
      <c r="G4494" s="130">
        <v>4492</v>
      </c>
      <c r="H4494" s="130">
        <f t="shared" ca="1" si="143"/>
        <v>-4.7785814148799052E-3</v>
      </c>
    </row>
    <row r="4495" spans="2:8" x14ac:dyDescent="0.25">
      <c r="B4495" s="136">
        <v>39493</v>
      </c>
      <c r="C4495" s="261">
        <v>3.3835992813110352</v>
      </c>
      <c r="D4495" s="130">
        <f t="shared" si="142"/>
        <v>-9.3863628304721291E-3</v>
      </c>
      <c r="E4495" s="130">
        <v>2.9235769769972463E-3</v>
      </c>
      <c r="G4495" s="130">
        <v>4493</v>
      </c>
      <c r="H4495" s="130">
        <f t="shared" ca="1" si="143"/>
        <v>2.8559585065037075E-3</v>
      </c>
    </row>
    <row r="4496" spans="2:8" x14ac:dyDescent="0.25">
      <c r="B4496" s="136">
        <v>39492</v>
      </c>
      <c r="C4496" s="261">
        <v>3.41565990447998</v>
      </c>
      <c r="D4496" s="130">
        <f t="shared" si="142"/>
        <v>-1.2829420259206966E-2</v>
      </c>
      <c r="E4496" s="130">
        <v>9.4753014477891757E-3</v>
      </c>
      <c r="G4496" s="130">
        <v>4494</v>
      </c>
      <c r="H4496" s="130">
        <f t="shared" ca="1" si="143"/>
        <v>-3.3730411626554796E-2</v>
      </c>
    </row>
    <row r="4497" spans="2:8" x14ac:dyDescent="0.25">
      <c r="B4497" s="136">
        <v>39491</v>
      </c>
      <c r="C4497" s="261">
        <v>3.4600503444671631</v>
      </c>
      <c r="D4497" s="130">
        <f t="shared" si="142"/>
        <v>5.2540575197076072E-3</v>
      </c>
      <c r="E4497" s="130">
        <v>1.2996153372576863E-2</v>
      </c>
      <c r="G4497" s="130">
        <v>4495</v>
      </c>
      <c r="H4497" s="130">
        <f t="shared" ca="1" si="143"/>
        <v>1.297661335680954E-2</v>
      </c>
    </row>
    <row r="4498" spans="2:8" x14ac:dyDescent="0.25">
      <c r="B4498" s="136">
        <v>39490</v>
      </c>
      <c r="C4498" s="261">
        <v>3.44196605682373</v>
      </c>
      <c r="D4498" s="130">
        <f t="shared" si="142"/>
        <v>1.4538389717222495E-2</v>
      </c>
      <c r="E4498" s="130">
        <v>-5.226596680117955E-3</v>
      </c>
      <c r="G4498" s="130">
        <v>4496</v>
      </c>
      <c r="H4498" s="130">
        <f t="shared" ca="1" si="143"/>
        <v>-4.1855569564788718E-2</v>
      </c>
    </row>
    <row r="4499" spans="2:8" x14ac:dyDescent="0.25">
      <c r="B4499" s="136">
        <v>39489</v>
      </c>
      <c r="C4499" s="261">
        <v>3.392642498016357</v>
      </c>
      <c r="D4499" s="130">
        <f t="shared" si="142"/>
        <v>-1.031183809640787E-2</v>
      </c>
      <c r="E4499" s="130">
        <v>-1.4330053810260165E-2</v>
      </c>
      <c r="G4499" s="130">
        <v>4497</v>
      </c>
      <c r="H4499" s="130">
        <f t="shared" ca="1" si="143"/>
        <v>2.7293027382150796E-3</v>
      </c>
    </row>
    <row r="4500" spans="2:8" x14ac:dyDescent="0.25">
      <c r="B4500" s="136">
        <v>39486</v>
      </c>
      <c r="C4500" s="261">
        <v>3.427991390228271</v>
      </c>
      <c r="D4500" s="130">
        <f t="shared" si="142"/>
        <v>4.4066337903065779E-2</v>
      </c>
      <c r="E4500" s="130">
        <v>1.0419280025107919E-2</v>
      </c>
      <c r="G4500" s="130">
        <v>4498</v>
      </c>
      <c r="H4500" s="130">
        <f t="shared" ca="1" si="143"/>
        <v>-3.362286779097564E-2</v>
      </c>
    </row>
    <row r="4501" spans="2:8" x14ac:dyDescent="0.25">
      <c r="B4501" s="136">
        <v>39485</v>
      </c>
      <c r="C4501" s="261">
        <v>3.2833080291748051</v>
      </c>
      <c r="D4501" s="130">
        <f t="shared" si="142"/>
        <v>3.2653935454168676E-3</v>
      </c>
      <c r="E4501" s="130">
        <v>-4.2206454037748149E-2</v>
      </c>
      <c r="G4501" s="130">
        <v>4499</v>
      </c>
      <c r="H4501" s="130">
        <f t="shared" ca="1" si="143"/>
        <v>-3.2416843196007854E-3</v>
      </c>
    </row>
    <row r="4502" spans="2:8" x14ac:dyDescent="0.25">
      <c r="B4502" s="136">
        <v>39484</v>
      </c>
      <c r="C4502" s="261">
        <v>3.272621631622314</v>
      </c>
      <c r="D4502" s="130">
        <f t="shared" si="142"/>
        <v>-1.0037000294248271E-3</v>
      </c>
      <c r="E4502" s="130">
        <v>-3.2547654553072617E-3</v>
      </c>
      <c r="G4502" s="130">
        <v>4500</v>
      </c>
      <c r="H4502" s="130">
        <f t="shared" ca="1" si="143"/>
        <v>-1.385257790448571E-2</v>
      </c>
    </row>
    <row r="4503" spans="2:8" x14ac:dyDescent="0.25">
      <c r="B4503" s="136">
        <v>39483</v>
      </c>
      <c r="C4503" s="261">
        <v>3.2759096622467041</v>
      </c>
      <c r="D4503" s="130">
        <f t="shared" si="142"/>
        <v>-6.6525768512380859E-2</v>
      </c>
      <c r="E4503" s="130">
        <v>1.0047084553310062E-3</v>
      </c>
      <c r="G4503" s="130">
        <v>4501</v>
      </c>
      <c r="H4503" s="130">
        <f t="shared" ca="1" si="143"/>
        <v>-5.2777877536854438E-3</v>
      </c>
    </row>
    <row r="4504" spans="2:8" x14ac:dyDescent="0.25">
      <c r="B4504" s="136">
        <v>39482</v>
      </c>
      <c r="C4504" s="261">
        <v>3.5093734264373779</v>
      </c>
      <c r="D4504" s="130">
        <f t="shared" si="142"/>
        <v>-1.8621247359683207E-2</v>
      </c>
      <c r="E4504" s="130">
        <v>7.1266850512159211E-2</v>
      </c>
      <c r="G4504" s="130">
        <v>4502</v>
      </c>
      <c r="H4504" s="130">
        <f t="shared" ca="1" si="143"/>
        <v>-1.2416886253807604E-2</v>
      </c>
    </row>
    <row r="4505" spans="2:8" x14ac:dyDescent="0.25">
      <c r="B4505" s="136">
        <v>39479</v>
      </c>
      <c r="C4505" s="261">
        <v>3.5759623050689702</v>
      </c>
      <c r="D4505" s="130">
        <f t="shared" si="142"/>
        <v>5.0724426502399424E-2</v>
      </c>
      <c r="E4505" s="130">
        <v>1.8974577663908365E-2</v>
      </c>
      <c r="G4505" s="130">
        <v>4503</v>
      </c>
      <c r="H4505" s="130">
        <f t="shared" ca="1" si="143"/>
        <v>2.0134584398184212E-2</v>
      </c>
    </row>
    <row r="4506" spans="2:8" x14ac:dyDescent="0.25">
      <c r="B4506" s="136">
        <v>39478</v>
      </c>
      <c r="C4506" s="261">
        <v>3.4033303260803218</v>
      </c>
      <c r="D4506" s="130">
        <f t="shared" si="142"/>
        <v>3.7594156571981174E-2</v>
      </c>
      <c r="E4506" s="130">
        <v>-4.8275670787675924E-2</v>
      </c>
      <c r="G4506" s="130">
        <v>4504</v>
      </c>
      <c r="H4506" s="130">
        <f t="shared" ca="1" si="143"/>
        <v>-6.5188003760791044E-3</v>
      </c>
    </row>
    <row r="4507" spans="2:8" x14ac:dyDescent="0.25">
      <c r="B4507" s="136">
        <v>39477</v>
      </c>
      <c r="C4507" s="261">
        <v>3.2800207138061519</v>
      </c>
      <c r="D4507" s="130">
        <f t="shared" si="142"/>
        <v>-7.7092316395357156E-3</v>
      </c>
      <c r="E4507" s="130">
        <v>-3.6232043457323719E-2</v>
      </c>
      <c r="G4507" s="130">
        <v>4505</v>
      </c>
      <c r="H4507" s="130">
        <f t="shared" ca="1" si="143"/>
        <v>1.2820839773338174E-3</v>
      </c>
    </row>
    <row r="4508" spans="2:8" x14ac:dyDescent="0.25">
      <c r="B4508" s="136">
        <v>39476</v>
      </c>
      <c r="C4508" s="261">
        <v>3.3055036067962651</v>
      </c>
      <c r="D4508" s="130">
        <f t="shared" si="142"/>
        <v>1.2591176236443615E-2</v>
      </c>
      <c r="E4508" s="130">
        <v>7.7691256286435825E-3</v>
      </c>
      <c r="G4508" s="130">
        <v>4506</v>
      </c>
      <c r="H4508" s="130">
        <f t="shared" ca="1" si="143"/>
        <v>4.487139955384621E-4</v>
      </c>
    </row>
    <row r="4509" spans="2:8" x14ac:dyDescent="0.25">
      <c r="B4509" s="136">
        <v>39475</v>
      </c>
      <c r="C4509" s="261">
        <v>3.264400959014893</v>
      </c>
      <c r="D4509" s="130">
        <f t="shared" si="142"/>
        <v>1.1720071684031635E-2</v>
      </c>
      <c r="E4509" s="130">
        <v>-1.2434609872112427E-2</v>
      </c>
      <c r="G4509" s="130">
        <v>4507</v>
      </c>
      <c r="H4509" s="130">
        <f t="shared" ca="1" si="143"/>
        <v>2.4875709108096552E-2</v>
      </c>
    </row>
    <row r="4510" spans="2:8" x14ac:dyDescent="0.25">
      <c r="B4510" s="136">
        <v>39472</v>
      </c>
      <c r="C4510" s="261">
        <v>3.2265851497650151</v>
      </c>
      <c r="D4510" s="130">
        <f t="shared" si="142"/>
        <v>-2.541318724779825E-3</v>
      </c>
      <c r="E4510" s="130">
        <v>-1.1584302824518746E-2</v>
      </c>
      <c r="G4510" s="130">
        <v>4508</v>
      </c>
      <c r="H4510" s="130">
        <f t="shared" ca="1" si="143"/>
        <v>7.5799061829639521E-3</v>
      </c>
    </row>
    <row r="4511" spans="2:8" x14ac:dyDescent="0.25">
      <c r="B4511" s="136">
        <v>39471</v>
      </c>
      <c r="C4511" s="261">
        <v>3.234805822372437</v>
      </c>
      <c r="D4511" s="130">
        <f t="shared" si="142"/>
        <v>1.4959852343459737E-2</v>
      </c>
      <c r="E4511" s="130">
        <v>2.5477934800575675E-3</v>
      </c>
      <c r="G4511" s="130">
        <v>4509</v>
      </c>
      <c r="H4511" s="130">
        <f t="shared" ca="1" si="143"/>
        <v>2.9625789003060777E-2</v>
      </c>
    </row>
    <row r="4512" spans="2:8" x14ac:dyDescent="0.25">
      <c r="B4512" s="136">
        <v>39470</v>
      </c>
      <c r="C4512" s="261">
        <v>3.1871268749237061</v>
      </c>
      <c r="D4512" s="130">
        <f t="shared" si="142"/>
        <v>2.2146178495609768E-2</v>
      </c>
      <c r="E4512" s="130">
        <v>-1.4739353787165723E-2</v>
      </c>
      <c r="G4512" s="130">
        <v>4510</v>
      </c>
      <c r="H4512" s="130">
        <f t="shared" ca="1" si="143"/>
        <v>-3.1471601392106814E-2</v>
      </c>
    </row>
    <row r="4513" spans="2:8" x14ac:dyDescent="0.25">
      <c r="B4513" s="136">
        <v>39469</v>
      </c>
      <c r="C4513" s="261">
        <v>3.118073463439941</v>
      </c>
      <c r="D4513" s="130">
        <f t="shared" si="142"/>
        <v>-2.367576626617423E-3</v>
      </c>
      <c r="E4513" s="130">
        <v>-2.1666351605603432E-2</v>
      </c>
      <c r="G4513" s="130">
        <v>4511</v>
      </c>
      <c r="H4513" s="130">
        <f t="shared" ca="1" si="143"/>
        <v>-4.3637816147576386E-3</v>
      </c>
    </row>
    <row r="4514" spans="2:8" x14ac:dyDescent="0.25">
      <c r="B4514" s="136">
        <v>39465</v>
      </c>
      <c r="C4514" s="261">
        <v>3.125473260879517</v>
      </c>
      <c r="D4514" s="130">
        <f t="shared" si="142"/>
        <v>-1.6554347340090359E-2</v>
      </c>
      <c r="E4514" s="130">
        <v>2.3731953484548217E-3</v>
      </c>
      <c r="G4514" s="130">
        <v>4512</v>
      </c>
      <c r="H4514" s="130">
        <f t="shared" ca="1" si="143"/>
        <v>-3.4191453129347529E-2</v>
      </c>
    </row>
    <row r="4515" spans="2:8" x14ac:dyDescent="0.25">
      <c r="B4515" s="136">
        <v>39464</v>
      </c>
      <c r="C4515" s="261">
        <v>3.1780843734741211</v>
      </c>
      <c r="D4515" s="130">
        <f t="shared" si="142"/>
        <v>5.1760285029824732E-4</v>
      </c>
      <c r="E4515" s="130">
        <v>1.6833006781123167E-2</v>
      </c>
      <c r="G4515" s="130">
        <v>4513</v>
      </c>
      <c r="H4515" s="130">
        <f t="shared" ca="1" si="143"/>
        <v>-1.0097072055715504E-2</v>
      </c>
    </row>
    <row r="4516" spans="2:8" x14ac:dyDescent="0.25">
      <c r="B4516" s="136">
        <v>39463</v>
      </c>
      <c r="C4516" s="261">
        <v>3.1764402389526372</v>
      </c>
      <c r="D4516" s="130">
        <f t="shared" si="142"/>
        <v>-1.1511994703117123E-2</v>
      </c>
      <c r="E4516" s="130">
        <v>-5.1733507618825303E-4</v>
      </c>
      <c r="G4516" s="130">
        <v>4514</v>
      </c>
      <c r="H4516" s="130">
        <f t="shared" ca="1" si="143"/>
        <v>3.2131913540867051E-2</v>
      </c>
    </row>
    <row r="4517" spans="2:8" x14ac:dyDescent="0.25">
      <c r="B4517" s="136">
        <v>39462</v>
      </c>
      <c r="C4517" s="261">
        <v>3.2134332656860352</v>
      </c>
      <c r="D4517" s="130">
        <f t="shared" si="142"/>
        <v>-3.1226817262472249E-2</v>
      </c>
      <c r="E4517" s="130">
        <v>1.1646064131713572E-2</v>
      </c>
      <c r="G4517" s="130">
        <v>4515</v>
      </c>
      <c r="H4517" s="130">
        <f t="shared" ca="1" si="143"/>
        <v>-1.3020678926381471E-3</v>
      </c>
    </row>
    <row r="4518" spans="2:8" x14ac:dyDescent="0.25">
      <c r="B4518" s="136">
        <v>39461</v>
      </c>
      <c r="C4518" s="261">
        <v>3.317013025283813</v>
      </c>
      <c r="D4518" s="130">
        <f t="shared" si="142"/>
        <v>5.2319519658385214E-3</v>
      </c>
      <c r="E4518" s="130">
        <v>3.2233362585690623E-2</v>
      </c>
      <c r="G4518" s="130">
        <v>4516</v>
      </c>
      <c r="H4518" s="130">
        <f t="shared" ca="1" si="143"/>
        <v>2.4947153351776413E-2</v>
      </c>
    </row>
    <row r="4519" spans="2:8" x14ac:dyDescent="0.25">
      <c r="B4519" s="136">
        <v>39458</v>
      </c>
      <c r="C4519" s="261">
        <v>3.2997488975524898</v>
      </c>
      <c r="D4519" s="130">
        <f t="shared" si="142"/>
        <v>-6.3025286601819913E-2</v>
      </c>
      <c r="E4519" s="130">
        <v>-5.2047211149694158E-3</v>
      </c>
      <c r="G4519" s="130">
        <v>4517</v>
      </c>
      <c r="H4519" s="130">
        <f t="shared" ca="1" si="143"/>
        <v>-2.2472847164120246E-2</v>
      </c>
    </row>
    <row r="4520" spans="2:8" x14ac:dyDescent="0.25">
      <c r="B4520" s="136">
        <v>39457</v>
      </c>
      <c r="C4520" s="261">
        <v>3.5217053890228271</v>
      </c>
      <c r="D4520" s="130">
        <f t="shared" si="142"/>
        <v>0</v>
      </c>
      <c r="E4520" s="130">
        <v>6.7264661148903879E-2</v>
      </c>
      <c r="G4520" s="130">
        <v>4518</v>
      </c>
      <c r="H4520" s="130">
        <f t="shared" ca="1" si="143"/>
        <v>-2.5757836345702747E-2</v>
      </c>
    </row>
    <row r="4521" spans="2:8" x14ac:dyDescent="0.25">
      <c r="B4521" s="136">
        <v>39456</v>
      </c>
      <c r="C4521" s="261">
        <v>3.5217053890228271</v>
      </c>
      <c r="D4521" s="130">
        <f t="shared" si="142"/>
        <v>2.0728783245321208E-2</v>
      </c>
      <c r="E4521" s="130">
        <v>0</v>
      </c>
      <c r="G4521" s="130">
        <v>4519</v>
      </c>
      <c r="H4521" s="130">
        <f t="shared" ca="1" si="143"/>
        <v>-8.0742740886781839E-3</v>
      </c>
    </row>
    <row r="4522" spans="2:8" x14ac:dyDescent="0.25">
      <c r="B4522" s="136">
        <v>39455</v>
      </c>
      <c r="C4522" s="261">
        <v>3.450187206268311</v>
      </c>
      <c r="D4522" s="130">
        <f t="shared" si="142"/>
        <v>-2.3726248115743542E-2</v>
      </c>
      <c r="E4522" s="130">
        <v>-2.0307826707321595E-2</v>
      </c>
      <c r="G4522" s="130">
        <v>4520</v>
      </c>
      <c r="H4522" s="130">
        <f t="shared" ca="1" si="143"/>
        <v>-3.5557459649866257E-3</v>
      </c>
    </row>
    <row r="4523" spans="2:8" x14ac:dyDescent="0.25">
      <c r="B4523" s="136">
        <v>39454</v>
      </c>
      <c r="C4523" s="261">
        <v>3.5340366363525391</v>
      </c>
      <c r="D4523" s="130">
        <f t="shared" si="142"/>
        <v>2.0897551993180986E-2</v>
      </c>
      <c r="E4523" s="130">
        <v>2.4302863894425833E-2</v>
      </c>
      <c r="G4523" s="130">
        <v>4521</v>
      </c>
      <c r="H4523" s="130">
        <f t="shared" ca="1" si="143"/>
        <v>4.4110097300015173E-2</v>
      </c>
    </row>
    <row r="4524" spans="2:8" x14ac:dyDescent="0.25">
      <c r="B4524" s="136">
        <v>39451</v>
      </c>
      <c r="C4524" s="261">
        <v>3.461695671081543</v>
      </c>
      <c r="D4524" s="130">
        <f t="shared" si="142"/>
        <v>-4.0555823804192516E-2</v>
      </c>
      <c r="E4524" s="130">
        <v>-2.0469783625576343E-2</v>
      </c>
      <c r="G4524" s="130">
        <v>4522</v>
      </c>
      <c r="H4524" s="130">
        <f t="shared" ca="1" si="143"/>
        <v>-4.1975784894891649E-3</v>
      </c>
    </row>
    <row r="4525" spans="2:8" x14ac:dyDescent="0.25">
      <c r="B4525" s="136">
        <v>39450</v>
      </c>
      <c r="C4525" s="261">
        <v>3.6080219745635991</v>
      </c>
      <c r="D4525" s="130">
        <f t="shared" si="142"/>
        <v>-1.2154247416467538E-2</v>
      </c>
      <c r="E4525" s="130">
        <v>4.2270123484407618E-2</v>
      </c>
      <c r="G4525" s="130">
        <v>4523</v>
      </c>
      <c r="H4525" s="130">
        <f t="shared" ca="1" si="143"/>
        <v>5.1523287671757919E-3</v>
      </c>
    </row>
    <row r="4526" spans="2:8" x14ac:dyDescent="0.25">
      <c r="B4526" s="136">
        <v>39449</v>
      </c>
      <c r="C4526" s="261">
        <v>3.6524143218994141</v>
      </c>
      <c r="D4526" s="130">
        <f t="shared" si="142"/>
        <v>-2.05023122773977E-2</v>
      </c>
      <c r="E4526" s="130">
        <v>1.2303790733199283E-2</v>
      </c>
      <c r="G4526" s="130">
        <v>4524</v>
      </c>
      <c r="H4526" s="130">
        <f t="shared" ca="1" si="143"/>
        <v>-3.1081534098550759E-3</v>
      </c>
    </row>
    <row r="4527" spans="2:8" x14ac:dyDescent="0.25">
      <c r="B4527" s="136">
        <v>39447</v>
      </c>
      <c r="C4527" s="261">
        <v>3.7288646697998051</v>
      </c>
      <c r="D4527" s="130">
        <f t="shared" si="142"/>
        <v>-4.171339921893392E-3</v>
      </c>
      <c r="E4527" s="130">
        <v>2.0931455514782225E-2</v>
      </c>
      <c r="G4527" s="130">
        <v>4525</v>
      </c>
      <c r="H4527" s="130">
        <f t="shared" ca="1" si="143"/>
        <v>-1.5506054074389717E-2</v>
      </c>
    </row>
    <row r="4528" spans="2:8" x14ac:dyDescent="0.25">
      <c r="B4528" s="136">
        <v>39444</v>
      </c>
      <c r="C4528" s="261">
        <v>3.7444841861724849</v>
      </c>
      <c r="D4528" s="130">
        <f t="shared" si="142"/>
        <v>-1.534491376218462E-3</v>
      </c>
      <c r="E4528" s="130">
        <v>4.1888128843030267E-3</v>
      </c>
      <c r="G4528" s="130">
        <v>4526</v>
      </c>
      <c r="H4528" s="130">
        <f t="shared" ca="1" si="143"/>
        <v>-2.5556955001690505E-3</v>
      </c>
    </row>
    <row r="4529" spans="2:8" x14ac:dyDescent="0.25">
      <c r="B4529" s="136">
        <v>39443</v>
      </c>
      <c r="C4529" s="261">
        <v>3.7502388954162602</v>
      </c>
      <c r="D4529" s="130">
        <f t="shared" si="142"/>
        <v>-2.1869578730222026E-2</v>
      </c>
      <c r="E4529" s="130">
        <v>1.5368496587663833E-3</v>
      </c>
      <c r="G4529" s="130">
        <v>4527</v>
      </c>
      <c r="H4529" s="130">
        <f t="shared" ca="1" si="143"/>
        <v>4.3246079539546846E-3</v>
      </c>
    </row>
    <row r="4530" spans="2:8" x14ac:dyDescent="0.25">
      <c r="B4530" s="136">
        <v>39442</v>
      </c>
      <c r="C4530" s="261">
        <v>3.834088802337646</v>
      </c>
      <c r="D4530" s="130">
        <f t="shared" si="142"/>
        <v>7.1257631022108563E-3</v>
      </c>
      <c r="E4530" s="130">
        <v>2.2358550817621673E-2</v>
      </c>
      <c r="G4530" s="130">
        <v>4528</v>
      </c>
      <c r="H4530" s="130">
        <f t="shared" ca="1" si="143"/>
        <v>-2.8766870197183728E-2</v>
      </c>
    </row>
    <row r="4531" spans="2:8" x14ac:dyDescent="0.25">
      <c r="B4531" s="136">
        <v>39440</v>
      </c>
      <c r="C4531" s="261">
        <v>3.806961297988892</v>
      </c>
      <c r="D4531" s="130">
        <f t="shared" si="142"/>
        <v>2.5919652719559889E-2</v>
      </c>
      <c r="E4531" s="130">
        <v>-7.0753458637197817E-3</v>
      </c>
      <c r="G4531" s="130">
        <v>4529</v>
      </c>
      <c r="H4531" s="130">
        <f t="shared" ca="1" si="143"/>
        <v>-5.6728886336241914E-3</v>
      </c>
    </row>
    <row r="4532" spans="2:8" x14ac:dyDescent="0.25">
      <c r="B4532" s="136">
        <v>39437</v>
      </c>
      <c r="C4532" s="261">
        <v>3.710779190063477</v>
      </c>
      <c r="D4532" s="130">
        <f t="shared" si="142"/>
        <v>1.6437686102830924E-2</v>
      </c>
      <c r="E4532" s="130">
        <v>-2.5264797931154506E-2</v>
      </c>
      <c r="G4532" s="130">
        <v>4530</v>
      </c>
      <c r="H4532" s="130">
        <f t="shared" ca="1" si="143"/>
        <v>-1.9419190645728671E-2</v>
      </c>
    </row>
    <row r="4533" spans="2:8" x14ac:dyDescent="0.25">
      <c r="B4533" s="136">
        <v>39436</v>
      </c>
      <c r="C4533" s="261">
        <v>3.6507689952850342</v>
      </c>
      <c r="D4533" s="130">
        <f t="shared" si="142"/>
        <v>5.4869207374285238E-2</v>
      </c>
      <c r="E4533" s="130">
        <v>-1.6171858174459656E-2</v>
      </c>
      <c r="G4533" s="130">
        <v>4531</v>
      </c>
      <c r="H4533" s="130">
        <f t="shared" ca="1" si="143"/>
        <v>-2.3721478214889335E-3</v>
      </c>
    </row>
    <row r="4534" spans="2:8" x14ac:dyDescent="0.25">
      <c r="B4534" s="136">
        <v>39435</v>
      </c>
      <c r="C4534" s="261">
        <v>3.4608736038208008</v>
      </c>
      <c r="D4534" s="130">
        <f t="shared" si="142"/>
        <v>1.6656295297113079E-3</v>
      </c>
      <c r="E4534" s="130">
        <v>-5.2015175901154849E-2</v>
      </c>
      <c r="G4534" s="130">
        <v>4532</v>
      </c>
      <c r="H4534" s="130">
        <f t="shared" ca="1" si="143"/>
        <v>-7.1197241479416754E-3</v>
      </c>
    </row>
    <row r="4535" spans="2:8" x14ac:dyDescent="0.25">
      <c r="B4535" s="136">
        <v>39434</v>
      </c>
      <c r="C4535" s="261">
        <v>3.4551186561584468</v>
      </c>
      <c r="D4535" s="130">
        <f t="shared" si="142"/>
        <v>2.4622137560289484E-2</v>
      </c>
      <c r="E4535" s="130">
        <v>-1.6628598212891981E-3</v>
      </c>
      <c r="G4535" s="130">
        <v>4533</v>
      </c>
      <c r="H4535" s="130">
        <f t="shared" ca="1" si="143"/>
        <v>1.6998364635396421E-3</v>
      </c>
    </row>
    <row r="4536" spans="2:8" x14ac:dyDescent="0.25">
      <c r="B4536" s="136">
        <v>39433</v>
      </c>
      <c r="C4536" s="261">
        <v>3.3720905780792241</v>
      </c>
      <c r="D4536" s="130">
        <f t="shared" si="142"/>
        <v>-3.6863290996667401E-2</v>
      </c>
      <c r="E4536" s="130">
        <v>-2.4030456358201318E-2</v>
      </c>
      <c r="G4536" s="130">
        <v>4534</v>
      </c>
      <c r="H4536" s="130">
        <f t="shared" ca="1" si="143"/>
        <v>5.808619579842504E-3</v>
      </c>
    </row>
    <row r="4537" spans="2:8" x14ac:dyDescent="0.25">
      <c r="B4537" s="136">
        <v>39430</v>
      </c>
      <c r="C4537" s="261">
        <v>3.5011546611785889</v>
      </c>
      <c r="D4537" s="130">
        <f t="shared" si="142"/>
        <v>-7.2261011747460687E-3</v>
      </c>
      <c r="E4537" s="130">
        <v>3.8274204120839768E-2</v>
      </c>
      <c r="G4537" s="130">
        <v>4535</v>
      </c>
      <c r="H4537" s="130">
        <f t="shared" ca="1" si="143"/>
        <v>4.7110685709048673E-2</v>
      </c>
    </row>
    <row r="4538" spans="2:8" x14ac:dyDescent="0.25">
      <c r="B4538" s="136">
        <v>39429</v>
      </c>
      <c r="C4538" s="261">
        <v>3.526638507843018</v>
      </c>
      <c r="D4538" s="130">
        <f t="shared" si="142"/>
        <v>-2.433439676120944E-2</v>
      </c>
      <c r="E4538" s="130">
        <v>7.2786977813343911E-3</v>
      </c>
      <c r="G4538" s="130">
        <v>4536</v>
      </c>
      <c r="H4538" s="130">
        <f t="shared" ca="1" si="143"/>
        <v>2.3643652805248685E-2</v>
      </c>
    </row>
    <row r="4539" spans="2:8" x14ac:dyDescent="0.25">
      <c r="B4539" s="136">
        <v>39428</v>
      </c>
      <c r="C4539" s="261">
        <v>3.6145975589752202</v>
      </c>
      <c r="D4539" s="130">
        <f t="shared" si="142"/>
        <v>5.2579252463163867E-3</v>
      </c>
      <c r="E4539" s="130">
        <v>2.4941328955771013E-2</v>
      </c>
      <c r="G4539" s="130">
        <v>4537</v>
      </c>
      <c r="H4539" s="130">
        <f t="shared" ca="1" si="143"/>
        <v>3.7764759196245626E-2</v>
      </c>
    </row>
    <row r="4540" spans="2:8" x14ac:dyDescent="0.25">
      <c r="B4540" s="136">
        <v>39427</v>
      </c>
      <c r="C4540" s="261">
        <v>3.5956916809082031</v>
      </c>
      <c r="D4540" s="130">
        <f t="shared" si="142"/>
        <v>-4.0158020386824346E-2</v>
      </c>
      <c r="E4540" s="130">
        <v>-5.2304240675626083E-3</v>
      </c>
      <c r="G4540" s="130">
        <v>4538</v>
      </c>
      <c r="H4540" s="130">
        <f t="shared" ca="1" si="143"/>
        <v>1.1787771837880882E-2</v>
      </c>
    </row>
    <row r="4541" spans="2:8" x14ac:dyDescent="0.25">
      <c r="B4541" s="136">
        <v>39426</v>
      </c>
      <c r="C4541" s="261">
        <v>3.7461287975311279</v>
      </c>
      <c r="D4541" s="130">
        <f t="shared" si="142"/>
        <v>1.7869394614512785E-2</v>
      </c>
      <c r="E4541" s="130">
        <v>4.1838157988264235E-2</v>
      </c>
      <c r="G4541" s="130">
        <v>4539</v>
      </c>
      <c r="H4541" s="130">
        <f t="shared" ca="1" si="143"/>
        <v>-1.4080322713448525E-2</v>
      </c>
    </row>
    <row r="4542" spans="2:8" x14ac:dyDescent="0.25">
      <c r="B4542" s="136">
        <v>39423</v>
      </c>
      <c r="C4542" s="261">
        <v>3.6803629398345952</v>
      </c>
      <c r="D4542" s="130">
        <f t="shared" si="142"/>
        <v>3.2280186344010038E-2</v>
      </c>
      <c r="E4542" s="130">
        <v>-1.7555685148859669E-2</v>
      </c>
      <c r="G4542" s="130">
        <v>4540</v>
      </c>
      <c r="H4542" s="130">
        <f t="shared" ca="1" si="143"/>
        <v>-1.0867952232671589E-2</v>
      </c>
    </row>
    <row r="4543" spans="2:8" x14ac:dyDescent="0.25">
      <c r="B4543" s="136">
        <v>39422</v>
      </c>
      <c r="C4543" s="261">
        <v>3.5652751922607422</v>
      </c>
      <c r="D4543" s="130">
        <f t="shared" si="142"/>
        <v>1.001419599715837E-2</v>
      </c>
      <c r="E4543" s="130">
        <v>-3.1270760372080403E-2</v>
      </c>
      <c r="G4543" s="130">
        <v>4541</v>
      </c>
      <c r="H4543" s="130">
        <f t="shared" ca="1" si="143"/>
        <v>-8.8572935801513233E-3</v>
      </c>
    </row>
    <row r="4544" spans="2:8" x14ac:dyDescent="0.25">
      <c r="B4544" s="136">
        <v>39421</v>
      </c>
      <c r="C4544" s="261">
        <v>3.5299258232116699</v>
      </c>
      <c r="D4544" s="130">
        <f t="shared" si="142"/>
        <v>2.8010429816449335E-2</v>
      </c>
      <c r="E4544" s="130">
        <v>-9.914906183344915E-3</v>
      </c>
      <c r="G4544" s="130">
        <v>4542</v>
      </c>
      <c r="H4544" s="130">
        <f t="shared" ca="1" si="143"/>
        <v>-1.2103209459642921E-2</v>
      </c>
    </row>
    <row r="4545" spans="2:8" x14ac:dyDescent="0.25">
      <c r="B4545" s="136">
        <v>39420</v>
      </c>
      <c r="C4545" s="261">
        <v>3.433745145797729</v>
      </c>
      <c r="D4545" s="130">
        <f t="shared" si="142"/>
        <v>2.880968035341509E-3</v>
      </c>
      <c r="E4545" s="130">
        <v>-2.7247223378317843E-2</v>
      </c>
      <c r="G4545" s="130">
        <v>4543</v>
      </c>
      <c r="H4545" s="130">
        <f t="shared" ca="1" si="143"/>
        <v>1.8982358692877547E-3</v>
      </c>
    </row>
    <row r="4546" spans="2:8" x14ac:dyDescent="0.25">
      <c r="B4546" s="136">
        <v>39419</v>
      </c>
      <c r="C4546" s="261">
        <v>3.423881053924561</v>
      </c>
      <c r="D4546" s="130">
        <f t="shared" si="142"/>
        <v>-1.1862563775532017E-2</v>
      </c>
      <c r="E4546" s="130">
        <v>-2.8726919017970473E-3</v>
      </c>
      <c r="G4546" s="130">
        <v>4544</v>
      </c>
      <c r="H4546" s="130">
        <f t="shared" ca="1" si="143"/>
        <v>-3.2322312869623095E-2</v>
      </c>
    </row>
    <row r="4547" spans="2:8" x14ac:dyDescent="0.25">
      <c r="B4547" s="136">
        <v>39416</v>
      </c>
      <c r="C4547" s="261">
        <v>3.464984655380249</v>
      </c>
      <c r="D4547" s="130">
        <f t="shared" ref="D4547:D4610" si="144">(C4547-C4548)/C4548</f>
        <v>2.2066286909270275E-2</v>
      </c>
      <c r="E4547" s="130">
        <v>1.2004973539771126E-2</v>
      </c>
      <c r="G4547" s="130">
        <v>4545</v>
      </c>
      <c r="H4547" s="130">
        <f t="shared" ref="H4547:H4610" ca="1" si="145">_xlfn.NORM.INV(RAND(),N$5,N$6)</f>
        <v>5.5731716560517399E-3</v>
      </c>
    </row>
    <row r="4548" spans="2:8" x14ac:dyDescent="0.25">
      <c r="B4548" s="136">
        <v>39415</v>
      </c>
      <c r="C4548" s="261">
        <v>3.3901760578155522</v>
      </c>
      <c r="D4548" s="130">
        <f t="shared" si="144"/>
        <v>-7.4608852687596929E-3</v>
      </c>
      <c r="E4548" s="130">
        <v>-2.1589878456903959E-2</v>
      </c>
      <c r="G4548" s="130">
        <v>4546</v>
      </c>
      <c r="H4548" s="130">
        <f t="shared" ca="1" si="145"/>
        <v>2.5690663604179223E-2</v>
      </c>
    </row>
    <row r="4549" spans="2:8" x14ac:dyDescent="0.25">
      <c r="B4549" s="136">
        <v>39414</v>
      </c>
      <c r="C4549" s="261">
        <v>3.41565990447998</v>
      </c>
      <c r="D4549" s="130">
        <f t="shared" si="144"/>
        <v>4.7919191895548344E-2</v>
      </c>
      <c r="E4549" s="130">
        <v>7.5169685083695172E-3</v>
      </c>
      <c r="G4549" s="130">
        <v>4547</v>
      </c>
      <c r="H4549" s="130">
        <f t="shared" ca="1" si="145"/>
        <v>3.4876159179899564E-2</v>
      </c>
    </row>
    <row r="4550" spans="2:8" x14ac:dyDescent="0.25">
      <c r="B4550" s="136">
        <v>39413</v>
      </c>
      <c r="C4550" s="261">
        <v>3.259468793869019</v>
      </c>
      <c r="D4550" s="130">
        <f t="shared" si="144"/>
        <v>2.5608011251737967E-2</v>
      </c>
      <c r="E4550" s="130">
        <v>-4.5727945690992464E-2</v>
      </c>
      <c r="G4550" s="130">
        <v>4548</v>
      </c>
      <c r="H4550" s="130">
        <f t="shared" ca="1" si="145"/>
        <v>-3.2762161940655968E-2</v>
      </c>
    </row>
    <row r="4551" spans="2:8" x14ac:dyDescent="0.25">
      <c r="B4551" s="136">
        <v>39412</v>
      </c>
      <c r="C4551" s="261">
        <v>3.1780843734741211</v>
      </c>
      <c r="D4551" s="130">
        <f t="shared" si="144"/>
        <v>-1.1253000394613086E-2</v>
      </c>
      <c r="E4551" s="130">
        <v>-2.4968614685920605E-2</v>
      </c>
      <c r="G4551" s="130">
        <v>4549</v>
      </c>
      <c r="H4551" s="130">
        <f t="shared" ca="1" si="145"/>
        <v>9.2767891071281053E-4</v>
      </c>
    </row>
    <row r="4552" spans="2:8" x14ac:dyDescent="0.25">
      <c r="B4552" s="136">
        <v>39409</v>
      </c>
      <c r="C4552" s="261">
        <v>3.2142543792724609</v>
      </c>
      <c r="D4552" s="130">
        <f t="shared" si="144"/>
        <v>1.1381071597794183E-2</v>
      </c>
      <c r="E4552" s="130">
        <v>1.1381071597794183E-2</v>
      </c>
      <c r="G4552" s="130">
        <v>4550</v>
      </c>
      <c r="H4552" s="130">
        <f t="shared" ca="1" si="145"/>
        <v>1.0707407257837481E-2</v>
      </c>
    </row>
    <row r="4553" spans="2:8" x14ac:dyDescent="0.25">
      <c r="B4553" s="136">
        <v>39407</v>
      </c>
      <c r="C4553" s="261">
        <v>3.1780843734741211</v>
      </c>
      <c r="D4553" s="130">
        <f t="shared" si="144"/>
        <v>-3.6631256509857824E-2</v>
      </c>
      <c r="E4553" s="130">
        <v>-1.1253000394613086E-2</v>
      </c>
      <c r="G4553" s="130">
        <v>4551</v>
      </c>
      <c r="H4553" s="130">
        <f t="shared" ca="1" si="145"/>
        <v>-2.1817918362448003E-4</v>
      </c>
    </row>
    <row r="4554" spans="2:8" x14ac:dyDescent="0.25">
      <c r="B4554" s="136">
        <v>39406</v>
      </c>
      <c r="C4554" s="261">
        <v>3.2989282608032231</v>
      </c>
      <c r="D4554" s="130">
        <f t="shared" si="144"/>
        <v>-2.383812627146396E-2</v>
      </c>
      <c r="E4554" s="130">
        <v>3.802412809984701E-2</v>
      </c>
      <c r="G4554" s="130">
        <v>4552</v>
      </c>
      <c r="H4554" s="130">
        <f t="shared" ca="1" si="145"/>
        <v>2.916785153750568E-2</v>
      </c>
    </row>
    <row r="4555" spans="2:8" x14ac:dyDescent="0.25">
      <c r="B4555" s="136">
        <v>39405</v>
      </c>
      <c r="C4555" s="261">
        <v>3.3794889450073242</v>
      </c>
      <c r="D4555" s="130">
        <f t="shared" si="144"/>
        <v>-2.4674195956444277E-2</v>
      </c>
      <c r="E4555" s="130">
        <v>2.4420259501031466E-2</v>
      </c>
      <c r="G4555" s="130">
        <v>4553</v>
      </c>
      <c r="H4555" s="130">
        <f t="shared" ca="1" si="145"/>
        <v>4.3758768062114289E-2</v>
      </c>
    </row>
    <row r="4556" spans="2:8" x14ac:dyDescent="0.25">
      <c r="B4556" s="136">
        <v>39402</v>
      </c>
      <c r="C4556" s="261">
        <v>3.464984655380249</v>
      </c>
      <c r="D4556" s="130">
        <f t="shared" si="144"/>
        <v>2.2066286909270275E-2</v>
      </c>
      <c r="E4556" s="130">
        <v>2.5298413980383509E-2</v>
      </c>
      <c r="G4556" s="130">
        <v>4554</v>
      </c>
      <c r="H4556" s="130">
        <f t="shared" ca="1" si="145"/>
        <v>2.9060367504912719E-3</v>
      </c>
    </row>
    <row r="4557" spans="2:8" x14ac:dyDescent="0.25">
      <c r="B4557" s="136">
        <v>39401</v>
      </c>
      <c r="C4557" s="261">
        <v>3.3901760578155522</v>
      </c>
      <c r="D4557" s="130">
        <f t="shared" si="144"/>
        <v>-2.3442979725601054E-2</v>
      </c>
      <c r="E4557" s="130">
        <v>-2.1589878456903959E-2</v>
      </c>
      <c r="G4557" s="130">
        <v>4555</v>
      </c>
      <c r="H4557" s="130">
        <f t="shared" ca="1" si="145"/>
        <v>5.6092740825678164E-5</v>
      </c>
    </row>
    <row r="4558" spans="2:8" x14ac:dyDescent="0.25">
      <c r="B4558" s="136">
        <v>39400</v>
      </c>
      <c r="C4558" s="261">
        <v>3.4715597629547119</v>
      </c>
      <c r="D4558" s="130">
        <f t="shared" si="144"/>
        <v>-1.6076758675699177E-2</v>
      </c>
      <c r="E4558" s="130">
        <v>2.4005745940993698E-2</v>
      </c>
      <c r="G4558" s="130">
        <v>4556</v>
      </c>
      <c r="H4558" s="130">
        <f t="shared" ca="1" si="145"/>
        <v>-7.5694718834700822E-3</v>
      </c>
    </row>
    <row r="4559" spans="2:8" x14ac:dyDescent="0.25">
      <c r="B4559" s="136">
        <v>39399</v>
      </c>
      <c r="C4559" s="261">
        <v>3.5282831192016602</v>
      </c>
      <c r="D4559" s="130">
        <f t="shared" si="144"/>
        <v>7.1660835133653206E-2</v>
      </c>
      <c r="E4559" s="130">
        <v>1.6339443973353896E-2</v>
      </c>
      <c r="G4559" s="130">
        <v>4557</v>
      </c>
      <c r="H4559" s="130">
        <f t="shared" ca="1" si="145"/>
        <v>2.2951285944656324E-2</v>
      </c>
    </row>
    <row r="4560" spans="2:8" x14ac:dyDescent="0.25">
      <c r="B4560" s="136">
        <v>39398</v>
      </c>
      <c r="C4560" s="261">
        <v>3.2923505306243901</v>
      </c>
      <c r="D4560" s="130">
        <f t="shared" si="144"/>
        <v>-4.6655618856628854E-2</v>
      </c>
      <c r="E4560" s="130">
        <v>-6.6868950309932673E-2</v>
      </c>
      <c r="G4560" s="130">
        <v>4558</v>
      </c>
      <c r="H4560" s="130">
        <f t="shared" ca="1" si="145"/>
        <v>5.8028871173774869E-4</v>
      </c>
    </row>
    <row r="4561" spans="2:8" x14ac:dyDescent="0.25">
      <c r="B4561" s="136">
        <v>39395</v>
      </c>
      <c r="C4561" s="261">
        <v>3.4534745216369629</v>
      </c>
      <c r="D4561" s="130">
        <f t="shared" si="144"/>
        <v>-8.7303372032178864E-3</v>
      </c>
      <c r="E4561" s="130">
        <v>4.8938893205279645E-2</v>
      </c>
      <c r="G4561" s="130">
        <v>4559</v>
      </c>
      <c r="H4561" s="130">
        <f t="shared" ca="1" si="145"/>
        <v>-1.0961910082337864E-2</v>
      </c>
    </row>
    <row r="4562" spans="2:8" x14ac:dyDescent="0.25">
      <c r="B4562" s="136">
        <v>39394</v>
      </c>
      <c r="C4562" s="261">
        <v>3.483890056610107</v>
      </c>
      <c r="D4562" s="130">
        <f t="shared" si="144"/>
        <v>-5.7803588220699378E-2</v>
      </c>
      <c r="E4562" s="130">
        <v>8.807227267084914E-3</v>
      </c>
      <c r="G4562" s="130">
        <v>4560</v>
      </c>
      <c r="H4562" s="130">
        <f t="shared" ca="1" si="145"/>
        <v>1.6423167776617491E-2</v>
      </c>
    </row>
    <row r="4563" spans="2:8" x14ac:dyDescent="0.25">
      <c r="B4563" s="136">
        <v>39393</v>
      </c>
      <c r="C4563" s="261">
        <v>3.697626113891602</v>
      </c>
      <c r="D4563" s="130">
        <f t="shared" si="144"/>
        <v>-1.0341123847426709E-2</v>
      </c>
      <c r="E4563" s="130">
        <v>6.1349828441332729E-2</v>
      </c>
      <c r="G4563" s="130">
        <v>4561</v>
      </c>
      <c r="H4563" s="130">
        <f t="shared" ca="1" si="145"/>
        <v>5.0046810138625478E-3</v>
      </c>
    </row>
    <row r="4564" spans="2:8" x14ac:dyDescent="0.25">
      <c r="B4564" s="136">
        <v>39392</v>
      </c>
      <c r="C4564" s="261">
        <v>3.7362632751464839</v>
      </c>
      <c r="D4564" s="130">
        <f t="shared" si="144"/>
        <v>-6.9029091088392808E-2</v>
      </c>
      <c r="E4564" s="130">
        <v>1.044918011308014E-2</v>
      </c>
      <c r="G4564" s="130">
        <v>4562</v>
      </c>
      <c r="H4564" s="130">
        <f t="shared" ca="1" si="145"/>
        <v>-3.5191572044315695E-3</v>
      </c>
    </row>
    <row r="4565" spans="2:8" x14ac:dyDescent="0.25">
      <c r="B4565" s="136">
        <v>39391</v>
      </c>
      <c r="C4565" s="261">
        <v>4.0132975578308114</v>
      </c>
      <c r="D4565" s="130">
        <f t="shared" si="144"/>
        <v>-3.5559254499981111E-2</v>
      </c>
      <c r="E4565" s="130">
        <v>7.4147420104774625E-2</v>
      </c>
      <c r="G4565" s="130">
        <v>4563</v>
      </c>
      <c r="H4565" s="130">
        <f t="shared" ca="1" si="145"/>
        <v>-1.8627001645901822E-2</v>
      </c>
    </row>
    <row r="4566" spans="2:8" x14ac:dyDescent="0.25">
      <c r="B4566" s="136">
        <v>39388</v>
      </c>
      <c r="C4566" s="261">
        <v>4.1612691879272461</v>
      </c>
      <c r="D4566" s="130">
        <f t="shared" si="144"/>
        <v>1.4022674295179961E-2</v>
      </c>
      <c r="E4566" s="130">
        <v>3.6870336167252292E-2</v>
      </c>
      <c r="G4566" s="130">
        <v>4564</v>
      </c>
      <c r="H4566" s="130">
        <f t="shared" ca="1" si="145"/>
        <v>-4.8217713834970248E-3</v>
      </c>
    </row>
    <row r="4567" spans="2:8" x14ac:dyDescent="0.25">
      <c r="B4567" s="136">
        <v>39387</v>
      </c>
      <c r="C4567" s="261">
        <v>4.1037240028381348</v>
      </c>
      <c r="D4567" s="130">
        <f t="shared" si="144"/>
        <v>-2.0023616542055436E-2</v>
      </c>
      <c r="E4567" s="130">
        <v>-1.3828758124098898E-2</v>
      </c>
      <c r="G4567" s="130">
        <v>4565</v>
      </c>
      <c r="H4567" s="130">
        <f t="shared" ca="1" si="145"/>
        <v>-2.5846258387411046E-5</v>
      </c>
    </row>
    <row r="4568" spans="2:8" x14ac:dyDescent="0.25">
      <c r="B4568" s="136">
        <v>39386</v>
      </c>
      <c r="C4568" s="261">
        <v>4.1875743865966797</v>
      </c>
      <c r="D4568" s="130">
        <f t="shared" si="144"/>
        <v>7.3166546458256479E-3</v>
      </c>
      <c r="E4568" s="130">
        <v>2.0432754176585466E-2</v>
      </c>
      <c r="G4568" s="130">
        <v>4566</v>
      </c>
      <c r="H4568" s="130">
        <f t="shared" ca="1" si="145"/>
        <v>4.6820184926536449E-3</v>
      </c>
    </row>
    <row r="4569" spans="2:8" x14ac:dyDescent="0.25">
      <c r="B4569" s="136">
        <v>39385</v>
      </c>
      <c r="C4569" s="261">
        <v>4.1571578979492188</v>
      </c>
      <c r="D4569" s="130">
        <f t="shared" si="144"/>
        <v>-7.4586959697082508E-3</v>
      </c>
      <c r="E4569" s="130">
        <v>-7.2635100512640658E-3</v>
      </c>
      <c r="G4569" s="130">
        <v>4567</v>
      </c>
      <c r="H4569" s="130">
        <f t="shared" ca="1" si="145"/>
        <v>4.0162790818551813E-2</v>
      </c>
    </row>
    <row r="4570" spans="2:8" x14ac:dyDescent="0.25">
      <c r="B4570" s="136">
        <v>39384</v>
      </c>
      <c r="C4570" s="261">
        <v>4.1883978843688956</v>
      </c>
      <c r="D4570" s="130">
        <f t="shared" si="144"/>
        <v>3.5148860054966792E-2</v>
      </c>
      <c r="E4570" s="130">
        <v>7.5147461767300075E-3</v>
      </c>
      <c r="G4570" s="130">
        <v>4568</v>
      </c>
      <c r="H4570" s="130">
        <f t="shared" ca="1" si="145"/>
        <v>-6.2173901728680148E-3</v>
      </c>
    </row>
    <row r="4571" spans="2:8" x14ac:dyDescent="0.25">
      <c r="B4571" s="136">
        <v>39381</v>
      </c>
      <c r="C4571" s="261">
        <v>4.0461792945861816</v>
      </c>
      <c r="D4571" s="130">
        <f t="shared" si="144"/>
        <v>1.3173961279000258E-2</v>
      </c>
      <c r="E4571" s="130">
        <v>-3.3955367591382339E-2</v>
      </c>
      <c r="G4571" s="130">
        <v>4569</v>
      </c>
      <c r="H4571" s="130">
        <f t="shared" ca="1" si="145"/>
        <v>-1.2754290191453807E-2</v>
      </c>
    </row>
    <row r="4572" spans="2:8" x14ac:dyDescent="0.25">
      <c r="B4572" s="136">
        <v>39380</v>
      </c>
      <c r="C4572" s="261">
        <v>3.9935681819915771</v>
      </c>
      <c r="D4572" s="130">
        <f t="shared" si="144"/>
        <v>2.890198501769171E-3</v>
      </c>
      <c r="E4572" s="130">
        <v>-1.3002664678008351E-2</v>
      </c>
      <c r="G4572" s="130">
        <v>4570</v>
      </c>
      <c r="H4572" s="130">
        <f t="shared" ca="1" si="145"/>
        <v>2.2581146949414675E-3</v>
      </c>
    </row>
    <row r="4573" spans="2:8" x14ac:dyDescent="0.25">
      <c r="B4573" s="136">
        <v>39379</v>
      </c>
      <c r="C4573" s="261">
        <v>3.982059240341187</v>
      </c>
      <c r="D4573" s="130">
        <f t="shared" si="144"/>
        <v>-4.0602272275568049E-2</v>
      </c>
      <c r="E4573" s="130">
        <v>-2.8818693273569493E-3</v>
      </c>
      <c r="G4573" s="130">
        <v>4571</v>
      </c>
      <c r="H4573" s="130">
        <f t="shared" ca="1" si="145"/>
        <v>1.1440563572881536E-4</v>
      </c>
    </row>
    <row r="4574" spans="2:8" x14ac:dyDescent="0.25">
      <c r="B4574" s="136">
        <v>39378</v>
      </c>
      <c r="C4574" s="261">
        <v>4.1505823135375977</v>
      </c>
      <c r="D4574" s="130">
        <f t="shared" si="144"/>
        <v>1.6918456462911121E-2</v>
      </c>
      <c r="E4574" s="130">
        <v>4.2320584156345063E-2</v>
      </c>
      <c r="G4574" s="130">
        <v>4572</v>
      </c>
      <c r="H4574" s="130">
        <f t="shared" ca="1" si="145"/>
        <v>-1.9613661216382403E-2</v>
      </c>
    </row>
    <row r="4575" spans="2:8" x14ac:dyDescent="0.25">
      <c r="B4575" s="136">
        <v>39377</v>
      </c>
      <c r="C4575" s="261">
        <v>4.0815291404724121</v>
      </c>
      <c r="D4575" s="130">
        <f t="shared" si="144"/>
        <v>1.9088714524238815E-2</v>
      </c>
      <c r="E4575" s="130">
        <v>-1.6636984367220171E-2</v>
      </c>
      <c r="G4575" s="130">
        <v>4573</v>
      </c>
      <c r="H4575" s="130">
        <f t="shared" ca="1" si="145"/>
        <v>-9.8004627858312883E-3</v>
      </c>
    </row>
    <row r="4576" spans="2:8" x14ac:dyDescent="0.25">
      <c r="B4576" s="136">
        <v>39374</v>
      </c>
      <c r="C4576" s="261">
        <v>4.0050773620605469</v>
      </c>
      <c r="D4576" s="130">
        <f t="shared" si="144"/>
        <v>-1.5757132027838044E-2</v>
      </c>
      <c r="E4576" s="130">
        <v>-1.8731160744087302E-2</v>
      </c>
      <c r="G4576" s="130">
        <v>4574</v>
      </c>
      <c r="H4576" s="130">
        <f t="shared" ca="1" si="145"/>
        <v>1.5817259245644068E-2</v>
      </c>
    </row>
    <row r="4577" spans="2:8" x14ac:dyDescent="0.25">
      <c r="B4577" s="136">
        <v>39373</v>
      </c>
      <c r="C4577" s="261">
        <v>4.0691962242126456</v>
      </c>
      <c r="D4577" s="130">
        <f t="shared" si="144"/>
        <v>2.2263677005331839E-3</v>
      </c>
      <c r="E4577" s="130">
        <v>1.6009394165387759E-2</v>
      </c>
      <c r="G4577" s="130">
        <v>4575</v>
      </c>
      <c r="H4577" s="130">
        <f t="shared" ca="1" si="145"/>
        <v>-2.0886295223559534E-4</v>
      </c>
    </row>
    <row r="4578" spans="2:8" x14ac:dyDescent="0.25">
      <c r="B4578" s="136">
        <v>39372</v>
      </c>
      <c r="C4578" s="261">
        <v>4.0601568222045898</v>
      </c>
      <c r="D4578" s="130">
        <f t="shared" si="144"/>
        <v>4.1983545752686882E-2</v>
      </c>
      <c r="E4578" s="130">
        <v>-2.2214219983468109E-3</v>
      </c>
      <c r="G4578" s="130">
        <v>4576</v>
      </c>
      <c r="H4578" s="130">
        <f t="shared" ca="1" si="145"/>
        <v>-2.8992459353584663E-2</v>
      </c>
    </row>
    <row r="4579" spans="2:8" x14ac:dyDescent="0.25">
      <c r="B4579" s="136">
        <v>39371</v>
      </c>
      <c r="C4579" s="261">
        <v>3.896565198898315</v>
      </c>
      <c r="D4579" s="130">
        <f t="shared" si="144"/>
        <v>-5.7035209279901661E-2</v>
      </c>
      <c r="E4579" s="130">
        <v>-4.0291946954267556E-2</v>
      </c>
      <c r="G4579" s="130">
        <v>4577</v>
      </c>
      <c r="H4579" s="130">
        <f t="shared" ca="1" si="145"/>
        <v>-1.3935027655873063E-2</v>
      </c>
    </row>
    <row r="4580" spans="2:8" x14ac:dyDescent="0.25">
      <c r="B4580" s="136">
        <v>39370</v>
      </c>
      <c r="C4580" s="261">
        <v>4.1322488784790039</v>
      </c>
      <c r="D4580" s="130">
        <f t="shared" si="144"/>
        <v>-2.4569366362930108E-2</v>
      </c>
      <c r="E4580" s="130">
        <v>6.0484982940186477E-2</v>
      </c>
      <c r="G4580" s="130">
        <v>4578</v>
      </c>
      <c r="H4580" s="130">
        <f t="shared" ca="1" si="145"/>
        <v>-1.4942844375212308E-2</v>
      </c>
    </row>
    <row r="4581" spans="2:8" x14ac:dyDescent="0.25">
      <c r="B4581" s="136">
        <v>39367</v>
      </c>
      <c r="C4581" s="261">
        <v>4.236332893371582</v>
      </c>
      <c r="D4581" s="130">
        <f t="shared" si="144"/>
        <v>-1.738708730668467E-3</v>
      </c>
      <c r="E4581" s="130">
        <v>2.5188225093278824E-2</v>
      </c>
      <c r="G4581" s="130">
        <v>4579</v>
      </c>
      <c r="H4581" s="130">
        <f t="shared" ca="1" si="145"/>
        <v>3.5137340152525502E-3</v>
      </c>
    </row>
    <row r="4582" spans="2:8" x14ac:dyDescent="0.25">
      <c r="B4582" s="136">
        <v>39366</v>
      </c>
      <c r="C4582" s="261">
        <v>4.2437114715576172</v>
      </c>
      <c r="D4582" s="130">
        <f t="shared" si="144"/>
        <v>-6.3483486409699849E-2</v>
      </c>
      <c r="E4582" s="130">
        <v>1.7417371041780305E-3</v>
      </c>
      <c r="G4582" s="130">
        <v>4580</v>
      </c>
      <c r="H4582" s="130">
        <f t="shared" ca="1" si="145"/>
        <v>-1.7499895305438062E-2</v>
      </c>
    </row>
    <row r="4583" spans="2:8" x14ac:dyDescent="0.25">
      <c r="B4583" s="136">
        <v>39365</v>
      </c>
      <c r="C4583" s="261">
        <v>4.531379222869873</v>
      </c>
      <c r="D4583" s="130">
        <f t="shared" si="144"/>
        <v>2.4458304895596021E-2</v>
      </c>
      <c r="E4583" s="130">
        <v>6.7786830758941749E-2</v>
      </c>
      <c r="G4583" s="130">
        <v>4581</v>
      </c>
      <c r="H4583" s="130">
        <f t="shared" ca="1" si="145"/>
        <v>4.2399452680332598E-3</v>
      </c>
    </row>
    <row r="4584" spans="2:8" x14ac:dyDescent="0.25">
      <c r="B4584" s="136">
        <v>39364</v>
      </c>
      <c r="C4584" s="261">
        <v>4.4231953620910636</v>
      </c>
      <c r="D4584" s="130">
        <f t="shared" si="144"/>
        <v>2.8391736203659673E-2</v>
      </c>
      <c r="E4584" s="130">
        <v>-2.3874378077386568E-2</v>
      </c>
      <c r="G4584" s="130">
        <v>4582</v>
      </c>
      <c r="H4584" s="130">
        <f t="shared" ca="1" si="145"/>
        <v>-3.9113599094921028E-3</v>
      </c>
    </row>
    <row r="4585" spans="2:8" x14ac:dyDescent="0.25">
      <c r="B4585" s="136">
        <v>39363</v>
      </c>
      <c r="C4585" s="261">
        <v>4.3010802268981934</v>
      </c>
      <c r="D4585" s="130">
        <f t="shared" si="144"/>
        <v>9.5312286729187269E-4</v>
      </c>
      <c r="E4585" s="130">
        <v>-2.7607899990006395E-2</v>
      </c>
      <c r="G4585" s="130">
        <v>4583</v>
      </c>
      <c r="H4585" s="130">
        <f t="shared" ca="1" si="145"/>
        <v>4.3486553097571651E-3</v>
      </c>
    </row>
    <row r="4586" spans="2:8" x14ac:dyDescent="0.25">
      <c r="B4586" s="136">
        <v>39360</v>
      </c>
      <c r="C4586" s="261">
        <v>4.2969846725463867</v>
      </c>
      <c r="D4586" s="130">
        <f t="shared" si="144"/>
        <v>2.7032774811898197E-2</v>
      </c>
      <c r="E4586" s="130">
        <v>-9.5221528912522242E-4</v>
      </c>
      <c r="G4586" s="130">
        <v>4584</v>
      </c>
      <c r="H4586" s="130">
        <f t="shared" ca="1" si="145"/>
        <v>1.7501327479038122E-2</v>
      </c>
    </row>
    <row r="4587" spans="2:8" x14ac:dyDescent="0.25">
      <c r="B4587" s="136">
        <v>39359</v>
      </c>
      <c r="C4587" s="261">
        <v>4.1838827133178711</v>
      </c>
      <c r="D4587" s="130">
        <f t="shared" si="144"/>
        <v>8.2951689675985797E-3</v>
      </c>
      <c r="E4587" s="130">
        <v>-2.632123869352589E-2</v>
      </c>
      <c r="G4587" s="130">
        <v>4585</v>
      </c>
      <c r="H4587" s="130">
        <f t="shared" ca="1" si="145"/>
        <v>6.1552406384001992E-3</v>
      </c>
    </row>
    <row r="4588" spans="2:8" x14ac:dyDescent="0.25">
      <c r="B4588" s="136">
        <v>39358</v>
      </c>
      <c r="C4588" s="261">
        <v>4.1494622230529794</v>
      </c>
      <c r="D4588" s="130">
        <f t="shared" si="144"/>
        <v>-5.1088754334613316E-3</v>
      </c>
      <c r="E4588" s="130">
        <v>-8.2269252327094537E-3</v>
      </c>
      <c r="G4588" s="130">
        <v>4586</v>
      </c>
      <c r="H4588" s="130">
        <f t="shared" ca="1" si="145"/>
        <v>-1.1158899409584585E-2</v>
      </c>
    </row>
    <row r="4589" spans="2:8" x14ac:dyDescent="0.25">
      <c r="B4589" s="136">
        <v>39357</v>
      </c>
      <c r="C4589" s="261">
        <v>4.1707701683044434</v>
      </c>
      <c r="D4589" s="130">
        <f t="shared" si="144"/>
        <v>7.1248117845524525E-3</v>
      </c>
      <c r="E4589" s="130">
        <v>5.1351100711519602E-3</v>
      </c>
      <c r="G4589" s="130">
        <v>4587</v>
      </c>
      <c r="H4589" s="130">
        <f t="shared" ca="1" si="145"/>
        <v>-1.5353832322628129E-2</v>
      </c>
    </row>
    <row r="4590" spans="2:8" x14ac:dyDescent="0.25">
      <c r="B4590" s="136">
        <v>39356</v>
      </c>
      <c r="C4590" s="261">
        <v>4.1412644386291504</v>
      </c>
      <c r="D4590" s="130">
        <f t="shared" si="144"/>
        <v>4.4223858726815127E-2</v>
      </c>
      <c r="E4590" s="130">
        <v>-7.0744079593549093E-3</v>
      </c>
      <c r="G4590" s="130">
        <v>4588</v>
      </c>
      <c r="H4590" s="130">
        <f t="shared" ca="1" si="145"/>
        <v>-2.1319197848289558E-2</v>
      </c>
    </row>
    <row r="4591" spans="2:8" x14ac:dyDescent="0.25">
      <c r="B4591" s="136">
        <v>39353</v>
      </c>
      <c r="C4591" s="261">
        <v>3.965878009796143</v>
      </c>
      <c r="D4591" s="130">
        <f t="shared" si="144"/>
        <v>-3.9109767297752871E-3</v>
      </c>
      <c r="E4591" s="130">
        <v>-4.2350936877400693E-2</v>
      </c>
      <c r="G4591" s="130">
        <v>4589</v>
      </c>
      <c r="H4591" s="130">
        <f t="shared" ca="1" si="145"/>
        <v>-7.6185036062787516E-3</v>
      </c>
    </row>
    <row r="4592" spans="2:8" x14ac:dyDescent="0.25">
      <c r="B4592" s="136">
        <v>39352</v>
      </c>
      <c r="C4592" s="261">
        <v>3.9814493656158452</v>
      </c>
      <c r="D4592" s="130">
        <f t="shared" si="144"/>
        <v>2.7061317361616231E-2</v>
      </c>
      <c r="E4592" s="130">
        <v>3.9263325249135833E-3</v>
      </c>
      <c r="G4592" s="130">
        <v>4590</v>
      </c>
      <c r="H4592" s="130">
        <f t="shared" ca="1" si="145"/>
        <v>-1.9962752721328404E-2</v>
      </c>
    </row>
    <row r="4593" spans="2:8" x14ac:dyDescent="0.25">
      <c r="B4593" s="136">
        <v>39351</v>
      </c>
      <c r="C4593" s="261">
        <v>3.8765449523925781</v>
      </c>
      <c r="D4593" s="130">
        <f t="shared" si="144"/>
        <v>2.3587757872768698E-2</v>
      </c>
      <c r="E4593" s="130">
        <v>-2.6348297715206678E-2</v>
      </c>
      <c r="G4593" s="130">
        <v>4591</v>
      </c>
      <c r="H4593" s="130">
        <f t="shared" ca="1" si="145"/>
        <v>-9.7916591399386851E-3</v>
      </c>
    </row>
    <row r="4594" spans="2:8" x14ac:dyDescent="0.25">
      <c r="B4594" s="136">
        <v>39350</v>
      </c>
      <c r="C4594" s="261">
        <v>3.7872130870819092</v>
      </c>
      <c r="D4594" s="130">
        <f t="shared" si="144"/>
        <v>5.2207844427965529E-3</v>
      </c>
      <c r="E4594" s="130">
        <v>-2.3044196935091365E-2</v>
      </c>
      <c r="G4594" s="130">
        <v>4592</v>
      </c>
      <c r="H4594" s="130">
        <f t="shared" ca="1" si="145"/>
        <v>3.4730814944890845E-2</v>
      </c>
    </row>
    <row r="4595" spans="2:8" x14ac:dyDescent="0.25">
      <c r="B4595" s="136">
        <v>39349</v>
      </c>
      <c r="C4595" s="261">
        <v>3.7675435543060298</v>
      </c>
      <c r="D4595" s="130">
        <f t="shared" si="144"/>
        <v>-1.3942513822050888E-2</v>
      </c>
      <c r="E4595" s="130">
        <v>-5.1936694143172573E-3</v>
      </c>
      <c r="G4595" s="130">
        <v>4593</v>
      </c>
      <c r="H4595" s="130">
        <f t="shared" ca="1" si="145"/>
        <v>-1.7678446412819175E-2</v>
      </c>
    </row>
    <row r="4596" spans="2:8" x14ac:dyDescent="0.25">
      <c r="B4596" s="136">
        <v>39346</v>
      </c>
      <c r="C4596" s="261">
        <v>3.8208153247833252</v>
      </c>
      <c r="D4596" s="130">
        <f t="shared" si="144"/>
        <v>-8.5069993425172224E-3</v>
      </c>
      <c r="E4596" s="130">
        <v>1.4139656173691631E-2</v>
      </c>
      <c r="G4596" s="130">
        <v>4594</v>
      </c>
      <c r="H4596" s="130">
        <f t="shared" ca="1" si="145"/>
        <v>2.1182349119703001E-2</v>
      </c>
    </row>
    <row r="4597" spans="2:8" x14ac:dyDescent="0.25">
      <c r="B4597" s="136">
        <v>39345</v>
      </c>
      <c r="C4597" s="261">
        <v>3.85359787940979</v>
      </c>
      <c r="D4597" s="130">
        <f t="shared" si="144"/>
        <v>-4.5860292150500741E-2</v>
      </c>
      <c r="E4597" s="130">
        <v>8.57998930590133E-3</v>
      </c>
      <c r="G4597" s="130">
        <v>4595</v>
      </c>
      <c r="H4597" s="130">
        <f t="shared" ca="1" si="145"/>
        <v>4.7128857354666313E-2</v>
      </c>
    </row>
    <row r="4598" spans="2:8" x14ac:dyDescent="0.25">
      <c r="B4598" s="136">
        <v>39344</v>
      </c>
      <c r="C4598" s="261">
        <v>4.0388193130493164</v>
      </c>
      <c r="D4598" s="130">
        <f t="shared" si="144"/>
        <v>-4.4440254838280088E-3</v>
      </c>
      <c r="E4598" s="130">
        <v>4.8064546285222304E-2</v>
      </c>
      <c r="G4598" s="130">
        <v>4596</v>
      </c>
      <c r="H4598" s="130">
        <f t="shared" ca="1" si="145"/>
        <v>1.1669315850560736E-2</v>
      </c>
    </row>
    <row r="4599" spans="2:8" x14ac:dyDescent="0.25">
      <c r="B4599" s="136">
        <v>39343</v>
      </c>
      <c r="C4599" s="261">
        <v>4.0568480491638184</v>
      </c>
      <c r="D4599" s="130">
        <f t="shared" si="144"/>
        <v>5.3863582339473727E-2</v>
      </c>
      <c r="E4599" s="130">
        <v>4.4638630047775579E-3</v>
      </c>
      <c r="G4599" s="130">
        <v>4597</v>
      </c>
      <c r="H4599" s="130">
        <f t="shared" ca="1" si="145"/>
        <v>5.0797159212466747E-3</v>
      </c>
    </row>
    <row r="4600" spans="2:8" x14ac:dyDescent="0.25">
      <c r="B4600" s="136">
        <v>39342</v>
      </c>
      <c r="C4600" s="261">
        <v>3.849500179290771</v>
      </c>
      <c r="D4600" s="130">
        <f t="shared" si="144"/>
        <v>-5.0835959735706501E-3</v>
      </c>
      <c r="E4600" s="130">
        <v>-5.1110583231182408E-2</v>
      </c>
      <c r="G4600" s="130">
        <v>4598</v>
      </c>
      <c r="H4600" s="130">
        <f t="shared" ca="1" si="145"/>
        <v>3.4081914241405893E-2</v>
      </c>
    </row>
    <row r="4601" spans="2:8" x14ac:dyDescent="0.25">
      <c r="B4601" s="136">
        <v>39339</v>
      </c>
      <c r="C4601" s="261">
        <v>3.8691694736480708</v>
      </c>
      <c r="D4601" s="130">
        <f t="shared" si="144"/>
        <v>-8.8180738234335324E-3</v>
      </c>
      <c r="E4601" s="130">
        <v>5.1095709679700963E-3</v>
      </c>
      <c r="G4601" s="130">
        <v>4599</v>
      </c>
      <c r="H4601" s="130">
        <f t="shared" ca="1" si="145"/>
        <v>1.7475903762099593E-2</v>
      </c>
    </row>
    <row r="4602" spans="2:8" x14ac:dyDescent="0.25">
      <c r="B4602" s="136">
        <v>39338</v>
      </c>
      <c r="C4602" s="261">
        <v>3.903591632843018</v>
      </c>
      <c r="D4602" s="130">
        <f t="shared" si="144"/>
        <v>1.3189091542315512E-2</v>
      </c>
      <c r="E4602" s="130">
        <v>8.8965240290940339E-3</v>
      </c>
      <c r="G4602" s="130">
        <v>4600</v>
      </c>
      <c r="H4602" s="130">
        <f t="shared" ca="1" si="145"/>
        <v>1.4499628010795393E-2</v>
      </c>
    </row>
    <row r="4603" spans="2:8" x14ac:dyDescent="0.25">
      <c r="B4603" s="136">
        <v>39337</v>
      </c>
      <c r="C4603" s="261">
        <v>3.8527770042419429</v>
      </c>
      <c r="D4603" s="130">
        <f t="shared" si="144"/>
        <v>6.6376327207292429E-3</v>
      </c>
      <c r="E4603" s="130">
        <v>-1.3017403811798417E-2</v>
      </c>
      <c r="G4603" s="130">
        <v>4601</v>
      </c>
      <c r="H4603" s="130">
        <f t="shared" ca="1" si="145"/>
        <v>-1.0018146896867426E-2</v>
      </c>
    </row>
    <row r="4604" spans="2:8" x14ac:dyDescent="0.25">
      <c r="B4604" s="136">
        <v>39336</v>
      </c>
      <c r="C4604" s="261">
        <v>3.8273723125457759</v>
      </c>
      <c r="D4604" s="130">
        <f t="shared" si="144"/>
        <v>-3.2016690753801673E-3</v>
      </c>
      <c r="E4604" s="130">
        <v>-6.5938650662096957E-3</v>
      </c>
      <c r="G4604" s="130">
        <v>4602</v>
      </c>
      <c r="H4604" s="130">
        <f t="shared" ca="1" si="145"/>
        <v>2.9608839064178424E-4</v>
      </c>
    </row>
    <row r="4605" spans="2:8" x14ac:dyDescent="0.25">
      <c r="B4605" s="136">
        <v>39335</v>
      </c>
      <c r="C4605" s="261">
        <v>3.8396656513214111</v>
      </c>
      <c r="D4605" s="130">
        <f t="shared" si="144"/>
        <v>-1.8231098385591896E-2</v>
      </c>
      <c r="E4605" s="130">
        <v>3.2119526849631983E-3</v>
      </c>
      <c r="G4605" s="130">
        <v>4603</v>
      </c>
      <c r="H4605" s="130">
        <f t="shared" ca="1" si="145"/>
        <v>-1.8390301005085909E-2</v>
      </c>
    </row>
    <row r="4606" spans="2:8" x14ac:dyDescent="0.25">
      <c r="B4606" s="136">
        <v>39332</v>
      </c>
      <c r="C4606" s="261">
        <v>3.9109668731689449</v>
      </c>
      <c r="D4606" s="130">
        <f t="shared" si="144"/>
        <v>-2.6519792103098742E-2</v>
      </c>
      <c r="E4606" s="130">
        <v>1.8569643381057307E-2</v>
      </c>
      <c r="G4606" s="130">
        <v>4604</v>
      </c>
      <c r="H4606" s="130">
        <f t="shared" ca="1" si="145"/>
        <v>2.0557349921456712E-2</v>
      </c>
    </row>
    <row r="4607" spans="2:8" x14ac:dyDescent="0.25">
      <c r="B4607" s="136">
        <v>39331</v>
      </c>
      <c r="C4607" s="261">
        <v>4.0175104141235352</v>
      </c>
      <c r="D4607" s="130">
        <f t="shared" si="144"/>
        <v>2.3809224360309748E-2</v>
      </c>
      <c r="E4607" s="130">
        <v>2.724225093429674E-2</v>
      </c>
      <c r="G4607" s="130">
        <v>4605</v>
      </c>
      <c r="H4607" s="130">
        <f t="shared" ca="1" si="145"/>
        <v>4.0031873332118134E-2</v>
      </c>
    </row>
    <row r="4608" spans="2:8" x14ac:dyDescent="0.25">
      <c r="B4608" s="136">
        <v>39330</v>
      </c>
      <c r="C4608" s="261">
        <v>3.9240810871124272</v>
      </c>
      <c r="D4608" s="130">
        <f t="shared" si="144"/>
        <v>-1.5219920682872576E-2</v>
      </c>
      <c r="E4608" s="130">
        <v>-2.3255528270109189E-2</v>
      </c>
      <c r="G4608" s="130">
        <v>4606</v>
      </c>
      <c r="H4608" s="130">
        <f t="shared" ca="1" si="145"/>
        <v>1.1964001183644959E-2</v>
      </c>
    </row>
    <row r="4609" spans="2:8" x14ac:dyDescent="0.25">
      <c r="B4609" s="136">
        <v>39329</v>
      </c>
      <c r="C4609" s="261">
        <v>3.984728336334229</v>
      </c>
      <c r="D4609" s="130">
        <f t="shared" si="144"/>
        <v>1.9073681794659819E-2</v>
      </c>
      <c r="E4609" s="130">
        <v>1.5455146791176433E-2</v>
      </c>
      <c r="G4609" s="130">
        <v>4607</v>
      </c>
      <c r="H4609" s="130">
        <f t="shared" ca="1" si="145"/>
        <v>-7.4335567721263655E-3</v>
      </c>
    </row>
    <row r="4610" spans="2:8" x14ac:dyDescent="0.25">
      <c r="B4610" s="136">
        <v>39325</v>
      </c>
      <c r="C4610" s="261">
        <v>3.9101474285125728</v>
      </c>
      <c r="D4610" s="130">
        <f t="shared" si="144"/>
        <v>2.7347151987720971E-2</v>
      </c>
      <c r="E4610" s="130">
        <v>-1.8716685687603801E-2</v>
      </c>
      <c r="G4610" s="130">
        <v>4608</v>
      </c>
      <c r="H4610" s="130">
        <f t="shared" ca="1" si="145"/>
        <v>-2.708567592532965E-2</v>
      </c>
    </row>
    <row r="4611" spans="2:8" x14ac:dyDescent="0.25">
      <c r="B4611" s="136">
        <v>39324</v>
      </c>
      <c r="C4611" s="261">
        <v>3.8060624599456792</v>
      </c>
      <c r="D4611" s="130">
        <f t="shared" ref="D4611:D4674" si="146">(C4611-C4612)/C4612</f>
        <v>-1.1915236227824233E-2</v>
      </c>
      <c r="E4611" s="130">
        <v>-2.6619192874394446E-2</v>
      </c>
      <c r="G4611" s="130">
        <v>4609</v>
      </c>
      <c r="H4611" s="130">
        <f t="shared" ref="H4611:H4674" ca="1" si="147">_xlfn.NORM.INV(RAND(),N$5,N$6)</f>
        <v>-1.4979598699467873E-2</v>
      </c>
    </row>
    <row r="4612" spans="2:8" x14ac:dyDescent="0.25">
      <c r="B4612" s="136">
        <v>39323</v>
      </c>
      <c r="C4612" s="261">
        <v>3.8519594669342041</v>
      </c>
      <c r="D4612" s="130">
        <f t="shared" si="146"/>
        <v>4.0744254107117309E-2</v>
      </c>
      <c r="E4612" s="130">
        <v>1.2058921121641288E-2</v>
      </c>
      <c r="G4612" s="130">
        <v>4610</v>
      </c>
      <c r="H4612" s="130">
        <f t="shared" ca="1" si="147"/>
        <v>1.2257118222613838E-2</v>
      </c>
    </row>
    <row r="4613" spans="2:8" x14ac:dyDescent="0.25">
      <c r="B4613" s="136">
        <v>39322</v>
      </c>
      <c r="C4613" s="261">
        <v>3.7011585235595699</v>
      </c>
      <c r="D4613" s="130">
        <f t="shared" si="146"/>
        <v>-3.2354853701786847E-2</v>
      </c>
      <c r="E4613" s="130">
        <v>-3.9149151144795807E-2</v>
      </c>
      <c r="G4613" s="130">
        <v>4611</v>
      </c>
      <c r="H4613" s="130">
        <f t="shared" ca="1" si="147"/>
        <v>3.5798447135722528E-2</v>
      </c>
    </row>
    <row r="4614" spans="2:8" x14ac:dyDescent="0.25">
      <c r="B4614" s="136">
        <v>39321</v>
      </c>
      <c r="C4614" s="261">
        <v>3.8249130249023442</v>
      </c>
      <c r="D4614" s="130">
        <f t="shared" si="146"/>
        <v>-7.4436553592455174E-3</v>
      </c>
      <c r="E4614" s="130">
        <v>3.3436693012477099E-2</v>
      </c>
      <c r="G4614" s="130">
        <v>4612</v>
      </c>
      <c r="H4614" s="130">
        <f t="shared" ca="1" si="147"/>
        <v>-2.0774542585839103E-2</v>
      </c>
    </row>
    <row r="4615" spans="2:8" x14ac:dyDescent="0.25">
      <c r="B4615" s="136">
        <v>39318</v>
      </c>
      <c r="C4615" s="261">
        <v>3.85359787940979</v>
      </c>
      <c r="D4615" s="130">
        <f t="shared" si="146"/>
        <v>2.2395960402808484E-2</v>
      </c>
      <c r="E4615" s="130">
        <v>7.4994788955176864E-3</v>
      </c>
      <c r="G4615" s="130">
        <v>4613</v>
      </c>
      <c r="H4615" s="130">
        <f t="shared" ca="1" si="147"/>
        <v>-2.1532613382381119E-2</v>
      </c>
    </row>
    <row r="4616" spans="2:8" x14ac:dyDescent="0.25">
      <c r="B4616" s="136">
        <v>39317</v>
      </c>
      <c r="C4616" s="261">
        <v>3.7691833972930908</v>
      </c>
      <c r="D4616" s="130">
        <f t="shared" si="146"/>
        <v>4.3525521694016489E-4</v>
      </c>
      <c r="E4616" s="130">
        <v>-2.1905368634266526E-2</v>
      </c>
      <c r="G4616" s="130">
        <v>4614</v>
      </c>
      <c r="H4616" s="130">
        <f t="shared" ca="1" si="147"/>
        <v>2.6306579188735097E-2</v>
      </c>
    </row>
    <row r="4617" spans="2:8" x14ac:dyDescent="0.25">
      <c r="B4617" s="136">
        <v>39316</v>
      </c>
      <c r="C4617" s="261">
        <v>3.7675435543060298</v>
      </c>
      <c r="D4617" s="130">
        <f t="shared" si="146"/>
        <v>3.3034205226652832E-2</v>
      </c>
      <c r="E4617" s="130">
        <v>-4.3506585225825696E-4</v>
      </c>
      <c r="G4617" s="130">
        <v>4615</v>
      </c>
      <c r="H4617" s="130">
        <f t="shared" ca="1" si="147"/>
        <v>1.9722079337136884E-2</v>
      </c>
    </row>
    <row r="4618" spans="2:8" x14ac:dyDescent="0.25">
      <c r="B4618" s="136">
        <v>39315</v>
      </c>
      <c r="C4618" s="261">
        <v>3.6470656394958501</v>
      </c>
      <c r="D4618" s="130">
        <f t="shared" si="146"/>
        <v>-4.5269745323745204E-2</v>
      </c>
      <c r="E4618" s="130">
        <v>-3.1977842611131124E-2</v>
      </c>
      <c r="G4618" s="130">
        <v>4616</v>
      </c>
      <c r="H4618" s="130">
        <f t="shared" ca="1" si="147"/>
        <v>1.2595815895744133E-2</v>
      </c>
    </row>
    <row r="4619" spans="2:8" x14ac:dyDescent="0.25">
      <c r="B4619" s="136">
        <v>39314</v>
      </c>
      <c r="C4619" s="261">
        <v>3.8199958801269531</v>
      </c>
      <c r="D4619" s="130">
        <f t="shared" si="146"/>
        <v>-1.1033287257914132E-2</v>
      </c>
      <c r="E4619" s="130">
        <v>4.7416267686097358E-2</v>
      </c>
      <c r="G4619" s="130">
        <v>4617</v>
      </c>
      <c r="H4619" s="130">
        <f t="shared" ca="1" si="147"/>
        <v>1.1734408374714556E-2</v>
      </c>
    </row>
    <row r="4620" spans="2:8" x14ac:dyDescent="0.25">
      <c r="B4620" s="136">
        <v>39311</v>
      </c>
      <c r="C4620" s="261">
        <v>3.862613201141357</v>
      </c>
      <c r="D4620" s="130">
        <f t="shared" si="146"/>
        <v>2.903959347503603E-2</v>
      </c>
      <c r="E4620" s="130">
        <v>1.1156378789860767E-2</v>
      </c>
      <c r="G4620" s="130">
        <v>4618</v>
      </c>
      <c r="H4620" s="130">
        <f t="shared" ca="1" si="147"/>
        <v>1.5391050074670357E-2</v>
      </c>
    </row>
    <row r="4621" spans="2:8" x14ac:dyDescent="0.25">
      <c r="B4621" s="136">
        <v>39310</v>
      </c>
      <c r="C4621" s="261">
        <v>3.7536098957061772</v>
      </c>
      <c r="D4621" s="130">
        <f t="shared" si="146"/>
        <v>-1.885196480057522E-2</v>
      </c>
      <c r="E4621" s="130">
        <v>-2.8220093433888378E-2</v>
      </c>
      <c r="G4621" s="130">
        <v>4619</v>
      </c>
      <c r="H4621" s="130">
        <f t="shared" ca="1" si="147"/>
        <v>-8.3556796542688869E-3</v>
      </c>
    </row>
    <row r="4622" spans="2:8" x14ac:dyDescent="0.25">
      <c r="B4622" s="136">
        <v>39309</v>
      </c>
      <c r="C4622" s="261">
        <v>3.8257324695587158</v>
      </c>
      <c r="D4622" s="130">
        <f t="shared" si="146"/>
        <v>-3.0529911179605202E-2</v>
      </c>
      <c r="E4622" s="130">
        <v>1.9214190034782502E-2</v>
      </c>
      <c r="G4622" s="130">
        <v>4620</v>
      </c>
      <c r="H4622" s="130">
        <f t="shared" ca="1" si="147"/>
        <v>2.4446823619321701E-2</v>
      </c>
    </row>
    <row r="4623" spans="2:8" x14ac:dyDescent="0.25">
      <c r="B4623" s="136">
        <v>39308</v>
      </c>
      <c r="C4623" s="261">
        <v>3.9462099075317378</v>
      </c>
      <c r="D4623" s="130">
        <f t="shared" si="146"/>
        <v>-2.7271946173799834E-2</v>
      </c>
      <c r="E4623" s="130">
        <v>3.1491338961011729E-2</v>
      </c>
      <c r="G4623" s="130">
        <v>4621</v>
      </c>
      <c r="H4623" s="130">
        <f t="shared" ca="1" si="147"/>
        <v>-2.5511113662015292E-2</v>
      </c>
    </row>
    <row r="4624" spans="2:8" x14ac:dyDescent="0.25">
      <c r="B4624" s="136">
        <v>39307</v>
      </c>
      <c r="C4624" s="261">
        <v>4.0568480491638184</v>
      </c>
      <c r="D4624" s="130">
        <f t="shared" si="146"/>
        <v>1.0203884139559631E-2</v>
      </c>
      <c r="E4624" s="130">
        <v>2.8036557665347836E-2</v>
      </c>
      <c r="G4624" s="130">
        <v>4622</v>
      </c>
      <c r="H4624" s="130">
        <f t="shared" ca="1" si="147"/>
        <v>-3.4373582659327787E-2</v>
      </c>
    </row>
    <row r="4625" spans="2:8" x14ac:dyDescent="0.25">
      <c r="B4625" s="136">
        <v>39304</v>
      </c>
      <c r="C4625" s="261">
        <v>4.0158705711364746</v>
      </c>
      <c r="D4625" s="130">
        <f t="shared" si="146"/>
        <v>-6.0852398561436691E-3</v>
      </c>
      <c r="E4625" s="130">
        <v>-1.0100816577488E-2</v>
      </c>
      <c r="G4625" s="130">
        <v>4623</v>
      </c>
      <c r="H4625" s="130">
        <f t="shared" ca="1" si="147"/>
        <v>1.2377183035561823E-2</v>
      </c>
    </row>
    <row r="4626" spans="2:8" x14ac:dyDescent="0.25">
      <c r="B4626" s="136">
        <v>39303</v>
      </c>
      <c r="C4626" s="261">
        <v>4.0404577255249023</v>
      </c>
      <c r="D4626" s="130">
        <f t="shared" si="146"/>
        <v>-3.8424530583281782E-2</v>
      </c>
      <c r="E4626" s="130">
        <v>6.1224967171862E-3</v>
      </c>
      <c r="G4626" s="130">
        <v>4624</v>
      </c>
      <c r="H4626" s="130">
        <f t="shared" ca="1" si="147"/>
        <v>1.325689225984057E-2</v>
      </c>
    </row>
    <row r="4627" spans="2:8" x14ac:dyDescent="0.25">
      <c r="B4627" s="136">
        <v>39302</v>
      </c>
      <c r="C4627" s="261">
        <v>4.2019143104553223</v>
      </c>
      <c r="D4627" s="130">
        <f t="shared" si="146"/>
        <v>5.6460217774320857E-2</v>
      </c>
      <c r="E4627" s="130">
        <v>3.9959973819412957E-2</v>
      </c>
      <c r="G4627" s="130">
        <v>4625</v>
      </c>
      <c r="H4627" s="130">
        <f t="shared" ca="1" si="147"/>
        <v>-5.9310031775770281E-2</v>
      </c>
    </row>
    <row r="4628" spans="2:8" x14ac:dyDescent="0.25">
      <c r="B4628" s="136">
        <v>39301</v>
      </c>
      <c r="C4628" s="261">
        <v>3.9773521423339839</v>
      </c>
      <c r="D4628" s="130">
        <f t="shared" si="146"/>
        <v>6.0115043909441451E-3</v>
      </c>
      <c r="E4628" s="130">
        <v>-5.3442824277157769E-2</v>
      </c>
      <c r="G4628" s="130">
        <v>4626</v>
      </c>
      <c r="H4628" s="130">
        <f t="shared" ca="1" si="147"/>
        <v>3.6465776890424496E-4</v>
      </c>
    </row>
    <row r="4629" spans="2:8" x14ac:dyDescent="0.25">
      <c r="B4629" s="136">
        <v>39300</v>
      </c>
      <c r="C4629" s="261">
        <v>3.953585147857666</v>
      </c>
      <c r="D4629" s="130">
        <f t="shared" si="146"/>
        <v>5.8384290844437714E-3</v>
      </c>
      <c r="E4629" s="130">
        <v>-5.9755821525953705E-3</v>
      </c>
      <c r="G4629" s="130">
        <v>4627</v>
      </c>
      <c r="H4629" s="130">
        <f t="shared" ca="1" si="147"/>
        <v>2.077150904451806E-2</v>
      </c>
    </row>
    <row r="4630" spans="2:8" x14ac:dyDescent="0.25">
      <c r="B4630" s="136">
        <v>39297</v>
      </c>
      <c r="C4630" s="261">
        <v>3.9306364059448242</v>
      </c>
      <c r="D4630" s="130">
        <f t="shared" si="146"/>
        <v>-3.0719307237872764E-2</v>
      </c>
      <c r="E4630" s="130">
        <v>-5.804539691089506E-3</v>
      </c>
      <c r="G4630" s="130">
        <v>4628</v>
      </c>
      <c r="H4630" s="130">
        <f t="shared" ca="1" si="147"/>
        <v>8.8683186143824842E-3</v>
      </c>
    </row>
    <row r="4631" spans="2:8" x14ac:dyDescent="0.25">
      <c r="B4631" s="136">
        <v>39296</v>
      </c>
      <c r="C4631" s="261">
        <v>4.0552096366882324</v>
      </c>
      <c r="D4631" s="130">
        <f t="shared" si="146"/>
        <v>6.0996125322256645E-3</v>
      </c>
      <c r="E4631" s="130">
        <v>3.1692890890391068E-2</v>
      </c>
      <c r="G4631" s="130">
        <v>4629</v>
      </c>
      <c r="H4631" s="130">
        <f t="shared" ca="1" si="147"/>
        <v>4.6142435301250104E-2</v>
      </c>
    </row>
    <row r="4632" spans="2:8" x14ac:dyDescent="0.25">
      <c r="B4632" s="136">
        <v>39295</v>
      </c>
      <c r="C4632" s="261">
        <v>4.0306243896484384</v>
      </c>
      <c r="D4632" s="130">
        <f t="shared" si="146"/>
        <v>-8.4675481037105298E-3</v>
      </c>
      <c r="E4632" s="130">
        <v>-6.06263282109185E-3</v>
      </c>
      <c r="G4632" s="130">
        <v>4630</v>
      </c>
      <c r="H4632" s="130">
        <f t="shared" ca="1" si="147"/>
        <v>-1.8917690263574344E-3</v>
      </c>
    </row>
    <row r="4633" spans="2:8" x14ac:dyDescent="0.25">
      <c r="B4633" s="136">
        <v>39294</v>
      </c>
      <c r="C4633" s="261">
        <v>4.0650453567504883</v>
      </c>
      <c r="D4633" s="130">
        <f t="shared" si="146"/>
        <v>-2.1696039248668735E-2</v>
      </c>
      <c r="E4633" s="130">
        <v>8.5398597771726825E-3</v>
      </c>
      <c r="G4633" s="130">
        <v>4631</v>
      </c>
      <c r="H4633" s="130">
        <f t="shared" ca="1" si="147"/>
        <v>-1.366097551102529E-2</v>
      </c>
    </row>
    <row r="4634" spans="2:8" x14ac:dyDescent="0.25">
      <c r="B4634" s="136">
        <v>39293</v>
      </c>
      <c r="C4634" s="261">
        <v>4.1551966667175293</v>
      </c>
      <c r="D4634" s="130">
        <f t="shared" si="146"/>
        <v>3.7612484400604235E-3</v>
      </c>
      <c r="E4634" s="130">
        <v>2.2177196576007231E-2</v>
      </c>
      <c r="G4634" s="130">
        <v>4632</v>
      </c>
      <c r="H4634" s="130">
        <f t="shared" ca="1" si="147"/>
        <v>-1.5955138114162829E-2</v>
      </c>
    </row>
    <row r="4635" spans="2:8" x14ac:dyDescent="0.25">
      <c r="B4635" s="136">
        <v>39290</v>
      </c>
      <c r="C4635" s="261">
        <v>4.1396265029907227</v>
      </c>
      <c r="D4635" s="130">
        <f t="shared" si="146"/>
        <v>-7.6620368597570977E-3</v>
      </c>
      <c r="E4635" s="130">
        <v>-3.747154461188612E-3</v>
      </c>
      <c r="G4635" s="130">
        <v>4633</v>
      </c>
      <c r="H4635" s="130">
        <f t="shared" ca="1" si="147"/>
        <v>4.353189449070244E-3</v>
      </c>
    </row>
    <row r="4636" spans="2:8" x14ac:dyDescent="0.25">
      <c r="B4636" s="136">
        <v>39289</v>
      </c>
      <c r="C4636" s="261">
        <v>4.1715893745422363</v>
      </c>
      <c r="D4636" s="130">
        <f t="shared" si="146"/>
        <v>-2.1906123545094278E-2</v>
      </c>
      <c r="E4636" s="130">
        <v>7.7211969554310551E-3</v>
      </c>
      <c r="G4636" s="130">
        <v>4634</v>
      </c>
      <c r="H4636" s="130">
        <f t="shared" ca="1" si="147"/>
        <v>-2.520212440473402E-2</v>
      </c>
    </row>
    <row r="4637" spans="2:8" x14ac:dyDescent="0.25">
      <c r="B4637" s="136">
        <v>39288</v>
      </c>
      <c r="C4637" s="261">
        <v>4.265019416809082</v>
      </c>
      <c r="D4637" s="130">
        <f t="shared" si="146"/>
        <v>-3.8389200330046541E-4</v>
      </c>
      <c r="E4637" s="130">
        <v>2.2396749506798742E-2</v>
      </c>
      <c r="G4637" s="130">
        <v>4635</v>
      </c>
      <c r="H4637" s="130">
        <f t="shared" ca="1" si="147"/>
        <v>-9.7802766696389841E-3</v>
      </c>
    </row>
    <row r="4638" spans="2:8" x14ac:dyDescent="0.25">
      <c r="B4638" s="136">
        <v>39287</v>
      </c>
      <c r="C4638" s="261">
        <v>4.2666573524475098</v>
      </c>
      <c r="D4638" s="130">
        <f t="shared" si="146"/>
        <v>-3.0359810788677794E-2</v>
      </c>
      <c r="E4638" s="130">
        <v>3.8403943296773374E-4</v>
      </c>
      <c r="G4638" s="130">
        <v>4636</v>
      </c>
      <c r="H4638" s="130">
        <f t="shared" ca="1" si="147"/>
        <v>1.8646620765386125E-2</v>
      </c>
    </row>
    <row r="4639" spans="2:8" x14ac:dyDescent="0.25">
      <c r="B4639" s="136">
        <v>39286</v>
      </c>
      <c r="C4639" s="261">
        <v>4.4002480506896973</v>
      </c>
      <c r="D4639" s="130">
        <f t="shared" si="146"/>
        <v>-3.7242346172482323E-4</v>
      </c>
      <c r="E4639" s="130">
        <v>3.1310388251720056E-2</v>
      </c>
      <c r="G4639" s="130">
        <v>4637</v>
      </c>
      <c r="H4639" s="130">
        <f t="shared" ca="1" si="147"/>
        <v>-2.7692510130212469E-2</v>
      </c>
    </row>
    <row r="4640" spans="2:8" x14ac:dyDescent="0.25">
      <c r="B4640" s="136">
        <v>39283</v>
      </c>
      <c r="C4640" s="261">
        <v>4.4018874168395996</v>
      </c>
      <c r="D4640" s="130">
        <f t="shared" si="146"/>
        <v>-1.3952814200815334E-2</v>
      </c>
      <c r="E4640" s="130">
        <v>3.7256221263376021E-4</v>
      </c>
      <c r="G4640" s="130">
        <v>4638</v>
      </c>
      <c r="H4640" s="130">
        <f t="shared" ca="1" si="147"/>
        <v>8.4157399003367203E-3</v>
      </c>
    </row>
    <row r="4641" spans="2:8" x14ac:dyDescent="0.25">
      <c r="B4641" s="136">
        <v>39282</v>
      </c>
      <c r="C4641" s="261">
        <v>4.4641752243041992</v>
      </c>
      <c r="D4641" s="130">
        <f t="shared" si="146"/>
        <v>3.4567985819803651E-2</v>
      </c>
      <c r="E4641" s="130">
        <v>1.4150250010101364E-2</v>
      </c>
      <c r="G4641" s="130">
        <v>4639</v>
      </c>
      <c r="H4641" s="130">
        <f t="shared" ca="1" si="147"/>
        <v>-8.3010966395065866E-5</v>
      </c>
    </row>
    <row r="4642" spans="2:8" x14ac:dyDescent="0.25">
      <c r="B4642" s="136">
        <v>39281</v>
      </c>
      <c r="C4642" s="261">
        <v>4.3150138854980469</v>
      </c>
      <c r="D4642" s="130">
        <f t="shared" si="146"/>
        <v>-5.6652174897190337E-3</v>
      </c>
      <c r="E4642" s="130">
        <v>-3.3412966855350335E-2</v>
      </c>
      <c r="G4642" s="130">
        <v>4640</v>
      </c>
      <c r="H4642" s="130">
        <f t="shared" ca="1" si="147"/>
        <v>2.2161092320241674E-2</v>
      </c>
    </row>
    <row r="4643" spans="2:8" x14ac:dyDescent="0.25">
      <c r="B4643" s="136">
        <v>39280</v>
      </c>
      <c r="C4643" s="261">
        <v>4.3395986557006836</v>
      </c>
      <c r="D4643" s="130">
        <f t="shared" si="146"/>
        <v>1.4951150000529736E-2</v>
      </c>
      <c r="E4643" s="130">
        <v>5.6974950382573568E-3</v>
      </c>
      <c r="G4643" s="130">
        <v>4641</v>
      </c>
      <c r="H4643" s="130">
        <f t="shared" ca="1" si="147"/>
        <v>-7.2197990423958072E-3</v>
      </c>
    </row>
    <row r="4644" spans="2:8" x14ac:dyDescent="0.25">
      <c r="B4644" s="136">
        <v>39279</v>
      </c>
      <c r="C4644" s="261">
        <v>4.275672435760498</v>
      </c>
      <c r="D4644" s="130">
        <f t="shared" si="146"/>
        <v>5.0082654761780671E-3</v>
      </c>
      <c r="E4644" s="130">
        <v>-1.4730906015054944E-2</v>
      </c>
      <c r="G4644" s="130">
        <v>4642</v>
      </c>
      <c r="H4644" s="130">
        <f t="shared" ca="1" si="147"/>
        <v>-2.8360673031821274E-2</v>
      </c>
    </row>
    <row r="4645" spans="2:8" x14ac:dyDescent="0.25">
      <c r="B4645" s="136">
        <v>39276</v>
      </c>
      <c r="C4645" s="261">
        <v>4.2543654441833496</v>
      </c>
      <c r="D4645" s="130">
        <f t="shared" si="146"/>
        <v>-1.7307933296932482E-3</v>
      </c>
      <c r="E4645" s="130">
        <v>-4.9833077480264552E-3</v>
      </c>
      <c r="G4645" s="130">
        <v>4643</v>
      </c>
      <c r="H4645" s="130">
        <f t="shared" ca="1" si="147"/>
        <v>-7.039255687886832E-3</v>
      </c>
    </row>
    <row r="4646" spans="2:8" x14ac:dyDescent="0.25">
      <c r="B4646" s="136">
        <v>39275</v>
      </c>
      <c r="C4646" s="261">
        <v>4.2617416381835938</v>
      </c>
      <c r="D4646" s="130">
        <f t="shared" si="146"/>
        <v>6.1920498002875088E-3</v>
      </c>
      <c r="E4646" s="130">
        <v>1.7337941690761462E-3</v>
      </c>
      <c r="G4646" s="130">
        <v>4644</v>
      </c>
      <c r="H4646" s="130">
        <f t="shared" ca="1" si="147"/>
        <v>-7.2173387865191599E-3</v>
      </c>
    </row>
    <row r="4647" spans="2:8" x14ac:dyDescent="0.25">
      <c r="B4647" s="136">
        <v>39274</v>
      </c>
      <c r="C4647" s="261">
        <v>4.2355151176452637</v>
      </c>
      <c r="D4647" s="130">
        <f t="shared" si="146"/>
        <v>-2.1767862403533171E-2</v>
      </c>
      <c r="E4647" s="130">
        <v>-6.153944270893939E-3</v>
      </c>
      <c r="G4647" s="130">
        <v>4645</v>
      </c>
      <c r="H4647" s="130">
        <f t="shared" ca="1" si="147"/>
        <v>3.5244551662751963E-2</v>
      </c>
    </row>
    <row r="4648" spans="2:8" x14ac:dyDescent="0.25">
      <c r="B4648" s="136">
        <v>39273</v>
      </c>
      <c r="C4648" s="261">
        <v>4.3297648429870614</v>
      </c>
      <c r="D4648" s="130">
        <f t="shared" si="146"/>
        <v>-2.6175114792221964E-2</v>
      </c>
      <c r="E4648" s="130">
        <v>2.2252246237807301E-2</v>
      </c>
      <c r="G4648" s="130">
        <v>4646</v>
      </c>
      <c r="H4648" s="130">
        <f t="shared" ca="1" si="147"/>
        <v>9.9453409533326563E-3</v>
      </c>
    </row>
    <row r="4649" spans="2:8" x14ac:dyDescent="0.25">
      <c r="B4649" s="136">
        <v>39272</v>
      </c>
      <c r="C4649" s="261">
        <v>4.4461431503295898</v>
      </c>
      <c r="D4649" s="130">
        <f t="shared" si="146"/>
        <v>3.1564697889472942E-2</v>
      </c>
      <c r="E4649" s="130">
        <v>2.6878666986043562E-2</v>
      </c>
      <c r="G4649" s="130">
        <v>4647</v>
      </c>
      <c r="H4649" s="130">
        <f t="shared" ca="1" si="147"/>
        <v>1.9082341046053448E-2</v>
      </c>
    </row>
    <row r="4650" spans="2:8" x14ac:dyDescent="0.25">
      <c r="B4650" s="136">
        <v>39269</v>
      </c>
      <c r="C4650" s="261">
        <v>4.310096263885498</v>
      </c>
      <c r="D4650" s="130">
        <f t="shared" si="146"/>
        <v>4.7818539872373535E-2</v>
      </c>
      <c r="E4650" s="130">
        <v>-3.0598854297798919E-2</v>
      </c>
      <c r="G4650" s="130">
        <v>4648</v>
      </c>
      <c r="H4650" s="130">
        <f t="shared" ca="1" si="147"/>
        <v>3.6032000953177944E-3</v>
      </c>
    </row>
    <row r="4651" spans="2:8" x14ac:dyDescent="0.25">
      <c r="B4651" s="136">
        <v>39268</v>
      </c>
      <c r="C4651" s="261">
        <v>4.1133995056152344</v>
      </c>
      <c r="D4651" s="130">
        <f t="shared" si="146"/>
        <v>-1.8192702933099027E-2</v>
      </c>
      <c r="E4651" s="130">
        <v>-4.5636279615932286E-2</v>
      </c>
      <c r="G4651" s="130">
        <v>4649</v>
      </c>
      <c r="H4651" s="130">
        <f t="shared" ca="1" si="147"/>
        <v>-5.1311049308414959E-3</v>
      </c>
    </row>
    <row r="4652" spans="2:8" x14ac:dyDescent="0.25">
      <c r="B4652" s="136">
        <v>39266</v>
      </c>
      <c r="C4652" s="261">
        <v>4.1896200180053711</v>
      </c>
      <c r="D4652" s="130">
        <f t="shared" si="146"/>
        <v>2.3531645082967671E-3</v>
      </c>
      <c r="E4652" s="130">
        <v>1.8529810266687565E-2</v>
      </c>
      <c r="G4652" s="130">
        <v>4650</v>
      </c>
      <c r="H4652" s="130">
        <f t="shared" ca="1" si="147"/>
        <v>-2.9638416584513261E-2</v>
      </c>
    </row>
    <row r="4653" spans="2:8" x14ac:dyDescent="0.25">
      <c r="B4653" s="136">
        <v>39265</v>
      </c>
      <c r="C4653" s="261">
        <v>4.1797842979431152</v>
      </c>
      <c r="D4653" s="130">
        <f t="shared" si="146"/>
        <v>1.2306152972549172E-2</v>
      </c>
      <c r="E4653" s="130">
        <v>-2.347640124876654E-3</v>
      </c>
      <c r="G4653" s="130">
        <v>4651</v>
      </c>
      <c r="H4653" s="130">
        <f t="shared" ca="1" si="147"/>
        <v>3.0830056638456193E-3</v>
      </c>
    </row>
    <row r="4654" spans="2:8" x14ac:dyDescent="0.25">
      <c r="B4654" s="136">
        <v>39262</v>
      </c>
      <c r="C4654" s="261">
        <v>4.1289725303649902</v>
      </c>
      <c r="D4654" s="130">
        <f t="shared" si="146"/>
        <v>-2.0415858273328393E-2</v>
      </c>
      <c r="E4654" s="130">
        <v>-1.2156552576918772E-2</v>
      </c>
      <c r="G4654" s="130">
        <v>4652</v>
      </c>
      <c r="H4654" s="130">
        <f t="shared" ca="1" si="147"/>
        <v>-3.5928863653189876E-2</v>
      </c>
    </row>
    <row r="4655" spans="2:8" x14ac:dyDescent="0.25">
      <c r="B4655" s="136">
        <v>39261</v>
      </c>
      <c r="C4655" s="261">
        <v>4.2150259017944336</v>
      </c>
      <c r="D4655" s="130">
        <f t="shared" si="146"/>
        <v>1.1605097330176445E-2</v>
      </c>
      <c r="E4655" s="130">
        <v>2.0841352369529199E-2</v>
      </c>
      <c r="G4655" s="130">
        <v>4653</v>
      </c>
      <c r="H4655" s="130">
        <f t="shared" ca="1" si="147"/>
        <v>-1.2490558169711948E-2</v>
      </c>
    </row>
    <row r="4656" spans="2:8" x14ac:dyDescent="0.25">
      <c r="B4656" s="136">
        <v>39260</v>
      </c>
      <c r="C4656" s="261">
        <v>4.1666712760925293</v>
      </c>
      <c r="D4656" s="130">
        <f t="shared" si="146"/>
        <v>4.9414755952035937E-3</v>
      </c>
      <c r="E4656" s="130">
        <v>-1.1471964070569203E-2</v>
      </c>
      <c r="G4656" s="130">
        <v>4654</v>
      </c>
      <c r="H4656" s="130">
        <f t="shared" ca="1" si="147"/>
        <v>-2.9729220376843606E-2</v>
      </c>
    </row>
    <row r="4657" spans="2:8" x14ac:dyDescent="0.25">
      <c r="B4657" s="136">
        <v>39259</v>
      </c>
      <c r="C4657" s="261">
        <v>4.1461830139160156</v>
      </c>
      <c r="D4657" s="130">
        <f t="shared" si="146"/>
        <v>2.1791624948465753E-3</v>
      </c>
      <c r="E4657" s="130">
        <v>-4.9171774826756668E-3</v>
      </c>
      <c r="G4657" s="130">
        <v>4655</v>
      </c>
      <c r="H4657" s="130">
        <f t="shared" ca="1" si="147"/>
        <v>6.2786349504839354E-3</v>
      </c>
    </row>
    <row r="4658" spans="2:8" x14ac:dyDescent="0.25">
      <c r="B4658" s="136">
        <v>39258</v>
      </c>
      <c r="C4658" s="261">
        <v>4.1371674537658691</v>
      </c>
      <c r="D4658" s="130">
        <f t="shared" si="146"/>
        <v>-1.3098897368993679E-2</v>
      </c>
      <c r="E4658" s="130">
        <v>-2.1744240714621534E-3</v>
      </c>
      <c r="G4658" s="130">
        <v>4656</v>
      </c>
      <c r="H4658" s="130">
        <f t="shared" ca="1" si="147"/>
        <v>-8.3462628214213443E-3</v>
      </c>
    </row>
    <row r="4659" spans="2:8" x14ac:dyDescent="0.25">
      <c r="B4659" s="136">
        <v>39255</v>
      </c>
      <c r="C4659" s="261">
        <v>4.1920790672302246</v>
      </c>
      <c r="D4659" s="130">
        <f t="shared" si="146"/>
        <v>-1.2357236325334014E-2</v>
      </c>
      <c r="E4659" s="130">
        <v>1.3272755835486429E-2</v>
      </c>
      <c r="G4659" s="130">
        <v>4657</v>
      </c>
      <c r="H4659" s="130">
        <f t="shared" ca="1" si="147"/>
        <v>-9.4303459506510229E-3</v>
      </c>
    </row>
    <row r="4660" spans="2:8" x14ac:dyDescent="0.25">
      <c r="B4660" s="136">
        <v>39254</v>
      </c>
      <c r="C4660" s="261">
        <v>4.2445297241210938</v>
      </c>
      <c r="D4660" s="130">
        <f t="shared" si="146"/>
        <v>1.7404988859951848E-3</v>
      </c>
      <c r="E4660" s="130">
        <v>1.2511848190288107E-2</v>
      </c>
      <c r="G4660" s="130">
        <v>4658</v>
      </c>
      <c r="H4660" s="130">
        <f t="shared" ca="1" si="147"/>
        <v>-3.5240436238760449E-2</v>
      </c>
    </row>
    <row r="4661" spans="2:8" x14ac:dyDescent="0.25">
      <c r="B4661" s="136">
        <v>39253</v>
      </c>
      <c r="C4661" s="261">
        <v>4.2371549606323242</v>
      </c>
      <c r="D4661" s="130">
        <f t="shared" si="146"/>
        <v>-6.7241493596157352E-3</v>
      </c>
      <c r="E4661" s="130">
        <v>-1.7374748130186812E-3</v>
      </c>
      <c r="G4661" s="130">
        <v>4659</v>
      </c>
      <c r="H4661" s="130">
        <f t="shared" ca="1" si="147"/>
        <v>-5.720971010882479E-3</v>
      </c>
    </row>
    <row r="4662" spans="2:8" x14ac:dyDescent="0.25">
      <c r="B4662" s="136">
        <v>39252</v>
      </c>
      <c r="C4662" s="261">
        <v>4.2658390998840332</v>
      </c>
      <c r="D4662" s="130">
        <f t="shared" si="146"/>
        <v>-6.6795680476414709E-3</v>
      </c>
      <c r="E4662" s="130">
        <v>6.7696696293185268E-3</v>
      </c>
      <c r="G4662" s="130">
        <v>4660</v>
      </c>
      <c r="H4662" s="130">
        <f t="shared" ca="1" si="147"/>
        <v>-2.9617022429682352E-2</v>
      </c>
    </row>
    <row r="4663" spans="2:8" x14ac:dyDescent="0.25">
      <c r="B4663" s="136">
        <v>39251</v>
      </c>
      <c r="C4663" s="261">
        <v>4.2945246696472168</v>
      </c>
      <c r="D4663" s="130">
        <f t="shared" si="146"/>
        <v>-1.7069902169420573E-2</v>
      </c>
      <c r="E4663" s="130">
        <v>6.7244847007856936E-3</v>
      </c>
      <c r="G4663" s="130">
        <v>4661</v>
      </c>
      <c r="H4663" s="130">
        <f t="shared" ca="1" si="147"/>
        <v>7.4384529195425861E-3</v>
      </c>
    </row>
    <row r="4664" spans="2:8" x14ac:dyDescent="0.25">
      <c r="B4664" s="136">
        <v>39248</v>
      </c>
      <c r="C4664" s="261">
        <v>4.3691048622131348</v>
      </c>
      <c r="D4664" s="130">
        <f t="shared" si="146"/>
        <v>1.8792869490863802E-3</v>
      </c>
      <c r="E4664" s="130">
        <v>1.7366343961890553E-2</v>
      </c>
      <c r="G4664" s="130">
        <v>4662</v>
      </c>
      <c r="H4664" s="130">
        <f t="shared" ca="1" si="147"/>
        <v>5.3427230001868765E-4</v>
      </c>
    </row>
    <row r="4665" spans="2:8" x14ac:dyDescent="0.25">
      <c r="B4665" s="136">
        <v>39247</v>
      </c>
      <c r="C4665" s="261">
        <v>4.3609094619750977</v>
      </c>
      <c r="D4665" s="130">
        <f t="shared" si="146"/>
        <v>2.7220156472796974E-2</v>
      </c>
      <c r="E4665" s="130">
        <v>-1.875761854313974E-3</v>
      </c>
      <c r="G4665" s="130">
        <v>4663</v>
      </c>
      <c r="H4665" s="130">
        <f t="shared" ca="1" si="147"/>
        <v>-1.8721240897954645E-2</v>
      </c>
    </row>
    <row r="4666" spans="2:8" x14ac:dyDescent="0.25">
      <c r="B4666" s="136">
        <v>39246</v>
      </c>
      <c r="C4666" s="261">
        <v>4.2453503608703613</v>
      </c>
      <c r="D4666" s="130">
        <f t="shared" si="146"/>
        <v>2.089094360755862E-2</v>
      </c>
      <c r="E4666" s="130">
        <v>-2.6498853533271589E-2</v>
      </c>
      <c r="G4666" s="130">
        <v>4664</v>
      </c>
      <c r="H4666" s="130">
        <f t="shared" ca="1" si="147"/>
        <v>1.4866747261235347E-2</v>
      </c>
    </row>
    <row r="4667" spans="2:8" x14ac:dyDescent="0.25">
      <c r="B4667" s="136">
        <v>39245</v>
      </c>
      <c r="C4667" s="261">
        <v>4.1584758758544922</v>
      </c>
      <c r="D4667" s="130">
        <f t="shared" si="146"/>
        <v>-1.7808933647765202E-2</v>
      </c>
      <c r="E4667" s="130">
        <v>-2.0463442974364678E-2</v>
      </c>
      <c r="G4667" s="130">
        <v>4665</v>
      </c>
      <c r="H4667" s="130">
        <f t="shared" ca="1" si="147"/>
        <v>2.3192779718705429E-2</v>
      </c>
    </row>
    <row r="4668" spans="2:8" x14ac:dyDescent="0.25">
      <c r="B4668" s="136">
        <v>39244</v>
      </c>
      <c r="C4668" s="261">
        <v>4.2338767051696777</v>
      </c>
      <c r="D4668" s="130">
        <f t="shared" si="146"/>
        <v>3.9018835565543003E-2</v>
      </c>
      <c r="E4668" s="130">
        <v>1.8131842426449576E-2</v>
      </c>
      <c r="G4668" s="130">
        <v>4666</v>
      </c>
      <c r="H4668" s="130">
        <f t="shared" ca="1" si="147"/>
        <v>-3.2704419054100077E-2</v>
      </c>
    </row>
    <row r="4669" spans="2:8" x14ac:dyDescent="0.25">
      <c r="B4669" s="136">
        <v>39241</v>
      </c>
      <c r="C4669" s="261">
        <v>4.0748796463012704</v>
      </c>
      <c r="D4669" s="130">
        <f t="shared" si="146"/>
        <v>4.6956803626792887E-2</v>
      </c>
      <c r="E4669" s="130">
        <v>-3.7553540157243506E-2</v>
      </c>
      <c r="G4669" s="130">
        <v>4667</v>
      </c>
      <c r="H4669" s="130">
        <f t="shared" ca="1" si="147"/>
        <v>-8.8071186570292531E-3</v>
      </c>
    </row>
    <row r="4670" spans="2:8" x14ac:dyDescent="0.25">
      <c r="B4670" s="136">
        <v>39240</v>
      </c>
      <c r="C4670" s="261">
        <v>3.8921182155609131</v>
      </c>
      <c r="D4670" s="130">
        <f t="shared" si="146"/>
        <v>-2.3040238309156781E-2</v>
      </c>
      <c r="E4670" s="130">
        <v>-4.4850755507895343E-2</v>
      </c>
      <c r="G4670" s="130">
        <v>4668</v>
      </c>
      <c r="H4670" s="130">
        <f t="shared" ca="1" si="147"/>
        <v>-2.8465635063544915E-2</v>
      </c>
    </row>
    <row r="4671" spans="2:8" x14ac:dyDescent="0.25">
      <c r="B4671" s="136">
        <v>39239</v>
      </c>
      <c r="C4671" s="261">
        <v>3.9839084148406978</v>
      </c>
      <c r="D4671" s="130">
        <f t="shared" si="146"/>
        <v>-9.9794657687172893E-3</v>
      </c>
      <c r="E4671" s="130">
        <v>2.3583610310910445E-2</v>
      </c>
      <c r="G4671" s="130">
        <v>4669</v>
      </c>
      <c r="H4671" s="130">
        <f t="shared" ca="1" si="147"/>
        <v>1.0195985577732107E-3</v>
      </c>
    </row>
    <row r="4672" spans="2:8" x14ac:dyDescent="0.25">
      <c r="B4672" s="136">
        <v>39238</v>
      </c>
      <c r="C4672" s="261">
        <v>4.0240664482116699</v>
      </c>
      <c r="D4672" s="130">
        <f t="shared" si="146"/>
        <v>6.064584950683038E-3</v>
      </c>
      <c r="E4672" s="130">
        <v>1.0080059376208803E-2</v>
      </c>
      <c r="G4672" s="130">
        <v>4670</v>
      </c>
      <c r="H4672" s="130">
        <f t="shared" ca="1" si="147"/>
        <v>-3.0639793568756263E-2</v>
      </c>
    </row>
    <row r="4673" spans="2:8" x14ac:dyDescent="0.25">
      <c r="B4673" s="136">
        <v>39237</v>
      </c>
      <c r="C4673" s="261">
        <v>3.9998092651367192</v>
      </c>
      <c r="D4673" s="130">
        <f t="shared" si="146"/>
        <v>-1.6669892381478903E-2</v>
      </c>
      <c r="E4673" s="130">
        <v>-6.0280274660302465E-3</v>
      </c>
      <c r="G4673" s="130">
        <v>4671</v>
      </c>
      <c r="H4673" s="130">
        <f t="shared" ca="1" si="147"/>
        <v>-1.0400912032883906E-2</v>
      </c>
    </row>
    <row r="4674" spans="2:8" x14ac:dyDescent="0.25">
      <c r="B4674" s="136">
        <v>39234</v>
      </c>
      <c r="C4674" s="261">
        <v>4.0676159858703613</v>
      </c>
      <c r="D4674" s="130">
        <f t="shared" si="146"/>
        <v>1.0964827814160628E-2</v>
      </c>
      <c r="E4674" s="130">
        <v>1.6952488541056569E-2</v>
      </c>
      <c r="G4674" s="130">
        <v>4672</v>
      </c>
      <c r="H4674" s="130">
        <f t="shared" ca="1" si="147"/>
        <v>3.4550117386159741E-2</v>
      </c>
    </row>
    <row r="4675" spans="2:8" x14ac:dyDescent="0.25">
      <c r="B4675" s="136">
        <v>39233</v>
      </c>
      <c r="C4675" s="261">
        <v>4.0234990119934082</v>
      </c>
      <c r="D4675" s="130">
        <f t="shared" ref="D4675:D4738" si="148">(C4675-C4676)/C4676</f>
        <v>-6.08786254317023E-4</v>
      </c>
      <c r="E4675" s="130">
        <v>-1.0845904340577339E-2</v>
      </c>
      <c r="G4675" s="130">
        <v>4673</v>
      </c>
      <c r="H4675" s="130">
        <f t="shared" ref="H4675:H4738" ca="1" si="149">_xlfn.NORM.INV(RAND(),N$5,N$6)</f>
        <v>2.6010473455626622E-2</v>
      </c>
    </row>
    <row r="4676" spans="2:8" x14ac:dyDescent="0.25">
      <c r="B4676" s="136">
        <v>39232</v>
      </c>
      <c r="C4676" s="261">
        <v>4.0259499549865723</v>
      </c>
      <c r="D4676" s="130">
        <f t="shared" si="148"/>
        <v>-6.451628846529959E-3</v>
      </c>
      <c r="E4676" s="130">
        <v>6.091571007867015E-4</v>
      </c>
      <c r="G4676" s="130">
        <v>4674</v>
      </c>
      <c r="H4676" s="130">
        <f t="shared" ca="1" si="149"/>
        <v>1.4131093341784785E-2</v>
      </c>
    </row>
    <row r="4677" spans="2:8" x14ac:dyDescent="0.25">
      <c r="B4677" s="136">
        <v>39231</v>
      </c>
      <c r="C4677" s="261">
        <v>4.0520925521850586</v>
      </c>
      <c r="D4677" s="130">
        <f t="shared" si="148"/>
        <v>-6.0122204814595523E-3</v>
      </c>
      <c r="E4677" s="130">
        <v>6.4935226445390626E-3</v>
      </c>
      <c r="G4677" s="130">
        <v>4675</v>
      </c>
      <c r="H4677" s="130">
        <f t="shared" ca="1" si="149"/>
        <v>1.3223209453061368E-2</v>
      </c>
    </row>
    <row r="4678" spans="2:8" x14ac:dyDescent="0.25">
      <c r="B4678" s="136">
        <v>39227</v>
      </c>
      <c r="C4678" s="261">
        <v>4.0766019821166992</v>
      </c>
      <c r="D4678" s="130">
        <f t="shared" si="148"/>
        <v>2.7595201781416598E-2</v>
      </c>
      <c r="E4678" s="130">
        <v>6.0485859135730033E-3</v>
      </c>
      <c r="G4678" s="130">
        <v>4676</v>
      </c>
      <c r="H4678" s="130">
        <f t="shared" ca="1" si="149"/>
        <v>3.0788393215511578E-2</v>
      </c>
    </row>
    <row r="4679" spans="2:8" x14ac:dyDescent="0.25">
      <c r="B4679" s="136">
        <v>39226</v>
      </c>
      <c r="C4679" s="261">
        <v>3.9671282768249512</v>
      </c>
      <c r="D4679" s="130">
        <f t="shared" si="148"/>
        <v>-1.7799777414239139E-2</v>
      </c>
      <c r="E4679" s="130">
        <v>-2.6854155929862417E-2</v>
      </c>
      <c r="G4679" s="130">
        <v>4677</v>
      </c>
      <c r="H4679" s="130">
        <f t="shared" ca="1" si="149"/>
        <v>-4.5746492302709593E-2</v>
      </c>
    </row>
    <row r="4680" spans="2:8" x14ac:dyDescent="0.25">
      <c r="B4680" s="136">
        <v>39225</v>
      </c>
      <c r="C4680" s="261">
        <v>4.0390219688415527</v>
      </c>
      <c r="D4680" s="130">
        <f t="shared" si="148"/>
        <v>-1.1990334108264099E-2</v>
      </c>
      <c r="E4680" s="130">
        <v>1.8122351232398491E-2</v>
      </c>
      <c r="G4680" s="130">
        <v>4678</v>
      </c>
      <c r="H4680" s="130">
        <f t="shared" ca="1" si="149"/>
        <v>1.737045487481648E-2</v>
      </c>
    </row>
    <row r="4681" spans="2:8" x14ac:dyDescent="0.25">
      <c r="B4681" s="136">
        <v>39224</v>
      </c>
      <c r="C4681" s="261">
        <v>4.0880389213562012</v>
      </c>
      <c r="D4681" s="130">
        <f t="shared" si="148"/>
        <v>9.9992118790263504E-4</v>
      </c>
      <c r="E4681" s="130">
        <v>1.2135846968098362E-2</v>
      </c>
      <c r="G4681" s="130">
        <v>4679</v>
      </c>
      <c r="H4681" s="130">
        <f t="shared" ca="1" si="149"/>
        <v>-1.3589771206863901E-2</v>
      </c>
    </row>
    <row r="4682" spans="2:8" x14ac:dyDescent="0.25">
      <c r="B4682" s="136">
        <v>39223</v>
      </c>
      <c r="C4682" s="261">
        <v>4.0839552879333496</v>
      </c>
      <c r="D4682" s="130">
        <f t="shared" si="148"/>
        <v>-8.5281391896409771E-3</v>
      </c>
      <c r="E4682" s="130">
        <v>-9.9892234428551455E-4</v>
      </c>
      <c r="G4682" s="130">
        <v>4680</v>
      </c>
      <c r="H4682" s="130">
        <f t="shared" ca="1" si="149"/>
        <v>2.7436421788511897E-2</v>
      </c>
    </row>
    <row r="4683" spans="2:8" x14ac:dyDescent="0.25">
      <c r="B4683" s="136">
        <v>39220</v>
      </c>
      <c r="C4683" s="261">
        <v>4.1190834045410156</v>
      </c>
      <c r="D4683" s="130">
        <f t="shared" si="148"/>
        <v>-1.3886095251750403E-2</v>
      </c>
      <c r="E4683" s="130">
        <v>8.6014939270900523E-3</v>
      </c>
      <c r="G4683" s="130">
        <v>4681</v>
      </c>
      <c r="H4683" s="130">
        <f t="shared" ca="1" si="149"/>
        <v>1.5468056255542933E-2</v>
      </c>
    </row>
    <row r="4684" spans="2:8" x14ac:dyDescent="0.25">
      <c r="B4684" s="136">
        <v>39219</v>
      </c>
      <c r="C4684" s="261">
        <v>4.1770868301391602</v>
      </c>
      <c r="D4684" s="130">
        <f t="shared" si="148"/>
        <v>-6.0264846708843875E-3</v>
      </c>
      <c r="E4684" s="130">
        <v>1.4081634165066822E-2</v>
      </c>
      <c r="G4684" s="130">
        <v>4682</v>
      </c>
      <c r="H4684" s="130">
        <f t="shared" ca="1" si="149"/>
        <v>-2.460131208889017E-2</v>
      </c>
    </row>
    <row r="4685" spans="2:8" x14ac:dyDescent="0.25">
      <c r="B4685" s="136">
        <v>39218</v>
      </c>
      <c r="C4685" s="261">
        <v>4.2024126052856454</v>
      </c>
      <c r="D4685" s="130">
        <f t="shared" si="148"/>
        <v>2.3381184504138578E-3</v>
      </c>
      <c r="E4685" s="130">
        <v>6.0630233883937554E-3</v>
      </c>
      <c r="G4685" s="130">
        <v>4683</v>
      </c>
      <c r="H4685" s="130">
        <f t="shared" ca="1" si="149"/>
        <v>-2.1784320200622192E-2</v>
      </c>
    </row>
    <row r="4686" spans="2:8" x14ac:dyDescent="0.25">
      <c r="B4686" s="136">
        <v>39217</v>
      </c>
      <c r="C4686" s="261">
        <v>4.1926097869873047</v>
      </c>
      <c r="D4686" s="130">
        <f t="shared" si="148"/>
        <v>-2.7204595915057235E-3</v>
      </c>
      <c r="E4686" s="130">
        <v>-2.3326644047305337E-3</v>
      </c>
      <c r="G4686" s="130">
        <v>4684</v>
      </c>
      <c r="H4686" s="130">
        <f t="shared" ca="1" si="149"/>
        <v>7.0888169379866185E-3</v>
      </c>
    </row>
    <row r="4687" spans="2:8" x14ac:dyDescent="0.25">
      <c r="B4687" s="136">
        <v>39216</v>
      </c>
      <c r="C4687" s="261">
        <v>4.2040467262268066</v>
      </c>
      <c r="D4687" s="130">
        <f t="shared" si="148"/>
        <v>-1.1334992822064576E-2</v>
      </c>
      <c r="E4687" s="130">
        <v>2.7278806806679298E-3</v>
      </c>
      <c r="G4687" s="130">
        <v>4685</v>
      </c>
      <c r="H4687" s="130">
        <f t="shared" ca="1" si="149"/>
        <v>1.6922133624310814E-2</v>
      </c>
    </row>
    <row r="4688" spans="2:8" x14ac:dyDescent="0.25">
      <c r="B4688" s="136">
        <v>39213</v>
      </c>
      <c r="C4688" s="261">
        <v>4.2522459030151367</v>
      </c>
      <c r="D4688" s="130">
        <f t="shared" si="148"/>
        <v>1.6005933609202324E-2</v>
      </c>
      <c r="E4688" s="130">
        <v>1.1464947924494061E-2</v>
      </c>
      <c r="G4688" s="130">
        <v>4686</v>
      </c>
      <c r="H4688" s="130">
        <f t="shared" ca="1" si="149"/>
        <v>-2.1460042821316288E-3</v>
      </c>
    </row>
    <row r="4689" spans="2:8" x14ac:dyDescent="0.25">
      <c r="B4689" s="136">
        <v>39212</v>
      </c>
      <c r="C4689" s="261">
        <v>4.1852569580078116</v>
      </c>
      <c r="D4689" s="130">
        <f t="shared" si="148"/>
        <v>-1.5375944674240723E-2</v>
      </c>
      <c r="E4689" s="130">
        <v>-1.5753779657903911E-2</v>
      </c>
      <c r="G4689" s="130">
        <v>4687</v>
      </c>
      <c r="H4689" s="130">
        <f t="shared" ca="1" si="149"/>
        <v>-1.6201562849957059E-2</v>
      </c>
    </row>
    <row r="4690" spans="2:8" x14ac:dyDescent="0.25">
      <c r="B4690" s="136">
        <v>39211</v>
      </c>
      <c r="C4690" s="261">
        <v>4.2506141662597656</v>
      </c>
      <c r="D4690" s="130">
        <f t="shared" si="148"/>
        <v>1.4427930901062886E-2</v>
      </c>
      <c r="E4690" s="130">
        <v>1.5616056291813476E-2</v>
      </c>
      <c r="G4690" s="130">
        <v>4688</v>
      </c>
      <c r="H4690" s="130">
        <f t="shared" ca="1" si="149"/>
        <v>-9.3580319629313433E-3</v>
      </c>
    </row>
    <row r="4691" spans="2:8" x14ac:dyDescent="0.25">
      <c r="B4691" s="136">
        <v>39210</v>
      </c>
      <c r="C4691" s="261">
        <v>4.1901588439941406</v>
      </c>
      <c r="D4691" s="130">
        <f t="shared" si="148"/>
        <v>-1.2134110264737581E-2</v>
      </c>
      <c r="E4691" s="130">
        <v>-1.4222726387519037E-2</v>
      </c>
      <c r="G4691" s="130">
        <v>4689</v>
      </c>
      <c r="H4691" s="130">
        <f t="shared" ca="1" si="149"/>
        <v>1.6834539886794529E-2</v>
      </c>
    </row>
    <row r="4692" spans="2:8" x14ac:dyDescent="0.25">
      <c r="B4692" s="136">
        <v>39209</v>
      </c>
      <c r="C4692" s="261">
        <v>4.2416272163391113</v>
      </c>
      <c r="D4692" s="130">
        <f t="shared" si="148"/>
        <v>-3.6734490117779246E-2</v>
      </c>
      <c r="E4692" s="130">
        <v>1.2283155427088787E-2</v>
      </c>
      <c r="G4692" s="130">
        <v>4690</v>
      </c>
      <c r="H4692" s="130">
        <f t="shared" ca="1" si="149"/>
        <v>-2.9784508956833589E-2</v>
      </c>
    </row>
    <row r="4693" spans="2:8" x14ac:dyDescent="0.25">
      <c r="B4693" s="136">
        <v>39206</v>
      </c>
      <c r="C4693" s="261">
        <v>4.4033832550048828</v>
      </c>
      <c r="D4693" s="130">
        <f t="shared" si="148"/>
        <v>2.9770328594482072E-3</v>
      </c>
      <c r="E4693" s="130">
        <v>3.8135373623281503E-2</v>
      </c>
      <c r="G4693" s="130">
        <v>4691</v>
      </c>
      <c r="H4693" s="130">
        <f t="shared" ca="1" si="149"/>
        <v>7.6465917718842834E-3</v>
      </c>
    </row>
    <row r="4694" spans="2:8" x14ac:dyDescent="0.25">
      <c r="B4694" s="136">
        <v>39205</v>
      </c>
      <c r="C4694" s="261">
        <v>4.3903131484985352</v>
      </c>
      <c r="D4694" s="130">
        <f t="shared" si="148"/>
        <v>5.5879083835143882E-4</v>
      </c>
      <c r="E4694" s="130">
        <v>-2.9681964411097266E-3</v>
      </c>
      <c r="G4694" s="130">
        <v>4692</v>
      </c>
      <c r="H4694" s="130">
        <f t="shared" ca="1" si="149"/>
        <v>2.17168907017939E-2</v>
      </c>
    </row>
    <row r="4695" spans="2:8" x14ac:dyDescent="0.25">
      <c r="B4695" s="136">
        <v>39204</v>
      </c>
      <c r="C4695" s="261">
        <v>4.3878612518310547</v>
      </c>
      <c r="D4695" s="130">
        <f t="shared" si="148"/>
        <v>5.6171106369716037E-3</v>
      </c>
      <c r="E4695" s="130">
        <v>-5.584787655338447E-4</v>
      </c>
      <c r="G4695" s="130">
        <v>4693</v>
      </c>
      <c r="H4695" s="130">
        <f t="shared" ca="1" si="149"/>
        <v>3.52587622725518E-2</v>
      </c>
    </row>
    <row r="4696" spans="2:8" x14ac:dyDescent="0.25">
      <c r="B4696" s="136">
        <v>39203</v>
      </c>
      <c r="C4696" s="261">
        <v>4.3633518218994141</v>
      </c>
      <c r="D4696" s="130">
        <f t="shared" si="148"/>
        <v>2.0248288411033332E-2</v>
      </c>
      <c r="E4696" s="130">
        <v>-5.5857349457922902E-3</v>
      </c>
      <c r="G4696" s="130">
        <v>4694</v>
      </c>
      <c r="H4696" s="130">
        <f t="shared" ca="1" si="149"/>
        <v>-1.5474898147190965E-2</v>
      </c>
    </row>
    <row r="4697" spans="2:8" x14ac:dyDescent="0.25">
      <c r="B4697" s="136">
        <v>39202</v>
      </c>
      <c r="C4697" s="261">
        <v>4.2767548561096191</v>
      </c>
      <c r="D4697" s="130">
        <f t="shared" si="148"/>
        <v>-7.9592176232534499E-3</v>
      </c>
      <c r="E4697" s="130">
        <v>-1.984643212934829E-2</v>
      </c>
      <c r="G4697" s="130">
        <v>4695</v>
      </c>
      <c r="H4697" s="130">
        <f t="shared" ca="1" si="149"/>
        <v>-2.9001859291583533E-2</v>
      </c>
    </row>
    <row r="4698" spans="2:8" x14ac:dyDescent="0.25">
      <c r="B4698" s="136">
        <v>39199</v>
      </c>
      <c r="C4698" s="261">
        <v>4.3110675811767578</v>
      </c>
      <c r="D4698" s="130">
        <f t="shared" si="148"/>
        <v>-6.2150007062375893E-3</v>
      </c>
      <c r="E4698" s="130">
        <v>8.0230750233721577E-3</v>
      </c>
      <c r="G4698" s="130">
        <v>4696</v>
      </c>
      <c r="H4698" s="130">
        <f t="shared" ca="1" si="149"/>
        <v>1.7394819637469167E-2</v>
      </c>
    </row>
    <row r="4699" spans="2:8" x14ac:dyDescent="0.25">
      <c r="B4699" s="136">
        <v>39198</v>
      </c>
      <c r="C4699" s="261">
        <v>4.3380284309387207</v>
      </c>
      <c r="D4699" s="130">
        <f t="shared" si="148"/>
        <v>-9.1432151316354834E-3</v>
      </c>
      <c r="E4699" s="130">
        <v>6.2538685034029557E-3</v>
      </c>
      <c r="G4699" s="130">
        <v>4697</v>
      </c>
      <c r="H4699" s="130">
        <f t="shared" ca="1" si="149"/>
        <v>9.0837633114583139E-3</v>
      </c>
    </row>
    <row r="4700" spans="2:8" x14ac:dyDescent="0.25">
      <c r="B4700" s="136">
        <v>39197</v>
      </c>
      <c r="C4700" s="261">
        <v>4.3780579566955566</v>
      </c>
      <c r="D4700" s="130">
        <f t="shared" si="148"/>
        <v>9.7982218925683137E-3</v>
      </c>
      <c r="E4700" s="130">
        <v>9.2275849257571173E-3</v>
      </c>
      <c r="G4700" s="130">
        <v>4698</v>
      </c>
      <c r="H4700" s="130">
        <f t="shared" ca="1" si="149"/>
        <v>-2.1815541702393765E-2</v>
      </c>
    </row>
    <row r="4701" spans="2:8" x14ac:dyDescent="0.25">
      <c r="B4701" s="136">
        <v>39196</v>
      </c>
      <c r="C4701" s="261">
        <v>4.3355770111083984</v>
      </c>
      <c r="D4701" s="130">
        <f t="shared" si="148"/>
        <v>-1.0072748901156149E-2</v>
      </c>
      <c r="E4701" s="130">
        <v>-9.7031482925414962E-3</v>
      </c>
      <c r="G4701" s="130">
        <v>4699</v>
      </c>
      <c r="H4701" s="130">
        <f t="shared" ca="1" si="149"/>
        <v>8.860739086450126E-3</v>
      </c>
    </row>
    <row r="4702" spans="2:8" x14ac:dyDescent="0.25">
      <c r="B4702" s="136">
        <v>39195</v>
      </c>
      <c r="C4702" s="261">
        <v>4.379692554473877</v>
      </c>
      <c r="D4702" s="130">
        <f t="shared" si="148"/>
        <v>-1.1796941167964635E-2</v>
      </c>
      <c r="E4702" s="130">
        <v>1.0175241554341644E-2</v>
      </c>
      <c r="G4702" s="130">
        <v>4700</v>
      </c>
      <c r="H4702" s="130">
        <f t="shared" ca="1" si="149"/>
        <v>-2.1913455676577088E-2</v>
      </c>
    </row>
    <row r="4703" spans="2:8" x14ac:dyDescent="0.25">
      <c r="B4703" s="136">
        <v>39192</v>
      </c>
      <c r="C4703" s="261">
        <v>4.431976318359375</v>
      </c>
      <c r="D4703" s="130">
        <f t="shared" si="148"/>
        <v>8.926659193319187E-3</v>
      </c>
      <c r="E4703" s="130">
        <v>1.1937770342370249E-2</v>
      </c>
      <c r="G4703" s="130">
        <v>4701</v>
      </c>
      <c r="H4703" s="130">
        <f t="shared" ca="1" si="149"/>
        <v>-3.2748519613189093E-2</v>
      </c>
    </row>
    <row r="4704" spans="2:8" x14ac:dyDescent="0.25">
      <c r="B4704" s="136">
        <v>39191</v>
      </c>
      <c r="C4704" s="261">
        <v>4.392763614654541</v>
      </c>
      <c r="D4704" s="130">
        <f t="shared" si="148"/>
        <v>-1.8078631152201836E-2</v>
      </c>
      <c r="E4704" s="130">
        <v>-8.8476789784268772E-3</v>
      </c>
      <c r="G4704" s="130">
        <v>4702</v>
      </c>
      <c r="H4704" s="130">
        <f t="shared" ca="1" si="149"/>
        <v>-3.0797960465693542E-2</v>
      </c>
    </row>
    <row r="4705" spans="2:8" x14ac:dyDescent="0.25">
      <c r="B4705" s="136">
        <v>39190</v>
      </c>
      <c r="C4705" s="261">
        <v>4.4736409187316886</v>
      </c>
      <c r="D4705" s="130">
        <f t="shared" si="148"/>
        <v>-1.9341187533193929E-2</v>
      </c>
      <c r="E4705" s="130">
        <v>1.841148560950006E-2</v>
      </c>
      <c r="G4705" s="130">
        <v>4703</v>
      </c>
      <c r="H4705" s="130">
        <f t="shared" ca="1" si="149"/>
        <v>-4.0241625562794786E-3</v>
      </c>
    </row>
    <row r="4706" spans="2:8" x14ac:dyDescent="0.25">
      <c r="B4706" s="136">
        <v>39189</v>
      </c>
      <c r="C4706" s="261">
        <v>4.5618729591369629</v>
      </c>
      <c r="D4706" s="130">
        <f t="shared" si="148"/>
        <v>1.9737968673332221E-3</v>
      </c>
      <c r="E4706" s="130">
        <v>1.9722646946435923E-2</v>
      </c>
      <c r="G4706" s="130">
        <v>4704</v>
      </c>
      <c r="H4706" s="130">
        <f t="shared" ca="1" si="149"/>
        <v>3.3745411245924638E-2</v>
      </c>
    </row>
    <row r="4707" spans="2:8" x14ac:dyDescent="0.25">
      <c r="B4707" s="136">
        <v>39188</v>
      </c>
      <c r="C4707" s="261">
        <v>4.5528864860534668</v>
      </c>
      <c r="D4707" s="130">
        <f t="shared" si="148"/>
        <v>1.4010581160979587E-2</v>
      </c>
      <c r="E4707" s="130">
        <v>-1.9699086677758336E-3</v>
      </c>
      <c r="G4707" s="130">
        <v>4705</v>
      </c>
      <c r="H4707" s="130">
        <f t="shared" ca="1" si="149"/>
        <v>-2.1068363865823871E-2</v>
      </c>
    </row>
    <row r="4708" spans="2:8" x14ac:dyDescent="0.25">
      <c r="B4708" s="136">
        <v>39185</v>
      </c>
      <c r="C4708" s="261">
        <v>4.4899792671203613</v>
      </c>
      <c r="D4708" s="130">
        <f t="shared" si="148"/>
        <v>2.6713480006651275E-2</v>
      </c>
      <c r="E4708" s="130">
        <v>-1.3816997003067103E-2</v>
      </c>
      <c r="G4708" s="130">
        <v>4706</v>
      </c>
      <c r="H4708" s="130">
        <f t="shared" ca="1" si="149"/>
        <v>4.6907986782943195E-3</v>
      </c>
    </row>
    <row r="4709" spans="2:8" x14ac:dyDescent="0.25">
      <c r="B4709" s="136">
        <v>39184</v>
      </c>
      <c r="C4709" s="261">
        <v>4.3731570243835449</v>
      </c>
      <c r="D4709" s="130">
        <f t="shared" si="148"/>
        <v>3.0017976396405261E-2</v>
      </c>
      <c r="E4709" s="130">
        <v>-2.6018437009786038E-2</v>
      </c>
      <c r="G4709" s="130">
        <v>4707</v>
      </c>
      <c r="H4709" s="130">
        <f t="shared" ca="1" si="149"/>
        <v>-3.8638542119805133E-3</v>
      </c>
    </row>
    <row r="4710" spans="2:8" x14ac:dyDescent="0.25">
      <c r="B4710" s="136">
        <v>39183</v>
      </c>
      <c r="C4710" s="261">
        <v>4.2457094192504883</v>
      </c>
      <c r="D4710" s="130">
        <f t="shared" si="148"/>
        <v>-2.1125778739912861E-3</v>
      </c>
      <c r="E4710" s="130">
        <v>-2.914315777422195E-2</v>
      </c>
      <c r="G4710" s="130">
        <v>4708</v>
      </c>
      <c r="H4710" s="130">
        <f t="shared" ca="1" si="149"/>
        <v>-4.2347730337383835E-3</v>
      </c>
    </row>
    <row r="4711" spans="2:8" x14ac:dyDescent="0.25">
      <c r="B4711" s="136">
        <v>39182</v>
      </c>
      <c r="C4711" s="261">
        <v>4.2546977996826172</v>
      </c>
      <c r="D4711" s="130">
        <f t="shared" si="148"/>
        <v>-9.1324961526869676E-3</v>
      </c>
      <c r="E4711" s="130">
        <v>2.1170503076293101E-3</v>
      </c>
      <c r="G4711" s="130">
        <v>4709</v>
      </c>
      <c r="H4711" s="130">
        <f t="shared" ca="1" si="149"/>
        <v>7.3944318656283562E-3</v>
      </c>
    </row>
    <row r="4712" spans="2:8" x14ac:dyDescent="0.25">
      <c r="B4712" s="136">
        <v>39181</v>
      </c>
      <c r="C4712" s="261">
        <v>4.2939119338989258</v>
      </c>
      <c r="D4712" s="130">
        <f t="shared" si="148"/>
        <v>1.4084478492310232E-2</v>
      </c>
      <c r="E4712" s="130">
        <v>9.2166673316337079E-3</v>
      </c>
      <c r="G4712" s="130">
        <v>4710</v>
      </c>
      <c r="H4712" s="130">
        <f t="shared" ca="1" si="149"/>
        <v>1.6226799294171933E-2</v>
      </c>
    </row>
    <row r="4713" spans="2:8" x14ac:dyDescent="0.25">
      <c r="B4713" s="136">
        <v>39177</v>
      </c>
      <c r="C4713" s="261">
        <v>4.2342743873596191</v>
      </c>
      <c r="D4713" s="130">
        <f t="shared" si="148"/>
        <v>-4.9913372929370984E-3</v>
      </c>
      <c r="E4713" s="130">
        <v>-1.3888861126491479E-2</v>
      </c>
      <c r="G4713" s="130">
        <v>4711</v>
      </c>
      <c r="H4713" s="130">
        <f t="shared" ca="1" si="149"/>
        <v>2.8657613841195756E-3</v>
      </c>
    </row>
    <row r="4714" spans="2:8" x14ac:dyDescent="0.25">
      <c r="B4714" s="136">
        <v>39176</v>
      </c>
      <c r="C4714" s="261">
        <v>4.2555150985717773</v>
      </c>
      <c r="D4714" s="130">
        <f t="shared" si="148"/>
        <v>7.7388849298328675E-3</v>
      </c>
      <c r="E4714" s="130">
        <v>5.0163757161243733E-3</v>
      </c>
      <c r="G4714" s="130">
        <v>4712</v>
      </c>
      <c r="H4714" s="130">
        <f t="shared" ca="1" si="149"/>
        <v>-6.1387930133995974E-2</v>
      </c>
    </row>
    <row r="4715" spans="2:8" x14ac:dyDescent="0.25">
      <c r="B4715" s="136">
        <v>39175</v>
      </c>
      <c r="C4715" s="261">
        <v>4.2228350639343262</v>
      </c>
      <c r="D4715" s="130">
        <f t="shared" si="148"/>
        <v>3.7743302188278371E-2</v>
      </c>
      <c r="E4715" s="130">
        <v>-7.6794545150172637E-3</v>
      </c>
      <c r="G4715" s="130">
        <v>4713</v>
      </c>
      <c r="H4715" s="130">
        <f t="shared" ca="1" si="149"/>
        <v>2.7483884132597079E-2</v>
      </c>
    </row>
    <row r="4716" spans="2:8" x14ac:dyDescent="0.25">
      <c r="B4716" s="136">
        <v>39174</v>
      </c>
      <c r="C4716" s="261">
        <v>4.0692481994628906</v>
      </c>
      <c r="D4716" s="130">
        <f t="shared" si="148"/>
        <v>-8.7567736964819457E-3</v>
      </c>
      <c r="E4716" s="130">
        <v>-3.6370557255045122E-2</v>
      </c>
      <c r="G4716" s="130">
        <v>4714</v>
      </c>
      <c r="H4716" s="130">
        <f t="shared" ca="1" si="149"/>
        <v>2.6767946788733499E-2</v>
      </c>
    </row>
    <row r="4717" spans="2:8" x14ac:dyDescent="0.25">
      <c r="B4717" s="136">
        <v>39171</v>
      </c>
      <c r="C4717" s="261">
        <v>4.105196475982666</v>
      </c>
      <c r="D4717" s="130">
        <f t="shared" si="148"/>
        <v>1.7944331960250413E-3</v>
      </c>
      <c r="E4717" s="130">
        <v>8.834132192899977E-3</v>
      </c>
      <c r="G4717" s="130">
        <v>4715</v>
      </c>
      <c r="H4717" s="130">
        <f t="shared" ca="1" si="149"/>
        <v>2.190786751929762E-2</v>
      </c>
    </row>
    <row r="4718" spans="2:8" x14ac:dyDescent="0.25">
      <c r="B4718" s="136">
        <v>39170</v>
      </c>
      <c r="C4718" s="261">
        <v>4.0978431701660156</v>
      </c>
      <c r="D4718" s="130">
        <f t="shared" si="148"/>
        <v>-5.9451508161121143E-3</v>
      </c>
      <c r="E4718" s="130">
        <v>-1.791218973238113E-3</v>
      </c>
      <c r="G4718" s="130">
        <v>4716</v>
      </c>
      <c r="H4718" s="130">
        <f t="shared" ca="1" si="149"/>
        <v>-7.9132268615343844E-3</v>
      </c>
    </row>
    <row r="4719" spans="2:8" x14ac:dyDescent="0.25">
      <c r="B4719" s="136">
        <v>39169</v>
      </c>
      <c r="C4719" s="261">
        <v>4.1223511695861816</v>
      </c>
      <c r="D4719" s="130">
        <f t="shared" si="148"/>
        <v>-2.3228884288421226E-2</v>
      </c>
      <c r="E4719" s="130">
        <v>5.9807070213409664E-3</v>
      </c>
      <c r="G4719" s="130">
        <v>4717</v>
      </c>
      <c r="H4719" s="130">
        <f t="shared" ca="1" si="149"/>
        <v>-2.534588979479991E-3</v>
      </c>
    </row>
    <row r="4720" spans="2:8" x14ac:dyDescent="0.25">
      <c r="B4720" s="136">
        <v>39168</v>
      </c>
      <c r="C4720" s="261">
        <v>4.2203860282897949</v>
      </c>
      <c r="D4720" s="130">
        <f t="shared" si="148"/>
        <v>-2.2701336725710473E-2</v>
      </c>
      <c r="E4720" s="130">
        <v>2.3781297291432458E-2</v>
      </c>
      <c r="G4720" s="130">
        <v>4718</v>
      </c>
      <c r="H4720" s="130">
        <f t="shared" ca="1" si="149"/>
        <v>2.7768815482726788E-2</v>
      </c>
    </row>
    <row r="4721" spans="2:8" x14ac:dyDescent="0.25">
      <c r="B4721" s="136">
        <v>39167</v>
      </c>
      <c r="C4721" s="261">
        <v>4.3184199333190918</v>
      </c>
      <c r="D4721" s="130">
        <f t="shared" si="148"/>
        <v>1.7054597275246311E-3</v>
      </c>
      <c r="E4721" s="130">
        <v>2.3228658319917394E-2</v>
      </c>
      <c r="G4721" s="130">
        <v>4719</v>
      </c>
      <c r="H4721" s="130">
        <f t="shared" ca="1" si="149"/>
        <v>-2.4112626142478596E-2</v>
      </c>
    </row>
    <row r="4722" spans="2:8" x14ac:dyDescent="0.25">
      <c r="B4722" s="136">
        <v>39164</v>
      </c>
      <c r="C4722" s="261">
        <v>4.3110675811767578</v>
      </c>
      <c r="D4722" s="130">
        <f t="shared" si="148"/>
        <v>-1.2537470971806564E-2</v>
      </c>
      <c r="E4722" s="130">
        <v>-1.7025560866849381E-3</v>
      </c>
      <c r="G4722" s="130">
        <v>4720</v>
      </c>
      <c r="H4722" s="130">
        <f t="shared" ca="1" si="149"/>
        <v>2.8652745453733988E-2</v>
      </c>
    </row>
    <row r="4723" spans="2:8" x14ac:dyDescent="0.25">
      <c r="B4723" s="136">
        <v>39163</v>
      </c>
      <c r="C4723" s="261">
        <v>4.3658037185668954</v>
      </c>
      <c r="D4723" s="130">
        <f t="shared" si="148"/>
        <v>-1.1834239697938464E-2</v>
      </c>
      <c r="E4723" s="130">
        <v>1.2696654914232804E-2</v>
      </c>
      <c r="G4723" s="130">
        <v>4721</v>
      </c>
      <c r="H4723" s="130">
        <f t="shared" ca="1" si="149"/>
        <v>-4.8074163472594036E-3</v>
      </c>
    </row>
    <row r="4724" spans="2:8" x14ac:dyDescent="0.25">
      <c r="B4724" s="136">
        <v>39162</v>
      </c>
      <c r="C4724" s="261">
        <v>4.418088436126709</v>
      </c>
      <c r="D4724" s="130">
        <f t="shared" si="148"/>
        <v>2.4048565974374367E-2</v>
      </c>
      <c r="E4724" s="130">
        <v>1.1975966151995577E-2</v>
      </c>
      <c r="G4724" s="130">
        <v>4722</v>
      </c>
      <c r="H4724" s="130">
        <f t="shared" ca="1" si="149"/>
        <v>-3.7615106550488768E-2</v>
      </c>
    </row>
    <row r="4725" spans="2:8" x14ac:dyDescent="0.25">
      <c r="B4725" s="136">
        <v>39161</v>
      </c>
      <c r="C4725" s="261">
        <v>4.3143348693847656</v>
      </c>
      <c r="D4725" s="130">
        <f t="shared" si="148"/>
        <v>7.2473634085017729E-3</v>
      </c>
      <c r="E4725" s="130">
        <v>-2.3483813925848664E-2</v>
      </c>
      <c r="G4725" s="130">
        <v>4723</v>
      </c>
      <c r="H4725" s="130">
        <f t="shared" ca="1" si="149"/>
        <v>-2.589872803090091E-3</v>
      </c>
    </row>
    <row r="4726" spans="2:8" x14ac:dyDescent="0.25">
      <c r="B4726" s="136">
        <v>39160</v>
      </c>
      <c r="C4726" s="261">
        <v>4.283292293548584</v>
      </c>
      <c r="D4726" s="130">
        <f t="shared" si="148"/>
        <v>2.3624447475391722E-2</v>
      </c>
      <c r="E4726" s="130">
        <v>-7.195217055696093E-3</v>
      </c>
      <c r="G4726" s="130">
        <v>4724</v>
      </c>
      <c r="H4726" s="130">
        <f t="shared" ca="1" si="149"/>
        <v>-4.7731051526445752E-2</v>
      </c>
    </row>
    <row r="4727" spans="2:8" x14ac:dyDescent="0.25">
      <c r="B4727" s="136">
        <v>39157</v>
      </c>
      <c r="C4727" s="261">
        <v>4.1844372749328613</v>
      </c>
      <c r="D4727" s="130">
        <f t="shared" si="148"/>
        <v>-1.19601960316503E-2</v>
      </c>
      <c r="E4727" s="130">
        <v>-2.3079213801172584E-2</v>
      </c>
      <c r="G4727" s="130">
        <v>4725</v>
      </c>
      <c r="H4727" s="130">
        <f t="shared" ca="1" si="149"/>
        <v>-6.5195194010518936E-3</v>
      </c>
    </row>
    <row r="4728" spans="2:8" x14ac:dyDescent="0.25">
      <c r="B4728" s="136">
        <v>39156</v>
      </c>
      <c r="C4728" s="261">
        <v>4.2350897789001456</v>
      </c>
      <c r="D4728" s="130">
        <f t="shared" si="148"/>
        <v>2.707604866485731E-3</v>
      </c>
      <c r="E4728" s="130">
        <v>1.2104973892360945E-2</v>
      </c>
      <c r="G4728" s="130">
        <v>4726</v>
      </c>
      <c r="H4728" s="130">
        <f t="shared" ca="1" si="149"/>
        <v>7.7624535450571078E-3</v>
      </c>
    </row>
    <row r="4729" spans="2:8" x14ac:dyDescent="0.25">
      <c r="B4729" s="136">
        <v>39155</v>
      </c>
      <c r="C4729" s="261">
        <v>4.2236537933349609</v>
      </c>
      <c r="D4729" s="130">
        <f t="shared" si="148"/>
        <v>-7.8680413701377946E-3</v>
      </c>
      <c r="E4729" s="130">
        <v>-2.7002935385597865E-3</v>
      </c>
      <c r="G4729" s="130">
        <v>4727</v>
      </c>
      <c r="H4729" s="130">
        <f t="shared" ca="1" si="149"/>
        <v>-9.2735754082162135E-3</v>
      </c>
    </row>
    <row r="4730" spans="2:8" x14ac:dyDescent="0.25">
      <c r="B4730" s="136">
        <v>39154</v>
      </c>
      <c r="C4730" s="261">
        <v>4.2571492195129386</v>
      </c>
      <c r="D4730" s="130">
        <f t="shared" si="148"/>
        <v>-4.0331515408256184E-2</v>
      </c>
      <c r="E4730" s="130">
        <v>7.9304383874536089E-3</v>
      </c>
      <c r="G4730" s="130">
        <v>4728</v>
      </c>
      <c r="H4730" s="130">
        <f t="shared" ca="1" si="149"/>
        <v>-4.8788876436864984E-3</v>
      </c>
    </row>
    <row r="4731" spans="2:8" x14ac:dyDescent="0.25">
      <c r="B4731" s="136">
        <v>39153</v>
      </c>
      <c r="C4731" s="261">
        <v>4.4360623359680176</v>
      </c>
      <c r="D4731" s="130">
        <f t="shared" si="148"/>
        <v>4.4396568896683721E-3</v>
      </c>
      <c r="E4731" s="130">
        <v>4.2026508170072675E-2</v>
      </c>
      <c r="G4731" s="130">
        <v>4729</v>
      </c>
      <c r="H4731" s="130">
        <f t="shared" ca="1" si="149"/>
        <v>-1.2156150515003265E-2</v>
      </c>
    </row>
    <row r="4732" spans="2:8" x14ac:dyDescent="0.25">
      <c r="B4732" s="136">
        <v>39150</v>
      </c>
      <c r="C4732" s="261">
        <v>4.4164547920227051</v>
      </c>
      <c r="D4732" s="130">
        <f t="shared" si="148"/>
        <v>-1.8491551422813155E-4</v>
      </c>
      <c r="E4732" s="130">
        <v>-4.4200334576754386E-3</v>
      </c>
      <c r="G4732" s="130">
        <v>4730</v>
      </c>
      <c r="H4732" s="130">
        <f t="shared" ca="1" si="149"/>
        <v>1.8336818256347778E-2</v>
      </c>
    </row>
    <row r="4733" spans="2:8" x14ac:dyDescent="0.25">
      <c r="B4733" s="136">
        <v>39149</v>
      </c>
      <c r="C4733" s="261">
        <v>4.417271614074707</v>
      </c>
      <c r="D4733" s="130">
        <f t="shared" si="148"/>
        <v>2.9316730378882123E-2</v>
      </c>
      <c r="E4733" s="130">
        <v>1.8494971429965762E-4</v>
      </c>
      <c r="G4733" s="130">
        <v>4731</v>
      </c>
      <c r="H4733" s="130">
        <f t="shared" ca="1" si="149"/>
        <v>1.4868053687833349E-3</v>
      </c>
    </row>
    <row r="4734" spans="2:8" x14ac:dyDescent="0.25">
      <c r="B4734" s="136">
        <v>39148</v>
      </c>
      <c r="C4734" s="261">
        <v>4.2914600372314453</v>
      </c>
      <c r="D4734" s="130">
        <f t="shared" si="148"/>
        <v>-2.1241494033330151E-2</v>
      </c>
      <c r="E4734" s="130">
        <v>-2.848173891829282E-2</v>
      </c>
      <c r="G4734" s="130">
        <v>4732</v>
      </c>
      <c r="H4734" s="130">
        <f t="shared" ca="1" si="149"/>
        <v>-7.3082367950790443E-3</v>
      </c>
    </row>
    <row r="4735" spans="2:8" x14ac:dyDescent="0.25">
      <c r="B4735" s="136">
        <v>39147</v>
      </c>
      <c r="C4735" s="261">
        <v>4.3845953941345206</v>
      </c>
      <c r="D4735" s="130">
        <f t="shared" si="148"/>
        <v>4.3148958463440815E-2</v>
      </c>
      <c r="E4735" s="130">
        <v>2.1702487287557221E-2</v>
      </c>
      <c r="G4735" s="130">
        <v>4733</v>
      </c>
      <c r="H4735" s="130">
        <f t="shared" ca="1" si="149"/>
        <v>-1.2215558518047167E-2</v>
      </c>
    </row>
    <row r="4736" spans="2:8" x14ac:dyDescent="0.25">
      <c r="B4736" s="136">
        <v>39146</v>
      </c>
      <c r="C4736" s="261">
        <v>4.2032303810119629</v>
      </c>
      <c r="D4736" s="130">
        <f t="shared" si="148"/>
        <v>-3.1073574567972207E-2</v>
      </c>
      <c r="E4736" s="130">
        <v>-4.1364138950010808E-2</v>
      </c>
      <c r="G4736" s="130">
        <v>4734</v>
      </c>
      <c r="H4736" s="130">
        <f t="shared" ca="1" si="149"/>
        <v>-1.994821180690234E-2</v>
      </c>
    </row>
    <row r="4737" spans="2:8" x14ac:dyDescent="0.25">
      <c r="B4737" s="136">
        <v>39143</v>
      </c>
      <c r="C4737" s="261">
        <v>4.3380284309387207</v>
      </c>
      <c r="D4737" s="130">
        <f t="shared" si="148"/>
        <v>-2.2818924445120424E-2</v>
      </c>
      <c r="E4737" s="130">
        <v>3.2070107443005313E-2</v>
      </c>
      <c r="G4737" s="130">
        <v>4735</v>
      </c>
      <c r="H4737" s="130">
        <f t="shared" ca="1" si="149"/>
        <v>3.0256782758325954E-2</v>
      </c>
    </row>
    <row r="4738" spans="2:8" x14ac:dyDescent="0.25">
      <c r="B4738" s="136">
        <v>39142</v>
      </c>
      <c r="C4738" s="261">
        <v>4.4393291473388672</v>
      </c>
      <c r="D4738" s="130">
        <f t="shared" si="148"/>
        <v>1.4742514798720301E-3</v>
      </c>
      <c r="E4738" s="130">
        <v>2.3351787110861714E-2</v>
      </c>
      <c r="G4738" s="130">
        <v>4736</v>
      </c>
      <c r="H4738" s="130">
        <f t="shared" ca="1" si="149"/>
        <v>4.4218803831197482E-3</v>
      </c>
    </row>
    <row r="4739" spans="2:8" x14ac:dyDescent="0.25">
      <c r="B4739" s="136">
        <v>39141</v>
      </c>
      <c r="C4739" s="261">
        <v>4.4327940940856934</v>
      </c>
      <c r="D4739" s="130">
        <f t="shared" ref="D4739:D4802" si="150">(C4739-C4740)/C4740</f>
        <v>1.4016204201119882E-2</v>
      </c>
      <c r="E4739" s="130">
        <v>-1.4720812618931921E-3</v>
      </c>
      <c r="G4739" s="130">
        <v>4737</v>
      </c>
      <c r="H4739" s="130">
        <f t="shared" ref="H4739:H4802" ca="1" si="151">_xlfn.NORM.INV(RAND(),N$5,N$6)</f>
        <v>-1.0458693017764E-2</v>
      </c>
    </row>
    <row r="4740" spans="2:8" x14ac:dyDescent="0.25">
      <c r="B4740" s="136">
        <v>39140</v>
      </c>
      <c r="C4740" s="261">
        <v>4.3715219497680664</v>
      </c>
      <c r="D4740" s="130">
        <f t="shared" si="150"/>
        <v>-6.4673860756400678E-2</v>
      </c>
      <c r="E4740" s="130">
        <v>-1.3822465699315304E-2</v>
      </c>
      <c r="G4740" s="130">
        <v>4738</v>
      </c>
      <c r="H4740" s="130">
        <f t="shared" ca="1" si="151"/>
        <v>1.2418295123281641E-2</v>
      </c>
    </row>
    <row r="4741" spans="2:8" x14ac:dyDescent="0.25">
      <c r="B4741" s="136">
        <v>39139</v>
      </c>
      <c r="C4741" s="261">
        <v>4.6737942695617676</v>
      </c>
      <c r="D4741" s="130">
        <f t="shared" si="150"/>
        <v>-8.3206047169451479E-3</v>
      </c>
      <c r="E4741" s="130">
        <v>6.9145785670763571E-2</v>
      </c>
      <c r="G4741" s="130">
        <v>4739</v>
      </c>
      <c r="H4741" s="130">
        <f t="shared" ca="1" si="151"/>
        <v>-3.9195143433670095E-2</v>
      </c>
    </row>
    <row r="4742" spans="2:8" x14ac:dyDescent="0.25">
      <c r="B4742" s="136">
        <v>39136</v>
      </c>
      <c r="C4742" s="261">
        <v>4.7130093574523926</v>
      </c>
      <c r="D4742" s="130">
        <f t="shared" si="150"/>
        <v>-2.5506576223059175E-2</v>
      </c>
      <c r="E4742" s="130">
        <v>8.3904180691081118E-3</v>
      </c>
      <c r="G4742" s="130">
        <v>4740</v>
      </c>
      <c r="H4742" s="130">
        <f t="shared" ca="1" si="151"/>
        <v>-2.1203221387896827E-2</v>
      </c>
    </row>
    <row r="4743" spans="2:8" x14ac:dyDescent="0.25">
      <c r="B4743" s="136">
        <v>39135</v>
      </c>
      <c r="C4743" s="261">
        <v>4.8363685607910156</v>
      </c>
      <c r="D4743" s="130">
        <f t="shared" si="150"/>
        <v>-1.0199262953380138E-2</v>
      </c>
      <c r="E4743" s="130">
        <v>2.6174190200484688E-2</v>
      </c>
      <c r="G4743" s="130">
        <v>4741</v>
      </c>
      <c r="H4743" s="130">
        <f t="shared" ca="1" si="151"/>
        <v>-9.3728481294510727E-3</v>
      </c>
    </row>
    <row r="4744" spans="2:8" x14ac:dyDescent="0.25">
      <c r="B4744" s="136">
        <v>39134</v>
      </c>
      <c r="C4744" s="261">
        <v>4.8862042427062988</v>
      </c>
      <c r="D4744" s="130">
        <f t="shared" si="150"/>
        <v>-1.1404944310016417E-2</v>
      </c>
      <c r="E4744" s="130">
        <v>1.0304359828840731E-2</v>
      </c>
      <c r="G4744" s="130">
        <v>4742</v>
      </c>
      <c r="H4744" s="130">
        <f t="shared" ca="1" si="151"/>
        <v>-3.4886547655195832E-2</v>
      </c>
    </row>
    <row r="4745" spans="2:8" x14ac:dyDescent="0.25">
      <c r="B4745" s="136">
        <v>39133</v>
      </c>
      <c r="C4745" s="261">
        <v>4.9425740242004386</v>
      </c>
      <c r="D4745" s="130">
        <f t="shared" si="150"/>
        <v>1.1029380566398248E-2</v>
      </c>
      <c r="E4745" s="130">
        <v>1.1536517651361719E-2</v>
      </c>
      <c r="G4745" s="130">
        <v>4743</v>
      </c>
      <c r="H4745" s="130">
        <f t="shared" ca="1" si="151"/>
        <v>3.3132721238867957E-2</v>
      </c>
    </row>
    <row r="4746" spans="2:8" x14ac:dyDescent="0.25">
      <c r="B4746" s="136">
        <v>39129</v>
      </c>
      <c r="C4746" s="261">
        <v>4.8886551856994629</v>
      </c>
      <c r="D4746" s="130">
        <f t="shared" si="150"/>
        <v>3.8586701355009306E-3</v>
      </c>
      <c r="E4746" s="130">
        <v>-1.0909060387759824E-2</v>
      </c>
      <c r="G4746" s="130">
        <v>4744</v>
      </c>
      <c r="H4746" s="130">
        <f t="shared" ca="1" si="151"/>
        <v>3.5433417803483892E-2</v>
      </c>
    </row>
    <row r="4747" spans="2:8" x14ac:dyDescent="0.25">
      <c r="B4747" s="136">
        <v>39128</v>
      </c>
      <c r="C4747" s="261">
        <v>4.8698639869689941</v>
      </c>
      <c r="D4747" s="130">
        <f t="shared" si="150"/>
        <v>6.9257389623962294E-3</v>
      </c>
      <c r="E4747" s="130">
        <v>-3.8438380324793001E-3</v>
      </c>
      <c r="G4747" s="130">
        <v>4745</v>
      </c>
      <c r="H4747" s="130">
        <f t="shared" ca="1" si="151"/>
        <v>-1.7597908855673822E-2</v>
      </c>
    </row>
    <row r="4748" spans="2:8" x14ac:dyDescent="0.25">
      <c r="B4748" s="136">
        <v>39127</v>
      </c>
      <c r="C4748" s="261">
        <v>4.8363685607910156</v>
      </c>
      <c r="D4748" s="130">
        <f t="shared" si="150"/>
        <v>3.082023007822977E-2</v>
      </c>
      <c r="E4748" s="130">
        <v>-6.8781030163485293E-3</v>
      </c>
      <c r="G4748" s="130">
        <v>4746</v>
      </c>
      <c r="H4748" s="130">
        <f t="shared" ca="1" si="151"/>
        <v>1.2782217751127683E-2</v>
      </c>
    </row>
    <row r="4749" spans="2:8" x14ac:dyDescent="0.25">
      <c r="B4749" s="136">
        <v>39126</v>
      </c>
      <c r="C4749" s="261">
        <v>4.6917672157287598</v>
      </c>
      <c r="D4749" s="130">
        <f t="shared" si="150"/>
        <v>-2.6610413425117645E-2</v>
      </c>
      <c r="E4749" s="130">
        <v>-2.9898743911817481E-2</v>
      </c>
      <c r="G4749" s="130">
        <v>4747</v>
      </c>
      <c r="H4749" s="130">
        <f t="shared" ca="1" si="151"/>
        <v>-2.9126385960767744E-2</v>
      </c>
    </row>
    <row r="4750" spans="2:8" x14ac:dyDescent="0.25">
      <c r="B4750" s="136">
        <v>39125</v>
      </c>
      <c r="C4750" s="261">
        <v>4.8200302124023438</v>
      </c>
      <c r="D4750" s="130">
        <f t="shared" si="150"/>
        <v>-7.4023055820766461E-3</v>
      </c>
      <c r="E4750" s="130">
        <v>2.7337885870294874E-2</v>
      </c>
      <c r="G4750" s="130">
        <v>4748</v>
      </c>
      <c r="H4750" s="130">
        <f t="shared" ca="1" si="151"/>
        <v>1.118151894099203E-2</v>
      </c>
    </row>
    <row r="4751" spans="2:8" x14ac:dyDescent="0.25">
      <c r="B4751" s="136">
        <v>39122</v>
      </c>
      <c r="C4751" s="261">
        <v>4.8559756278991699</v>
      </c>
      <c r="D4751" s="130">
        <f t="shared" si="150"/>
        <v>-1.7682966177709952E-2</v>
      </c>
      <c r="E4751" s="130">
        <v>7.4575083376729858E-3</v>
      </c>
      <c r="G4751" s="130">
        <v>4749</v>
      </c>
      <c r="H4751" s="130">
        <f t="shared" ca="1" si="151"/>
        <v>-3.3608157008233941E-2</v>
      </c>
    </row>
    <row r="4752" spans="2:8" x14ac:dyDescent="0.25">
      <c r="B4752" s="136">
        <v>39121</v>
      </c>
      <c r="C4752" s="261">
        <v>4.9433894157409668</v>
      </c>
      <c r="D4752" s="130">
        <f t="shared" si="150"/>
        <v>-6.6060066944980723E-4</v>
      </c>
      <c r="E4752" s="130">
        <v>1.800128224276416E-2</v>
      </c>
      <c r="G4752" s="130">
        <v>4750</v>
      </c>
      <c r="H4752" s="130">
        <f t="shared" ca="1" si="151"/>
        <v>-3.3091149418559784E-2</v>
      </c>
    </row>
    <row r="4753" spans="2:8" x14ac:dyDescent="0.25">
      <c r="B4753" s="136">
        <v>39120</v>
      </c>
      <c r="C4753" s="261">
        <v>4.9466571807861328</v>
      </c>
      <c r="D4753" s="130">
        <f t="shared" si="150"/>
        <v>3.0112076248549745E-2</v>
      </c>
      <c r="E4753" s="130">
        <v>6.6103735116651921E-4</v>
      </c>
      <c r="G4753" s="130">
        <v>4751</v>
      </c>
      <c r="H4753" s="130">
        <f t="shared" ca="1" si="151"/>
        <v>-1.4316102254804841E-2</v>
      </c>
    </row>
    <row r="4754" spans="2:8" x14ac:dyDescent="0.25">
      <c r="B4754" s="136">
        <v>39119</v>
      </c>
      <c r="C4754" s="261">
        <v>4.8020572662353516</v>
      </c>
      <c r="D4754" s="130">
        <f t="shared" si="150"/>
        <v>-3.7288036329619434E-3</v>
      </c>
      <c r="E4754" s="130">
        <v>-2.9231844711705115E-2</v>
      </c>
      <c r="G4754" s="130">
        <v>4752</v>
      </c>
      <c r="H4754" s="130">
        <f t="shared" ca="1" si="151"/>
        <v>1.5670548968523115E-2</v>
      </c>
    </row>
    <row r="4755" spans="2:8" x14ac:dyDescent="0.25">
      <c r="B4755" s="136">
        <v>39118</v>
      </c>
      <c r="C4755" s="261">
        <v>4.8200302124023438</v>
      </c>
      <c r="D4755" s="130">
        <f t="shared" si="150"/>
        <v>1.0180177253918971E-3</v>
      </c>
      <c r="E4755" s="130">
        <v>3.7427596487374592E-3</v>
      </c>
      <c r="G4755" s="130">
        <v>4753</v>
      </c>
      <c r="H4755" s="130">
        <f t="shared" ca="1" si="151"/>
        <v>-5.4003453624008402E-3</v>
      </c>
    </row>
    <row r="4756" spans="2:8" x14ac:dyDescent="0.25">
      <c r="B4756" s="136">
        <v>39115</v>
      </c>
      <c r="C4756" s="261">
        <v>4.8151283264160156</v>
      </c>
      <c r="D4756" s="130">
        <f t="shared" si="150"/>
        <v>3.9175233338945622E-3</v>
      </c>
      <c r="E4756" s="130">
        <v>-1.0169824192626758E-3</v>
      </c>
      <c r="G4756" s="130">
        <v>4754</v>
      </c>
      <c r="H4756" s="130">
        <f t="shared" ca="1" si="151"/>
        <v>-1.8673460527078124E-2</v>
      </c>
    </row>
    <row r="4757" spans="2:8" x14ac:dyDescent="0.25">
      <c r="B4757" s="136">
        <v>39114</v>
      </c>
      <c r="C4757" s="261">
        <v>4.7963385581970206</v>
      </c>
      <c r="D4757" s="130">
        <f t="shared" si="150"/>
        <v>1.2241309230976659E-2</v>
      </c>
      <c r="E4757" s="130">
        <v>-3.9022362323997673E-3</v>
      </c>
      <c r="G4757" s="130">
        <v>4755</v>
      </c>
      <c r="H4757" s="130">
        <f t="shared" ca="1" si="151"/>
        <v>-9.2865208985864632E-4</v>
      </c>
    </row>
    <row r="4758" spans="2:8" x14ac:dyDescent="0.25">
      <c r="B4758" s="136">
        <v>39113</v>
      </c>
      <c r="C4758" s="261">
        <v>4.738335132598877</v>
      </c>
      <c r="D4758" s="130">
        <f t="shared" si="150"/>
        <v>7.4695838141545243E-3</v>
      </c>
      <c r="E4758" s="130">
        <v>-1.2093271751848052E-2</v>
      </c>
      <c r="G4758" s="130">
        <v>4756</v>
      </c>
      <c r="H4758" s="130">
        <f t="shared" ca="1" si="151"/>
        <v>1.2926965584683007E-2</v>
      </c>
    </row>
    <row r="4759" spans="2:8" x14ac:dyDescent="0.25">
      <c r="B4759" s="136">
        <v>39112</v>
      </c>
      <c r="C4759" s="261">
        <v>4.7032041549682617</v>
      </c>
      <c r="D4759" s="130">
        <f t="shared" si="150"/>
        <v>4.3610787468588682E-3</v>
      </c>
      <c r="E4759" s="130">
        <v>-7.4142028048882714E-3</v>
      </c>
      <c r="G4759" s="130">
        <v>4757</v>
      </c>
      <c r="H4759" s="130">
        <f t="shared" ca="1" si="151"/>
        <v>1.0660178091151488E-2</v>
      </c>
    </row>
    <row r="4760" spans="2:8" x14ac:dyDescent="0.25">
      <c r="B4760" s="136">
        <v>39111</v>
      </c>
      <c r="C4760" s="261">
        <v>4.6827821731567383</v>
      </c>
      <c r="D4760" s="130">
        <f t="shared" si="150"/>
        <v>5.4377867256902631E-3</v>
      </c>
      <c r="E4760" s="130">
        <v>-4.3421423222614183E-3</v>
      </c>
      <c r="G4760" s="130">
        <v>4758</v>
      </c>
      <c r="H4760" s="130">
        <f t="shared" ca="1" si="151"/>
        <v>2.506159731868976E-3</v>
      </c>
    </row>
    <row r="4761" spans="2:8" x14ac:dyDescent="0.25">
      <c r="B4761" s="136">
        <v>39108</v>
      </c>
      <c r="C4761" s="261">
        <v>4.6574559211730957</v>
      </c>
      <c r="D4761" s="130">
        <f t="shared" si="150"/>
        <v>3.873601910191718E-3</v>
      </c>
      <c r="E4761" s="130">
        <v>-5.4083771243559143E-3</v>
      </c>
      <c r="G4761" s="130">
        <v>4759</v>
      </c>
      <c r="H4761" s="130">
        <f t="shared" ca="1" si="151"/>
        <v>-1.9171277436091393E-2</v>
      </c>
    </row>
    <row r="4762" spans="2:8" x14ac:dyDescent="0.25">
      <c r="B4762" s="136">
        <v>39107</v>
      </c>
      <c r="C4762" s="261">
        <v>4.6394844055175781</v>
      </c>
      <c r="D4762" s="130">
        <f t="shared" si="150"/>
        <v>-2.6234423029846174E-2</v>
      </c>
      <c r="E4762" s="130">
        <v>-3.858655016748072E-3</v>
      </c>
      <c r="G4762" s="130">
        <v>4760</v>
      </c>
      <c r="H4762" s="130">
        <f t="shared" ca="1" si="151"/>
        <v>-1.7141674623601159E-2</v>
      </c>
    </row>
    <row r="4763" spans="2:8" x14ac:dyDescent="0.25">
      <c r="B4763" s="136">
        <v>39106</v>
      </c>
      <c r="C4763" s="261">
        <v>4.7644777297973633</v>
      </c>
      <c r="D4763" s="130">
        <f t="shared" si="150"/>
        <v>1.2676299007982356E-2</v>
      </c>
      <c r="E4763" s="130">
        <v>2.6941210133422353E-2</v>
      </c>
      <c r="G4763" s="130">
        <v>4761</v>
      </c>
      <c r="H4763" s="130">
        <f t="shared" ca="1" si="151"/>
        <v>-2.8402120267624377E-2</v>
      </c>
    </row>
    <row r="4764" spans="2:8" x14ac:dyDescent="0.25">
      <c r="B4764" s="136">
        <v>39105</v>
      </c>
      <c r="C4764" s="261">
        <v>4.7048377990722656</v>
      </c>
      <c r="D4764" s="130">
        <f t="shared" si="150"/>
        <v>1.4980455467485117E-2</v>
      </c>
      <c r="E4764" s="130">
        <v>-1.2517621890035403E-2</v>
      </c>
      <c r="G4764" s="130">
        <v>4762</v>
      </c>
      <c r="H4764" s="130">
        <f t="shared" ca="1" si="151"/>
        <v>2.7681001794220429E-2</v>
      </c>
    </row>
    <row r="4765" spans="2:8" x14ac:dyDescent="0.25">
      <c r="B4765" s="136">
        <v>39104</v>
      </c>
      <c r="C4765" s="261">
        <v>4.6353974342346191</v>
      </c>
      <c r="D4765" s="130">
        <f t="shared" si="150"/>
        <v>1.0867430101516905E-2</v>
      </c>
      <c r="E4765" s="130">
        <v>-1.4759353627735955E-2</v>
      </c>
      <c r="G4765" s="130">
        <v>4763</v>
      </c>
      <c r="H4765" s="130">
        <f t="shared" ca="1" si="151"/>
        <v>7.9161308691276296E-3</v>
      </c>
    </row>
    <row r="4766" spans="2:8" x14ac:dyDescent="0.25">
      <c r="B4766" s="136">
        <v>39101</v>
      </c>
      <c r="C4766" s="261">
        <v>4.585564136505127</v>
      </c>
      <c r="D4766" s="130">
        <f t="shared" si="150"/>
        <v>1.2485641044275196E-3</v>
      </c>
      <c r="E4766" s="130">
        <v>-1.0750598721363035E-2</v>
      </c>
      <c r="G4766" s="130">
        <v>4764</v>
      </c>
      <c r="H4766" s="130">
        <f t="shared" ca="1" si="151"/>
        <v>-5.9183395455700077E-4</v>
      </c>
    </row>
    <row r="4767" spans="2:8" x14ac:dyDescent="0.25">
      <c r="B4767" s="136">
        <v>39100</v>
      </c>
      <c r="C4767" s="261">
        <v>4.5798459053039551</v>
      </c>
      <c r="D4767" s="130">
        <f t="shared" si="150"/>
        <v>-2.3344930941086077E-2</v>
      </c>
      <c r="E4767" s="130">
        <v>-1.2470071360794457E-3</v>
      </c>
      <c r="G4767" s="130">
        <v>4765</v>
      </c>
      <c r="H4767" s="130">
        <f t="shared" ca="1" si="151"/>
        <v>5.2131959716702611E-3</v>
      </c>
    </row>
    <row r="4768" spans="2:8" x14ac:dyDescent="0.25">
      <c r="B4768" s="136">
        <v>39099</v>
      </c>
      <c r="C4768" s="261">
        <v>4.6893177032470703</v>
      </c>
      <c r="D4768" s="130">
        <f t="shared" si="150"/>
        <v>1.2212110565262405E-3</v>
      </c>
      <c r="E4768" s="130">
        <v>2.3902943506534814E-2</v>
      </c>
      <c r="G4768" s="130">
        <v>4766</v>
      </c>
      <c r="H4768" s="130">
        <f t="shared" ca="1" si="151"/>
        <v>1.0788468844957598E-2</v>
      </c>
    </row>
    <row r="4769" spans="2:8" x14ac:dyDescent="0.25">
      <c r="B4769" s="136">
        <v>39098</v>
      </c>
      <c r="C4769" s="261">
        <v>4.6835980415344238</v>
      </c>
      <c r="D4769" s="130">
        <f t="shared" si="150"/>
        <v>-1.2573178251836547E-2</v>
      </c>
      <c r="E4769" s="130">
        <v>-1.2197215191212067E-3</v>
      </c>
      <c r="G4769" s="130">
        <v>4767</v>
      </c>
      <c r="H4769" s="130">
        <f t="shared" ca="1" si="151"/>
        <v>-8.2394574305241237E-3</v>
      </c>
    </row>
    <row r="4770" spans="2:8" x14ac:dyDescent="0.25">
      <c r="B4770" s="136">
        <v>39094</v>
      </c>
      <c r="C4770" s="261">
        <v>4.7432355880737296</v>
      </c>
      <c r="D4770" s="130">
        <f t="shared" si="150"/>
        <v>3.2728356231724223E-2</v>
      </c>
      <c r="E4770" s="130">
        <v>1.2733276000723475E-2</v>
      </c>
      <c r="G4770" s="130">
        <v>4768</v>
      </c>
      <c r="H4770" s="130">
        <f t="shared" ca="1" si="151"/>
        <v>-5.5810270623580117E-3</v>
      </c>
    </row>
    <row r="4771" spans="2:8" x14ac:dyDescent="0.25">
      <c r="B4771" s="136">
        <v>39093</v>
      </c>
      <c r="C4771" s="261">
        <v>4.5929169654846191</v>
      </c>
      <c r="D4771" s="130">
        <f t="shared" si="150"/>
        <v>3.6695535503158239E-2</v>
      </c>
      <c r="E4771" s="130">
        <v>-3.1691156763764328E-2</v>
      </c>
      <c r="G4771" s="130">
        <v>4769</v>
      </c>
      <c r="H4771" s="130">
        <f t="shared" ca="1" si="151"/>
        <v>-4.4198499849807532E-2</v>
      </c>
    </row>
    <row r="4772" spans="2:8" x14ac:dyDescent="0.25">
      <c r="B4772" s="136">
        <v>39092</v>
      </c>
      <c r="C4772" s="261">
        <v>4.4303431510925293</v>
      </c>
      <c r="D4772" s="130">
        <f t="shared" si="150"/>
        <v>-6.7765290137553136E-3</v>
      </c>
      <c r="E4772" s="130">
        <v>-3.5396636955080669E-2</v>
      </c>
      <c r="G4772" s="130">
        <v>4770</v>
      </c>
      <c r="H4772" s="130">
        <f t="shared" ca="1" si="151"/>
        <v>4.2074617713115159E-2</v>
      </c>
    </row>
    <row r="4773" spans="2:8" x14ac:dyDescent="0.25">
      <c r="B4773" s="136">
        <v>39091</v>
      </c>
      <c r="C4773" s="261">
        <v>4.4605703353881836</v>
      </c>
      <c r="D4773" s="130">
        <f t="shared" si="150"/>
        <v>-7.2727176251787514E-3</v>
      </c>
      <c r="E4773" s="130">
        <v>6.822763669717148E-3</v>
      </c>
      <c r="G4773" s="130">
        <v>4771</v>
      </c>
      <c r="H4773" s="130">
        <f t="shared" ca="1" si="151"/>
        <v>3.4303358389664911E-2</v>
      </c>
    </row>
    <row r="4774" spans="2:8" x14ac:dyDescent="0.25">
      <c r="B4774" s="136">
        <v>39090</v>
      </c>
      <c r="C4774" s="261">
        <v>4.493248462677002</v>
      </c>
      <c r="D4774" s="130">
        <f t="shared" si="150"/>
        <v>-2.5387929661123431E-3</v>
      </c>
      <c r="E4774" s="130">
        <v>7.3259975365850896E-3</v>
      </c>
      <c r="G4774" s="130">
        <v>4772</v>
      </c>
      <c r="H4774" s="130">
        <f t="shared" ca="1" si="151"/>
        <v>2.956706610516974E-2</v>
      </c>
    </row>
    <row r="4775" spans="2:8" x14ac:dyDescent="0.25">
      <c r="B4775" s="136">
        <v>39087</v>
      </c>
      <c r="C4775" s="261">
        <v>4.5046849250793457</v>
      </c>
      <c r="D4775" s="130">
        <f t="shared" si="150"/>
        <v>-4.6934343859497294E-3</v>
      </c>
      <c r="E4775" s="130">
        <v>2.5452548412001454E-3</v>
      </c>
      <c r="G4775" s="130">
        <v>4773</v>
      </c>
      <c r="H4775" s="130">
        <f t="shared" ca="1" si="151"/>
        <v>2.108414634283165E-2</v>
      </c>
    </row>
    <row r="4776" spans="2:8" x14ac:dyDescent="0.25">
      <c r="B4776" s="136">
        <v>39086</v>
      </c>
      <c r="C4776" s="261">
        <v>4.5259270668029794</v>
      </c>
      <c r="D4776" s="130">
        <f t="shared" si="150"/>
        <v>-7.5241171811949179E-3</v>
      </c>
      <c r="E4776" s="130">
        <v>4.7155665883246078E-3</v>
      </c>
      <c r="G4776" s="130">
        <v>4774</v>
      </c>
      <c r="H4776" s="130">
        <f t="shared" ca="1" si="151"/>
        <v>2.69042629687599E-2</v>
      </c>
    </row>
    <row r="4777" spans="2:8" x14ac:dyDescent="0.25">
      <c r="B4777" s="136">
        <v>39085</v>
      </c>
      <c r="C4777" s="261">
        <v>4.5602388381958008</v>
      </c>
      <c r="D4777" s="130">
        <f t="shared" si="150"/>
        <v>2.3094066854742679E-2</v>
      </c>
      <c r="E4777" s="130">
        <v>7.581158707680744E-3</v>
      </c>
      <c r="G4777" s="130">
        <v>4775</v>
      </c>
      <c r="H4777" s="130">
        <f t="shared" ca="1" si="151"/>
        <v>2.0382885076767349E-2</v>
      </c>
    </row>
    <row r="4778" spans="2:8" x14ac:dyDescent="0.25">
      <c r="B4778" s="136">
        <v>39080</v>
      </c>
      <c r="C4778" s="261">
        <v>4.4573016166687012</v>
      </c>
      <c r="D4778" s="130">
        <f t="shared" si="150"/>
        <v>-8.1802821850927021E-3</v>
      </c>
      <c r="E4778" s="130">
        <v>-2.2572769799887364E-2</v>
      </c>
      <c r="G4778" s="130">
        <v>4776</v>
      </c>
      <c r="H4778" s="130">
        <f t="shared" ca="1" si="151"/>
        <v>-2.701752729464141E-3</v>
      </c>
    </row>
    <row r="4779" spans="2:8" x14ac:dyDescent="0.25">
      <c r="B4779" s="136">
        <v>39079</v>
      </c>
      <c r="C4779" s="261">
        <v>4.4940643310546884</v>
      </c>
      <c r="D4779" s="130">
        <f t="shared" si="150"/>
        <v>5.2995972715673325E-3</v>
      </c>
      <c r="E4779" s="130">
        <v>8.2477511166190592E-3</v>
      </c>
      <c r="G4779" s="130">
        <v>4777</v>
      </c>
      <c r="H4779" s="130">
        <f t="shared" ca="1" si="151"/>
        <v>4.3761386966629731E-4</v>
      </c>
    </row>
    <row r="4780" spans="2:8" x14ac:dyDescent="0.25">
      <c r="B4780" s="136">
        <v>39078</v>
      </c>
      <c r="C4780" s="261">
        <v>4.4703731536865234</v>
      </c>
      <c r="D4780" s="130">
        <f t="shared" si="150"/>
        <v>7.5489988511316325E-3</v>
      </c>
      <c r="E4780" s="130">
        <v>-5.2716595987412117E-3</v>
      </c>
      <c r="G4780" s="130">
        <v>4778</v>
      </c>
      <c r="H4780" s="130">
        <f t="shared" ca="1" si="151"/>
        <v>-2.8041622316359024E-2</v>
      </c>
    </row>
    <row r="4781" spans="2:8" x14ac:dyDescent="0.25">
      <c r="B4781" s="136">
        <v>39077</v>
      </c>
      <c r="C4781" s="261">
        <v>4.4368791580200204</v>
      </c>
      <c r="D4781" s="130">
        <f t="shared" si="150"/>
        <v>2.607202455918569E-2</v>
      </c>
      <c r="E4781" s="130">
        <v>-7.4924384419412437E-3</v>
      </c>
      <c r="G4781" s="130">
        <v>4779</v>
      </c>
      <c r="H4781" s="130">
        <f t="shared" ca="1" si="151"/>
        <v>-1.9329697231392554E-2</v>
      </c>
    </row>
    <row r="4782" spans="2:8" x14ac:dyDescent="0.25">
      <c r="B4782" s="136">
        <v>39073</v>
      </c>
      <c r="C4782" s="261">
        <v>4.3241400718688956</v>
      </c>
      <c r="D4782" s="130">
        <f t="shared" si="150"/>
        <v>-1.1023443261314013E-2</v>
      </c>
      <c r="E4782" s="130">
        <v>-2.5409546245436895E-2</v>
      </c>
      <c r="G4782" s="130">
        <v>4780</v>
      </c>
      <c r="H4782" s="130">
        <f t="shared" ca="1" si="151"/>
        <v>1.3833445645579543E-2</v>
      </c>
    </row>
    <row r="4783" spans="2:8" x14ac:dyDescent="0.25">
      <c r="B4783" s="136">
        <v>39072</v>
      </c>
      <c r="C4783" s="261">
        <v>4.3723382949829102</v>
      </c>
      <c r="D4783" s="130">
        <f t="shared" si="150"/>
        <v>1.5945188456230448E-2</v>
      </c>
      <c r="E4783" s="130">
        <v>1.1146314021502839E-2</v>
      </c>
      <c r="G4783" s="130">
        <v>4781</v>
      </c>
      <c r="H4783" s="130">
        <f t="shared" ca="1" si="151"/>
        <v>8.1696351995084703E-3</v>
      </c>
    </row>
    <row r="4784" spans="2:8" x14ac:dyDescent="0.25">
      <c r="B4784" s="136">
        <v>39071</v>
      </c>
      <c r="C4784" s="261">
        <v>4.3037147521972656</v>
      </c>
      <c r="D4784" s="130">
        <f t="shared" si="150"/>
        <v>-1.5326917397508256E-2</v>
      </c>
      <c r="E4784" s="130">
        <v>-1.5694929842090994E-2</v>
      </c>
      <c r="G4784" s="130">
        <v>4782</v>
      </c>
      <c r="H4784" s="130">
        <f t="shared" ca="1" si="151"/>
        <v>-5.8611034376293016E-4</v>
      </c>
    </row>
    <row r="4785" spans="2:8" x14ac:dyDescent="0.25">
      <c r="B4785" s="136">
        <v>39070</v>
      </c>
      <c r="C4785" s="261">
        <v>4.370704174041748</v>
      </c>
      <c r="D4785" s="130">
        <f t="shared" si="150"/>
        <v>-2.6102231127052076E-3</v>
      </c>
      <c r="E4785" s="130">
        <v>1.5565488351727054E-2</v>
      </c>
      <c r="G4785" s="130">
        <v>4783</v>
      </c>
      <c r="H4785" s="130">
        <f t="shared" ca="1" si="151"/>
        <v>2.0708250581176774E-3</v>
      </c>
    </row>
    <row r="4786" spans="2:8" x14ac:dyDescent="0.25">
      <c r="B4786" s="136">
        <v>39069</v>
      </c>
      <c r="C4786" s="261">
        <v>4.3821425437927246</v>
      </c>
      <c r="D4786" s="130">
        <f t="shared" si="150"/>
        <v>-2.0094942900656047E-2</v>
      </c>
      <c r="E4786" s="130">
        <v>2.6170542080863569E-3</v>
      </c>
      <c r="G4786" s="130">
        <v>4784</v>
      </c>
      <c r="H4786" s="130">
        <f t="shared" ca="1" si="151"/>
        <v>-2.8521813962618003E-2</v>
      </c>
    </row>
    <row r="4787" spans="2:8" x14ac:dyDescent="0.25">
      <c r="B4787" s="136">
        <v>39066</v>
      </c>
      <c r="C4787" s="261">
        <v>4.4720072746276864</v>
      </c>
      <c r="D4787" s="130">
        <f t="shared" si="150"/>
        <v>-8.3332549105772421E-3</v>
      </c>
      <c r="E4787" s="130">
        <v>2.0507030507771733E-2</v>
      </c>
      <c r="G4787" s="130">
        <v>4785</v>
      </c>
      <c r="H4787" s="130">
        <f t="shared" ca="1" si="151"/>
        <v>-3.1466793824670707E-2</v>
      </c>
    </row>
    <row r="4788" spans="2:8" x14ac:dyDescent="0.25">
      <c r="B4788" s="136">
        <v>39065</v>
      </c>
      <c r="C4788" s="261">
        <v>4.5095868110656738</v>
      </c>
      <c r="D4788" s="130">
        <f t="shared" si="150"/>
        <v>2.1654812001597953E-2</v>
      </c>
      <c r="E4788" s="130">
        <v>8.4032815982205775E-3</v>
      </c>
      <c r="G4788" s="130">
        <v>4786</v>
      </c>
      <c r="H4788" s="130">
        <f t="shared" ca="1" si="151"/>
        <v>-3.4774649290819706E-3</v>
      </c>
    </row>
    <row r="4789" spans="2:8" x14ac:dyDescent="0.25">
      <c r="B4789" s="136">
        <v>39064</v>
      </c>
      <c r="C4789" s="261">
        <v>4.4140024185180664</v>
      </c>
      <c r="D4789" s="130">
        <f t="shared" si="150"/>
        <v>1.8539554946781845E-3</v>
      </c>
      <c r="E4789" s="130">
        <v>-2.1195820493589652E-2</v>
      </c>
      <c r="G4789" s="130">
        <v>4787</v>
      </c>
      <c r="H4789" s="130">
        <f t="shared" ca="1" si="151"/>
        <v>1.6296933542207771E-2</v>
      </c>
    </row>
    <row r="4790" spans="2:8" x14ac:dyDescent="0.25">
      <c r="B4790" s="136">
        <v>39063</v>
      </c>
      <c r="C4790" s="261">
        <v>4.4058341979980469</v>
      </c>
      <c r="D4790" s="130">
        <f t="shared" si="150"/>
        <v>-8.8218751867234525E-3</v>
      </c>
      <c r="E4790" s="130">
        <v>-1.8505247042347307E-3</v>
      </c>
      <c r="G4790" s="130">
        <v>4788</v>
      </c>
      <c r="H4790" s="130">
        <f t="shared" ca="1" si="151"/>
        <v>-2.0000697700547974E-3</v>
      </c>
    </row>
    <row r="4791" spans="2:8" x14ac:dyDescent="0.25">
      <c r="B4791" s="136">
        <v>39062</v>
      </c>
      <c r="C4791" s="261">
        <v>4.4450478553771973</v>
      </c>
      <c r="D4791" s="130">
        <f t="shared" si="150"/>
        <v>-1.1266562609644889E-2</v>
      </c>
      <c r="E4791" s="130">
        <v>8.9003933459340257E-3</v>
      </c>
      <c r="G4791" s="130">
        <v>4789</v>
      </c>
      <c r="H4791" s="130">
        <f t="shared" ca="1" si="151"/>
        <v>1.272399660802142E-3</v>
      </c>
    </row>
    <row r="4792" spans="2:8" x14ac:dyDescent="0.25">
      <c r="B4792" s="136">
        <v>39059</v>
      </c>
      <c r="C4792" s="261">
        <v>4.4956989288330078</v>
      </c>
      <c r="D4792" s="130">
        <f t="shared" si="150"/>
        <v>6.9531748217810394E-3</v>
      </c>
      <c r="E4792" s="130">
        <v>1.1394944464892021E-2</v>
      </c>
      <c r="G4792" s="130">
        <v>4790</v>
      </c>
      <c r="H4792" s="130">
        <f t="shared" ca="1" si="151"/>
        <v>1.1974291436433889E-2</v>
      </c>
    </row>
    <row r="4793" spans="2:8" x14ac:dyDescent="0.25">
      <c r="B4793" s="136">
        <v>39058</v>
      </c>
      <c r="C4793" s="261">
        <v>4.4646553993225098</v>
      </c>
      <c r="D4793" s="130">
        <f t="shared" si="150"/>
        <v>0</v>
      </c>
      <c r="E4793" s="130">
        <v>-6.9051620230619667E-3</v>
      </c>
      <c r="G4793" s="130">
        <v>4791</v>
      </c>
      <c r="H4793" s="130">
        <f t="shared" ca="1" si="151"/>
        <v>1.5444692970000869E-2</v>
      </c>
    </row>
    <row r="4794" spans="2:8" x14ac:dyDescent="0.25">
      <c r="B4794" s="136">
        <v>39057</v>
      </c>
      <c r="C4794" s="261">
        <v>4.4646553993225098</v>
      </c>
      <c r="D4794" s="130">
        <f t="shared" si="150"/>
        <v>-8.7062403774832205E-3</v>
      </c>
      <c r="E4794" s="130">
        <v>0</v>
      </c>
      <c r="G4794" s="130">
        <v>4792</v>
      </c>
      <c r="H4794" s="130">
        <f t="shared" ca="1" si="151"/>
        <v>-4.8067572355798734E-3</v>
      </c>
    </row>
    <row r="4795" spans="2:8" x14ac:dyDescent="0.25">
      <c r="B4795" s="136">
        <v>39056</v>
      </c>
      <c r="C4795" s="261">
        <v>4.5038671493530273</v>
      </c>
      <c r="D4795" s="130">
        <f t="shared" si="150"/>
        <v>1.3046387178245782E-2</v>
      </c>
      <c r="E4795" s="130">
        <v>8.7827047159043398E-3</v>
      </c>
      <c r="G4795" s="130">
        <v>4793</v>
      </c>
      <c r="H4795" s="130">
        <f t="shared" ca="1" si="151"/>
        <v>-4.537958393939231E-3</v>
      </c>
    </row>
    <row r="4796" spans="2:8" x14ac:dyDescent="0.25">
      <c r="B4796" s="136">
        <v>39055</v>
      </c>
      <c r="C4796" s="261">
        <v>4.4458646774291992</v>
      </c>
      <c r="D4796" s="130">
        <f t="shared" si="150"/>
        <v>2.698592677464004E-2</v>
      </c>
      <c r="E4796" s="130">
        <v>-1.2878370964418896E-2</v>
      </c>
      <c r="G4796" s="130">
        <v>4794</v>
      </c>
      <c r="H4796" s="130">
        <f t="shared" ca="1" si="151"/>
        <v>1.0174830515763776E-2</v>
      </c>
    </row>
    <row r="4797" spans="2:8" x14ac:dyDescent="0.25">
      <c r="B4797" s="136">
        <v>39052</v>
      </c>
      <c r="C4797" s="261">
        <v>4.3290414810180664</v>
      </c>
      <c r="D4797" s="130">
        <f t="shared" si="150"/>
        <v>-1.0087802271791782E-2</v>
      </c>
      <c r="E4797" s="130">
        <v>-2.6276822370285297E-2</v>
      </c>
      <c r="G4797" s="130">
        <v>4795</v>
      </c>
      <c r="H4797" s="130">
        <f t="shared" ca="1" si="151"/>
        <v>1.2620320244713601E-2</v>
      </c>
    </row>
    <row r="4798" spans="2:8" x14ac:dyDescent="0.25">
      <c r="B4798" s="136">
        <v>39051</v>
      </c>
      <c r="C4798" s="261">
        <v>4.3731570243835449</v>
      </c>
      <c r="D4798" s="130">
        <f t="shared" si="150"/>
        <v>3.9387231404171604E-3</v>
      </c>
      <c r="E4798" s="130">
        <v>1.0190603060496387E-2</v>
      </c>
      <c r="G4798" s="130">
        <v>4796</v>
      </c>
      <c r="H4798" s="130">
        <f t="shared" ca="1" si="151"/>
        <v>-1.8058183058648761E-2</v>
      </c>
    </row>
    <row r="4799" spans="2:8" x14ac:dyDescent="0.25">
      <c r="B4799" s="136">
        <v>39050</v>
      </c>
      <c r="C4799" s="261">
        <v>4.3559999465942383</v>
      </c>
      <c r="D4799" s="130">
        <f t="shared" si="150"/>
        <v>1.5812421960074916E-2</v>
      </c>
      <c r="E4799" s="130">
        <v>-3.9232704642534902E-3</v>
      </c>
      <c r="G4799" s="130">
        <v>4797</v>
      </c>
      <c r="H4799" s="130">
        <f t="shared" ca="1" si="151"/>
        <v>-4.2076653987795601E-2</v>
      </c>
    </row>
    <row r="4800" spans="2:8" x14ac:dyDescent="0.25">
      <c r="B4800" s="136">
        <v>39049</v>
      </c>
      <c r="C4800" s="261">
        <v>4.2881932258605957</v>
      </c>
      <c r="D4800" s="130">
        <f t="shared" si="150"/>
        <v>9.8119028765232524E-3</v>
      </c>
      <c r="E4800" s="130">
        <v>-1.5566281351003602E-2</v>
      </c>
      <c r="G4800" s="130">
        <v>4798</v>
      </c>
      <c r="H4800" s="130">
        <f t="shared" ca="1" si="151"/>
        <v>-1.1177559192360315E-2</v>
      </c>
    </row>
    <row r="4801" spans="2:8" x14ac:dyDescent="0.25">
      <c r="B4801" s="136">
        <v>39048</v>
      </c>
      <c r="C4801" s="261">
        <v>4.2465267181396484</v>
      </c>
      <c r="D4801" s="130">
        <f t="shared" si="150"/>
        <v>-2.9499974554050193E-2</v>
      </c>
      <c r="E4801" s="130">
        <v>-9.7165648855725793E-3</v>
      </c>
      <c r="G4801" s="130">
        <v>4799</v>
      </c>
      <c r="H4801" s="130">
        <f t="shared" ca="1" si="151"/>
        <v>-1.1836327454208503E-2</v>
      </c>
    </row>
    <row r="4802" spans="2:8" x14ac:dyDescent="0.25">
      <c r="B4802" s="136">
        <v>39045</v>
      </c>
      <c r="C4802" s="261">
        <v>4.3756070137023926</v>
      </c>
      <c r="D4802" s="130">
        <f t="shared" si="150"/>
        <v>-1.0530119304906023E-2</v>
      </c>
      <c r="E4802" s="130">
        <v>3.0396675714145192E-2</v>
      </c>
      <c r="G4802" s="130">
        <v>4800</v>
      </c>
      <c r="H4802" s="130">
        <f t="shared" ca="1" si="151"/>
        <v>-2.8192989934597767E-3</v>
      </c>
    </row>
    <row r="4803" spans="2:8" x14ac:dyDescent="0.25">
      <c r="B4803" s="136">
        <v>39043</v>
      </c>
      <c r="C4803" s="261">
        <v>4.422173023223877</v>
      </c>
      <c r="D4803" s="130">
        <f t="shared" ref="D4803:D4866" si="152">(C4803-C4804)/C4804</f>
        <v>1.2911552669501399E-2</v>
      </c>
      <c r="E4803" s="130">
        <v>1.064218275902315E-2</v>
      </c>
      <c r="G4803" s="130">
        <v>4801</v>
      </c>
      <c r="H4803" s="130">
        <f t="shared" ref="H4803:H4866" ca="1" si="153">_xlfn.NORM.INV(RAND(),N$5,N$6)</f>
        <v>-7.3696552412742056E-3</v>
      </c>
    </row>
    <row r="4804" spans="2:8" x14ac:dyDescent="0.25">
      <c r="B4804" s="136">
        <v>39042</v>
      </c>
      <c r="C4804" s="261">
        <v>4.3658037185668954</v>
      </c>
      <c r="D4804" s="130">
        <f t="shared" si="152"/>
        <v>-3.3110211923097682E-2</v>
      </c>
      <c r="E4804" s="130">
        <v>-1.2746969501407449E-2</v>
      </c>
      <c r="G4804" s="130">
        <v>4802</v>
      </c>
      <c r="H4804" s="130">
        <f t="shared" ca="1" si="153"/>
        <v>-1.7801723318165156E-2</v>
      </c>
    </row>
    <row r="4805" spans="2:8" x14ac:dyDescent="0.25">
      <c r="B4805" s="136">
        <v>39041</v>
      </c>
      <c r="C4805" s="261">
        <v>4.5153064727783203</v>
      </c>
      <c r="D4805" s="130">
        <f t="shared" si="152"/>
        <v>3.6318959467693591E-3</v>
      </c>
      <c r="E4805" s="130">
        <v>3.4244039322157201E-2</v>
      </c>
      <c r="G4805" s="130">
        <v>4803</v>
      </c>
      <c r="H4805" s="130">
        <f t="shared" ca="1" si="153"/>
        <v>1.4057761526320586E-2</v>
      </c>
    </row>
    <row r="4806" spans="2:8" x14ac:dyDescent="0.25">
      <c r="B4806" s="136">
        <v>39038</v>
      </c>
      <c r="C4806" s="261">
        <v>4.4989666938781738</v>
      </c>
      <c r="D4806" s="130">
        <f t="shared" si="152"/>
        <v>-2.1673293388089113E-2</v>
      </c>
      <c r="E4806" s="130">
        <v>-3.6187530123713684E-3</v>
      </c>
      <c r="G4806" s="130">
        <v>4804</v>
      </c>
      <c r="H4806" s="130">
        <f t="shared" ca="1" si="153"/>
        <v>1.6781328963253413E-2</v>
      </c>
    </row>
    <row r="4807" spans="2:8" x14ac:dyDescent="0.25">
      <c r="B4807" s="136">
        <v>39037</v>
      </c>
      <c r="C4807" s="261">
        <v>4.5986342430114746</v>
      </c>
      <c r="D4807" s="130">
        <f t="shared" si="152"/>
        <v>-3.7170393106788252E-3</v>
      </c>
      <c r="E4807" s="130">
        <v>2.2153431202084746E-2</v>
      </c>
      <c r="G4807" s="130">
        <v>4805</v>
      </c>
      <c r="H4807" s="130">
        <f t="shared" ca="1" si="153"/>
        <v>1.0648061314887339E-2</v>
      </c>
    </row>
    <row r="4808" spans="2:8" x14ac:dyDescent="0.25">
      <c r="B4808" s="136">
        <v>39036</v>
      </c>
      <c r="C4808" s="261">
        <v>4.6157913208007813</v>
      </c>
      <c r="D4808" s="130">
        <f t="shared" si="152"/>
        <v>0</v>
      </c>
      <c r="E4808" s="130">
        <v>3.7309072395527391E-3</v>
      </c>
      <c r="G4808" s="130">
        <v>4806</v>
      </c>
      <c r="H4808" s="130">
        <f t="shared" ca="1" si="153"/>
        <v>1.2514162612522925E-2</v>
      </c>
    </row>
    <row r="4809" spans="2:8" x14ac:dyDescent="0.25">
      <c r="B4809" s="136">
        <v>39035</v>
      </c>
      <c r="C4809" s="261">
        <v>4.6157913208007813</v>
      </c>
      <c r="D4809" s="130">
        <f t="shared" si="152"/>
        <v>2.4107211152255184E-2</v>
      </c>
      <c r="E4809" s="130">
        <v>0</v>
      </c>
      <c r="G4809" s="130">
        <v>4807</v>
      </c>
      <c r="H4809" s="130">
        <f t="shared" ca="1" si="153"/>
        <v>3.9336456743511133E-2</v>
      </c>
    </row>
    <row r="4810" spans="2:8" x14ac:dyDescent="0.25">
      <c r="B4810" s="136">
        <v>39034</v>
      </c>
      <c r="C4810" s="261">
        <v>4.5071368217468262</v>
      </c>
      <c r="D4810" s="130">
        <f t="shared" si="152"/>
        <v>3.0636859508187338E-2</v>
      </c>
      <c r="E4810" s="130">
        <v>-2.3539733818621789E-2</v>
      </c>
      <c r="G4810" s="130">
        <v>4808</v>
      </c>
      <c r="H4810" s="130">
        <f t="shared" ca="1" si="153"/>
        <v>-3.7503097971251548E-4</v>
      </c>
    </row>
    <row r="4811" spans="2:8" x14ac:dyDescent="0.25">
      <c r="B4811" s="136">
        <v>39031</v>
      </c>
      <c r="C4811" s="261">
        <v>4.3731570243835449</v>
      </c>
      <c r="D4811" s="130">
        <f t="shared" si="152"/>
        <v>-1.4922349021179479E-3</v>
      </c>
      <c r="E4811" s="130">
        <v>-2.9726143816365184E-2</v>
      </c>
      <c r="G4811" s="130">
        <v>4809</v>
      </c>
      <c r="H4811" s="130">
        <f t="shared" ca="1" si="153"/>
        <v>-6.2877818779449868E-2</v>
      </c>
    </row>
    <row r="4812" spans="2:8" x14ac:dyDescent="0.25">
      <c r="B4812" s="136">
        <v>39030</v>
      </c>
      <c r="C4812" s="261">
        <v>4.379692554473877</v>
      </c>
      <c r="D4812" s="130">
        <f t="shared" si="152"/>
        <v>2.583266637523781E-2</v>
      </c>
      <c r="E4812" s="130">
        <v>1.4944649949433959E-3</v>
      </c>
      <c r="G4812" s="130">
        <v>4810</v>
      </c>
      <c r="H4812" s="130">
        <f t="shared" ca="1" si="153"/>
        <v>2.5661034226090122E-2</v>
      </c>
    </row>
    <row r="4813" spans="2:8" x14ac:dyDescent="0.25">
      <c r="B4813" s="136">
        <v>39029</v>
      </c>
      <c r="C4813" s="261">
        <v>4.2694025039672852</v>
      </c>
      <c r="D4813" s="130">
        <f t="shared" si="152"/>
        <v>0</v>
      </c>
      <c r="E4813" s="130">
        <v>-2.5182144439323709E-2</v>
      </c>
      <c r="G4813" s="130">
        <v>4811</v>
      </c>
      <c r="H4813" s="130">
        <f t="shared" ca="1" si="153"/>
        <v>-4.9982081818228795E-2</v>
      </c>
    </row>
    <row r="4814" spans="2:8" x14ac:dyDescent="0.25">
      <c r="B4814" s="136">
        <v>39028</v>
      </c>
      <c r="C4814" s="261">
        <v>4.2694025039672852</v>
      </c>
      <c r="D4814" s="130">
        <f t="shared" si="152"/>
        <v>1.1614216175706781E-2</v>
      </c>
      <c r="E4814" s="130">
        <v>0</v>
      </c>
      <c r="G4814" s="130">
        <v>4812</v>
      </c>
      <c r="H4814" s="130">
        <f t="shared" ca="1" si="153"/>
        <v>2.1273219455314761E-2</v>
      </c>
    </row>
    <row r="4815" spans="2:8" x14ac:dyDescent="0.25">
      <c r="B4815" s="136">
        <v>39027</v>
      </c>
      <c r="C4815" s="261">
        <v>4.2203860282897949</v>
      </c>
      <c r="D4815" s="130">
        <f t="shared" si="152"/>
        <v>1.5929498727791154E-2</v>
      </c>
      <c r="E4815" s="130">
        <v>-1.148087481373385E-2</v>
      </c>
      <c r="G4815" s="130">
        <v>4813</v>
      </c>
      <c r="H4815" s="130">
        <f t="shared" ca="1" si="153"/>
        <v>1.5392606809740247E-2</v>
      </c>
    </row>
    <row r="4816" spans="2:8" x14ac:dyDescent="0.25">
      <c r="B4816" s="136">
        <v>39024</v>
      </c>
      <c r="C4816" s="261">
        <v>4.1542115211486816</v>
      </c>
      <c r="D4816" s="130">
        <f t="shared" si="152"/>
        <v>-1.3004820317750344E-2</v>
      </c>
      <c r="E4816" s="130">
        <v>-1.5679728512400758E-2</v>
      </c>
      <c r="G4816" s="130">
        <v>4814</v>
      </c>
      <c r="H4816" s="130">
        <f t="shared" ca="1" si="153"/>
        <v>3.0337806251144069E-2</v>
      </c>
    </row>
    <row r="4817" spans="2:8" x14ac:dyDescent="0.25">
      <c r="B4817" s="136">
        <v>39023</v>
      </c>
      <c r="C4817" s="261">
        <v>4.2089481353759766</v>
      </c>
      <c r="D4817" s="130">
        <f t="shared" si="152"/>
        <v>3.8817328372724326E-4</v>
      </c>
      <c r="E4817" s="130">
        <v>1.3176174094322403E-2</v>
      </c>
      <c r="G4817" s="130">
        <v>4815</v>
      </c>
      <c r="H4817" s="130">
        <f t="shared" ca="1" si="153"/>
        <v>-2.9861742055854342E-2</v>
      </c>
    </row>
    <row r="4818" spans="2:8" x14ac:dyDescent="0.25">
      <c r="B4818" s="136">
        <v>39022</v>
      </c>
      <c r="C4818" s="261">
        <v>4.2073149681091309</v>
      </c>
      <c r="D4818" s="130">
        <f t="shared" si="152"/>
        <v>-1.1516021479753977E-2</v>
      </c>
      <c r="E4818" s="130">
        <v>-3.8802266369571592E-4</v>
      </c>
      <c r="G4818" s="130">
        <v>4816</v>
      </c>
      <c r="H4818" s="130">
        <f t="shared" ca="1" si="153"/>
        <v>2.0580473625895556E-2</v>
      </c>
    </row>
    <row r="4819" spans="2:8" x14ac:dyDescent="0.25">
      <c r="B4819" s="136">
        <v>39021</v>
      </c>
      <c r="C4819" s="261">
        <v>4.2563309669494629</v>
      </c>
      <c r="D4819" s="130">
        <f t="shared" si="152"/>
        <v>1.3449352178505627E-3</v>
      </c>
      <c r="E4819" s="130">
        <v>1.1650185263491458E-2</v>
      </c>
      <c r="G4819" s="130">
        <v>4817</v>
      </c>
      <c r="H4819" s="130">
        <f t="shared" ca="1" si="153"/>
        <v>2.582036088716991E-3</v>
      </c>
    </row>
    <row r="4820" spans="2:8" x14ac:dyDescent="0.25">
      <c r="B4820" s="136">
        <v>39020</v>
      </c>
      <c r="C4820" s="261">
        <v>4.2506141662597656</v>
      </c>
      <c r="D4820" s="130">
        <f t="shared" si="152"/>
        <v>1.0683958370748503E-2</v>
      </c>
      <c r="E4820" s="130">
        <v>-1.3431287966298659E-3</v>
      </c>
      <c r="G4820" s="130">
        <v>4818</v>
      </c>
      <c r="H4820" s="130">
        <f t="shared" ca="1" si="153"/>
        <v>-1.4785893944855556E-2</v>
      </c>
    </row>
    <row r="4821" spans="2:8" x14ac:dyDescent="0.25">
      <c r="B4821" s="136">
        <v>39017</v>
      </c>
      <c r="C4821" s="261">
        <v>4.2056808471679688</v>
      </c>
      <c r="D4821" s="130">
        <f t="shared" si="152"/>
        <v>-1.4170647542516358E-2</v>
      </c>
      <c r="E4821" s="130">
        <v>-1.0571018053923948E-2</v>
      </c>
      <c r="G4821" s="130">
        <v>4819</v>
      </c>
      <c r="H4821" s="130">
        <f t="shared" ca="1" si="153"/>
        <v>-6.826111305718207E-3</v>
      </c>
    </row>
    <row r="4822" spans="2:8" x14ac:dyDescent="0.25">
      <c r="B4822" s="136">
        <v>39016</v>
      </c>
      <c r="C4822" s="261">
        <v>4.2661347389221191</v>
      </c>
      <c r="D4822" s="130">
        <f t="shared" si="152"/>
        <v>1.8330611861157101E-2</v>
      </c>
      <c r="E4822" s="130">
        <v>1.4374341266256325E-2</v>
      </c>
      <c r="G4822" s="130">
        <v>4820</v>
      </c>
      <c r="H4822" s="130">
        <f t="shared" ca="1" si="153"/>
        <v>-5.269131334044902E-2</v>
      </c>
    </row>
    <row r="4823" spans="2:8" x14ac:dyDescent="0.25">
      <c r="B4823" s="136">
        <v>39015</v>
      </c>
      <c r="C4823" s="261">
        <v>4.1893415451049796</v>
      </c>
      <c r="D4823" s="130">
        <f t="shared" si="152"/>
        <v>-3.885055156762969E-3</v>
      </c>
      <c r="E4823" s="130">
        <v>-1.8000648951969601E-2</v>
      </c>
      <c r="G4823" s="130">
        <v>4821</v>
      </c>
      <c r="H4823" s="130">
        <f t="shared" ca="1" si="153"/>
        <v>-2.7807496857595489E-3</v>
      </c>
    </row>
    <row r="4824" spans="2:8" x14ac:dyDescent="0.25">
      <c r="B4824" s="136">
        <v>39014</v>
      </c>
      <c r="C4824" s="261">
        <v>4.2056808471679688</v>
      </c>
      <c r="D4824" s="130">
        <f t="shared" si="152"/>
        <v>1.9809738542253826E-2</v>
      </c>
      <c r="E4824" s="130">
        <v>3.9002076787176174E-3</v>
      </c>
      <c r="G4824" s="130">
        <v>4822</v>
      </c>
      <c r="H4824" s="130">
        <f t="shared" ca="1" si="153"/>
        <v>1.2830468912942721E-2</v>
      </c>
    </row>
    <row r="4825" spans="2:8" x14ac:dyDescent="0.25">
      <c r="B4825" s="136">
        <v>39013</v>
      </c>
      <c r="C4825" s="261">
        <v>4.123985767364502</v>
      </c>
      <c r="D4825" s="130">
        <f t="shared" si="152"/>
        <v>-3.9462667383785817E-3</v>
      </c>
      <c r="E4825" s="130">
        <v>-1.9424935645908276E-2</v>
      </c>
      <c r="G4825" s="130">
        <v>4823</v>
      </c>
      <c r="H4825" s="130">
        <f t="shared" ca="1" si="153"/>
        <v>-1.4482195180952366E-2</v>
      </c>
    </row>
    <row r="4826" spans="2:8" x14ac:dyDescent="0.25">
      <c r="B4826" s="136">
        <v>39010</v>
      </c>
      <c r="C4826" s="261">
        <v>4.140324592590332</v>
      </c>
      <c r="D4826" s="130">
        <f t="shared" si="152"/>
        <v>-8.0250113844938277E-3</v>
      </c>
      <c r="E4826" s="130">
        <v>3.9619014583242998E-3</v>
      </c>
      <c r="G4826" s="130">
        <v>4824</v>
      </c>
      <c r="H4826" s="130">
        <f t="shared" ca="1" si="153"/>
        <v>-1.620126927989125E-2</v>
      </c>
    </row>
    <row r="4827" spans="2:8" x14ac:dyDescent="0.25">
      <c r="B4827" s="136">
        <v>39009</v>
      </c>
      <c r="C4827" s="261">
        <v>4.1738195419311523</v>
      </c>
      <c r="D4827" s="130">
        <f t="shared" si="152"/>
        <v>1.7645343474198521E-3</v>
      </c>
      <c r="E4827" s="130">
        <v>8.0899331904469591E-3</v>
      </c>
      <c r="G4827" s="130">
        <v>4825</v>
      </c>
      <c r="H4827" s="130">
        <f t="shared" ca="1" si="153"/>
        <v>1.2536239166742867E-2</v>
      </c>
    </row>
    <row r="4828" spans="2:8" x14ac:dyDescent="0.25">
      <c r="B4828" s="136">
        <v>39008</v>
      </c>
      <c r="C4828" s="261">
        <v>4.1664676666259766</v>
      </c>
      <c r="D4828" s="130">
        <f t="shared" si="152"/>
        <v>-1.1244209344215659E-2</v>
      </c>
      <c r="E4828" s="130">
        <v>-1.7614262503007495E-3</v>
      </c>
      <c r="G4828" s="130">
        <v>4826</v>
      </c>
      <c r="H4828" s="130">
        <f t="shared" ca="1" si="153"/>
        <v>2.6633140245741652E-2</v>
      </c>
    </row>
    <row r="4829" spans="2:8" x14ac:dyDescent="0.25">
      <c r="B4829" s="136">
        <v>39007</v>
      </c>
      <c r="C4829" s="261">
        <v>4.2138490676879883</v>
      </c>
      <c r="D4829" s="130">
        <f t="shared" si="152"/>
        <v>-7.695370583095113E-3</v>
      </c>
      <c r="E4829" s="130">
        <v>1.1372079385505319E-2</v>
      </c>
      <c r="G4829" s="130">
        <v>4827</v>
      </c>
      <c r="H4829" s="130">
        <f t="shared" ca="1" si="153"/>
        <v>-2.7771936693233593E-2</v>
      </c>
    </row>
    <row r="4830" spans="2:8" x14ac:dyDescent="0.25">
      <c r="B4830" s="136">
        <v>39006</v>
      </c>
      <c r="C4830" s="261">
        <v>4.2465276718139648</v>
      </c>
      <c r="D4830" s="130">
        <f t="shared" si="152"/>
        <v>1.15307345168946E-3</v>
      </c>
      <c r="E4830" s="130">
        <v>7.7550485556205093E-3</v>
      </c>
      <c r="G4830" s="130">
        <v>4828</v>
      </c>
      <c r="H4830" s="130">
        <f t="shared" ca="1" si="153"/>
        <v>-2.1550721924098366E-2</v>
      </c>
    </row>
    <row r="4831" spans="2:8" x14ac:dyDescent="0.25">
      <c r="B4831" s="136">
        <v>39003</v>
      </c>
      <c r="C4831" s="261">
        <v>4.2416367530822754</v>
      </c>
      <c r="D4831" s="130">
        <f t="shared" si="152"/>
        <v>1.2059694903838278E-2</v>
      </c>
      <c r="E4831" s="130">
        <v>-1.151745404640264E-3</v>
      </c>
      <c r="G4831" s="130">
        <v>4829</v>
      </c>
      <c r="H4831" s="130">
        <f t="shared" ca="1" si="153"/>
        <v>-2.7903593875364698E-2</v>
      </c>
    </row>
    <row r="4832" spans="2:8" x14ac:dyDescent="0.25">
      <c r="B4832" s="136">
        <v>39002</v>
      </c>
      <c r="C4832" s="261">
        <v>4.1910934448242188</v>
      </c>
      <c r="D4832" s="130">
        <f t="shared" si="152"/>
        <v>3.2744618203878161E-2</v>
      </c>
      <c r="E4832" s="130">
        <v>-1.1915991679704366E-2</v>
      </c>
      <c r="G4832" s="130">
        <v>4830</v>
      </c>
      <c r="H4832" s="130">
        <f t="shared" ca="1" si="153"/>
        <v>1.4512843017099399E-2</v>
      </c>
    </row>
    <row r="4833" spans="2:8" x14ac:dyDescent="0.25">
      <c r="B4833" s="136">
        <v>39001</v>
      </c>
      <c r="C4833" s="261">
        <v>4.0582089424133301</v>
      </c>
      <c r="D4833" s="130">
        <f t="shared" si="152"/>
        <v>5.6566317806969555E-3</v>
      </c>
      <c r="E4833" s="130">
        <v>-3.1706404106783659E-2</v>
      </c>
      <c r="G4833" s="130">
        <v>4831</v>
      </c>
      <c r="H4833" s="130">
        <f t="shared" ca="1" si="153"/>
        <v>1.1030055874268257E-2</v>
      </c>
    </row>
    <row r="4834" spans="2:8" x14ac:dyDescent="0.25">
      <c r="B4834" s="136">
        <v>39000</v>
      </c>
      <c r="C4834" s="261">
        <v>4.0353822708129883</v>
      </c>
      <c r="D4834" s="130">
        <f t="shared" si="152"/>
        <v>5.8926210776973518E-3</v>
      </c>
      <c r="E4834" s="130">
        <v>-5.6248142774943622E-3</v>
      </c>
      <c r="G4834" s="130">
        <v>4832</v>
      </c>
      <c r="H4834" s="130">
        <f t="shared" ca="1" si="153"/>
        <v>1.1398531577595216E-2</v>
      </c>
    </row>
    <row r="4835" spans="2:8" x14ac:dyDescent="0.25">
      <c r="B4835" s="136">
        <v>38999</v>
      </c>
      <c r="C4835" s="261">
        <v>4.0117425918579102</v>
      </c>
      <c r="D4835" s="130">
        <f t="shared" si="152"/>
        <v>4.0821187922133816E-2</v>
      </c>
      <c r="E4835" s="130">
        <v>-5.8581015052919776E-3</v>
      </c>
      <c r="G4835" s="130">
        <v>4833</v>
      </c>
      <c r="H4835" s="130">
        <f t="shared" ca="1" si="153"/>
        <v>1.694527095233829E-2</v>
      </c>
    </row>
    <row r="4836" spans="2:8" x14ac:dyDescent="0.25">
      <c r="B4836" s="136">
        <v>38996</v>
      </c>
      <c r="C4836" s="261">
        <v>3.8544013500213619</v>
      </c>
      <c r="D4836" s="130">
        <f t="shared" si="152"/>
        <v>-1.561543356648435E-2</v>
      </c>
      <c r="E4836" s="130">
        <v>-3.9220173835649991E-2</v>
      </c>
      <c r="G4836" s="130">
        <v>4834</v>
      </c>
      <c r="H4836" s="130">
        <f t="shared" ca="1" si="153"/>
        <v>3.7959869461820867E-2</v>
      </c>
    </row>
    <row r="4837" spans="2:8" x14ac:dyDescent="0.25">
      <c r="B4837" s="136">
        <v>38995</v>
      </c>
      <c r="C4837" s="261">
        <v>3.9155442714691162</v>
      </c>
      <c r="D4837" s="130">
        <f t="shared" si="152"/>
        <v>1.0732248361843498E-2</v>
      </c>
      <c r="E4837" s="130">
        <v>1.586314342885322E-2</v>
      </c>
      <c r="G4837" s="130">
        <v>4835</v>
      </c>
      <c r="H4837" s="130">
        <f t="shared" ca="1" si="153"/>
        <v>-3.0275794850566116E-2</v>
      </c>
    </row>
    <row r="4838" spans="2:8" x14ac:dyDescent="0.25">
      <c r="B4838" s="136">
        <v>38994</v>
      </c>
      <c r="C4838" s="261">
        <v>3.8739678859710689</v>
      </c>
      <c r="D4838" s="130">
        <f t="shared" si="152"/>
        <v>-3.3556382149955047E-3</v>
      </c>
      <c r="E4838" s="130">
        <v>-1.0618290233875409E-2</v>
      </c>
      <c r="G4838" s="130">
        <v>4836</v>
      </c>
      <c r="H4838" s="130">
        <f t="shared" ca="1" si="153"/>
        <v>-5.7501231089774557E-3</v>
      </c>
    </row>
    <row r="4839" spans="2:8" x14ac:dyDescent="0.25">
      <c r="B4839" s="136">
        <v>38993</v>
      </c>
      <c r="C4839" s="261">
        <v>3.8870112895965581</v>
      </c>
      <c r="D4839" s="130">
        <f t="shared" si="152"/>
        <v>4.6351116656504366E-3</v>
      </c>
      <c r="E4839" s="130">
        <v>3.3669364355661513E-3</v>
      </c>
      <c r="G4839" s="130">
        <v>4837</v>
      </c>
      <c r="H4839" s="130">
        <f t="shared" ca="1" si="153"/>
        <v>9.4382254122701159E-5</v>
      </c>
    </row>
    <row r="4840" spans="2:8" x14ac:dyDescent="0.25">
      <c r="B4840" s="136">
        <v>38992</v>
      </c>
      <c r="C4840" s="261">
        <v>3.8690776824951172</v>
      </c>
      <c r="D4840" s="130">
        <f t="shared" si="152"/>
        <v>-5.6564166951024435E-3</v>
      </c>
      <c r="E4840" s="130">
        <v>-4.6137265279983901E-3</v>
      </c>
      <c r="G4840" s="130">
        <v>4838</v>
      </c>
      <c r="H4840" s="130">
        <f t="shared" ca="1" si="153"/>
        <v>3.3024389412311506E-2</v>
      </c>
    </row>
    <row r="4841" spans="2:8" x14ac:dyDescent="0.25">
      <c r="B4841" s="136">
        <v>38989</v>
      </c>
      <c r="C4841" s="261">
        <v>3.8910872936248779</v>
      </c>
      <c r="D4841" s="130">
        <f t="shared" si="152"/>
        <v>-4.7958872742088461E-3</v>
      </c>
      <c r="E4841" s="130">
        <v>5.6885937517716194E-3</v>
      </c>
      <c r="G4841" s="130">
        <v>4839</v>
      </c>
      <c r="H4841" s="130">
        <f t="shared" ca="1" si="153"/>
        <v>9.548064773817036E-4</v>
      </c>
    </row>
    <row r="4842" spans="2:8" x14ac:dyDescent="0.25">
      <c r="B4842" s="136">
        <v>38988</v>
      </c>
      <c r="C4842" s="261">
        <v>3.9098384380340581</v>
      </c>
      <c r="D4842" s="130">
        <f t="shared" si="152"/>
        <v>-5.8042566286531389E-3</v>
      </c>
      <c r="E4842" s="130">
        <v>4.8189986485016245E-3</v>
      </c>
      <c r="G4842" s="130">
        <v>4840</v>
      </c>
      <c r="H4842" s="130">
        <f t="shared" ca="1" si="153"/>
        <v>-3.9883068853261575E-3</v>
      </c>
    </row>
    <row r="4843" spans="2:8" x14ac:dyDescent="0.25">
      <c r="B4843" s="136">
        <v>38987</v>
      </c>
      <c r="C4843" s="261">
        <v>3.9326646327972412</v>
      </c>
      <c r="D4843" s="130">
        <f t="shared" si="152"/>
        <v>1.7292087717036882E-2</v>
      </c>
      <c r="E4843" s="130">
        <v>5.838142707160196E-3</v>
      </c>
      <c r="G4843" s="130">
        <v>4841</v>
      </c>
      <c r="H4843" s="130">
        <f t="shared" ca="1" si="153"/>
        <v>-2.5420262745630508E-2</v>
      </c>
    </row>
    <row r="4844" spans="2:8" x14ac:dyDescent="0.25">
      <c r="B4844" s="136">
        <v>38986</v>
      </c>
      <c r="C4844" s="261">
        <v>3.865816593170166</v>
      </c>
      <c r="D4844" s="130">
        <f t="shared" si="152"/>
        <v>7.221635025877189E-3</v>
      </c>
      <c r="E4844" s="130">
        <v>-1.6998154144541752E-2</v>
      </c>
      <c r="G4844" s="130">
        <v>4842</v>
      </c>
      <c r="H4844" s="130">
        <f t="shared" ca="1" si="153"/>
        <v>9.8404610941581431E-3</v>
      </c>
    </row>
    <row r="4845" spans="2:8" x14ac:dyDescent="0.25">
      <c r="B4845" s="136">
        <v>38985</v>
      </c>
      <c r="C4845" s="261">
        <v>3.8380992412567139</v>
      </c>
      <c r="D4845" s="130">
        <f t="shared" si="152"/>
        <v>2.1480063278107229E-2</v>
      </c>
      <c r="E4845" s="130">
        <v>-7.1698569358983767E-3</v>
      </c>
      <c r="G4845" s="130">
        <v>4843</v>
      </c>
      <c r="H4845" s="130">
        <f t="shared" ca="1" si="153"/>
        <v>2.0107942396900398E-2</v>
      </c>
    </row>
    <row r="4846" spans="2:8" x14ac:dyDescent="0.25">
      <c r="B4846" s="136">
        <v>38982</v>
      </c>
      <c r="C4846" s="261">
        <v>3.7573902606964111</v>
      </c>
      <c r="D4846" s="130">
        <f t="shared" si="152"/>
        <v>-1.5170781193777872E-2</v>
      </c>
      <c r="E4846" s="130">
        <v>-2.102837250604184E-2</v>
      </c>
      <c r="G4846" s="130">
        <v>4844</v>
      </c>
      <c r="H4846" s="130">
        <f t="shared" ca="1" si="153"/>
        <v>3.9595981349050832E-2</v>
      </c>
    </row>
    <row r="4847" spans="2:8" x14ac:dyDescent="0.25">
      <c r="B4847" s="136">
        <v>38981</v>
      </c>
      <c r="C4847" s="261">
        <v>3.8152709007263179</v>
      </c>
      <c r="D4847" s="130">
        <f t="shared" si="152"/>
        <v>-9.524282286959198E-3</v>
      </c>
      <c r="E4847" s="130">
        <v>1.5404479176772798E-2</v>
      </c>
      <c r="G4847" s="130">
        <v>4845</v>
      </c>
      <c r="H4847" s="130">
        <f t="shared" ca="1" si="153"/>
        <v>3.1914307923715454E-2</v>
      </c>
    </row>
    <row r="4848" spans="2:8" x14ac:dyDescent="0.25">
      <c r="B4848" s="136">
        <v>38980</v>
      </c>
      <c r="C4848" s="261">
        <v>3.851958036422729</v>
      </c>
      <c r="D4848" s="130">
        <f t="shared" si="152"/>
        <v>2.6504783844027886E-2</v>
      </c>
      <c r="E4848" s="130">
        <v>9.6158665140729481E-3</v>
      </c>
      <c r="G4848" s="130">
        <v>4846</v>
      </c>
      <c r="H4848" s="130">
        <f t="shared" ca="1" si="153"/>
        <v>-3.6090089586495858E-2</v>
      </c>
    </row>
    <row r="4849" spans="2:8" x14ac:dyDescent="0.25">
      <c r="B4849" s="136">
        <v>38979</v>
      </c>
      <c r="C4849" s="261">
        <v>3.752498865127563</v>
      </c>
      <c r="D4849" s="130">
        <f t="shared" si="152"/>
        <v>-1.3501988368325895E-2</v>
      </c>
      <c r="E4849" s="130">
        <v>-2.5820419213998667E-2</v>
      </c>
      <c r="G4849" s="130">
        <v>4847</v>
      </c>
      <c r="H4849" s="130">
        <f t="shared" ca="1" si="153"/>
        <v>8.2913778027833319E-3</v>
      </c>
    </row>
    <row r="4850" spans="2:8" x14ac:dyDescent="0.25">
      <c r="B4850" s="136">
        <v>38978</v>
      </c>
      <c r="C4850" s="261">
        <v>3.8038585186004639</v>
      </c>
      <c r="D4850" s="130">
        <f t="shared" si="152"/>
        <v>-5.3295428155504749E-3</v>
      </c>
      <c r="E4850" s="130">
        <v>1.3686787210035547E-2</v>
      </c>
      <c r="G4850" s="130">
        <v>4848</v>
      </c>
      <c r="H4850" s="130">
        <f t="shared" ca="1" si="153"/>
        <v>1.8925696219040774E-2</v>
      </c>
    </row>
    <row r="4851" spans="2:8" x14ac:dyDescent="0.25">
      <c r="B4851" s="136">
        <v>38975</v>
      </c>
      <c r="C4851" s="261">
        <v>3.82423996925354</v>
      </c>
      <c r="D4851" s="130">
        <f t="shared" si="152"/>
        <v>5.1426376017133521E-3</v>
      </c>
      <c r="E4851" s="130">
        <v>5.3580990337608629E-3</v>
      </c>
      <c r="G4851" s="130">
        <v>4849</v>
      </c>
      <c r="H4851" s="130">
        <f t="shared" ca="1" si="153"/>
        <v>-4.2576747907924185E-2</v>
      </c>
    </row>
    <row r="4852" spans="2:8" x14ac:dyDescent="0.25">
      <c r="B4852" s="136">
        <v>38974</v>
      </c>
      <c r="C4852" s="261">
        <v>3.8046739101409912</v>
      </c>
      <c r="D4852" s="130">
        <f t="shared" si="152"/>
        <v>2.3624483585410233E-3</v>
      </c>
      <c r="E4852" s="130">
        <v>-5.116326190264666E-3</v>
      </c>
      <c r="G4852" s="130">
        <v>4850</v>
      </c>
      <c r="H4852" s="130">
        <f t="shared" ca="1" si="153"/>
        <v>1.2197268487324815E-2</v>
      </c>
    </row>
    <row r="4853" spans="2:8" x14ac:dyDescent="0.25">
      <c r="B4853" s="136">
        <v>38973</v>
      </c>
      <c r="C4853" s="261">
        <v>3.7957067489624019</v>
      </c>
      <c r="D4853" s="130">
        <f t="shared" si="152"/>
        <v>9.9782015688449181E-3</v>
      </c>
      <c r="E4853" s="130">
        <v>-2.3568803504258823E-3</v>
      </c>
      <c r="G4853" s="130">
        <v>4851</v>
      </c>
      <c r="H4853" s="130">
        <f t="shared" ca="1" si="153"/>
        <v>5.7312542755813206E-3</v>
      </c>
    </row>
    <row r="4854" spans="2:8" x14ac:dyDescent="0.25">
      <c r="B4854" s="136">
        <v>38972</v>
      </c>
      <c r="C4854" s="261">
        <v>3.7582066059112549</v>
      </c>
      <c r="D4854" s="130">
        <f t="shared" si="152"/>
        <v>4.5114590540168267E-2</v>
      </c>
      <c r="E4854" s="130">
        <v>-9.8796207218584762E-3</v>
      </c>
      <c r="G4854" s="130">
        <v>4852</v>
      </c>
      <c r="H4854" s="130">
        <f t="shared" ca="1" si="153"/>
        <v>6.7636122455588905E-3</v>
      </c>
    </row>
    <row r="4855" spans="2:8" x14ac:dyDescent="0.25">
      <c r="B4855" s="136">
        <v>38971</v>
      </c>
      <c r="C4855" s="261">
        <v>3.5959756374359131</v>
      </c>
      <c r="D4855" s="130">
        <f t="shared" si="152"/>
        <v>-8.5410423738406446E-3</v>
      </c>
      <c r="E4855" s="130">
        <v>-4.3167123441316381E-2</v>
      </c>
      <c r="G4855" s="130">
        <v>4853</v>
      </c>
      <c r="H4855" s="130">
        <f t="shared" ca="1" si="153"/>
        <v>6.2839944707279169E-3</v>
      </c>
    </row>
    <row r="4856" spans="2:8" x14ac:dyDescent="0.25">
      <c r="B4856" s="136">
        <v>38968</v>
      </c>
      <c r="C4856" s="261">
        <v>3.6269536018371582</v>
      </c>
      <c r="D4856" s="130">
        <f t="shared" si="152"/>
        <v>4.2888699052918023E-3</v>
      </c>
      <c r="E4856" s="130">
        <v>8.6146202100895637E-3</v>
      </c>
      <c r="G4856" s="130">
        <v>4854</v>
      </c>
      <c r="H4856" s="130">
        <f t="shared" ca="1" si="153"/>
        <v>-1.7198868559391234E-2</v>
      </c>
    </row>
    <row r="4857" spans="2:8" x14ac:dyDescent="0.25">
      <c r="B4857" s="136">
        <v>38967</v>
      </c>
      <c r="C4857" s="261">
        <v>3.6114645004272461</v>
      </c>
      <c r="D4857" s="130">
        <f t="shared" si="152"/>
        <v>-3.8231025404726593E-3</v>
      </c>
      <c r="E4857" s="130">
        <v>-4.2705540545284132E-3</v>
      </c>
      <c r="G4857" s="130">
        <v>4855</v>
      </c>
      <c r="H4857" s="130">
        <f t="shared" ca="1" si="153"/>
        <v>3.4254108626780938E-2</v>
      </c>
    </row>
    <row r="4858" spans="2:8" x14ac:dyDescent="0.25">
      <c r="B4858" s="136">
        <v>38966</v>
      </c>
      <c r="C4858" s="261">
        <v>3.6253244876861568</v>
      </c>
      <c r="D4858" s="130">
        <f t="shared" si="152"/>
        <v>-3.2208598816415752E-2</v>
      </c>
      <c r="E4858" s="130">
        <v>3.8377747468571308E-3</v>
      </c>
      <c r="G4858" s="130">
        <v>4856</v>
      </c>
      <c r="H4858" s="130">
        <f t="shared" ca="1" si="153"/>
        <v>-3.7316158230779002E-2</v>
      </c>
    </row>
    <row r="4859" spans="2:8" x14ac:dyDescent="0.25">
      <c r="B4859" s="136">
        <v>38965</v>
      </c>
      <c r="C4859" s="261">
        <v>3.7459771633148189</v>
      </c>
      <c r="D4859" s="130">
        <f t="shared" si="152"/>
        <v>2.338494017746913E-2</v>
      </c>
      <c r="E4859" s="130">
        <v>3.3280517658067076E-2</v>
      </c>
      <c r="G4859" s="130">
        <v>4857</v>
      </c>
      <c r="H4859" s="130">
        <f t="shared" ca="1" si="153"/>
        <v>7.5326038910097709E-3</v>
      </c>
    </row>
    <row r="4860" spans="2:8" x14ac:dyDescent="0.25">
      <c r="B4860" s="136">
        <v>38961</v>
      </c>
      <c r="C4860" s="261">
        <v>3.6603794097900391</v>
      </c>
      <c r="D4860" s="130">
        <f t="shared" si="152"/>
        <v>1.1152451990758001E-3</v>
      </c>
      <c r="E4860" s="130">
        <v>-2.2850580714441487E-2</v>
      </c>
      <c r="G4860" s="130">
        <v>4858</v>
      </c>
      <c r="H4860" s="130">
        <f t="shared" ca="1" si="153"/>
        <v>3.522558876321831E-2</v>
      </c>
    </row>
    <row r="4861" spans="2:8" x14ac:dyDescent="0.25">
      <c r="B4861" s="136">
        <v>38960</v>
      </c>
      <c r="C4861" s="261">
        <v>3.656301736831665</v>
      </c>
      <c r="D4861" s="130">
        <f t="shared" si="152"/>
        <v>-2.4467167167915968E-3</v>
      </c>
      <c r="E4861" s="130">
        <v>-1.1140028127870822E-3</v>
      </c>
      <c r="G4861" s="130">
        <v>4859</v>
      </c>
      <c r="H4861" s="130">
        <f t="shared" ca="1" si="153"/>
        <v>-2.4017757925323135E-2</v>
      </c>
    </row>
    <row r="4862" spans="2:8" x14ac:dyDescent="0.25">
      <c r="B4862" s="136">
        <v>38959</v>
      </c>
      <c r="C4862" s="261">
        <v>3.6652696132659912</v>
      </c>
      <c r="D4862" s="130">
        <f t="shared" si="152"/>
        <v>0</v>
      </c>
      <c r="E4862" s="130">
        <v>2.4527178224894547E-3</v>
      </c>
      <c r="G4862" s="130">
        <v>4860</v>
      </c>
      <c r="H4862" s="130">
        <f t="shared" ca="1" si="153"/>
        <v>-9.9746982228043606E-3</v>
      </c>
    </row>
    <row r="4863" spans="2:8" x14ac:dyDescent="0.25">
      <c r="B4863" s="136">
        <v>38958</v>
      </c>
      <c r="C4863" s="261">
        <v>3.6652696132659912</v>
      </c>
      <c r="D4863" s="130">
        <f t="shared" si="152"/>
        <v>2.6015635516811055E-2</v>
      </c>
      <c r="E4863" s="130">
        <v>0</v>
      </c>
      <c r="G4863" s="130">
        <v>4861</v>
      </c>
      <c r="H4863" s="130">
        <f t="shared" ca="1" si="153"/>
        <v>2.7753888706593899E-2</v>
      </c>
    </row>
    <row r="4864" spans="2:8" x14ac:dyDescent="0.25">
      <c r="B4864" s="136">
        <v>38957</v>
      </c>
      <c r="C4864" s="261">
        <v>3.5723330974578862</v>
      </c>
      <c r="D4864" s="130">
        <f t="shared" si="152"/>
        <v>1.6469319397840614E-2</v>
      </c>
      <c r="E4864" s="130">
        <v>-2.5355983492110039E-2</v>
      </c>
      <c r="G4864" s="130">
        <v>4862</v>
      </c>
      <c r="H4864" s="130">
        <f t="shared" ca="1" si="153"/>
        <v>-1.6950078450960426E-2</v>
      </c>
    </row>
    <row r="4865" spans="2:8" x14ac:dyDescent="0.25">
      <c r="B4865" s="136">
        <v>38954</v>
      </c>
      <c r="C4865" s="261">
        <v>3.514452457427979</v>
      </c>
      <c r="D4865" s="130">
        <f t="shared" si="152"/>
        <v>-5.536423174462621E-3</v>
      </c>
      <c r="E4865" s="130">
        <v>-1.6202475651303561E-2</v>
      </c>
      <c r="G4865" s="130">
        <v>4863</v>
      </c>
      <c r="H4865" s="130">
        <f t="shared" ca="1" si="153"/>
        <v>-1.631205740215359E-2</v>
      </c>
    </row>
    <row r="4866" spans="2:8" x14ac:dyDescent="0.25">
      <c r="B4866" s="136">
        <v>38953</v>
      </c>
      <c r="C4866" s="261">
        <v>3.5340182781219478</v>
      </c>
      <c r="D4866" s="130">
        <f t="shared" si="152"/>
        <v>-4.1350298509288961E-3</v>
      </c>
      <c r="E4866" s="130">
        <v>5.5672458031450827E-3</v>
      </c>
      <c r="G4866" s="130">
        <v>4864</v>
      </c>
      <c r="H4866" s="130">
        <f t="shared" ca="1" si="153"/>
        <v>-2.3842584452291983E-3</v>
      </c>
    </row>
    <row r="4867" spans="2:8" x14ac:dyDescent="0.25">
      <c r="B4867" s="136">
        <v>38952</v>
      </c>
      <c r="C4867" s="261">
        <v>3.5486922264099121</v>
      </c>
      <c r="D4867" s="130">
        <f t="shared" ref="D4867:D4930" si="154">(C4867-C4868)/C4868</f>
        <v>-2.3991089406132329E-2</v>
      </c>
      <c r="E4867" s="130">
        <v>4.1521993190602171E-3</v>
      </c>
      <c r="G4867" s="130">
        <v>4865</v>
      </c>
      <c r="H4867" s="130">
        <f t="shared" ref="H4867:H4930" ca="1" si="155">_xlfn.NORM.INV(RAND(),N$5,N$6)</f>
        <v>7.5302041690655259E-3</v>
      </c>
    </row>
    <row r="4868" spans="2:8" x14ac:dyDescent="0.25">
      <c r="B4868" s="136">
        <v>38951</v>
      </c>
      <c r="C4868" s="261">
        <v>3.635921955108643</v>
      </c>
      <c r="D4868" s="130">
        <f t="shared" si="154"/>
        <v>1.2485641114367702E-2</v>
      </c>
      <c r="E4868" s="130">
        <v>2.4580809812007332E-2</v>
      </c>
      <c r="G4868" s="130">
        <v>4866</v>
      </c>
      <c r="H4868" s="130">
        <f t="shared" ca="1" si="155"/>
        <v>2.7619076085132008E-2</v>
      </c>
    </row>
    <row r="4869" spans="2:8" x14ac:dyDescent="0.25">
      <c r="B4869" s="136">
        <v>38950</v>
      </c>
      <c r="C4869" s="261">
        <v>3.5910849571228032</v>
      </c>
      <c r="D4869" s="130">
        <f t="shared" si="154"/>
        <v>5.4782908747155875E-3</v>
      </c>
      <c r="E4869" s="130">
        <v>-1.233167227994037E-2</v>
      </c>
      <c r="G4869" s="130">
        <v>4867</v>
      </c>
      <c r="H4869" s="130">
        <f t="shared" ca="1" si="155"/>
        <v>-3.3377470653210353E-2</v>
      </c>
    </row>
    <row r="4870" spans="2:8" x14ac:dyDescent="0.25">
      <c r="B4870" s="136">
        <v>38947</v>
      </c>
      <c r="C4870" s="261">
        <v>3.571519136428833</v>
      </c>
      <c r="D4870" s="130">
        <f t="shared" si="154"/>
        <v>6.6638563476751752E-3</v>
      </c>
      <c r="E4870" s="130">
        <v>-5.4484427206774894E-3</v>
      </c>
      <c r="G4870" s="130">
        <v>4868</v>
      </c>
      <c r="H4870" s="130">
        <f t="shared" ca="1" si="155"/>
        <v>-2.4243727803114894E-2</v>
      </c>
    </row>
    <row r="4871" spans="2:8" x14ac:dyDescent="0.25">
      <c r="B4871" s="136">
        <v>38946</v>
      </c>
      <c r="C4871" s="261">
        <v>3.5478765964508061</v>
      </c>
      <c r="D4871" s="130">
        <f t="shared" si="154"/>
        <v>-1.4269728336618553E-2</v>
      </c>
      <c r="E4871" s="130">
        <v>-6.6197433290717594E-3</v>
      </c>
      <c r="G4871" s="130">
        <v>4869</v>
      </c>
      <c r="H4871" s="130">
        <f t="shared" ca="1" si="155"/>
        <v>9.25697635639008E-2</v>
      </c>
    </row>
    <row r="4872" spans="2:8" x14ac:dyDescent="0.25">
      <c r="B4872" s="136">
        <v>38945</v>
      </c>
      <c r="C4872" s="261">
        <v>3.5992367267608638</v>
      </c>
      <c r="D4872" s="130">
        <f t="shared" si="154"/>
        <v>1.076054773373995E-2</v>
      </c>
      <c r="E4872" s="130">
        <v>1.4476301222380989E-2</v>
      </c>
      <c r="G4872" s="130">
        <v>4870</v>
      </c>
      <c r="H4872" s="130">
        <f t="shared" ca="1" si="155"/>
        <v>6.6100486143804973E-3</v>
      </c>
    </row>
    <row r="4873" spans="2:8" x14ac:dyDescent="0.25">
      <c r="B4873" s="136">
        <v>38944</v>
      </c>
      <c r="C4873" s="261">
        <v>3.5609192848205571</v>
      </c>
      <c r="D4873" s="130">
        <f t="shared" si="154"/>
        <v>4.4725679013934767E-2</v>
      </c>
      <c r="E4873" s="130">
        <v>-1.0645991038991909E-2</v>
      </c>
      <c r="G4873" s="130">
        <v>4871</v>
      </c>
      <c r="H4873" s="130">
        <f t="shared" ca="1" si="155"/>
        <v>4.5492771144394116E-2</v>
      </c>
    </row>
    <row r="4874" spans="2:8" x14ac:dyDescent="0.25">
      <c r="B4874" s="136">
        <v>38943</v>
      </c>
      <c r="C4874" s="261">
        <v>3.408473014831543</v>
      </c>
      <c r="D4874" s="130">
        <f t="shared" si="154"/>
        <v>7.9556042355341666E-3</v>
      </c>
      <c r="E4874" s="130">
        <v>-4.2810931053354734E-2</v>
      </c>
      <c r="G4874" s="130">
        <v>4872</v>
      </c>
      <c r="H4874" s="130">
        <f t="shared" ca="1" si="155"/>
        <v>6.9697463305399589E-3</v>
      </c>
    </row>
    <row r="4875" spans="2:8" x14ac:dyDescent="0.25">
      <c r="B4875" s="136">
        <v>38940</v>
      </c>
      <c r="C4875" s="261">
        <v>3.38157057762146</v>
      </c>
      <c r="D4875" s="130">
        <f t="shared" si="154"/>
        <v>3.8722805651648247E-3</v>
      </c>
      <c r="E4875" s="130">
        <v>-7.8928121457967904E-3</v>
      </c>
      <c r="G4875" s="130">
        <v>4873</v>
      </c>
      <c r="H4875" s="130">
        <f t="shared" ca="1" si="155"/>
        <v>1.2067085908532291E-2</v>
      </c>
    </row>
    <row r="4876" spans="2:8" x14ac:dyDescent="0.25">
      <c r="B4876" s="136">
        <v>38939</v>
      </c>
      <c r="C4876" s="261">
        <v>3.368526697158813</v>
      </c>
      <c r="D4876" s="130">
        <f t="shared" si="154"/>
        <v>2.5056100620534899E-2</v>
      </c>
      <c r="E4876" s="130">
        <v>-3.8573438475507957E-3</v>
      </c>
      <c r="G4876" s="130">
        <v>4874</v>
      </c>
      <c r="H4876" s="130">
        <f t="shared" ca="1" si="155"/>
        <v>1.5771263924204634E-3</v>
      </c>
    </row>
    <row r="4877" spans="2:8" x14ac:dyDescent="0.25">
      <c r="B4877" s="136">
        <v>38938</v>
      </c>
      <c r="C4877" s="261">
        <v>3.2861876487731929</v>
      </c>
      <c r="D4877" s="130">
        <f t="shared" si="154"/>
        <v>-2.0413631356384056E-2</v>
      </c>
      <c r="E4877" s="130">
        <v>-2.444363835829743E-2</v>
      </c>
      <c r="G4877" s="130">
        <v>4875</v>
      </c>
      <c r="H4877" s="130">
        <f t="shared" ca="1" si="155"/>
        <v>-2.4372791544362886E-2</v>
      </c>
    </row>
    <row r="4878" spans="2:8" x14ac:dyDescent="0.25">
      <c r="B4878" s="136">
        <v>38937</v>
      </c>
      <c r="C4878" s="261">
        <v>3.3546686172485352</v>
      </c>
      <c r="D4878" s="130">
        <f t="shared" si="154"/>
        <v>4.6389536589441305E-3</v>
      </c>
      <c r="E4878" s="130">
        <v>2.0839031666651086E-2</v>
      </c>
      <c r="G4878" s="130">
        <v>4876</v>
      </c>
      <c r="H4878" s="130">
        <f t="shared" ca="1" si="155"/>
        <v>6.2172993680346981E-3</v>
      </c>
    </row>
    <row r="4879" spans="2:8" x14ac:dyDescent="0.25">
      <c r="B4879" s="136">
        <v>38936</v>
      </c>
      <c r="C4879" s="261">
        <v>3.339178323745728</v>
      </c>
      <c r="D4879" s="130">
        <f t="shared" si="154"/>
        <v>-1.4199703982496844E-2</v>
      </c>
      <c r="E4879" s="130">
        <v>-4.6175331367043198E-3</v>
      </c>
      <c r="G4879" s="130">
        <v>4877</v>
      </c>
      <c r="H4879" s="130">
        <f t="shared" ca="1" si="155"/>
        <v>2.1807532270943505E-2</v>
      </c>
    </row>
    <row r="4880" spans="2:8" x14ac:dyDescent="0.25">
      <c r="B4880" s="136">
        <v>38933</v>
      </c>
      <c r="C4880" s="261">
        <v>3.3872766494750981</v>
      </c>
      <c r="D4880" s="130">
        <f t="shared" si="154"/>
        <v>-1.7033226030284402E-2</v>
      </c>
      <c r="E4880" s="130">
        <v>1.4404239925532265E-2</v>
      </c>
      <c r="G4880" s="130">
        <v>4878</v>
      </c>
      <c r="H4880" s="130">
        <f t="shared" ca="1" si="155"/>
        <v>-8.5608899704703659E-3</v>
      </c>
    </row>
    <row r="4881" spans="2:8" x14ac:dyDescent="0.25">
      <c r="B4881" s="136">
        <v>38932</v>
      </c>
      <c r="C4881" s="261">
        <v>3.4459726810455318</v>
      </c>
      <c r="D4881" s="130">
        <f t="shared" si="154"/>
        <v>1.5129252988787664E-2</v>
      </c>
      <c r="E4881" s="130">
        <v>1.7328384317097153E-2</v>
      </c>
      <c r="G4881" s="130">
        <v>4879</v>
      </c>
      <c r="H4881" s="130">
        <f t="shared" ca="1" si="155"/>
        <v>-9.8584825264179266E-3</v>
      </c>
    </row>
    <row r="4882" spans="2:8" x14ac:dyDescent="0.25">
      <c r="B4882" s="136">
        <v>38931</v>
      </c>
      <c r="C4882" s="261">
        <v>3.394614696502686</v>
      </c>
      <c r="D4882" s="130">
        <f t="shared" si="154"/>
        <v>3.4277643156333915E-2</v>
      </c>
      <c r="E4882" s="130">
        <v>-1.4903770080749284E-2</v>
      </c>
      <c r="G4882" s="130">
        <v>4880</v>
      </c>
      <c r="H4882" s="130">
        <f t="shared" ca="1" si="155"/>
        <v>-3.8028541634545519E-2</v>
      </c>
    </row>
    <row r="4883" spans="2:8" x14ac:dyDescent="0.25">
      <c r="B4883" s="136">
        <v>38930</v>
      </c>
      <c r="C4883" s="261">
        <v>3.282111644744873</v>
      </c>
      <c r="D4883" s="130">
        <f t="shared" si="154"/>
        <v>-2.0199953266847238E-2</v>
      </c>
      <c r="E4883" s="130">
        <v>-3.3141626315858354E-2</v>
      </c>
      <c r="G4883" s="130">
        <v>4881</v>
      </c>
      <c r="H4883" s="130">
        <f t="shared" ca="1" si="155"/>
        <v>-2.4847723610884616E-2</v>
      </c>
    </row>
    <row r="4884" spans="2:8" x14ac:dyDescent="0.25">
      <c r="B4884" s="136">
        <v>38929</v>
      </c>
      <c r="C4884" s="261">
        <v>3.349776983261108</v>
      </c>
      <c r="D4884" s="130">
        <f t="shared" si="154"/>
        <v>-1.2496745803844085E-2</v>
      </c>
      <c r="E4884" s="130">
        <v>2.0616403657254232E-2</v>
      </c>
      <c r="G4884" s="130">
        <v>4882</v>
      </c>
      <c r="H4884" s="130">
        <f t="shared" ca="1" si="155"/>
        <v>1.0003900464381134E-2</v>
      </c>
    </row>
    <row r="4885" spans="2:8" x14ac:dyDescent="0.25">
      <c r="B4885" s="136">
        <v>38926</v>
      </c>
      <c r="C4885" s="261">
        <v>3.3921680450439449</v>
      </c>
      <c r="D4885" s="130">
        <f t="shared" si="154"/>
        <v>3.2250257014482052E-2</v>
      </c>
      <c r="E4885" s="130">
        <v>1.2654890756807324E-2</v>
      </c>
      <c r="G4885" s="130">
        <v>4883</v>
      </c>
      <c r="H4885" s="130">
        <f t="shared" ca="1" si="155"/>
        <v>-9.9843778892413464E-3</v>
      </c>
    </row>
    <row r="4886" spans="2:8" x14ac:dyDescent="0.25">
      <c r="B4886" s="136">
        <v>38925</v>
      </c>
      <c r="C4886" s="261">
        <v>3.2861876487731929</v>
      </c>
      <c r="D4886" s="130">
        <f t="shared" si="154"/>
        <v>2.4789812722253809E-4</v>
      </c>
      <c r="E4886" s="130">
        <v>-3.1242672787273131E-2</v>
      </c>
      <c r="G4886" s="130">
        <v>4884</v>
      </c>
      <c r="H4886" s="130">
        <f t="shared" ca="1" si="155"/>
        <v>-1.6624738438664636E-2</v>
      </c>
    </row>
    <row r="4887" spans="2:8" x14ac:dyDescent="0.25">
      <c r="B4887" s="136">
        <v>38924</v>
      </c>
      <c r="C4887" s="261">
        <v>3.285373210906982</v>
      </c>
      <c r="D4887" s="130">
        <f t="shared" si="154"/>
        <v>2.0511536457123964E-2</v>
      </c>
      <c r="E4887" s="130">
        <v>-2.4783668897148504E-4</v>
      </c>
      <c r="G4887" s="130">
        <v>4885</v>
      </c>
      <c r="H4887" s="130">
        <f t="shared" ca="1" si="155"/>
        <v>-2.9757606923003218E-2</v>
      </c>
    </row>
    <row r="4888" spans="2:8" x14ac:dyDescent="0.25">
      <c r="B4888" s="136">
        <v>38923</v>
      </c>
      <c r="C4888" s="261">
        <v>3.2193396091461182</v>
      </c>
      <c r="D4888" s="130">
        <f t="shared" si="154"/>
        <v>2.5389248979095446E-3</v>
      </c>
      <c r="E4888" s="130">
        <v>-2.009926955684713E-2</v>
      </c>
      <c r="G4888" s="130">
        <v>4886</v>
      </c>
      <c r="H4888" s="130">
        <f t="shared" ca="1" si="155"/>
        <v>1.0978546285586815E-2</v>
      </c>
    </row>
    <row r="4889" spans="2:8" x14ac:dyDescent="0.25">
      <c r="B4889" s="136">
        <v>38922</v>
      </c>
      <c r="C4889" s="261">
        <v>3.2111866474151611</v>
      </c>
      <c r="D4889" s="130">
        <f t="shared" si="154"/>
        <v>3.1691632911935531E-2</v>
      </c>
      <c r="E4889" s="130">
        <v>-2.532495083089256E-3</v>
      </c>
      <c r="G4889" s="130">
        <v>4887</v>
      </c>
      <c r="H4889" s="130">
        <f t="shared" ca="1" si="155"/>
        <v>-5.4965385265200424E-3</v>
      </c>
    </row>
    <row r="4890" spans="2:8" x14ac:dyDescent="0.25">
      <c r="B4890" s="136">
        <v>38919</v>
      </c>
      <c r="C4890" s="261">
        <v>3.1125450134277339</v>
      </c>
      <c r="D4890" s="130">
        <f t="shared" si="154"/>
        <v>-2.2279000862688973E-2</v>
      </c>
      <c r="E4890" s="130">
        <v>-3.0718125359305602E-2</v>
      </c>
      <c r="G4890" s="130">
        <v>4888</v>
      </c>
      <c r="H4890" s="130">
        <f t="shared" ca="1" si="155"/>
        <v>3.3006709319902773E-2</v>
      </c>
    </row>
    <row r="4891" spans="2:8" x14ac:dyDescent="0.25">
      <c r="B4891" s="136">
        <v>38918</v>
      </c>
      <c r="C4891" s="261">
        <v>3.1834695339202881</v>
      </c>
      <c r="D4891" s="130">
        <f t="shared" si="154"/>
        <v>-3.8177105881318917E-2</v>
      </c>
      <c r="E4891" s="130">
        <v>2.2786664991696789E-2</v>
      </c>
      <c r="G4891" s="130">
        <v>4889</v>
      </c>
      <c r="H4891" s="130">
        <f t="shared" ca="1" si="155"/>
        <v>-1.0999726831695205E-2</v>
      </c>
    </row>
    <row r="4892" spans="2:8" x14ac:dyDescent="0.25">
      <c r="B4892" s="136">
        <v>38917</v>
      </c>
      <c r="C4892" s="261">
        <v>3.3098292350769039</v>
      </c>
      <c r="D4892" s="130">
        <f t="shared" si="154"/>
        <v>2.9150477496351947E-2</v>
      </c>
      <c r="E4892" s="130">
        <v>3.9692448697949349E-2</v>
      </c>
      <c r="G4892" s="130">
        <v>4890</v>
      </c>
      <c r="H4892" s="130">
        <f t="shared" ca="1" si="155"/>
        <v>-2.929187858959258E-2</v>
      </c>
    </row>
    <row r="4893" spans="2:8" x14ac:dyDescent="0.25">
      <c r="B4893" s="136">
        <v>38916</v>
      </c>
      <c r="C4893" s="261">
        <v>3.2160789966583252</v>
      </c>
      <c r="D4893" s="130">
        <f t="shared" si="154"/>
        <v>2.6809122098533457E-2</v>
      </c>
      <c r="E4893" s="130">
        <v>-2.8324796163207606E-2</v>
      </c>
      <c r="G4893" s="130">
        <v>4891</v>
      </c>
      <c r="H4893" s="130">
        <f t="shared" ca="1" si="155"/>
        <v>2.0755907966299728E-2</v>
      </c>
    </row>
    <row r="4894" spans="2:8" x14ac:dyDescent="0.25">
      <c r="B4894" s="136">
        <v>38915</v>
      </c>
      <c r="C4894" s="261">
        <v>3.1321098804473881</v>
      </c>
      <c r="D4894" s="130">
        <f t="shared" si="154"/>
        <v>-2.1021657690787756E-2</v>
      </c>
      <c r="E4894" s="130">
        <v>-2.6109158480928291E-2</v>
      </c>
      <c r="G4894" s="130">
        <v>4892</v>
      </c>
      <c r="H4894" s="130">
        <f t="shared" ca="1" si="155"/>
        <v>-1.4451534377179092E-2</v>
      </c>
    </row>
    <row r="4895" spans="2:8" x14ac:dyDescent="0.25">
      <c r="B4895" s="136">
        <v>38912</v>
      </c>
      <c r="C4895" s="261">
        <v>3.1993658542633061</v>
      </c>
      <c r="D4895" s="130">
        <f t="shared" si="154"/>
        <v>-3.9339785773749719E-3</v>
      </c>
      <c r="E4895" s="130">
        <v>2.1473056943427278E-2</v>
      </c>
      <c r="G4895" s="130">
        <v>4893</v>
      </c>
      <c r="H4895" s="130">
        <f t="shared" ca="1" si="155"/>
        <v>-2.6309440953993625E-3</v>
      </c>
    </row>
    <row r="4896" spans="2:8" x14ac:dyDescent="0.25">
      <c r="B4896" s="136">
        <v>38911</v>
      </c>
      <c r="C4896" s="261">
        <v>3.2120018005371089</v>
      </c>
      <c r="D4896" s="130">
        <f t="shared" si="154"/>
        <v>-3.7851089125372481E-2</v>
      </c>
      <c r="E4896" s="130">
        <v>3.9495158882704292E-3</v>
      </c>
      <c r="G4896" s="130">
        <v>4894</v>
      </c>
      <c r="H4896" s="130">
        <f t="shared" ca="1" si="155"/>
        <v>-4.1122889052548376E-3</v>
      </c>
    </row>
    <row r="4897" spans="2:8" x14ac:dyDescent="0.25">
      <c r="B4897" s="136">
        <v>38910</v>
      </c>
      <c r="C4897" s="261">
        <v>3.338362455368042</v>
      </c>
      <c r="D4897" s="130">
        <f t="shared" si="154"/>
        <v>4.9864981437056234E-2</v>
      </c>
      <c r="E4897" s="130">
        <v>3.9340156910809672E-2</v>
      </c>
      <c r="G4897" s="130">
        <v>4895</v>
      </c>
      <c r="H4897" s="130">
        <f t="shared" ca="1" si="155"/>
        <v>-2.8815006112809308E-2</v>
      </c>
    </row>
    <row r="4898" spans="2:8" x14ac:dyDescent="0.25">
      <c r="B4898" s="136">
        <v>38909</v>
      </c>
      <c r="C4898" s="261">
        <v>3.1798017024993901</v>
      </c>
      <c r="D4898" s="130">
        <f t="shared" si="154"/>
        <v>3.3443419647021647E-3</v>
      </c>
      <c r="E4898" s="130">
        <v>-4.7496566052523247E-2</v>
      </c>
      <c r="G4898" s="130">
        <v>4896</v>
      </c>
      <c r="H4898" s="130">
        <f t="shared" ca="1" si="155"/>
        <v>-5.0113208880256797E-2</v>
      </c>
    </row>
    <row r="4899" spans="2:8" x14ac:dyDescent="0.25">
      <c r="B4899" s="136">
        <v>38908</v>
      </c>
      <c r="C4899" s="261">
        <v>3.1692028045654301</v>
      </c>
      <c r="D4899" s="130">
        <f t="shared" si="154"/>
        <v>1.713759700228859E-2</v>
      </c>
      <c r="E4899" s="130">
        <v>-3.3331946220511196E-3</v>
      </c>
      <c r="G4899" s="130">
        <v>4897</v>
      </c>
      <c r="H4899" s="130">
        <f t="shared" ca="1" si="155"/>
        <v>-4.3670714444361846E-5</v>
      </c>
    </row>
    <row r="4900" spans="2:8" x14ac:dyDescent="0.25">
      <c r="B4900" s="136">
        <v>38905</v>
      </c>
      <c r="C4900" s="261">
        <v>3.1158053874969478</v>
      </c>
      <c r="D4900" s="130">
        <f t="shared" si="154"/>
        <v>-2.0753135228560014E-2</v>
      </c>
      <c r="E4900" s="130">
        <v>-1.6848848231347042E-2</v>
      </c>
      <c r="G4900" s="130">
        <v>4898</v>
      </c>
      <c r="H4900" s="130">
        <f t="shared" ca="1" si="155"/>
        <v>3.0092321505207797E-2</v>
      </c>
    </row>
    <row r="4901" spans="2:8" x14ac:dyDescent="0.25">
      <c r="B4901" s="136">
        <v>38904</v>
      </c>
      <c r="C4901" s="261">
        <v>3.1818385124206539</v>
      </c>
      <c r="D4901" s="130">
        <f t="shared" si="154"/>
        <v>1.7068223586466025E-2</v>
      </c>
      <c r="E4901" s="130">
        <v>2.1192955499943187E-2</v>
      </c>
      <c r="G4901" s="130">
        <v>4899</v>
      </c>
      <c r="H4901" s="130">
        <f t="shared" ca="1" si="155"/>
        <v>3.0975387553617964E-2</v>
      </c>
    </row>
    <row r="4902" spans="2:8" x14ac:dyDescent="0.25">
      <c r="B4902" s="136">
        <v>38903</v>
      </c>
      <c r="C4902" s="261">
        <v>3.1284415721893311</v>
      </c>
      <c r="D4902" s="130">
        <f t="shared" si="154"/>
        <v>-2.2666398429966064E-2</v>
      </c>
      <c r="E4902" s="130">
        <v>-1.6781788272057809E-2</v>
      </c>
      <c r="G4902" s="130">
        <v>4900</v>
      </c>
      <c r="H4902" s="130">
        <f t="shared" ca="1" si="155"/>
        <v>1.4392460590783435E-2</v>
      </c>
    </row>
    <row r="4903" spans="2:8" x14ac:dyDescent="0.25">
      <c r="B4903" s="136">
        <v>38901</v>
      </c>
      <c r="C4903" s="261">
        <v>3.2009966373443599</v>
      </c>
      <c r="D4903" s="130">
        <f t="shared" si="154"/>
        <v>2.7744923319595577E-2</v>
      </c>
      <c r="E4903" s="130">
        <v>2.319207934072226E-2</v>
      </c>
      <c r="G4903" s="130">
        <v>4901</v>
      </c>
      <c r="H4903" s="130">
        <f t="shared" ca="1" si="155"/>
        <v>6.1582276514449981E-2</v>
      </c>
    </row>
    <row r="4904" spans="2:8" x14ac:dyDescent="0.25">
      <c r="B4904" s="136">
        <v>38898</v>
      </c>
      <c r="C4904" s="261">
        <v>3.114582777023315</v>
      </c>
      <c r="D4904" s="130">
        <f t="shared" si="154"/>
        <v>1.9071888780300132E-2</v>
      </c>
      <c r="E4904" s="130">
        <v>-2.6995923492358423E-2</v>
      </c>
      <c r="G4904" s="130">
        <v>4902</v>
      </c>
      <c r="H4904" s="130">
        <f t="shared" ca="1" si="155"/>
        <v>-2.7622313357747976E-2</v>
      </c>
    </row>
    <row r="4905" spans="2:8" x14ac:dyDescent="0.25">
      <c r="B4905" s="136">
        <v>38897</v>
      </c>
      <c r="C4905" s="261">
        <v>3.0562934875488281</v>
      </c>
      <c r="D4905" s="130">
        <f t="shared" si="154"/>
        <v>3.1361571728049958E-2</v>
      </c>
      <c r="E4905" s="130">
        <v>-1.8714959160660162E-2</v>
      </c>
      <c r="G4905" s="130">
        <v>4903</v>
      </c>
      <c r="H4905" s="130">
        <f t="shared" ca="1" si="155"/>
        <v>3.0888975998084461E-2</v>
      </c>
    </row>
    <row r="4906" spans="2:8" x14ac:dyDescent="0.25">
      <c r="B4906" s="136">
        <v>38896</v>
      </c>
      <c r="C4906" s="261">
        <v>2.9633579254150391</v>
      </c>
      <c r="D4906" s="130">
        <f t="shared" si="154"/>
        <v>2.4376490352746246E-2</v>
      </c>
      <c r="E4906" s="130">
        <v>-3.0407931212235815E-2</v>
      </c>
      <c r="G4906" s="130">
        <v>4904</v>
      </c>
      <c r="H4906" s="130">
        <f t="shared" ca="1" si="155"/>
        <v>-5.0575515291490562E-2</v>
      </c>
    </row>
    <row r="4907" spans="2:8" x14ac:dyDescent="0.25">
      <c r="B4907" s="136">
        <v>38895</v>
      </c>
      <c r="C4907" s="261">
        <v>2.8928406238555908</v>
      </c>
      <c r="D4907" s="130">
        <f t="shared" si="154"/>
        <v>2.8261234840910505E-3</v>
      </c>
      <c r="E4907" s="130">
        <v>-2.3796417218001704E-2</v>
      </c>
      <c r="G4907" s="130">
        <v>4905</v>
      </c>
      <c r="H4907" s="130">
        <f t="shared" ca="1" si="155"/>
        <v>-4.7046788733526052E-2</v>
      </c>
    </row>
    <row r="4908" spans="2:8" x14ac:dyDescent="0.25">
      <c r="B4908" s="136">
        <v>38894</v>
      </c>
      <c r="C4908" s="261">
        <v>2.884688138961792</v>
      </c>
      <c r="D4908" s="130">
        <f t="shared" si="154"/>
        <v>-1.3933323466629609E-2</v>
      </c>
      <c r="E4908" s="130">
        <v>-2.8181590187063813E-3</v>
      </c>
      <c r="G4908" s="130">
        <v>4906</v>
      </c>
      <c r="H4908" s="130">
        <f t="shared" ca="1" si="155"/>
        <v>-1.5535886891054012E-2</v>
      </c>
    </row>
    <row r="4909" spans="2:8" x14ac:dyDescent="0.25">
      <c r="B4909" s="136">
        <v>38891</v>
      </c>
      <c r="C4909" s="261">
        <v>2.9254493713378911</v>
      </c>
      <c r="D4909" s="130">
        <f t="shared" si="154"/>
        <v>1.5351694857152617E-3</v>
      </c>
      <c r="E4909" s="130">
        <v>1.4130204172007712E-2</v>
      </c>
      <c r="G4909" s="130">
        <v>4907</v>
      </c>
      <c r="H4909" s="130">
        <f t="shared" ca="1" si="155"/>
        <v>9.9646047374007864E-3</v>
      </c>
    </row>
    <row r="4910" spans="2:8" x14ac:dyDescent="0.25">
      <c r="B4910" s="136">
        <v>38890</v>
      </c>
      <c r="C4910" s="261">
        <v>2.920965194702148</v>
      </c>
      <c r="D4910" s="130">
        <f t="shared" si="154"/>
        <v>-5.9648199276070542E-3</v>
      </c>
      <c r="E4910" s="130">
        <v>-1.5328163528232021E-3</v>
      </c>
      <c r="G4910" s="130">
        <v>4908</v>
      </c>
      <c r="H4910" s="130">
        <f t="shared" ca="1" si="155"/>
        <v>2.5779647698423589E-2</v>
      </c>
    </row>
    <row r="4911" spans="2:8" x14ac:dyDescent="0.25">
      <c r="B4911" s="136">
        <v>38889</v>
      </c>
      <c r="C4911" s="261">
        <v>2.9384927749633789</v>
      </c>
      <c r="D4911" s="130">
        <f t="shared" si="154"/>
        <v>1.9804843441923476E-2</v>
      </c>
      <c r="E4911" s="130">
        <v>6.000612500628652E-3</v>
      </c>
      <c r="G4911" s="130">
        <v>4909</v>
      </c>
      <c r="H4911" s="130">
        <f t="shared" ca="1" si="155"/>
        <v>-5.2069882132596938E-3</v>
      </c>
    </row>
    <row r="4912" spans="2:8" x14ac:dyDescent="0.25">
      <c r="B4912" s="136">
        <v>38888</v>
      </c>
      <c r="C4912" s="261">
        <v>2.8814265727996831</v>
      </c>
      <c r="D4912" s="130">
        <f t="shared" si="154"/>
        <v>1.1324638988303973E-3</v>
      </c>
      <c r="E4912" s="130">
        <v>-1.9420228849944012E-2</v>
      </c>
      <c r="G4912" s="130">
        <v>4910</v>
      </c>
      <c r="H4912" s="130">
        <f t="shared" ca="1" si="155"/>
        <v>2.5092420839506067E-4</v>
      </c>
    </row>
    <row r="4913" spans="2:8" x14ac:dyDescent="0.25">
      <c r="B4913" s="136">
        <v>38887</v>
      </c>
      <c r="C4913" s="261">
        <v>2.8781671524047852</v>
      </c>
      <c r="D4913" s="130">
        <f t="shared" si="154"/>
        <v>3.1260677823234636E-3</v>
      </c>
      <c r="E4913" s="130">
        <v>-1.1311828750614149E-3</v>
      </c>
      <c r="G4913" s="130">
        <v>4911</v>
      </c>
      <c r="H4913" s="130">
        <f t="shared" ca="1" si="155"/>
        <v>6.9986329300239887E-3</v>
      </c>
    </row>
    <row r="4914" spans="2:8" x14ac:dyDescent="0.25">
      <c r="B4914" s="136">
        <v>38884</v>
      </c>
      <c r="C4914" s="261">
        <v>2.8691978454589839</v>
      </c>
      <c r="D4914" s="130">
        <f t="shared" si="154"/>
        <v>1.0479209598130274E-2</v>
      </c>
      <c r="E4914" s="130">
        <v>-3.1163259362150426E-3</v>
      </c>
      <c r="G4914" s="130">
        <v>4912</v>
      </c>
      <c r="H4914" s="130">
        <f t="shared" ca="1" si="155"/>
        <v>-2.3810352984700693E-4</v>
      </c>
    </row>
    <row r="4915" spans="2:8" x14ac:dyDescent="0.25">
      <c r="B4915" s="136">
        <v>38883</v>
      </c>
      <c r="C4915" s="261">
        <v>2.8394427299499512</v>
      </c>
      <c r="D4915" s="130">
        <f t="shared" si="154"/>
        <v>5.5774609430752298E-2</v>
      </c>
      <c r="E4915" s="130">
        <v>-1.0370534592490903E-2</v>
      </c>
      <c r="G4915" s="130">
        <v>4913</v>
      </c>
      <c r="H4915" s="130">
        <f t="shared" ca="1" si="155"/>
        <v>1.4662495164562882E-2</v>
      </c>
    </row>
    <row r="4916" spans="2:8" x14ac:dyDescent="0.25">
      <c r="B4916" s="136">
        <v>38882</v>
      </c>
      <c r="C4916" s="261">
        <v>2.689440250396729</v>
      </c>
      <c r="D4916" s="130">
        <f t="shared" si="154"/>
        <v>4.1088927797962582E-3</v>
      </c>
      <c r="E4916" s="130">
        <v>-5.2828140525963768E-2</v>
      </c>
      <c r="G4916" s="130">
        <v>4914</v>
      </c>
      <c r="H4916" s="130">
        <f t="shared" ca="1" si="155"/>
        <v>-3.3544564421800243E-4</v>
      </c>
    </row>
    <row r="4917" spans="2:8" x14ac:dyDescent="0.25">
      <c r="B4917" s="136">
        <v>38881</v>
      </c>
      <c r="C4917" s="261">
        <v>2.6784348487853999</v>
      </c>
      <c r="D4917" s="130">
        <f t="shared" si="154"/>
        <v>-1.5727963031042388E-2</v>
      </c>
      <c r="E4917" s="130">
        <v>-4.0920788664873912E-3</v>
      </c>
      <c r="G4917" s="130">
        <v>4915</v>
      </c>
      <c r="H4917" s="130">
        <f t="shared" ca="1" si="155"/>
        <v>-1.3358472012217869E-2</v>
      </c>
    </row>
    <row r="4918" spans="2:8" x14ac:dyDescent="0.25">
      <c r="B4918" s="136">
        <v>38880</v>
      </c>
      <c r="C4918" s="261">
        <v>2.7212343215942378</v>
      </c>
      <c r="D4918" s="130">
        <f t="shared" si="154"/>
        <v>-3.0214901627048055E-2</v>
      </c>
      <c r="E4918" s="130">
        <v>1.5979284628949004E-2</v>
      </c>
      <c r="G4918" s="130">
        <v>4916</v>
      </c>
      <c r="H4918" s="130">
        <f t="shared" ca="1" si="155"/>
        <v>2.7755043754023032E-2</v>
      </c>
    </row>
    <row r="4919" spans="2:8" x14ac:dyDescent="0.25">
      <c r="B4919" s="136">
        <v>38877</v>
      </c>
      <c r="C4919" s="261">
        <v>2.8060178756713872</v>
      </c>
      <c r="D4919" s="130">
        <f t="shared" si="154"/>
        <v>1.6988883737870844E-2</v>
      </c>
      <c r="E4919" s="130">
        <v>3.1156285735613829E-2</v>
      </c>
      <c r="G4919" s="130">
        <v>4917</v>
      </c>
      <c r="H4919" s="130">
        <f t="shared" ca="1" si="155"/>
        <v>-4.4432358383846085E-2</v>
      </c>
    </row>
    <row r="4920" spans="2:8" x14ac:dyDescent="0.25">
      <c r="B4920" s="136">
        <v>38876</v>
      </c>
      <c r="C4920" s="261">
        <v>2.7591431140899658</v>
      </c>
      <c r="D4920" s="130">
        <f t="shared" si="154"/>
        <v>-2.3231978970851969E-2</v>
      </c>
      <c r="E4920" s="130">
        <v>-1.6705083024535532E-2</v>
      </c>
      <c r="G4920" s="130">
        <v>4918</v>
      </c>
      <c r="H4920" s="130">
        <f t="shared" ca="1" si="155"/>
        <v>-1.5821096687166629E-2</v>
      </c>
    </row>
    <row r="4921" spans="2:8" x14ac:dyDescent="0.25">
      <c r="B4921" s="136">
        <v>38875</v>
      </c>
      <c r="C4921" s="261">
        <v>2.82476806640625</v>
      </c>
      <c r="D4921" s="130">
        <f t="shared" si="154"/>
        <v>-9.1511010081739754E-3</v>
      </c>
      <c r="E4921" s="130">
        <v>2.3784540925463709E-2</v>
      </c>
      <c r="G4921" s="130">
        <v>4919</v>
      </c>
      <c r="H4921" s="130">
        <f t="shared" ca="1" si="155"/>
        <v>-3.201343976482126E-2</v>
      </c>
    </row>
    <row r="4922" spans="2:8" x14ac:dyDescent="0.25">
      <c r="B4922" s="136">
        <v>38874</v>
      </c>
      <c r="C4922" s="261">
        <v>2.8508565425872798</v>
      </c>
      <c r="D4922" s="130">
        <f t="shared" si="154"/>
        <v>1.9088001150903016E-2</v>
      </c>
      <c r="E4922" s="130">
        <v>9.2356170728807221E-3</v>
      </c>
      <c r="G4922" s="130">
        <v>4920</v>
      </c>
      <c r="H4922" s="130">
        <f t="shared" ca="1" si="155"/>
        <v>2.1085465619285822E-2</v>
      </c>
    </row>
    <row r="4923" spans="2:8" x14ac:dyDescent="0.25">
      <c r="B4923" s="136">
        <v>38873</v>
      </c>
      <c r="C4923" s="261">
        <v>2.7974586486816411</v>
      </c>
      <c r="D4923" s="130">
        <f t="shared" si="154"/>
        <v>-3.8929862489570644E-2</v>
      </c>
      <c r="E4923" s="130">
        <v>-1.8730473844600325E-2</v>
      </c>
      <c r="G4923" s="130">
        <v>4921</v>
      </c>
      <c r="H4923" s="130">
        <f t="shared" ca="1" si="155"/>
        <v>-3.3170844737260646E-2</v>
      </c>
    </row>
    <row r="4924" spans="2:8" x14ac:dyDescent="0.25">
      <c r="B4924" s="136">
        <v>38870</v>
      </c>
      <c r="C4924" s="261">
        <v>2.910774707794189</v>
      </c>
      <c r="D4924" s="130">
        <f t="shared" si="154"/>
        <v>2.3861187039454245E-3</v>
      </c>
      <c r="E4924" s="130">
        <v>4.0506786102432801E-2</v>
      </c>
      <c r="G4924" s="130">
        <v>4922</v>
      </c>
      <c r="H4924" s="130">
        <f t="shared" ca="1" si="155"/>
        <v>2.0780745229931001E-2</v>
      </c>
    </row>
    <row r="4925" spans="2:8" x14ac:dyDescent="0.25">
      <c r="B4925" s="136">
        <v>38869</v>
      </c>
      <c r="C4925" s="261">
        <v>2.9038457870483398</v>
      </c>
      <c r="D4925" s="130">
        <f t="shared" si="154"/>
        <v>9.0650565297412337E-3</v>
      </c>
      <c r="E4925" s="130">
        <v>-2.3804386946525186E-3</v>
      </c>
      <c r="G4925" s="130">
        <v>4923</v>
      </c>
      <c r="H4925" s="130">
        <f t="shared" ca="1" si="155"/>
        <v>-8.2140179753590493E-3</v>
      </c>
    </row>
    <row r="4926" spans="2:8" x14ac:dyDescent="0.25">
      <c r="B4926" s="136">
        <v>38868</v>
      </c>
      <c r="C4926" s="261">
        <v>2.8777587413787842</v>
      </c>
      <c r="D4926" s="130">
        <f t="shared" si="154"/>
        <v>1.2767290309794541E-2</v>
      </c>
      <c r="E4926" s="130">
        <v>-8.9836195110320431E-3</v>
      </c>
      <c r="G4926" s="130">
        <v>4924</v>
      </c>
      <c r="H4926" s="130">
        <f t="shared" ca="1" si="155"/>
        <v>9.4049272710363518E-3</v>
      </c>
    </row>
    <row r="4927" spans="2:8" x14ac:dyDescent="0.25">
      <c r="B4927" s="136">
        <v>38867</v>
      </c>
      <c r="C4927" s="261">
        <v>2.8414807319641109</v>
      </c>
      <c r="D4927" s="130">
        <f t="shared" si="154"/>
        <v>-2.5035125385868259E-2</v>
      </c>
      <c r="E4927" s="130">
        <v>-1.2606341488269399E-2</v>
      </c>
      <c r="G4927" s="130">
        <v>4925</v>
      </c>
      <c r="H4927" s="130">
        <f t="shared" ca="1" si="155"/>
        <v>-4.3367595809808597E-2</v>
      </c>
    </row>
    <row r="4928" spans="2:8" x14ac:dyDescent="0.25">
      <c r="B4928" s="136">
        <v>38863</v>
      </c>
      <c r="C4928" s="261">
        <v>2.914444208145142</v>
      </c>
      <c r="D4928" s="130">
        <f t="shared" si="154"/>
        <v>-1.202168594402209E-2</v>
      </c>
      <c r="E4928" s="130">
        <v>2.5677976753548763E-2</v>
      </c>
      <c r="G4928" s="130">
        <v>4926</v>
      </c>
      <c r="H4928" s="130">
        <f t="shared" ca="1" si="155"/>
        <v>-1.6022731895184748E-2</v>
      </c>
    </row>
    <row r="4929" spans="2:8" x14ac:dyDescent="0.25">
      <c r="B4929" s="136">
        <v>38862</v>
      </c>
      <c r="C4929" s="261">
        <v>2.9499070644378662</v>
      </c>
      <c r="D4929" s="130">
        <f t="shared" si="154"/>
        <v>5.3574229477206997E-2</v>
      </c>
      <c r="E4929" s="130">
        <v>1.2167965402670724E-2</v>
      </c>
      <c r="G4929" s="130">
        <v>4927</v>
      </c>
      <c r="H4929" s="130">
        <f t="shared" ca="1" si="155"/>
        <v>1.8232015443034412E-2</v>
      </c>
    </row>
    <row r="4930" spans="2:8" x14ac:dyDescent="0.25">
      <c r="B4930" s="136">
        <v>38861</v>
      </c>
      <c r="C4930" s="261">
        <v>2.799904346466064</v>
      </c>
      <c r="D4930" s="130">
        <f t="shared" si="154"/>
        <v>-9.3880654865966789E-3</v>
      </c>
      <c r="E4930" s="130">
        <v>-5.084998092995404E-2</v>
      </c>
      <c r="G4930" s="130">
        <v>4928</v>
      </c>
      <c r="H4930" s="130">
        <f t="shared" ca="1" si="155"/>
        <v>-2.1649685800104373E-2</v>
      </c>
    </row>
    <row r="4931" spans="2:8" x14ac:dyDescent="0.25">
      <c r="B4931" s="136">
        <v>38860</v>
      </c>
      <c r="C4931" s="261">
        <v>2.8264391422271729</v>
      </c>
      <c r="D4931" s="130">
        <f t="shared" ref="D4931:D4994" si="156">(C4931-C4932)/C4932</f>
        <v>1.7120864158338674E-3</v>
      </c>
      <c r="E4931" s="130">
        <v>9.4770365261227889E-3</v>
      </c>
      <c r="G4931" s="130">
        <v>4929</v>
      </c>
      <c r="H4931" s="130">
        <f t="shared" ref="H4931:H4994" ca="1" si="157">_xlfn.NORM.INV(RAND(),N$5,N$6)</f>
        <v>-6.5155544846538672E-3</v>
      </c>
    </row>
    <row r="4932" spans="2:8" x14ac:dyDescent="0.25">
      <c r="B4932" s="136">
        <v>38859</v>
      </c>
      <c r="C4932" s="261">
        <v>2.821608304977417</v>
      </c>
      <c r="D4932" s="130">
        <f t="shared" si="156"/>
        <v>-5.1177953835905267E-2</v>
      </c>
      <c r="E4932" s="130">
        <v>-1.7091601858971088E-3</v>
      </c>
      <c r="G4932" s="130">
        <v>4930</v>
      </c>
      <c r="H4932" s="130">
        <f t="shared" ca="1" si="157"/>
        <v>1.4203901330399756E-2</v>
      </c>
    </row>
    <row r="4933" spans="2:8" x14ac:dyDescent="0.25">
      <c r="B4933" s="136">
        <v>38856</v>
      </c>
      <c r="C4933" s="261">
        <v>2.9738013744354248</v>
      </c>
      <c r="D4933" s="130">
        <f t="shared" si="156"/>
        <v>2.4126405153315905E-2</v>
      </c>
      <c r="E4933" s="130">
        <v>5.3938411362602613E-2</v>
      </c>
      <c r="G4933" s="130">
        <v>4931</v>
      </c>
      <c r="H4933" s="130">
        <f t="shared" ca="1" si="157"/>
        <v>-2.1009426954524679E-2</v>
      </c>
    </row>
    <row r="4934" spans="2:8" x14ac:dyDescent="0.25">
      <c r="B4934" s="136">
        <v>38855</v>
      </c>
      <c r="C4934" s="261">
        <v>2.9037444591522221</v>
      </c>
      <c r="D4934" s="130">
        <f t="shared" si="156"/>
        <v>-3.1946083586940885E-2</v>
      </c>
      <c r="E4934" s="130">
        <v>-2.3558034469098651E-2</v>
      </c>
      <c r="G4934" s="130">
        <v>4932</v>
      </c>
      <c r="H4934" s="130">
        <f t="shared" ca="1" si="157"/>
        <v>-2.875838025411043E-3</v>
      </c>
    </row>
    <row r="4935" spans="2:8" x14ac:dyDescent="0.25">
      <c r="B4935" s="136">
        <v>38854</v>
      </c>
      <c r="C4935" s="261">
        <v>2.9995689392089839</v>
      </c>
      <c r="D4935" s="130">
        <f t="shared" si="156"/>
        <v>-2.8429759009944197E-2</v>
      </c>
      <c r="E4935" s="130">
        <v>3.3000314388800848E-2</v>
      </c>
      <c r="G4935" s="130">
        <v>4933</v>
      </c>
      <c r="H4935" s="130">
        <f t="shared" ca="1" si="157"/>
        <v>-1.7644304344123857E-2</v>
      </c>
    </row>
    <row r="4936" spans="2:8" x14ac:dyDescent="0.25">
      <c r="B4936" s="136">
        <v>38853</v>
      </c>
      <c r="C4936" s="261">
        <v>3.08734130859375</v>
      </c>
      <c r="D4936" s="130">
        <f t="shared" si="156"/>
        <v>6.2990205849445449E-3</v>
      </c>
      <c r="E4936" s="130">
        <v>2.9261660979831492E-2</v>
      </c>
      <c r="G4936" s="130">
        <v>4934</v>
      </c>
      <c r="H4936" s="130">
        <f t="shared" ca="1" si="157"/>
        <v>-3.8923777724161356E-2</v>
      </c>
    </row>
    <row r="4937" spans="2:8" x14ac:dyDescent="0.25">
      <c r="B4937" s="136">
        <v>38852</v>
      </c>
      <c r="C4937" s="261">
        <v>3.0680158138275151</v>
      </c>
      <c r="D4937" s="130">
        <f t="shared" si="156"/>
        <v>-1.141632790560167E-2</v>
      </c>
      <c r="E4937" s="130">
        <v>-6.2595912905520183E-3</v>
      </c>
      <c r="G4937" s="130">
        <v>4935</v>
      </c>
      <c r="H4937" s="130">
        <f t="shared" ca="1" si="157"/>
        <v>-1.2864825753260719E-2</v>
      </c>
    </row>
    <row r="4938" spans="2:8" x14ac:dyDescent="0.25">
      <c r="B4938" s="136">
        <v>38849</v>
      </c>
      <c r="C4938" s="261">
        <v>3.1034457683563228</v>
      </c>
      <c r="D4938" s="130">
        <f t="shared" si="156"/>
        <v>-1.9463544629197929E-2</v>
      </c>
      <c r="E4938" s="130">
        <v>1.1548165550231283E-2</v>
      </c>
      <c r="G4938" s="130">
        <v>4936</v>
      </c>
      <c r="H4938" s="130">
        <f t="shared" ca="1" si="157"/>
        <v>-1.3341770651360047E-2</v>
      </c>
    </row>
    <row r="4939" spans="2:8" x14ac:dyDescent="0.25">
      <c r="B4939" s="136">
        <v>38848</v>
      </c>
      <c r="C4939" s="261">
        <v>3.1650488376617432</v>
      </c>
      <c r="D4939" s="130">
        <f t="shared" si="156"/>
        <v>-3.1061102771332665E-2</v>
      </c>
      <c r="E4939" s="130">
        <v>1.9849893925501776E-2</v>
      </c>
      <c r="G4939" s="130">
        <v>4937</v>
      </c>
      <c r="H4939" s="130">
        <f t="shared" ca="1" si="157"/>
        <v>-1.2124984853872421E-2</v>
      </c>
    </row>
    <row r="4940" spans="2:8" x14ac:dyDescent="0.25">
      <c r="B4940" s="136">
        <v>38847</v>
      </c>
      <c r="C4940" s="261">
        <v>3.2665102481842041</v>
      </c>
      <c r="D4940" s="130">
        <f t="shared" si="156"/>
        <v>-1.5651449576440362E-2</v>
      </c>
      <c r="E4940" s="130">
        <v>3.2056823046502508E-2</v>
      </c>
      <c r="G4940" s="130">
        <v>4938</v>
      </c>
      <c r="H4940" s="130">
        <f t="shared" ca="1" si="157"/>
        <v>-2.6198009806820948E-2</v>
      </c>
    </row>
    <row r="4941" spans="2:8" x14ac:dyDescent="0.25">
      <c r="B4941" s="136">
        <v>38846</v>
      </c>
      <c r="C4941" s="261">
        <v>3.3184487819671631</v>
      </c>
      <c r="D4941" s="130">
        <f t="shared" si="156"/>
        <v>7.5794045439219679E-3</v>
      </c>
      <c r="E4941" s="130">
        <v>1.5900312516034722E-2</v>
      </c>
      <c r="G4941" s="130">
        <v>4939</v>
      </c>
      <c r="H4941" s="130">
        <f t="shared" ca="1" si="157"/>
        <v>2.1832757755057726E-2</v>
      </c>
    </row>
    <row r="4942" spans="2:8" x14ac:dyDescent="0.25">
      <c r="B4942" s="136">
        <v>38845</v>
      </c>
      <c r="C4942" s="261">
        <v>3.2934861183166499</v>
      </c>
      <c r="D4942" s="130">
        <f t="shared" si="156"/>
        <v>-4.5028362975462243E-3</v>
      </c>
      <c r="E4942" s="130">
        <v>-7.5223893121880193E-3</v>
      </c>
      <c r="G4942" s="130">
        <v>4940</v>
      </c>
      <c r="H4942" s="130">
        <f t="shared" ca="1" si="157"/>
        <v>1.4674178106499979E-2</v>
      </c>
    </row>
    <row r="4943" spans="2:8" x14ac:dyDescent="0.25">
      <c r="B4943" s="136">
        <v>38842</v>
      </c>
      <c r="C4943" s="261">
        <v>3.3083832263946529</v>
      </c>
      <c r="D4943" s="130">
        <f t="shared" si="156"/>
        <v>1.4068626290316362E-2</v>
      </c>
      <c r="E4943" s="130">
        <v>4.5232035426392096E-3</v>
      </c>
      <c r="G4943" s="130">
        <v>4941</v>
      </c>
      <c r="H4943" s="130">
        <f t="shared" ca="1" si="157"/>
        <v>2.0205328196087297E-2</v>
      </c>
    </row>
    <row r="4944" spans="2:8" x14ac:dyDescent="0.25">
      <c r="B4944" s="136">
        <v>38841</v>
      </c>
      <c r="C4944" s="261">
        <v>3.2624845504760742</v>
      </c>
      <c r="D4944" s="130">
        <f t="shared" si="156"/>
        <v>2.3623103940984238E-2</v>
      </c>
      <c r="E4944" s="130">
        <v>-1.3873445963694249E-2</v>
      </c>
      <c r="G4944" s="130">
        <v>4942</v>
      </c>
      <c r="H4944" s="130">
        <f t="shared" ca="1" si="157"/>
        <v>-9.116284065159715E-3</v>
      </c>
    </row>
    <row r="4945" spans="2:8" x14ac:dyDescent="0.25">
      <c r="B4945" s="136">
        <v>38840</v>
      </c>
      <c r="C4945" s="261">
        <v>3.1871931552886958</v>
      </c>
      <c r="D4945" s="130">
        <f t="shared" si="156"/>
        <v>1.4091702993165844E-2</v>
      </c>
      <c r="E4945" s="130">
        <v>-2.3077931564884059E-2</v>
      </c>
      <c r="G4945" s="130">
        <v>4943</v>
      </c>
      <c r="H4945" s="130">
        <f t="shared" ca="1" si="157"/>
        <v>-3.9958040421306122E-2</v>
      </c>
    </row>
    <row r="4946" spans="2:8" x14ac:dyDescent="0.25">
      <c r="B4946" s="136">
        <v>38839</v>
      </c>
      <c r="C4946" s="261">
        <v>3.1429042816162109</v>
      </c>
      <c r="D4946" s="130">
        <f t="shared" si="156"/>
        <v>6.409666663935395E-4</v>
      </c>
      <c r="E4946" s="130">
        <v>-1.3895886290730072E-2</v>
      </c>
      <c r="G4946" s="130">
        <v>4944</v>
      </c>
      <c r="H4946" s="130">
        <f t="shared" ca="1" si="157"/>
        <v>9.3190768329359675E-3</v>
      </c>
    </row>
    <row r="4947" spans="2:8" x14ac:dyDescent="0.25">
      <c r="B4947" s="136">
        <v>38838</v>
      </c>
      <c r="C4947" s="261">
        <v>3.1408910751342769</v>
      </c>
      <c r="D4947" s="130">
        <f t="shared" si="156"/>
        <v>-8.1373703765387339E-3</v>
      </c>
      <c r="E4947" s="130">
        <v>-6.4055609129106664E-4</v>
      </c>
      <c r="G4947" s="130">
        <v>4945</v>
      </c>
      <c r="H4947" s="130">
        <f t="shared" ca="1" si="157"/>
        <v>4.7111112499630689E-3</v>
      </c>
    </row>
    <row r="4948" spans="2:8" x14ac:dyDescent="0.25">
      <c r="B4948" s="136">
        <v>38835</v>
      </c>
      <c r="C4948" s="261">
        <v>3.1666593551635742</v>
      </c>
      <c r="D4948" s="130">
        <f t="shared" si="156"/>
        <v>4.2549944850222753E-2</v>
      </c>
      <c r="E4948" s="130">
        <v>8.2041304244196665E-3</v>
      </c>
      <c r="G4948" s="130">
        <v>4946</v>
      </c>
      <c r="H4948" s="130">
        <f t="shared" ca="1" si="157"/>
        <v>-4.1351912595219453E-4</v>
      </c>
    </row>
    <row r="4949" spans="2:8" x14ac:dyDescent="0.25">
      <c r="B4949" s="136">
        <v>38834</v>
      </c>
      <c r="C4949" s="261">
        <v>3.0374174118041992</v>
      </c>
      <c r="D4949" s="130">
        <f t="shared" si="156"/>
        <v>-4.6872568524224514E-2</v>
      </c>
      <c r="E4949" s="130">
        <v>-4.0813339505126209E-2</v>
      </c>
      <c r="G4949" s="130">
        <v>4947</v>
      </c>
      <c r="H4949" s="130">
        <f t="shared" ca="1" si="157"/>
        <v>6.9786509270598372E-3</v>
      </c>
    </row>
    <row r="4950" spans="2:8" x14ac:dyDescent="0.25">
      <c r="B4950" s="136">
        <v>38833</v>
      </c>
      <c r="C4950" s="261">
        <v>3.1867904663085942</v>
      </c>
      <c r="D4950" s="130">
        <f t="shared" si="156"/>
        <v>2.4064291435309491E-3</v>
      </c>
      <c r="E4950" s="130">
        <v>4.9177651357331459E-2</v>
      </c>
      <c r="G4950" s="130">
        <v>4948</v>
      </c>
      <c r="H4950" s="130">
        <f t="shared" ca="1" si="157"/>
        <v>5.6079267999560225E-3</v>
      </c>
    </row>
    <row r="4951" spans="2:8" x14ac:dyDescent="0.25">
      <c r="B4951" s="136">
        <v>38832</v>
      </c>
      <c r="C4951" s="261">
        <v>3.1791400909423828</v>
      </c>
      <c r="D4951" s="130">
        <f t="shared" si="156"/>
        <v>-1.5461231295891324E-2</v>
      </c>
      <c r="E4951" s="130">
        <v>-2.4006521442475515E-3</v>
      </c>
      <c r="G4951" s="130">
        <v>4949</v>
      </c>
      <c r="H4951" s="130">
        <f t="shared" ca="1" si="157"/>
        <v>1.6914834186454182E-3</v>
      </c>
    </row>
    <row r="4952" spans="2:8" x14ac:dyDescent="0.25">
      <c r="B4952" s="136">
        <v>38831</v>
      </c>
      <c r="C4952" s="261">
        <v>3.2290654182434082</v>
      </c>
      <c r="D4952" s="130">
        <f t="shared" si="156"/>
        <v>-1.4621471963380076E-2</v>
      </c>
      <c r="E4952" s="130">
        <v>1.5704035013514042E-2</v>
      </c>
      <c r="G4952" s="130">
        <v>4950</v>
      </c>
      <c r="H4952" s="130">
        <f t="shared" ca="1" si="157"/>
        <v>-9.9419266337160139E-3</v>
      </c>
    </row>
    <row r="4953" spans="2:8" x14ac:dyDescent="0.25">
      <c r="B4953" s="136">
        <v>38828</v>
      </c>
      <c r="C4953" s="261">
        <v>3.2769796848297119</v>
      </c>
      <c r="D4953" s="130">
        <f t="shared" si="156"/>
        <v>-1.5244786879415526E-2</v>
      </c>
      <c r="E4953" s="130">
        <v>1.4838431676112892E-2</v>
      </c>
      <c r="G4953" s="130">
        <v>4951</v>
      </c>
      <c r="H4953" s="130">
        <f t="shared" ca="1" si="157"/>
        <v>2.6613379095334989E-2</v>
      </c>
    </row>
    <row r="4954" spans="2:8" x14ac:dyDescent="0.25">
      <c r="B4954" s="136">
        <v>38827</v>
      </c>
      <c r="C4954" s="261">
        <v>3.3277099132537842</v>
      </c>
      <c r="D4954" s="130">
        <f t="shared" si="156"/>
        <v>8.2957000902939126E-3</v>
      </c>
      <c r="E4954" s="130">
        <v>1.5480788196191841E-2</v>
      </c>
      <c r="G4954" s="130">
        <v>4952</v>
      </c>
      <c r="H4954" s="130">
        <f t="shared" ca="1" si="157"/>
        <v>5.5071103575461541E-3</v>
      </c>
    </row>
    <row r="4955" spans="2:8" x14ac:dyDescent="0.25">
      <c r="B4955" s="136">
        <v>38826</v>
      </c>
      <c r="C4955" s="261">
        <v>3.3003313541412349</v>
      </c>
      <c r="D4955" s="130">
        <f t="shared" si="156"/>
        <v>-1.961486580375885E-2</v>
      </c>
      <c r="E4955" s="130">
        <v>-8.2274476520637976E-3</v>
      </c>
      <c r="G4955" s="130">
        <v>4953</v>
      </c>
      <c r="H4955" s="130">
        <f t="shared" ca="1" si="157"/>
        <v>1.6669029152518691E-2</v>
      </c>
    </row>
    <row r="4956" spans="2:8" x14ac:dyDescent="0.25">
      <c r="B4956" s="136">
        <v>38825</v>
      </c>
      <c r="C4956" s="261">
        <v>3.3663620948791499</v>
      </c>
      <c r="D4956" s="130">
        <f t="shared" si="156"/>
        <v>-1.3800324604231133E-2</v>
      </c>
      <c r="E4956" s="130">
        <v>2.0007306434567572E-2</v>
      </c>
      <c r="G4956" s="130">
        <v>4954</v>
      </c>
      <c r="H4956" s="130">
        <f t="shared" ca="1" si="157"/>
        <v>5.2337274250699234E-3</v>
      </c>
    </row>
    <row r="4957" spans="2:8" x14ac:dyDescent="0.25">
      <c r="B4957" s="136">
        <v>38824</v>
      </c>
      <c r="C4957" s="261">
        <v>3.4134690761566162</v>
      </c>
      <c r="D4957" s="130">
        <f t="shared" si="156"/>
        <v>0.13070152390235382</v>
      </c>
      <c r="E4957" s="130">
        <v>1.3993438599229883E-2</v>
      </c>
      <c r="G4957" s="130">
        <v>4955</v>
      </c>
      <c r="H4957" s="130">
        <f t="shared" ca="1" si="157"/>
        <v>2.8267300560440089E-2</v>
      </c>
    </row>
    <row r="4958" spans="2:8" x14ac:dyDescent="0.25">
      <c r="B4958" s="136">
        <v>38820</v>
      </c>
      <c r="C4958" s="261">
        <v>3.0188949108123779</v>
      </c>
      <c r="D4958" s="130">
        <f t="shared" si="156"/>
        <v>-1.8637365256886319E-3</v>
      </c>
      <c r="E4958" s="130">
        <v>-0.11559330304187425</v>
      </c>
      <c r="G4958" s="130">
        <v>4956</v>
      </c>
      <c r="H4958" s="130">
        <f t="shared" ca="1" si="157"/>
        <v>1.1956267649559975E-2</v>
      </c>
    </row>
    <row r="4959" spans="2:8" x14ac:dyDescent="0.25">
      <c r="B4959" s="136">
        <v>38819</v>
      </c>
      <c r="C4959" s="261">
        <v>3.0245318412780762</v>
      </c>
      <c r="D4959" s="130">
        <f t="shared" si="156"/>
        <v>-3.0523442459617343E-3</v>
      </c>
      <c r="E4959" s="130">
        <v>1.8672165253282556E-3</v>
      </c>
      <c r="G4959" s="130">
        <v>4957</v>
      </c>
      <c r="H4959" s="130">
        <f t="shared" ca="1" si="157"/>
        <v>-6.5712522870194415E-4</v>
      </c>
    </row>
    <row r="4960" spans="2:8" x14ac:dyDescent="0.25">
      <c r="B4960" s="136">
        <v>38818</v>
      </c>
      <c r="C4960" s="261">
        <v>3.0337920188903809</v>
      </c>
      <c r="D4960" s="130">
        <f t="shared" si="156"/>
        <v>3.3286996261758881E-3</v>
      </c>
      <c r="E4960" s="130">
        <v>3.061689576523557E-3</v>
      </c>
      <c r="G4960" s="130">
        <v>4958</v>
      </c>
      <c r="H4960" s="130">
        <f t="shared" ca="1" si="157"/>
        <v>3.2528627847293663E-2</v>
      </c>
    </row>
    <row r="4961" spans="2:8" x14ac:dyDescent="0.25">
      <c r="B4961" s="136">
        <v>38817</v>
      </c>
      <c r="C4961" s="261">
        <v>3.0237269401550289</v>
      </c>
      <c r="D4961" s="130">
        <f t="shared" si="156"/>
        <v>-9.8878264831430349E-3</v>
      </c>
      <c r="E4961" s="130">
        <v>-3.3176561454048986E-3</v>
      </c>
      <c r="G4961" s="130">
        <v>4959</v>
      </c>
      <c r="H4961" s="130">
        <f t="shared" ca="1" si="157"/>
        <v>2.785547910009625E-2</v>
      </c>
    </row>
    <row r="4962" spans="2:8" x14ac:dyDescent="0.25">
      <c r="B4962" s="136">
        <v>38814</v>
      </c>
      <c r="C4962" s="261">
        <v>3.053923606872559</v>
      </c>
      <c r="D4962" s="130">
        <f t="shared" si="156"/>
        <v>5.3016383507386326E-3</v>
      </c>
      <c r="E4962" s="130">
        <v>9.9865719739831993E-3</v>
      </c>
      <c r="G4962" s="130">
        <v>4960</v>
      </c>
      <c r="H4962" s="130">
        <f t="shared" ca="1" si="157"/>
        <v>-6.3568786154828971E-3</v>
      </c>
    </row>
    <row r="4963" spans="2:8" x14ac:dyDescent="0.25">
      <c r="B4963" s="136">
        <v>38813</v>
      </c>
      <c r="C4963" s="261">
        <v>3.0378181934356689</v>
      </c>
      <c r="D4963" s="130">
        <f t="shared" si="156"/>
        <v>-1.5013287603702023E-2</v>
      </c>
      <c r="E4963" s="130">
        <v>-5.2736792107852407E-3</v>
      </c>
      <c r="G4963" s="130">
        <v>4961</v>
      </c>
      <c r="H4963" s="130">
        <f t="shared" ca="1" si="157"/>
        <v>1.107561509642835E-2</v>
      </c>
    </row>
    <row r="4964" spans="2:8" x14ac:dyDescent="0.25">
      <c r="B4964" s="136">
        <v>38812</v>
      </c>
      <c r="C4964" s="261">
        <v>3.0841209888458252</v>
      </c>
      <c r="D4964" s="130">
        <f t="shared" si="156"/>
        <v>-2.34571261087392E-2</v>
      </c>
      <c r="E4964" s="130">
        <v>1.5242121964444938E-2</v>
      </c>
      <c r="G4964" s="130">
        <v>4962</v>
      </c>
      <c r="H4964" s="130">
        <f t="shared" ca="1" si="157"/>
        <v>1.9197709693281422E-2</v>
      </c>
    </row>
    <row r="4965" spans="2:8" x14ac:dyDescent="0.25">
      <c r="B4965" s="136">
        <v>38811</v>
      </c>
      <c r="C4965" s="261">
        <v>3.1582033634185791</v>
      </c>
      <c r="D4965" s="130">
        <f t="shared" si="156"/>
        <v>5.3831573797472826E-3</v>
      </c>
      <c r="E4965" s="130">
        <v>2.4020579880193953E-2</v>
      </c>
      <c r="G4965" s="130">
        <v>4963</v>
      </c>
      <c r="H4965" s="130">
        <f t="shared" ca="1" si="157"/>
        <v>-1.2457768798261902E-2</v>
      </c>
    </row>
    <row r="4966" spans="2:8" x14ac:dyDescent="0.25">
      <c r="B4966" s="136">
        <v>38810</v>
      </c>
      <c r="C4966" s="261">
        <v>3.1412932872772221</v>
      </c>
      <c r="D4966" s="130">
        <f t="shared" si="156"/>
        <v>2.0546032391165628E-3</v>
      </c>
      <c r="E4966" s="130">
        <v>-5.3543341563200546E-3</v>
      </c>
      <c r="G4966" s="130">
        <v>4964</v>
      </c>
      <c r="H4966" s="130">
        <f t="shared" ca="1" si="157"/>
        <v>2.7375092663788174E-3</v>
      </c>
    </row>
    <row r="4967" spans="2:8" x14ac:dyDescent="0.25">
      <c r="B4967" s="136">
        <v>38807</v>
      </c>
      <c r="C4967" s="261">
        <v>3.134852409362793</v>
      </c>
      <c r="D4967" s="130">
        <f t="shared" si="156"/>
        <v>2.3665601364002482E-2</v>
      </c>
      <c r="E4967" s="130">
        <v>-2.0503905001534933E-3</v>
      </c>
      <c r="G4967" s="130">
        <v>4965</v>
      </c>
      <c r="H4967" s="130">
        <f t="shared" ca="1" si="157"/>
        <v>3.6192770938319768E-2</v>
      </c>
    </row>
    <row r="4968" spans="2:8" x14ac:dyDescent="0.25">
      <c r="B4968" s="136">
        <v>38806</v>
      </c>
      <c r="C4968" s="261">
        <v>3.0623793601989751</v>
      </c>
      <c r="D4968" s="130">
        <f t="shared" si="156"/>
        <v>1.0898807491128992E-2</v>
      </c>
      <c r="E4968" s="130">
        <v>-2.3118488432617847E-2</v>
      </c>
      <c r="G4968" s="130">
        <v>4966</v>
      </c>
      <c r="H4968" s="130">
        <f t="shared" ca="1" si="157"/>
        <v>4.8848897525827373E-3</v>
      </c>
    </row>
    <row r="4969" spans="2:8" x14ac:dyDescent="0.25">
      <c r="B4969" s="136">
        <v>38805</v>
      </c>
      <c r="C4969" s="261">
        <v>3.0293629169464111</v>
      </c>
      <c r="D4969" s="130">
        <f t="shared" si="156"/>
        <v>2.2421289035625225E-2</v>
      </c>
      <c r="E4969" s="130">
        <v>-1.0781304132881404E-2</v>
      </c>
      <c r="G4969" s="130">
        <v>4967</v>
      </c>
      <c r="H4969" s="130">
        <f t="shared" ca="1" si="157"/>
        <v>8.2310588477246902E-3</v>
      </c>
    </row>
    <row r="4970" spans="2:8" x14ac:dyDescent="0.25">
      <c r="B4970" s="136">
        <v>38804</v>
      </c>
      <c r="C4970" s="261">
        <v>2.9629302024841309</v>
      </c>
      <c r="D4970" s="130">
        <f t="shared" si="156"/>
        <v>7.5301496633560028E-3</v>
      </c>
      <c r="E4970" s="130">
        <v>-2.1929599154545752E-2</v>
      </c>
      <c r="G4970" s="130">
        <v>4968</v>
      </c>
      <c r="H4970" s="130">
        <f t="shared" ca="1" si="157"/>
        <v>-5.7958626661514367E-3</v>
      </c>
    </row>
    <row r="4971" spans="2:8" x14ac:dyDescent="0.25">
      <c r="B4971" s="136">
        <v>38803</v>
      </c>
      <c r="C4971" s="261">
        <v>2.9407856464385991</v>
      </c>
      <c r="D4971" s="130">
        <f t="shared" si="156"/>
        <v>8.4220834443171112E-3</v>
      </c>
      <c r="E4971" s="130">
        <v>-7.4738703014217856E-3</v>
      </c>
      <c r="G4971" s="130">
        <v>4969</v>
      </c>
      <c r="H4971" s="130">
        <f t="shared" ca="1" si="157"/>
        <v>-3.9861635238076266E-2</v>
      </c>
    </row>
    <row r="4972" spans="2:8" x14ac:dyDescent="0.25">
      <c r="B4972" s="136">
        <v>38800</v>
      </c>
      <c r="C4972" s="261">
        <v>2.9162249565124512</v>
      </c>
      <c r="D4972" s="130">
        <f t="shared" si="156"/>
        <v>-7.9442909325557285E-3</v>
      </c>
      <c r="E4972" s="130">
        <v>-8.3517443564415563E-3</v>
      </c>
      <c r="G4972" s="130">
        <v>4970</v>
      </c>
      <c r="H4972" s="130">
        <f t="shared" ca="1" si="157"/>
        <v>1.2040882599596394E-4</v>
      </c>
    </row>
    <row r="4973" spans="2:8" x14ac:dyDescent="0.25">
      <c r="B4973" s="136">
        <v>38799</v>
      </c>
      <c r="C4973" s="261">
        <v>2.9395778179168701</v>
      </c>
      <c r="D4973" s="130">
        <f t="shared" si="156"/>
        <v>-1.7494119260496804E-2</v>
      </c>
      <c r="E4973" s="130">
        <v>8.0079080841372798E-3</v>
      </c>
      <c r="G4973" s="130">
        <v>4971</v>
      </c>
      <c r="H4973" s="130">
        <f t="shared" ca="1" si="157"/>
        <v>-9.3279301731575299E-3</v>
      </c>
    </row>
    <row r="4974" spans="2:8" x14ac:dyDescent="0.25">
      <c r="B4974" s="136">
        <v>38798</v>
      </c>
      <c r="C4974" s="261">
        <v>2.991918802261353</v>
      </c>
      <c r="D4974" s="130">
        <f t="shared" si="156"/>
        <v>2.0741713571592449E-2</v>
      </c>
      <c r="E4974" s="130">
        <v>1.7805612773869096E-2</v>
      </c>
      <c r="G4974" s="130">
        <v>4972</v>
      </c>
      <c r="H4974" s="130">
        <f t="shared" ca="1" si="157"/>
        <v>-6.5115255782816378E-2</v>
      </c>
    </row>
    <row r="4975" spans="2:8" x14ac:dyDescent="0.25">
      <c r="B4975" s="136">
        <v>38797</v>
      </c>
      <c r="C4975" s="261">
        <v>2.9311223030090332</v>
      </c>
      <c r="D4975" s="130">
        <f t="shared" si="156"/>
        <v>-4.1041961142299077E-3</v>
      </c>
      <c r="E4975" s="130">
        <v>-2.0320237035299404E-2</v>
      </c>
      <c r="G4975" s="130">
        <v>4973</v>
      </c>
      <c r="H4975" s="130">
        <f t="shared" ca="1" si="157"/>
        <v>1.5953528923460775E-2</v>
      </c>
    </row>
    <row r="4976" spans="2:8" x14ac:dyDescent="0.25">
      <c r="B4976" s="136">
        <v>38796</v>
      </c>
      <c r="C4976" s="261">
        <v>2.9432017803192139</v>
      </c>
      <c r="D4976" s="130">
        <f t="shared" si="156"/>
        <v>1.881568569129281E-2</v>
      </c>
      <c r="E4976" s="130">
        <v>4.121109957704633E-3</v>
      </c>
      <c r="G4976" s="130">
        <v>4974</v>
      </c>
      <c r="H4976" s="130">
        <f t="shared" ca="1" si="157"/>
        <v>-6.216701114521956E-3</v>
      </c>
    </row>
    <row r="4977" spans="2:8" x14ac:dyDescent="0.25">
      <c r="B4977" s="136">
        <v>38793</v>
      </c>
      <c r="C4977" s="261">
        <v>2.8888461589813228</v>
      </c>
      <c r="D4977" s="130">
        <f t="shared" si="156"/>
        <v>-3.3339008968328904E-3</v>
      </c>
      <c r="E4977" s="130">
        <v>-1.846819395848414E-2</v>
      </c>
      <c r="G4977" s="130">
        <v>4975</v>
      </c>
      <c r="H4977" s="130">
        <f t="shared" ca="1" si="157"/>
        <v>-2.933765103139644E-2</v>
      </c>
    </row>
    <row r="4978" spans="2:8" x14ac:dyDescent="0.25">
      <c r="B4978" s="136">
        <v>38792</v>
      </c>
      <c r="C4978" s="261">
        <v>2.8985095024108891</v>
      </c>
      <c r="D4978" s="130">
        <f t="shared" si="156"/>
        <v>8.2634237198090654E-3</v>
      </c>
      <c r="E4978" s="130">
        <v>3.3450529719359812E-3</v>
      </c>
      <c r="G4978" s="130">
        <v>4976</v>
      </c>
      <c r="H4978" s="130">
        <f t="shared" ca="1" si="157"/>
        <v>4.3928750227616484E-2</v>
      </c>
    </row>
    <row r="4979" spans="2:8" x14ac:dyDescent="0.25">
      <c r="B4979" s="136">
        <v>38791</v>
      </c>
      <c r="C4979" s="261">
        <v>2.8747541904449458</v>
      </c>
      <c r="D4979" s="130">
        <f t="shared" si="156"/>
        <v>1.6804059595263085E-2</v>
      </c>
      <c r="E4979" s="130">
        <v>-8.1956991847652559E-3</v>
      </c>
      <c r="G4979" s="130">
        <v>4977</v>
      </c>
      <c r="H4979" s="130">
        <f t="shared" ca="1" si="157"/>
        <v>7.3593961786964967E-3</v>
      </c>
    </row>
    <row r="4980" spans="2:8" x14ac:dyDescent="0.25">
      <c r="B4980" s="136">
        <v>38790</v>
      </c>
      <c r="C4980" s="261">
        <v>2.8272449970245361</v>
      </c>
      <c r="D4980" s="130">
        <f t="shared" si="156"/>
        <v>-3.5475692159593055E-3</v>
      </c>
      <c r="E4980" s="130">
        <v>-1.6526349827863503E-2</v>
      </c>
      <c r="G4980" s="130">
        <v>4978</v>
      </c>
      <c r="H4980" s="130">
        <f t="shared" ca="1" si="157"/>
        <v>1.3725762538552299E-2</v>
      </c>
    </row>
    <row r="4981" spans="2:8" x14ac:dyDescent="0.25">
      <c r="B4981" s="136">
        <v>38789</v>
      </c>
      <c r="C4981" s="261">
        <v>2.8373105525970459</v>
      </c>
      <c r="D4981" s="130">
        <f t="shared" si="156"/>
        <v>6.4265436863908251E-3</v>
      </c>
      <c r="E4981" s="130">
        <v>3.5601992692897186E-3</v>
      </c>
      <c r="G4981" s="130">
        <v>4979</v>
      </c>
      <c r="H4981" s="130">
        <f t="shared" ca="1" si="157"/>
        <v>1.2113040733719842E-2</v>
      </c>
    </row>
    <row r="4982" spans="2:8" x14ac:dyDescent="0.25">
      <c r="B4982" s="136">
        <v>38786</v>
      </c>
      <c r="C4982" s="261">
        <v>2.8191928863525391</v>
      </c>
      <c r="D4982" s="130">
        <f t="shared" si="156"/>
        <v>1.3460899111437526E-2</v>
      </c>
      <c r="E4982" s="130">
        <v>-6.3855069470359462E-3</v>
      </c>
      <c r="G4982" s="130">
        <v>4980</v>
      </c>
      <c r="H4982" s="130">
        <f t="shared" ca="1" si="157"/>
        <v>-6.9587255182557081E-3</v>
      </c>
    </row>
    <row r="4983" spans="2:8" x14ac:dyDescent="0.25">
      <c r="B4983" s="136">
        <v>38785</v>
      </c>
      <c r="C4983" s="261">
        <v>2.7817480564117432</v>
      </c>
      <c r="D4983" s="130">
        <f t="shared" si="156"/>
        <v>1.0678764843251684E-2</v>
      </c>
      <c r="E4983" s="130">
        <v>-1.3282109969155702E-2</v>
      </c>
      <c r="G4983" s="130">
        <v>4981</v>
      </c>
      <c r="H4983" s="130">
        <f t="shared" ca="1" si="157"/>
        <v>-2.8092372528554677E-2</v>
      </c>
    </row>
    <row r="4984" spans="2:8" x14ac:dyDescent="0.25">
      <c r="B4984" s="136">
        <v>38784</v>
      </c>
      <c r="C4984" s="261">
        <v>2.7523562908172612</v>
      </c>
      <c r="D4984" s="130">
        <f t="shared" si="156"/>
        <v>-1.6065319846971496E-3</v>
      </c>
      <c r="E4984" s="130">
        <v>-1.0565933721688391E-2</v>
      </c>
      <c r="G4984" s="130">
        <v>4982</v>
      </c>
      <c r="H4984" s="130">
        <f t="shared" ca="1" si="157"/>
        <v>-2.1333204845863697E-2</v>
      </c>
    </row>
    <row r="4985" spans="2:8" x14ac:dyDescent="0.25">
      <c r="B4985" s="136">
        <v>38783</v>
      </c>
      <c r="C4985" s="261">
        <v>2.7567851543426509</v>
      </c>
      <c r="D4985" s="130">
        <f t="shared" si="156"/>
        <v>-2.1297876992153204E-2</v>
      </c>
      <c r="E4985" s="130">
        <v>1.6091170827577225E-3</v>
      </c>
      <c r="G4985" s="130">
        <v>4983</v>
      </c>
      <c r="H4985" s="130">
        <f t="shared" ca="1" si="157"/>
        <v>-1.2753119140792315E-3</v>
      </c>
    </row>
    <row r="4986" spans="2:8" x14ac:dyDescent="0.25">
      <c r="B4986" s="136">
        <v>38782</v>
      </c>
      <c r="C4986" s="261">
        <v>2.8167765140533452</v>
      </c>
      <c r="D4986" s="130">
        <f t="shared" si="156"/>
        <v>-2.5490918224218784E-2</v>
      </c>
      <c r="E4986" s="130">
        <v>2.176134749426966E-2</v>
      </c>
      <c r="G4986" s="130">
        <v>4984</v>
      </c>
      <c r="H4986" s="130">
        <f t="shared" ca="1" si="157"/>
        <v>2.1498369114367585E-2</v>
      </c>
    </row>
    <row r="4987" spans="2:8" x14ac:dyDescent="0.25">
      <c r="B4987" s="136">
        <v>38779</v>
      </c>
      <c r="C4987" s="261">
        <v>2.890456914901733</v>
      </c>
      <c r="D4987" s="130">
        <f t="shared" si="156"/>
        <v>-4.8515258575806495E-3</v>
      </c>
      <c r="E4987" s="130">
        <v>2.6157702068582499E-2</v>
      </c>
      <c r="G4987" s="130">
        <v>4985</v>
      </c>
      <c r="H4987" s="130">
        <f t="shared" ca="1" si="157"/>
        <v>-2.9777971446081949E-2</v>
      </c>
    </row>
    <row r="4988" spans="2:8" x14ac:dyDescent="0.25">
      <c r="B4988" s="136">
        <v>38778</v>
      </c>
      <c r="C4988" s="261">
        <v>2.9045484066009521</v>
      </c>
      <c r="D4988" s="130">
        <f t="shared" si="156"/>
        <v>-2.7649859364555726E-3</v>
      </c>
      <c r="E4988" s="130">
        <v>4.8751779092677684E-3</v>
      </c>
      <c r="G4988" s="130">
        <v>4986</v>
      </c>
      <c r="H4988" s="130">
        <f t="shared" ca="1" si="157"/>
        <v>2.4212978861452603E-2</v>
      </c>
    </row>
    <row r="4989" spans="2:8" x14ac:dyDescent="0.25">
      <c r="B4989" s="136">
        <v>38777</v>
      </c>
      <c r="C4989" s="261">
        <v>2.9126017093658452</v>
      </c>
      <c r="D4989" s="130">
        <f t="shared" si="156"/>
        <v>2.1751345235371183E-2</v>
      </c>
      <c r="E4989" s="130">
        <v>2.7726522810192721E-3</v>
      </c>
      <c r="G4989" s="130">
        <v>4987</v>
      </c>
      <c r="H4989" s="130">
        <f t="shared" ca="1" si="157"/>
        <v>-2.5975403683321151E-2</v>
      </c>
    </row>
    <row r="4990" spans="2:8" x14ac:dyDescent="0.25">
      <c r="B4990" s="136">
        <v>38776</v>
      </c>
      <c r="C4990" s="261">
        <v>2.8505973815917969</v>
      </c>
      <c r="D4990" s="130">
        <f t="shared" si="156"/>
        <v>-2.4659021829324907E-2</v>
      </c>
      <c r="E4990" s="130">
        <v>-2.1288296156204745E-2</v>
      </c>
      <c r="G4990" s="130">
        <v>4988</v>
      </c>
      <c r="H4990" s="130">
        <f t="shared" ca="1" si="157"/>
        <v>2.474574083944461E-3</v>
      </c>
    </row>
    <row r="4991" spans="2:8" x14ac:dyDescent="0.25">
      <c r="B4991" s="136">
        <v>38775</v>
      </c>
      <c r="C4991" s="261">
        <v>2.922667503356934</v>
      </c>
      <c r="D4991" s="130">
        <f t="shared" si="156"/>
        <v>3.4634895863885073E-2</v>
      </c>
      <c r="E4991" s="130">
        <v>2.5282462627146812E-2</v>
      </c>
      <c r="G4991" s="130">
        <v>4989</v>
      </c>
      <c r="H4991" s="130">
        <f t="shared" ca="1" si="157"/>
        <v>2.7028681276089157E-2</v>
      </c>
    </row>
    <row r="4992" spans="2:8" x14ac:dyDescent="0.25">
      <c r="B4992" s="136">
        <v>38772</v>
      </c>
      <c r="C4992" s="261">
        <v>2.8248298168182369</v>
      </c>
      <c r="D4992" s="130">
        <f t="shared" si="156"/>
        <v>-5.1047162953490512E-3</v>
      </c>
      <c r="E4992" s="130">
        <v>-3.3475476230642801E-2</v>
      </c>
      <c r="G4992" s="130">
        <v>4990</v>
      </c>
      <c r="H4992" s="130">
        <f t="shared" ca="1" si="157"/>
        <v>-7.3725117802630122E-3</v>
      </c>
    </row>
    <row r="4993" spans="2:8" x14ac:dyDescent="0.25">
      <c r="B4993" s="136">
        <v>38771</v>
      </c>
      <c r="C4993" s="261">
        <v>2.839323759078979</v>
      </c>
      <c r="D4993" s="130">
        <f t="shared" si="156"/>
        <v>-2.2636550283238565E-3</v>
      </c>
      <c r="E4993" s="130">
        <v>5.1309081256680879E-3</v>
      </c>
      <c r="G4993" s="130">
        <v>4991</v>
      </c>
      <c r="H4993" s="130">
        <f t="shared" ca="1" si="157"/>
        <v>-1.3285050538686728E-3</v>
      </c>
    </row>
    <row r="4994" spans="2:8" x14ac:dyDescent="0.25">
      <c r="B4994" s="136">
        <v>38770</v>
      </c>
      <c r="C4994" s="261">
        <v>2.8457655906677251</v>
      </c>
      <c r="D4994" s="130">
        <f t="shared" si="156"/>
        <v>9.7142652183727519E-3</v>
      </c>
      <c r="E4994" s="130">
        <v>2.2687907879993261E-3</v>
      </c>
      <c r="G4994" s="130">
        <v>4992</v>
      </c>
      <c r="H4994" s="130">
        <f t="shared" ca="1" si="157"/>
        <v>1.0615179336398828E-2</v>
      </c>
    </row>
    <row r="4995" spans="2:8" x14ac:dyDescent="0.25">
      <c r="B4995" s="136">
        <v>38769</v>
      </c>
      <c r="C4995" s="261">
        <v>2.8183870315551758</v>
      </c>
      <c r="D4995" s="130">
        <f t="shared" ref="D4995:D5058" si="158">(C4995-C4996)/C4996</f>
        <v>-4.5505717751036174E-3</v>
      </c>
      <c r="E4995" s="130">
        <v>-9.6208061557611357E-3</v>
      </c>
      <c r="G4995" s="130">
        <v>4993</v>
      </c>
      <c r="H4995" s="130">
        <f t="shared" ref="H4995:H5058" ca="1" si="159">_xlfn.NORM.INV(RAND(),N$5,N$6)</f>
        <v>-9.0137908514225946E-3</v>
      </c>
    </row>
    <row r="4996" spans="2:8" x14ac:dyDescent="0.25">
      <c r="B4996" s="136">
        <v>38765</v>
      </c>
      <c r="C4996" s="261">
        <v>2.8312709331512451</v>
      </c>
      <c r="D4996" s="130">
        <f t="shared" si="158"/>
        <v>-6.4990955328475264E-3</v>
      </c>
      <c r="E4996" s="130">
        <v>4.5713741412442017E-3</v>
      </c>
      <c r="G4996" s="130">
        <v>4994</v>
      </c>
      <c r="H4996" s="130">
        <f t="shared" ca="1" si="159"/>
        <v>-4.3754618373105366E-3</v>
      </c>
    </row>
    <row r="4997" spans="2:8" x14ac:dyDescent="0.25">
      <c r="B4997" s="136">
        <v>38764</v>
      </c>
      <c r="C4997" s="261">
        <v>2.8497920036315918</v>
      </c>
      <c r="D4997" s="130">
        <f t="shared" si="158"/>
        <v>-7.0610817851527179E-4</v>
      </c>
      <c r="E4997" s="130">
        <v>6.5416100817071799E-3</v>
      </c>
      <c r="G4997" s="130">
        <v>4995</v>
      </c>
      <c r="H4997" s="130">
        <f t="shared" ca="1" si="159"/>
        <v>1.5753481106550702E-2</v>
      </c>
    </row>
    <row r="4998" spans="2:8" x14ac:dyDescent="0.25">
      <c r="B4998" s="136">
        <v>38763</v>
      </c>
      <c r="C4998" s="261">
        <v>2.851805686950684</v>
      </c>
      <c r="D4998" s="130">
        <f t="shared" si="158"/>
        <v>-3.7973887590793389E-3</v>
      </c>
      <c r="E4998" s="130">
        <v>7.0660711958140537E-4</v>
      </c>
      <c r="G4998" s="130">
        <v>4996</v>
      </c>
      <c r="H4998" s="130">
        <f t="shared" ca="1" si="159"/>
        <v>2.0496220772274764E-2</v>
      </c>
    </row>
    <row r="4999" spans="2:8" x14ac:dyDescent="0.25">
      <c r="B4999" s="136">
        <v>38762</v>
      </c>
      <c r="C4999" s="261">
        <v>2.8626763820648189</v>
      </c>
      <c r="D4999" s="130">
        <f t="shared" si="158"/>
        <v>-1.2636950389322943E-2</v>
      </c>
      <c r="E4999" s="130">
        <v>3.8118638881593759E-3</v>
      </c>
      <c r="G4999" s="130">
        <v>4997</v>
      </c>
      <c r="H4999" s="130">
        <f t="shared" ca="1" si="159"/>
        <v>-2.1121400625117259E-2</v>
      </c>
    </row>
    <row r="5000" spans="2:8" x14ac:dyDescent="0.25">
      <c r="B5000" s="136">
        <v>38761</v>
      </c>
      <c r="C5000" s="261">
        <v>2.8993148803710942</v>
      </c>
      <c r="D5000" s="130">
        <f t="shared" si="158"/>
        <v>-1.8803813822168371E-2</v>
      </c>
      <c r="E5000" s="130">
        <v>1.2798686758944206E-2</v>
      </c>
      <c r="G5000" s="130">
        <v>4998</v>
      </c>
      <c r="H5000" s="130">
        <f t="shared" ca="1" si="159"/>
        <v>3.5594431706048334E-2</v>
      </c>
    </row>
    <row r="5001" spans="2:8" x14ac:dyDescent="0.25">
      <c r="B5001" s="136">
        <v>38758</v>
      </c>
      <c r="C5001" s="261">
        <v>2.9548778533935551</v>
      </c>
      <c r="D5001" s="130">
        <f t="shared" si="158"/>
        <v>-1.8718888253808599E-2</v>
      </c>
      <c r="E5001" s="130">
        <v>1.9164173370278852E-2</v>
      </c>
      <c r="G5001" s="130">
        <v>4999</v>
      </c>
      <c r="H5001" s="130">
        <f t="shared" ca="1" si="159"/>
        <v>2.2167451083780088E-3</v>
      </c>
    </row>
    <row r="5002" spans="2:8" x14ac:dyDescent="0.25">
      <c r="B5002" s="136">
        <v>38757</v>
      </c>
      <c r="C5002" s="261">
        <v>3.0112450122833252</v>
      </c>
      <c r="D5002" s="130">
        <f t="shared" si="158"/>
        <v>2.4520362319457624E-2</v>
      </c>
      <c r="E5002" s="130">
        <v>1.9075969189398037E-2</v>
      </c>
      <c r="G5002" s="130">
        <v>5000</v>
      </c>
      <c r="H5002" s="130">
        <f t="shared" ca="1" si="159"/>
        <v>-1.1921364861599809E-2</v>
      </c>
    </row>
    <row r="5003" spans="2:8" x14ac:dyDescent="0.25">
      <c r="B5003" s="136">
        <v>38756</v>
      </c>
      <c r="C5003" s="261">
        <v>2.9391753673553471</v>
      </c>
      <c r="D5003" s="130">
        <f t="shared" si="158"/>
        <v>-1.8817246022215652E-2</v>
      </c>
      <c r="E5003" s="130">
        <v>-2.3933504126696783E-2</v>
      </c>
      <c r="G5003" s="130">
        <v>5001</v>
      </c>
      <c r="H5003" s="130">
        <f t="shared" ca="1" si="159"/>
        <v>-1.8331674711514815E-2</v>
      </c>
    </row>
    <row r="5004" spans="2:8" x14ac:dyDescent="0.25">
      <c r="B5004" s="136">
        <v>38755</v>
      </c>
      <c r="C5004" s="261">
        <v>2.995543241500854</v>
      </c>
      <c r="D5004" s="130">
        <f t="shared" si="158"/>
        <v>-1.4177812419919038E-2</v>
      </c>
      <c r="E5004" s="130">
        <v>1.9178125528530952E-2</v>
      </c>
      <c r="G5004" s="130">
        <v>5002</v>
      </c>
      <c r="H5004" s="130">
        <f t="shared" ca="1" si="159"/>
        <v>-8.7899508028117957E-3</v>
      </c>
    </row>
    <row r="5005" spans="2:8" x14ac:dyDescent="0.25">
      <c r="B5005" s="136">
        <v>38754</v>
      </c>
      <c r="C5005" s="261">
        <v>3.0386242866516109</v>
      </c>
      <c r="D5005" s="130">
        <f t="shared" si="158"/>
        <v>8.8225271709124718E-3</v>
      </c>
      <c r="E5005" s="130">
        <v>1.4381713658445466E-2</v>
      </c>
      <c r="G5005" s="130">
        <v>5003</v>
      </c>
      <c r="H5005" s="130">
        <f t="shared" ca="1" si="159"/>
        <v>-7.9168332972708727E-3</v>
      </c>
    </row>
    <row r="5006" spans="2:8" x14ac:dyDescent="0.25">
      <c r="B5006" s="136">
        <v>38751</v>
      </c>
      <c r="C5006" s="261">
        <v>3.0120503902435298</v>
      </c>
      <c r="D5006" s="130">
        <f t="shared" si="158"/>
        <v>1.1492796065560135E-2</v>
      </c>
      <c r="E5006" s="130">
        <v>-8.745370898540392E-3</v>
      </c>
      <c r="G5006" s="130">
        <v>5004</v>
      </c>
      <c r="H5006" s="130">
        <f t="shared" ca="1" si="159"/>
        <v>-1.1463865929806435E-2</v>
      </c>
    </row>
    <row r="5007" spans="2:8" x14ac:dyDescent="0.25">
      <c r="B5007" s="136">
        <v>38750</v>
      </c>
      <c r="C5007" s="261">
        <v>2.977826833724976</v>
      </c>
      <c r="D5007" s="130">
        <f t="shared" si="158"/>
        <v>-3.3202343831457738E-2</v>
      </c>
      <c r="E5007" s="130">
        <v>-1.1362212474734448E-2</v>
      </c>
      <c r="G5007" s="130">
        <v>5005</v>
      </c>
      <c r="H5007" s="130">
        <f t="shared" ca="1" si="159"/>
        <v>-1.3651364873993786E-2</v>
      </c>
    </row>
    <row r="5008" spans="2:8" x14ac:dyDescent="0.25">
      <c r="B5008" s="136">
        <v>38749</v>
      </c>
      <c r="C5008" s="261">
        <v>3.080093145370483</v>
      </c>
      <c r="D5008" s="130">
        <f t="shared" si="158"/>
        <v>3.6732124379258769E-3</v>
      </c>
      <c r="E5008" s="130">
        <v>3.4342598598180257E-2</v>
      </c>
      <c r="G5008" s="130">
        <v>5006</v>
      </c>
      <c r="H5008" s="130">
        <f t="shared" ca="1" si="159"/>
        <v>-1.1361697346548313E-2</v>
      </c>
    </row>
    <row r="5009" spans="2:8" x14ac:dyDescent="0.25">
      <c r="B5009" s="136">
        <v>38748</v>
      </c>
      <c r="C5009" s="261">
        <v>3.068820714950562</v>
      </c>
      <c r="D5009" s="130">
        <f t="shared" si="158"/>
        <v>1.0875364895716888E-2</v>
      </c>
      <c r="E5009" s="130">
        <v>-3.6597693277113882E-3</v>
      </c>
      <c r="G5009" s="130">
        <v>5007</v>
      </c>
      <c r="H5009" s="130">
        <f t="shared" ca="1" si="159"/>
        <v>-2.6013436636040297E-3</v>
      </c>
    </row>
    <row r="5010" spans="2:8" x14ac:dyDescent="0.25">
      <c r="B5010" s="136">
        <v>38747</v>
      </c>
      <c r="C5010" s="261">
        <v>3.035805225372314</v>
      </c>
      <c r="D5010" s="130">
        <f t="shared" si="158"/>
        <v>8.9655699767311296E-3</v>
      </c>
      <c r="E5010" s="130">
        <v>-1.0758363764101426E-2</v>
      </c>
      <c r="G5010" s="130">
        <v>5008</v>
      </c>
      <c r="H5010" s="130">
        <f t="shared" ca="1" si="159"/>
        <v>2.7064281135047615E-2</v>
      </c>
    </row>
    <row r="5011" spans="2:8" x14ac:dyDescent="0.25">
      <c r="B5011" s="136">
        <v>38744</v>
      </c>
      <c r="C5011" s="261">
        <v>3.0088293552398682</v>
      </c>
      <c r="D5011" s="130">
        <f t="shared" si="158"/>
        <v>1.205656789013008E-3</v>
      </c>
      <c r="E5011" s="130">
        <v>-8.8859027934302011E-3</v>
      </c>
      <c r="G5011" s="130">
        <v>5009</v>
      </c>
      <c r="H5011" s="130">
        <f t="shared" ca="1" si="159"/>
        <v>4.2969679782152445E-3</v>
      </c>
    </row>
    <row r="5012" spans="2:8" x14ac:dyDescent="0.25">
      <c r="B5012" s="136">
        <v>38743</v>
      </c>
      <c r="C5012" s="261">
        <v>3.0052061080932622</v>
      </c>
      <c r="D5012" s="130">
        <f t="shared" si="158"/>
        <v>5.6591699080975784E-3</v>
      </c>
      <c r="E5012" s="130">
        <v>-1.2042049311623891E-3</v>
      </c>
      <c r="G5012" s="130">
        <v>5010</v>
      </c>
      <c r="H5012" s="130">
        <f t="shared" ca="1" si="159"/>
        <v>-3.6846792395294372E-3</v>
      </c>
    </row>
    <row r="5013" spans="2:8" x14ac:dyDescent="0.25">
      <c r="B5013" s="136">
        <v>38742</v>
      </c>
      <c r="C5013" s="261">
        <v>2.9882948398590088</v>
      </c>
      <c r="D5013" s="130">
        <f t="shared" si="158"/>
        <v>-7.6214895601982476E-3</v>
      </c>
      <c r="E5013" s="130">
        <v>-5.6273239258731594E-3</v>
      </c>
      <c r="G5013" s="130">
        <v>5011</v>
      </c>
      <c r="H5013" s="130">
        <f t="shared" ca="1" si="159"/>
        <v>2.2418523675192852E-2</v>
      </c>
    </row>
    <row r="5014" spans="2:8" x14ac:dyDescent="0.25">
      <c r="B5014" s="136">
        <v>38741</v>
      </c>
      <c r="C5014" s="261">
        <v>3.0112450122833252</v>
      </c>
      <c r="D5014" s="130">
        <f t="shared" si="158"/>
        <v>1.3414460557876694E-2</v>
      </c>
      <c r="E5014" s="130">
        <v>7.6800227735892429E-3</v>
      </c>
      <c r="G5014" s="130">
        <v>5012</v>
      </c>
      <c r="H5014" s="130">
        <f t="shared" ca="1" si="159"/>
        <v>-1.9774592905604724E-2</v>
      </c>
    </row>
    <row r="5015" spans="2:8" x14ac:dyDescent="0.25">
      <c r="B5015" s="136">
        <v>38740</v>
      </c>
      <c r="C5015" s="261">
        <v>2.9713854789733891</v>
      </c>
      <c r="D5015" s="130">
        <f t="shared" si="158"/>
        <v>9.5758635519439302E-3</v>
      </c>
      <c r="E5015" s="130">
        <v>-1.3236894755273315E-2</v>
      </c>
      <c r="G5015" s="130">
        <v>5013</v>
      </c>
      <c r="H5015" s="130">
        <f t="shared" ca="1" si="159"/>
        <v>1.2462535002465816E-2</v>
      </c>
    </row>
    <row r="5016" spans="2:8" x14ac:dyDescent="0.25">
      <c r="B5016" s="136">
        <v>38737</v>
      </c>
      <c r="C5016" s="261">
        <v>2.9432017803192139</v>
      </c>
      <c r="D5016" s="130">
        <f t="shared" si="158"/>
        <v>-2.3118848141686001E-2</v>
      </c>
      <c r="E5016" s="130">
        <v>-9.4850361400812561E-3</v>
      </c>
      <c r="G5016" s="130">
        <v>5014</v>
      </c>
      <c r="H5016" s="130">
        <f t="shared" ca="1" si="159"/>
        <v>-2.3366285065927396E-2</v>
      </c>
    </row>
    <row r="5017" spans="2:8" x14ac:dyDescent="0.25">
      <c r="B5017" s="136">
        <v>38736</v>
      </c>
      <c r="C5017" s="261">
        <v>3.0128555297851558</v>
      </c>
      <c r="D5017" s="130">
        <f t="shared" si="158"/>
        <v>3.499258410624357E-2</v>
      </c>
      <c r="E5017" s="130">
        <v>2.3665978300131167E-2</v>
      </c>
      <c r="G5017" s="130">
        <v>5015</v>
      </c>
      <c r="H5017" s="130">
        <f t="shared" ca="1" si="159"/>
        <v>1.1312543589007778E-2</v>
      </c>
    </row>
    <row r="5018" spans="2:8" x14ac:dyDescent="0.25">
      <c r="B5018" s="136">
        <v>38735</v>
      </c>
      <c r="C5018" s="261">
        <v>2.9109923839569092</v>
      </c>
      <c r="D5018" s="130">
        <f t="shared" si="158"/>
        <v>-3.0332168560205522E-3</v>
      </c>
      <c r="E5018" s="130">
        <v>-3.3809502254995412E-2</v>
      </c>
      <c r="G5018" s="130">
        <v>5016</v>
      </c>
      <c r="H5018" s="130">
        <f t="shared" ca="1" si="159"/>
        <v>1.4390411736774812E-2</v>
      </c>
    </row>
    <row r="5019" spans="2:8" x14ac:dyDescent="0.25">
      <c r="B5019" s="136">
        <v>38734</v>
      </c>
      <c r="C5019" s="261">
        <v>2.9198489189147949</v>
      </c>
      <c r="D5019" s="130">
        <f t="shared" si="158"/>
        <v>-1.266177719258035E-2</v>
      </c>
      <c r="E5019" s="130">
        <v>3.042445252243176E-3</v>
      </c>
      <c r="G5019" s="130">
        <v>5017</v>
      </c>
      <c r="H5019" s="130">
        <f t="shared" ca="1" si="159"/>
        <v>-4.6393954404552367E-3</v>
      </c>
    </row>
    <row r="5020" spans="2:8" x14ac:dyDescent="0.25">
      <c r="B5020" s="136">
        <v>38730</v>
      </c>
      <c r="C5020" s="261">
        <v>2.9572935104370122</v>
      </c>
      <c r="D5020" s="130">
        <f t="shared" si="158"/>
        <v>-1.2502910833555104E-2</v>
      </c>
      <c r="E5020" s="130">
        <v>1.2824153770303321E-2</v>
      </c>
      <c r="G5020" s="130">
        <v>5018</v>
      </c>
      <c r="H5020" s="130">
        <f t="shared" ca="1" si="159"/>
        <v>2.9175448869936456E-2</v>
      </c>
    </row>
    <row r="5021" spans="2:8" x14ac:dyDescent="0.25">
      <c r="B5021" s="136">
        <v>38729</v>
      </c>
      <c r="C5021" s="261">
        <v>2.9947364330291748</v>
      </c>
      <c r="D5021" s="130">
        <f t="shared" si="158"/>
        <v>1.806689243663041E-2</v>
      </c>
      <c r="E5021" s="130">
        <v>1.2661212848848925E-2</v>
      </c>
      <c r="G5021" s="130">
        <v>5019</v>
      </c>
      <c r="H5021" s="130">
        <f t="shared" ca="1" si="159"/>
        <v>3.814352458047629E-2</v>
      </c>
    </row>
    <row r="5022" spans="2:8" x14ac:dyDescent="0.25">
      <c r="B5022" s="136">
        <v>38728</v>
      </c>
      <c r="C5022" s="261">
        <v>2.9415910243988042</v>
      </c>
      <c r="D5022" s="130">
        <f t="shared" si="158"/>
        <v>-9.3997806430729566E-2</v>
      </c>
      <c r="E5022" s="130">
        <v>-1.7746272441282615E-2</v>
      </c>
      <c r="G5022" s="130">
        <v>5020</v>
      </c>
      <c r="H5022" s="130">
        <f t="shared" ca="1" si="159"/>
        <v>-2.7511381428794907E-2</v>
      </c>
    </row>
    <row r="5023" spans="2:8" x14ac:dyDescent="0.25">
      <c r="B5023" s="136">
        <v>38727</v>
      </c>
      <c r="C5023" s="261">
        <v>3.2467813491821289</v>
      </c>
      <c r="D5023" s="130">
        <f t="shared" si="158"/>
        <v>-1.6105595414865965E-2</v>
      </c>
      <c r="E5023" s="130">
        <v>0.1037500870283961</v>
      </c>
      <c r="G5023" s="130">
        <v>5021</v>
      </c>
      <c r="H5023" s="130">
        <f t="shared" ca="1" si="159"/>
        <v>2.7337509523485272E-2</v>
      </c>
    </row>
    <row r="5024" spans="2:8" x14ac:dyDescent="0.25">
      <c r="B5024" s="136">
        <v>38726</v>
      </c>
      <c r="C5024" s="261">
        <v>3.2999286651611328</v>
      </c>
      <c r="D5024" s="130">
        <f t="shared" si="158"/>
        <v>6.6322843707562751E-3</v>
      </c>
      <c r="E5024" s="130">
        <v>1.6369231636861482E-2</v>
      </c>
      <c r="G5024" s="130">
        <v>5022</v>
      </c>
      <c r="H5024" s="130">
        <f t="shared" ca="1" si="159"/>
        <v>1.3479771407013069E-2</v>
      </c>
    </row>
    <row r="5025" spans="2:8" x14ac:dyDescent="0.25">
      <c r="B5025" s="136">
        <v>38723</v>
      </c>
      <c r="C5025" s="261">
        <v>3.2781867980957031</v>
      </c>
      <c r="D5025" s="130">
        <f t="shared" si="158"/>
        <v>1.2308679775320054E-2</v>
      </c>
      <c r="E5025" s="130">
        <v>-6.5885869882487446E-3</v>
      </c>
      <c r="G5025" s="130">
        <v>5023</v>
      </c>
      <c r="H5025" s="130">
        <f t="shared" ca="1" si="159"/>
        <v>-2.673992435360839E-3</v>
      </c>
    </row>
    <row r="5026" spans="2:8" x14ac:dyDescent="0.25">
      <c r="B5026" s="136">
        <v>38722</v>
      </c>
      <c r="C5026" s="261">
        <v>3.238327264785767</v>
      </c>
      <c r="D5026" s="130">
        <f t="shared" si="158"/>
        <v>7.4651515130304529E-4</v>
      </c>
      <c r="E5026" s="130">
        <v>-1.2159018312528884E-2</v>
      </c>
      <c r="G5026" s="130">
        <v>5024</v>
      </c>
      <c r="H5026" s="130">
        <f t="shared" ca="1" si="159"/>
        <v>-3.5803212532692162E-2</v>
      </c>
    </row>
    <row r="5027" spans="2:8" x14ac:dyDescent="0.25">
      <c r="B5027" s="136">
        <v>38721</v>
      </c>
      <c r="C5027" s="261">
        <v>3.23591160774231</v>
      </c>
      <c r="D5027" s="130">
        <f t="shared" si="158"/>
        <v>-9.9411868316712378E-4</v>
      </c>
      <c r="E5027" s="130">
        <v>-7.4595828214318546E-4</v>
      </c>
      <c r="G5027" s="130">
        <v>5025</v>
      </c>
      <c r="H5027" s="130">
        <f t="shared" ca="1" si="159"/>
        <v>2.4827897801643767E-2</v>
      </c>
    </row>
    <row r="5028" spans="2:8" x14ac:dyDescent="0.25">
      <c r="B5028" s="136">
        <v>38720</v>
      </c>
      <c r="C5028" s="261">
        <v>3.2391316890716548</v>
      </c>
      <c r="D5028" s="130">
        <f t="shared" si="158"/>
        <v>-5.0704712606043402E-3</v>
      </c>
      <c r="E5028" s="130">
        <v>9.9510793856061471E-4</v>
      </c>
      <c r="G5028" s="130">
        <v>5026</v>
      </c>
      <c r="H5028" s="130">
        <f t="shared" ca="1" si="159"/>
        <v>5.5416897522217769E-3</v>
      </c>
    </row>
    <row r="5029" spans="2:8" x14ac:dyDescent="0.25">
      <c r="B5029" s="136">
        <v>38716</v>
      </c>
      <c r="C5029" s="261">
        <v>3.2556393146514888</v>
      </c>
      <c r="D5029" s="130">
        <f t="shared" si="158"/>
        <v>6.72333847392197E-3</v>
      </c>
      <c r="E5029" s="130">
        <v>5.0963119639526357E-3</v>
      </c>
      <c r="G5029" s="130">
        <v>5027</v>
      </c>
      <c r="H5029" s="130">
        <f t="shared" ca="1" si="159"/>
        <v>1.2789589840970518E-2</v>
      </c>
    </row>
    <row r="5030" spans="2:8" x14ac:dyDescent="0.25">
      <c r="B5030" s="136">
        <v>38715</v>
      </c>
      <c r="C5030" s="261">
        <v>3.2338967323303218</v>
      </c>
      <c r="D5030" s="130">
        <f t="shared" si="158"/>
        <v>-1.3681546345311482E-3</v>
      </c>
      <c r="E5030" s="130">
        <v>-6.6784370809499522E-3</v>
      </c>
      <c r="G5030" s="130">
        <v>5028</v>
      </c>
      <c r="H5030" s="130">
        <f t="shared" ca="1" si="159"/>
        <v>4.3879224780177511E-4</v>
      </c>
    </row>
    <row r="5031" spans="2:8" x14ac:dyDescent="0.25">
      <c r="B5031" s="136">
        <v>38714</v>
      </c>
      <c r="C5031" s="261">
        <v>3.238327264785767</v>
      </c>
      <c r="D5031" s="130">
        <f t="shared" si="158"/>
        <v>-1.0213813763919463E-2</v>
      </c>
      <c r="E5031" s="130">
        <v>1.3700290461200397E-3</v>
      </c>
      <c r="G5031" s="130">
        <v>5029</v>
      </c>
      <c r="H5031" s="130">
        <f t="shared" ca="1" si="159"/>
        <v>-1.1421466893912708E-2</v>
      </c>
    </row>
    <row r="5032" spans="2:8" x14ac:dyDescent="0.25">
      <c r="B5032" s="136">
        <v>38713</v>
      </c>
      <c r="C5032" s="261">
        <v>3.2717442512512211</v>
      </c>
      <c r="D5032" s="130">
        <f t="shared" si="158"/>
        <v>-7.5717843456767206E-3</v>
      </c>
      <c r="E5032" s="130">
        <v>1.0319212276299942E-2</v>
      </c>
      <c r="G5032" s="130">
        <v>5030</v>
      </c>
      <c r="H5032" s="130">
        <f t="shared" ca="1" si="159"/>
        <v>-2.1636426377252004E-2</v>
      </c>
    </row>
    <row r="5033" spans="2:8" x14ac:dyDescent="0.25">
      <c r="B5033" s="136">
        <v>38709</v>
      </c>
      <c r="C5033" s="261">
        <v>3.2967061996459961</v>
      </c>
      <c r="D5033" s="130">
        <f t="shared" si="158"/>
        <v>-7.8764948163055262E-3</v>
      </c>
      <c r="E5033" s="130">
        <v>7.629553680801514E-3</v>
      </c>
      <c r="G5033" s="130">
        <v>5031</v>
      </c>
      <c r="H5033" s="130">
        <f t="shared" ca="1" si="159"/>
        <v>-4.6347876592209174E-2</v>
      </c>
    </row>
    <row r="5034" spans="2:8" x14ac:dyDescent="0.25">
      <c r="B5034" s="136">
        <v>38708</v>
      </c>
      <c r="C5034" s="261">
        <v>3.3228788375854492</v>
      </c>
      <c r="D5034" s="130">
        <f t="shared" si="158"/>
        <v>1.7758237322187415E-2</v>
      </c>
      <c r="E5034" s="130">
        <v>7.9390265175172635E-3</v>
      </c>
      <c r="G5034" s="130">
        <v>5032</v>
      </c>
      <c r="H5034" s="130">
        <f t="shared" ca="1" si="159"/>
        <v>1.8758800742923284E-2</v>
      </c>
    </row>
    <row r="5035" spans="2:8" x14ac:dyDescent="0.25">
      <c r="B5035" s="136">
        <v>38707</v>
      </c>
      <c r="C5035" s="261">
        <v>3.2648999691009521</v>
      </c>
      <c r="D5035" s="130">
        <f t="shared" si="158"/>
        <v>3.2993836955291012E-2</v>
      </c>
      <c r="E5035" s="130">
        <v>-1.7448384764647957E-2</v>
      </c>
      <c r="G5035" s="130">
        <v>5033</v>
      </c>
      <c r="H5035" s="130">
        <f t="shared" ca="1" si="159"/>
        <v>3.2205709645213624E-3</v>
      </c>
    </row>
    <row r="5036" spans="2:8" x14ac:dyDescent="0.25">
      <c r="B5036" s="136">
        <v>38706</v>
      </c>
      <c r="C5036" s="261">
        <v>3.1606190204620361</v>
      </c>
      <c r="D5036" s="130">
        <f t="shared" si="158"/>
        <v>-5.3222168940694108E-3</v>
      </c>
      <c r="E5036" s="130">
        <v>-3.1940013362072965E-2</v>
      </c>
      <c r="G5036" s="130">
        <v>5034</v>
      </c>
      <c r="H5036" s="130">
        <f t="shared" ca="1" si="159"/>
        <v>-1.1850737317601907E-2</v>
      </c>
    </row>
    <row r="5037" spans="2:8" x14ac:dyDescent="0.25">
      <c r="B5037" s="136">
        <v>38705</v>
      </c>
      <c r="C5037" s="261">
        <v>3.1775305271148682</v>
      </c>
      <c r="D5037" s="130">
        <f t="shared" si="158"/>
        <v>-1.2141497645822261E-2</v>
      </c>
      <c r="E5037" s="130">
        <v>5.3506944504686984E-3</v>
      </c>
      <c r="G5037" s="130">
        <v>5035</v>
      </c>
      <c r="H5037" s="130">
        <f t="shared" ca="1" si="159"/>
        <v>-3.7339596214444534E-2</v>
      </c>
    </row>
    <row r="5038" spans="2:8" x14ac:dyDescent="0.25">
      <c r="B5038" s="136">
        <v>38702</v>
      </c>
      <c r="C5038" s="261">
        <v>3.2165846824646001</v>
      </c>
      <c r="D5038" s="130">
        <f t="shared" si="158"/>
        <v>2.5940730367154791E-2</v>
      </c>
      <c r="E5038" s="130">
        <v>1.229072546006104E-2</v>
      </c>
      <c r="G5038" s="130">
        <v>5036</v>
      </c>
      <c r="H5038" s="130">
        <f t="shared" ca="1" si="159"/>
        <v>2.6580712635888123E-2</v>
      </c>
    </row>
    <row r="5039" spans="2:8" x14ac:dyDescent="0.25">
      <c r="B5039" s="136">
        <v>38701</v>
      </c>
      <c r="C5039" s="261">
        <v>3.13525390625</v>
      </c>
      <c r="D5039" s="130">
        <f t="shared" si="158"/>
        <v>-4.3471861403684827E-3</v>
      </c>
      <c r="E5039" s="130">
        <v>-2.5284823576378866E-2</v>
      </c>
      <c r="G5039" s="130">
        <v>5037</v>
      </c>
      <c r="H5039" s="130">
        <f t="shared" ca="1" si="159"/>
        <v>2.1419348197911948E-2</v>
      </c>
    </row>
    <row r="5040" spans="2:8" x14ac:dyDescent="0.25">
      <c r="B5040" s="136">
        <v>38700</v>
      </c>
      <c r="C5040" s="261">
        <v>3.1489429473876949</v>
      </c>
      <c r="D5040" s="130">
        <f t="shared" si="158"/>
        <v>2.8206271983356717E-3</v>
      </c>
      <c r="E5040" s="130">
        <v>4.3661666796447731E-3</v>
      </c>
      <c r="G5040" s="130">
        <v>5038</v>
      </c>
      <c r="H5040" s="130">
        <f t="shared" ca="1" si="159"/>
        <v>-2.2581631020022568E-2</v>
      </c>
    </row>
    <row r="5041" spans="2:8" x14ac:dyDescent="0.25">
      <c r="B5041" s="136">
        <v>38699</v>
      </c>
      <c r="C5041" s="261">
        <v>3.1400859355926509</v>
      </c>
      <c r="D5041" s="130">
        <f t="shared" si="158"/>
        <v>6.1927901285119512E-3</v>
      </c>
      <c r="E5041" s="130">
        <v>-2.8126936381592939E-3</v>
      </c>
      <c r="G5041" s="130">
        <v>5039</v>
      </c>
      <c r="H5041" s="130">
        <f t="shared" ca="1" si="159"/>
        <v>-3.1658699675463808E-5</v>
      </c>
    </row>
    <row r="5042" spans="2:8" x14ac:dyDescent="0.25">
      <c r="B5042" s="136">
        <v>38698</v>
      </c>
      <c r="C5042" s="261">
        <v>3.1207597255706792</v>
      </c>
      <c r="D5042" s="130">
        <f t="shared" si="158"/>
        <v>3.3466792572602655E-2</v>
      </c>
      <c r="E5042" s="130">
        <v>-6.1546755147400744E-3</v>
      </c>
      <c r="G5042" s="130">
        <v>5040</v>
      </c>
      <c r="H5042" s="130">
        <f t="shared" ca="1" si="159"/>
        <v>-6.2291398560061721E-3</v>
      </c>
    </row>
    <row r="5043" spans="2:8" x14ac:dyDescent="0.25">
      <c r="B5043" s="136">
        <v>38695</v>
      </c>
      <c r="C5043" s="261">
        <v>3.0197000503540039</v>
      </c>
      <c r="D5043" s="130">
        <f t="shared" si="158"/>
        <v>2.4058297089180423E-3</v>
      </c>
      <c r="E5043" s="130">
        <v>-3.238303621666834E-2</v>
      </c>
      <c r="G5043" s="130">
        <v>5041</v>
      </c>
      <c r="H5043" s="130">
        <f t="shared" ca="1" si="159"/>
        <v>1.7360233057494418E-2</v>
      </c>
    </row>
    <row r="5044" spans="2:8" x14ac:dyDescent="0.25">
      <c r="B5044" s="136">
        <v>38694</v>
      </c>
      <c r="C5044" s="261">
        <v>3.0124526023864751</v>
      </c>
      <c r="D5044" s="130">
        <f t="shared" si="158"/>
        <v>2.2771703499047799E-3</v>
      </c>
      <c r="E5044" s="130">
        <v>-2.4000555838912621E-3</v>
      </c>
      <c r="G5044" s="130">
        <v>5042</v>
      </c>
      <c r="H5044" s="130">
        <f t="shared" ca="1" si="159"/>
        <v>-6.2041943873078617E-3</v>
      </c>
    </row>
    <row r="5045" spans="2:8" x14ac:dyDescent="0.25">
      <c r="B5045" s="136">
        <v>38693</v>
      </c>
      <c r="C5045" s="261">
        <v>3.0056083202362061</v>
      </c>
      <c r="D5045" s="130">
        <f t="shared" si="158"/>
        <v>1.2890242755043527E-2</v>
      </c>
      <c r="E5045" s="130">
        <v>-2.2719966265517125E-3</v>
      </c>
      <c r="G5045" s="130">
        <v>5043</v>
      </c>
      <c r="H5045" s="130">
        <f t="shared" ca="1" si="159"/>
        <v>-4.9291591553605862E-3</v>
      </c>
    </row>
    <row r="5046" spans="2:8" x14ac:dyDescent="0.25">
      <c r="B5046" s="136">
        <v>38692</v>
      </c>
      <c r="C5046" s="261">
        <v>2.9673583507537842</v>
      </c>
      <c r="D5046" s="130">
        <f t="shared" si="158"/>
        <v>3.130368873982655E-3</v>
      </c>
      <c r="E5046" s="130">
        <v>-1.2726198961086144E-2</v>
      </c>
      <c r="G5046" s="130">
        <v>5044</v>
      </c>
      <c r="H5046" s="130">
        <f t="shared" ca="1" si="159"/>
        <v>-6.5389162080379509E-2</v>
      </c>
    </row>
    <row r="5047" spans="2:8" x14ac:dyDescent="0.25">
      <c r="B5047" s="136">
        <v>38691</v>
      </c>
      <c r="C5047" s="261">
        <v>2.958098411560059</v>
      </c>
      <c r="D5047" s="130">
        <f t="shared" si="158"/>
        <v>-6.49123318376314E-3</v>
      </c>
      <c r="E5047" s="130">
        <v>-3.120600244110349E-3</v>
      </c>
      <c r="G5047" s="130">
        <v>5045</v>
      </c>
      <c r="H5047" s="130">
        <f t="shared" ca="1" si="159"/>
        <v>-1.449485213207285E-4</v>
      </c>
    </row>
    <row r="5048" spans="2:8" x14ac:dyDescent="0.25">
      <c r="B5048" s="136">
        <v>38688</v>
      </c>
      <c r="C5048" s="261">
        <v>2.9774255752563481</v>
      </c>
      <c r="D5048" s="130">
        <f t="shared" si="158"/>
        <v>3.8013217011967581E-3</v>
      </c>
      <c r="E5048" s="130">
        <v>6.5336445943649964E-3</v>
      </c>
      <c r="G5048" s="130">
        <v>5046</v>
      </c>
      <c r="H5048" s="130">
        <f t="shared" ca="1" si="159"/>
        <v>2.7830035745547103E-2</v>
      </c>
    </row>
    <row r="5049" spans="2:8" x14ac:dyDescent="0.25">
      <c r="B5049" s="136">
        <v>38687</v>
      </c>
      <c r="C5049" s="261">
        <v>2.966150283813477</v>
      </c>
      <c r="D5049" s="130">
        <f t="shared" si="158"/>
        <v>2.2342165820134381E-2</v>
      </c>
      <c r="E5049" s="130">
        <v>-3.7869263757836576E-3</v>
      </c>
      <c r="G5049" s="130">
        <v>5047</v>
      </c>
      <c r="H5049" s="130">
        <f t="shared" ca="1" si="159"/>
        <v>1.2898042965777337E-2</v>
      </c>
    </row>
    <row r="5050" spans="2:8" x14ac:dyDescent="0.25">
      <c r="B5050" s="136">
        <v>38686</v>
      </c>
      <c r="C5050" s="261">
        <v>2.901328325271606</v>
      </c>
      <c r="D5050" s="130">
        <f t="shared" si="158"/>
        <v>-2.2151399766596929E-3</v>
      </c>
      <c r="E5050" s="130">
        <v>-2.1853902310887515E-2</v>
      </c>
      <c r="G5050" s="130">
        <v>5048</v>
      </c>
      <c r="H5050" s="130">
        <f t="shared" ca="1" si="159"/>
        <v>4.6323493996561819E-2</v>
      </c>
    </row>
    <row r="5051" spans="2:8" x14ac:dyDescent="0.25">
      <c r="B5051" s="136">
        <v>38685</v>
      </c>
      <c r="C5051" s="261">
        <v>2.9077694416046138</v>
      </c>
      <c r="D5051" s="130">
        <f t="shared" si="158"/>
        <v>-1.0956137093549648E-2</v>
      </c>
      <c r="E5051" s="130">
        <v>2.2200577152552466E-3</v>
      </c>
      <c r="G5051" s="130">
        <v>5049</v>
      </c>
      <c r="H5051" s="130">
        <f t="shared" ca="1" si="159"/>
        <v>6.108972999341147E-3</v>
      </c>
    </row>
    <row r="5052" spans="2:8" x14ac:dyDescent="0.25">
      <c r="B5052" s="136">
        <v>38684</v>
      </c>
      <c r="C5052" s="261">
        <v>2.939980268478394</v>
      </c>
      <c r="D5052" s="130">
        <f t="shared" si="158"/>
        <v>-1.5637347020182945E-2</v>
      </c>
      <c r="E5052" s="130">
        <v>1.1077503743214617E-2</v>
      </c>
      <c r="G5052" s="130">
        <v>5050</v>
      </c>
      <c r="H5052" s="130">
        <f t="shared" ca="1" si="159"/>
        <v>1.6673196933001008E-2</v>
      </c>
    </row>
    <row r="5053" spans="2:8" x14ac:dyDescent="0.25">
      <c r="B5053" s="136">
        <v>38681</v>
      </c>
      <c r="C5053" s="261">
        <v>2.9866840839385991</v>
      </c>
      <c r="D5053" s="130">
        <f t="shared" si="158"/>
        <v>5.5575507315643886E-3</v>
      </c>
      <c r="E5053" s="130">
        <v>1.5885758132783982E-2</v>
      </c>
      <c r="G5053" s="130">
        <v>5051</v>
      </c>
      <c r="H5053" s="130">
        <f t="shared" ca="1" si="159"/>
        <v>-6.4711781492038092E-3</v>
      </c>
    </row>
    <row r="5054" spans="2:8" x14ac:dyDescent="0.25">
      <c r="B5054" s="136">
        <v>38679</v>
      </c>
      <c r="C5054" s="261">
        <v>2.970177173614502</v>
      </c>
      <c r="D5054" s="130">
        <f t="shared" si="158"/>
        <v>2.1737128046009999E-3</v>
      </c>
      <c r="E5054" s="130">
        <v>-5.5268350653039731E-3</v>
      </c>
      <c r="G5054" s="130">
        <v>5052</v>
      </c>
      <c r="H5054" s="130">
        <f t="shared" ca="1" si="159"/>
        <v>4.5463340494798186E-2</v>
      </c>
    </row>
    <row r="5055" spans="2:8" x14ac:dyDescent="0.25">
      <c r="B5055" s="136">
        <v>38678</v>
      </c>
      <c r="C5055" s="261">
        <v>2.9637348651885991</v>
      </c>
      <c r="D5055" s="130">
        <f t="shared" si="158"/>
        <v>-1.0219084925187305E-2</v>
      </c>
      <c r="E5055" s="130">
        <v>-2.1689980258191226E-3</v>
      </c>
      <c r="G5055" s="130">
        <v>5053</v>
      </c>
      <c r="H5055" s="130">
        <f t="shared" ca="1" si="159"/>
        <v>-1.4316078447060085E-2</v>
      </c>
    </row>
    <row r="5056" spans="2:8" x14ac:dyDescent="0.25">
      <c r="B5056" s="136">
        <v>38677</v>
      </c>
      <c r="C5056" s="261">
        <v>2.99433422088623</v>
      </c>
      <c r="D5056" s="130">
        <f t="shared" si="158"/>
        <v>-8.4001155892288737E-3</v>
      </c>
      <c r="E5056" s="130">
        <v>1.0324592815991905E-2</v>
      </c>
      <c r="G5056" s="130">
        <v>5054</v>
      </c>
      <c r="H5056" s="130">
        <f t="shared" ca="1" si="159"/>
        <v>-1.119203374216431E-2</v>
      </c>
    </row>
    <row r="5057" spans="2:8" x14ac:dyDescent="0.25">
      <c r="B5057" s="136">
        <v>38674</v>
      </c>
      <c r="C5057" s="261">
        <v>3.0197000503540039</v>
      </c>
      <c r="D5057" s="130">
        <f t="shared" si="158"/>
        <v>2.5396853038224198E-3</v>
      </c>
      <c r="E5057" s="130">
        <v>8.4712752807755646E-3</v>
      </c>
      <c r="G5057" s="130">
        <v>5055</v>
      </c>
      <c r="H5057" s="130">
        <f t="shared" ca="1" si="159"/>
        <v>-8.47408072664311E-4</v>
      </c>
    </row>
    <row r="5058" spans="2:8" x14ac:dyDescent="0.25">
      <c r="B5058" s="136">
        <v>38673</v>
      </c>
      <c r="C5058" s="261">
        <v>3.0120503902435298</v>
      </c>
      <c r="D5058" s="130">
        <f t="shared" si="158"/>
        <v>1.1629111832358943E-2</v>
      </c>
      <c r="E5058" s="130">
        <v>-2.5332516418567121E-3</v>
      </c>
      <c r="G5058" s="130">
        <v>5056</v>
      </c>
      <c r="H5058" s="130">
        <f t="shared" ca="1" si="159"/>
        <v>-4.0668361254134831E-2</v>
      </c>
    </row>
    <row r="5059" spans="2:8" x14ac:dyDescent="0.25">
      <c r="B5059" s="136">
        <v>38672</v>
      </c>
      <c r="C5059" s="261">
        <v>2.9774255752563481</v>
      </c>
      <c r="D5059" s="130">
        <f t="shared" ref="D5059:D5122" si="160">(C5059-C5060)/C5060</f>
        <v>-2.5622372868142011E-3</v>
      </c>
      <c r="E5059" s="130">
        <v>-1.1495430189128492E-2</v>
      </c>
      <c r="G5059" s="130">
        <v>5057</v>
      </c>
      <c r="H5059" s="130">
        <f t="shared" ref="H5059:H5122" ca="1" si="161">_xlfn.NORM.INV(RAND(),N$5,N$6)</f>
        <v>-1.407743964393722E-2</v>
      </c>
    </row>
    <row r="5060" spans="2:8" x14ac:dyDescent="0.25">
      <c r="B5060" s="136">
        <v>38671</v>
      </c>
      <c r="C5060" s="261">
        <v>2.9850740432739258</v>
      </c>
      <c r="D5060" s="130">
        <f t="shared" si="160"/>
        <v>-5.7665708509682338E-3</v>
      </c>
      <c r="E5060" s="130">
        <v>2.5688192111801718E-3</v>
      </c>
      <c r="G5060" s="130">
        <v>5058</v>
      </c>
      <c r="H5060" s="130">
        <f t="shared" ca="1" si="161"/>
        <v>-2.3034738489389032E-2</v>
      </c>
    </row>
    <row r="5061" spans="2:8" x14ac:dyDescent="0.25">
      <c r="B5061" s="136">
        <v>38670</v>
      </c>
      <c r="C5061" s="261">
        <v>3.002387523651123</v>
      </c>
      <c r="D5061" s="130">
        <f t="shared" si="160"/>
        <v>2.2908226487004968E-2</v>
      </c>
      <c r="E5061" s="130">
        <v>5.8000170602831814E-3</v>
      </c>
      <c r="G5061" s="130">
        <v>5059</v>
      </c>
      <c r="H5061" s="130">
        <f t="shared" ca="1" si="161"/>
        <v>1.8124070191863132E-2</v>
      </c>
    </row>
    <row r="5062" spans="2:8" x14ac:dyDescent="0.25">
      <c r="B5062" s="136">
        <v>38667</v>
      </c>
      <c r="C5062" s="261">
        <v>2.9351484775543208</v>
      </c>
      <c r="D5062" s="130">
        <f t="shared" si="160"/>
        <v>1.9295307222910636E-2</v>
      </c>
      <c r="E5062" s="130">
        <v>-2.2395192348466264E-2</v>
      </c>
      <c r="G5062" s="130">
        <v>5060</v>
      </c>
      <c r="H5062" s="130">
        <f t="shared" ca="1" si="161"/>
        <v>1.4596221632229622E-2</v>
      </c>
    </row>
    <row r="5063" spans="2:8" x14ac:dyDescent="0.25">
      <c r="B5063" s="136">
        <v>38666</v>
      </c>
      <c r="C5063" s="261">
        <v>2.879585981369019</v>
      </c>
      <c r="D5063" s="130">
        <f t="shared" si="160"/>
        <v>-4.3162463059188833E-3</v>
      </c>
      <c r="E5063" s="130">
        <v>-1.8930046166386331E-2</v>
      </c>
      <c r="G5063" s="130">
        <v>5061</v>
      </c>
      <c r="H5063" s="130">
        <f t="shared" ca="1" si="161"/>
        <v>-1.7358954410323956E-3</v>
      </c>
    </row>
    <row r="5064" spans="2:8" x14ac:dyDescent="0.25">
      <c r="B5064" s="136">
        <v>38665</v>
      </c>
      <c r="C5064" s="261">
        <v>2.8920688629150391</v>
      </c>
      <c r="D5064" s="130">
        <f t="shared" si="160"/>
        <v>-1.9449795970085211E-3</v>
      </c>
      <c r="E5064" s="130">
        <v>4.3349570482647736E-3</v>
      </c>
      <c r="G5064" s="130">
        <v>5062</v>
      </c>
      <c r="H5064" s="130">
        <f t="shared" ca="1" si="161"/>
        <v>-4.6807582401792364E-4</v>
      </c>
    </row>
    <row r="5065" spans="2:8" x14ac:dyDescent="0.25">
      <c r="B5065" s="136">
        <v>38664</v>
      </c>
      <c r="C5065" s="261">
        <v>2.8977048397064209</v>
      </c>
      <c r="D5065" s="130">
        <f t="shared" si="160"/>
        <v>1.8972532435177901E-2</v>
      </c>
      <c r="E5065" s="130">
        <v>1.9487699147319388E-3</v>
      </c>
      <c r="G5065" s="130">
        <v>5063</v>
      </c>
      <c r="H5065" s="130">
        <f t="shared" ca="1" si="161"/>
        <v>-6.1257732632624068E-3</v>
      </c>
    </row>
    <row r="5066" spans="2:8" x14ac:dyDescent="0.25">
      <c r="B5066" s="136">
        <v>38663</v>
      </c>
      <c r="C5066" s="261">
        <v>2.8437516689300542</v>
      </c>
      <c r="D5066" s="130">
        <f t="shared" si="160"/>
        <v>1.5382316899019598E-2</v>
      </c>
      <c r="E5066" s="130">
        <v>-1.8619277587234515E-2</v>
      </c>
      <c r="G5066" s="130">
        <v>5064</v>
      </c>
      <c r="H5066" s="130">
        <f t="shared" ca="1" si="161"/>
        <v>-2.8511545407167122E-2</v>
      </c>
    </row>
    <row r="5067" spans="2:8" x14ac:dyDescent="0.25">
      <c r="B5067" s="136">
        <v>38660</v>
      </c>
      <c r="C5067" s="261">
        <v>2.800670862197876</v>
      </c>
      <c r="D5067" s="130">
        <f t="shared" si="160"/>
        <v>-9.2579402601057278E-3</v>
      </c>
      <c r="E5067" s="130">
        <v>-1.514928578429181E-2</v>
      </c>
      <c r="G5067" s="130">
        <v>5065</v>
      </c>
      <c r="H5067" s="130">
        <f t="shared" ca="1" si="161"/>
        <v>-1.2752486964958235E-2</v>
      </c>
    </row>
    <row r="5068" spans="2:8" x14ac:dyDescent="0.25">
      <c r="B5068" s="136">
        <v>38659</v>
      </c>
      <c r="C5068" s="261">
        <v>2.8268415927886958</v>
      </c>
      <c r="D5068" s="130">
        <f t="shared" si="160"/>
        <v>1.3569791830068574E-2</v>
      </c>
      <c r="E5068" s="130">
        <v>9.3444506257625449E-3</v>
      </c>
      <c r="G5068" s="130">
        <v>5066</v>
      </c>
      <c r="H5068" s="130">
        <f t="shared" ca="1" si="161"/>
        <v>-1.8213015222051543E-2</v>
      </c>
    </row>
    <row r="5069" spans="2:8" x14ac:dyDescent="0.25">
      <c r="B5069" s="136">
        <v>38658</v>
      </c>
      <c r="C5069" s="261">
        <v>2.788995504379272</v>
      </c>
      <c r="D5069" s="130">
        <f t="shared" si="160"/>
        <v>3.9133060128235678E-3</v>
      </c>
      <c r="E5069" s="130">
        <v>-1.3388117857742583E-2</v>
      </c>
      <c r="G5069" s="130">
        <v>5067</v>
      </c>
      <c r="H5069" s="130">
        <f t="shared" ca="1" si="161"/>
        <v>9.9826112016643837E-3</v>
      </c>
    </row>
    <row r="5070" spans="2:8" x14ac:dyDescent="0.25">
      <c r="B5070" s="136">
        <v>38657</v>
      </c>
      <c r="C5070" s="261">
        <v>2.7781238555908199</v>
      </c>
      <c r="D5070" s="130">
        <f t="shared" si="160"/>
        <v>1.4705453345939E-2</v>
      </c>
      <c r="E5070" s="130">
        <v>-3.898051743497442E-3</v>
      </c>
      <c r="G5070" s="130">
        <v>5068</v>
      </c>
      <c r="H5070" s="130">
        <f t="shared" ca="1" si="161"/>
        <v>-3.2176024173205087E-2</v>
      </c>
    </row>
    <row r="5071" spans="2:8" x14ac:dyDescent="0.25">
      <c r="B5071" s="136">
        <v>38656</v>
      </c>
      <c r="C5071" s="261">
        <v>2.737862348556519</v>
      </c>
      <c r="D5071" s="130">
        <f t="shared" si="160"/>
        <v>1.2809361492555592E-2</v>
      </c>
      <c r="E5071" s="130">
        <v>-1.4492336960887049E-2</v>
      </c>
      <c r="G5071" s="130">
        <v>5069</v>
      </c>
      <c r="H5071" s="130">
        <f t="shared" ca="1" si="161"/>
        <v>1.2762211092135222E-2</v>
      </c>
    </row>
    <row r="5072" spans="2:8" x14ac:dyDescent="0.25">
      <c r="B5072" s="136">
        <v>38653</v>
      </c>
      <c r="C5072" s="261">
        <v>2.7032356262207031</v>
      </c>
      <c r="D5072" s="130">
        <f t="shared" si="160"/>
        <v>2.3631604311783093E-2</v>
      </c>
      <c r="E5072" s="130">
        <v>-1.2647356925768051E-2</v>
      </c>
      <c r="G5072" s="130">
        <v>5070</v>
      </c>
      <c r="H5072" s="130">
        <f t="shared" ca="1" si="161"/>
        <v>-1.5195226701087805E-3</v>
      </c>
    </row>
    <row r="5073" spans="2:8" x14ac:dyDescent="0.25">
      <c r="B5073" s="136">
        <v>38652</v>
      </c>
      <c r="C5073" s="261">
        <v>2.6408286094665532</v>
      </c>
      <c r="D5073" s="130">
        <f t="shared" si="160"/>
        <v>-3.4731221271186434E-2</v>
      </c>
      <c r="E5073" s="130">
        <v>-2.3086044053584394E-2</v>
      </c>
      <c r="G5073" s="130">
        <v>5071</v>
      </c>
      <c r="H5073" s="130">
        <f t="shared" ca="1" si="161"/>
        <v>-1.3476887776158178E-2</v>
      </c>
    </row>
    <row r="5074" spans="2:8" x14ac:dyDescent="0.25">
      <c r="B5074" s="136">
        <v>38651</v>
      </c>
      <c r="C5074" s="261">
        <v>2.735847949981689</v>
      </c>
      <c r="D5074" s="130">
        <f t="shared" si="160"/>
        <v>-1.650045421053049E-2</v>
      </c>
      <c r="E5074" s="130">
        <v>3.5980881218311896E-2</v>
      </c>
      <c r="G5074" s="130">
        <v>5072</v>
      </c>
      <c r="H5074" s="130">
        <f t="shared" ca="1" si="161"/>
        <v>-1.390463345160641E-2</v>
      </c>
    </row>
    <row r="5075" spans="2:8" x14ac:dyDescent="0.25">
      <c r="B5075" s="136">
        <v>38650</v>
      </c>
      <c r="C5075" s="261">
        <v>2.7817480564117432</v>
      </c>
      <c r="D5075" s="130">
        <f t="shared" si="160"/>
        <v>-1.2999980035820475E-2</v>
      </c>
      <c r="E5075" s="130">
        <v>1.6777287067565785E-2</v>
      </c>
      <c r="G5075" s="130">
        <v>5073</v>
      </c>
      <c r="H5075" s="130">
        <f t="shared" ca="1" si="161"/>
        <v>2.6486515253053074E-2</v>
      </c>
    </row>
    <row r="5076" spans="2:8" x14ac:dyDescent="0.25">
      <c r="B5076" s="136">
        <v>38649</v>
      </c>
      <c r="C5076" s="261">
        <v>2.8183870315551758</v>
      </c>
      <c r="D5076" s="130">
        <f t="shared" si="160"/>
        <v>1.6407594408627223E-2</v>
      </c>
      <c r="E5076" s="130">
        <v>1.3171205443635425E-2</v>
      </c>
      <c r="G5076" s="130">
        <v>5074</v>
      </c>
      <c r="H5076" s="130">
        <f t="shared" ca="1" si="161"/>
        <v>-2.714437811628467E-2</v>
      </c>
    </row>
    <row r="5077" spans="2:8" x14ac:dyDescent="0.25">
      <c r="B5077" s="136">
        <v>38646</v>
      </c>
      <c r="C5077" s="261">
        <v>2.772890567779541</v>
      </c>
      <c r="D5077" s="130">
        <f t="shared" si="160"/>
        <v>1.219894069526164E-2</v>
      </c>
      <c r="E5077" s="130">
        <v>-1.614273102531627E-2</v>
      </c>
      <c r="G5077" s="130">
        <v>5075</v>
      </c>
      <c r="H5077" s="130">
        <f t="shared" ca="1" si="161"/>
        <v>-6.1281407851397672E-3</v>
      </c>
    </row>
    <row r="5078" spans="2:8" x14ac:dyDescent="0.25">
      <c r="B5078" s="136">
        <v>38645</v>
      </c>
      <c r="C5078" s="261">
        <v>2.7394719123840332</v>
      </c>
      <c r="D5078" s="130">
        <f t="shared" si="160"/>
        <v>-8.1632339489157591E-3</v>
      </c>
      <c r="E5078" s="130">
        <v>-1.2051920037460622E-2</v>
      </c>
      <c r="G5078" s="130">
        <v>5076</v>
      </c>
      <c r="H5078" s="130">
        <f t="shared" ca="1" si="161"/>
        <v>2.533791951618166E-2</v>
      </c>
    </row>
    <row r="5079" spans="2:8" x14ac:dyDescent="0.25">
      <c r="B5079" s="136">
        <v>38644</v>
      </c>
      <c r="C5079" s="261">
        <v>2.7620189189910889</v>
      </c>
      <c r="D5079" s="130">
        <f t="shared" si="160"/>
        <v>1.0607025621301357E-2</v>
      </c>
      <c r="E5079" s="130">
        <v>8.2304207993992781E-3</v>
      </c>
      <c r="G5079" s="130">
        <v>5077</v>
      </c>
      <c r="H5079" s="130">
        <f t="shared" ca="1" si="161"/>
        <v>4.3921185529065598E-2</v>
      </c>
    </row>
    <row r="5080" spans="2:8" x14ac:dyDescent="0.25">
      <c r="B5080" s="136">
        <v>38643</v>
      </c>
      <c r="C5080" s="261">
        <v>2.7330296039581299</v>
      </c>
      <c r="D5080" s="130">
        <f t="shared" si="160"/>
        <v>-1.843683132834785E-2</v>
      </c>
      <c r="E5080" s="130">
        <v>-1.0495697489120824E-2</v>
      </c>
      <c r="G5080" s="130">
        <v>5078</v>
      </c>
      <c r="H5080" s="130">
        <f t="shared" ca="1" si="161"/>
        <v>2.896153729926762E-2</v>
      </c>
    </row>
    <row r="5081" spans="2:8" x14ac:dyDescent="0.25">
      <c r="B5081" s="136">
        <v>38642</v>
      </c>
      <c r="C5081" s="261">
        <v>2.7843644618988042</v>
      </c>
      <c r="D5081" s="130">
        <f t="shared" si="160"/>
        <v>-2.4218426555094229E-2</v>
      </c>
      <c r="E5081" s="130">
        <v>1.878313277921622E-2</v>
      </c>
      <c r="G5081" s="130">
        <v>5079</v>
      </c>
      <c r="H5081" s="130">
        <f t="shared" ca="1" si="161"/>
        <v>1.1811999770652963E-2</v>
      </c>
    </row>
    <row r="5082" spans="2:8" x14ac:dyDescent="0.25">
      <c r="B5082" s="136">
        <v>38639</v>
      </c>
      <c r="C5082" s="261">
        <v>2.853471040725708</v>
      </c>
      <c r="D5082" s="130">
        <f t="shared" si="160"/>
        <v>-9.4841305343303858E-3</v>
      </c>
      <c r="E5082" s="130">
        <v>2.4819516184952473E-2</v>
      </c>
      <c r="G5082" s="130">
        <v>5080</v>
      </c>
      <c r="H5082" s="130">
        <f t="shared" ca="1" si="161"/>
        <v>-1.5495310955195843E-2</v>
      </c>
    </row>
    <row r="5083" spans="2:8" x14ac:dyDescent="0.25">
      <c r="B5083" s="136">
        <v>38638</v>
      </c>
      <c r="C5083" s="261">
        <v>2.8807928562164311</v>
      </c>
      <c r="D5083" s="130">
        <f t="shared" si="160"/>
        <v>3.3583619583944322E-3</v>
      </c>
      <c r="E5083" s="130">
        <v>9.5749405200812859E-3</v>
      </c>
      <c r="G5083" s="130">
        <v>5081</v>
      </c>
      <c r="H5083" s="130">
        <f t="shared" ca="1" si="161"/>
        <v>2.9265127819291518E-2</v>
      </c>
    </row>
    <row r="5084" spans="2:8" x14ac:dyDescent="0.25">
      <c r="B5084" s="136">
        <v>38637</v>
      </c>
      <c r="C5084" s="261">
        <v>2.8711504936218262</v>
      </c>
      <c r="D5084" s="130">
        <f t="shared" si="160"/>
        <v>-4.4524562329166552E-2</v>
      </c>
      <c r="E5084" s="130">
        <v>-3.3471211141744496E-3</v>
      </c>
      <c r="G5084" s="130">
        <v>5082</v>
      </c>
      <c r="H5084" s="130">
        <f t="shared" ca="1" si="161"/>
        <v>-4.3986828732642388E-4</v>
      </c>
    </row>
    <row r="5085" spans="2:8" x14ac:dyDescent="0.25">
      <c r="B5085" s="136">
        <v>38636</v>
      </c>
      <c r="C5085" s="261">
        <v>3.0049443244934082</v>
      </c>
      <c r="D5085" s="130">
        <f t="shared" si="160"/>
        <v>2.3679208817920478E-2</v>
      </c>
      <c r="E5085" s="130">
        <v>4.6599379297184516E-2</v>
      </c>
      <c r="G5085" s="130">
        <v>5083</v>
      </c>
      <c r="H5085" s="130">
        <f t="shared" ca="1" si="161"/>
        <v>-1.227884176798091E-2</v>
      </c>
    </row>
    <row r="5086" spans="2:8" x14ac:dyDescent="0.25">
      <c r="B5086" s="136">
        <v>38635</v>
      </c>
      <c r="C5086" s="261">
        <v>2.93543553352356</v>
      </c>
      <c r="D5086" s="130">
        <f t="shared" si="160"/>
        <v>1.2893296847998389E-2</v>
      </c>
      <c r="E5086" s="130">
        <v>-2.313147381909194E-2</v>
      </c>
      <c r="G5086" s="130">
        <v>5084</v>
      </c>
      <c r="H5086" s="130">
        <f t="shared" ca="1" si="161"/>
        <v>-1.1323828082467169E-4</v>
      </c>
    </row>
    <row r="5087" spans="2:8" x14ac:dyDescent="0.25">
      <c r="B5087" s="136">
        <v>38632</v>
      </c>
      <c r="C5087" s="261">
        <v>2.8980698585510249</v>
      </c>
      <c r="D5087" s="130">
        <f t="shared" si="160"/>
        <v>1.6201949825211292E-2</v>
      </c>
      <c r="E5087" s="130">
        <v>-1.2729175805705074E-2</v>
      </c>
      <c r="G5087" s="130">
        <v>5085</v>
      </c>
      <c r="H5087" s="130">
        <f t="shared" ca="1" si="161"/>
        <v>-6.1183543310269913E-4</v>
      </c>
    </row>
    <row r="5088" spans="2:8" x14ac:dyDescent="0.25">
      <c r="B5088" s="136">
        <v>38631</v>
      </c>
      <c r="C5088" s="261">
        <v>2.851864099502563</v>
      </c>
      <c r="D5088" s="130">
        <f t="shared" si="160"/>
        <v>-5.1859041212780508E-3</v>
      </c>
      <c r="E5088" s="130">
        <v>-1.5943631901117746E-2</v>
      </c>
      <c r="G5088" s="130">
        <v>5086</v>
      </c>
      <c r="H5088" s="130">
        <f t="shared" ca="1" si="161"/>
        <v>1.5532457253180388E-2</v>
      </c>
    </row>
    <row r="5089" spans="2:8" x14ac:dyDescent="0.25">
      <c r="B5089" s="136">
        <v>38630</v>
      </c>
      <c r="C5089" s="261">
        <v>2.866730690002441</v>
      </c>
      <c r="D5089" s="130">
        <f t="shared" si="160"/>
        <v>-1.9917520724560701E-2</v>
      </c>
      <c r="E5089" s="130">
        <v>5.2129379175084242E-3</v>
      </c>
      <c r="G5089" s="130">
        <v>5087</v>
      </c>
      <c r="H5089" s="130">
        <f t="shared" ca="1" si="161"/>
        <v>4.9914754420758616E-3</v>
      </c>
    </row>
    <row r="5090" spans="2:8" x14ac:dyDescent="0.25">
      <c r="B5090" s="136">
        <v>38629</v>
      </c>
      <c r="C5090" s="261">
        <v>2.9249892234802251</v>
      </c>
      <c r="D5090" s="130">
        <f t="shared" si="160"/>
        <v>4.4149644091286584E-3</v>
      </c>
      <c r="E5090" s="130">
        <v>2.0322290364057354E-2</v>
      </c>
      <c r="G5090" s="130">
        <v>5088</v>
      </c>
      <c r="H5090" s="130">
        <f t="shared" ca="1" si="161"/>
        <v>2.2951283445190825E-2</v>
      </c>
    </row>
    <row r="5091" spans="2:8" x14ac:dyDescent="0.25">
      <c r="B5091" s="136">
        <v>38628</v>
      </c>
      <c r="C5091" s="261">
        <v>2.9121322631835942</v>
      </c>
      <c r="D5091" s="130">
        <f t="shared" si="160"/>
        <v>-2.4232403040110567E-2</v>
      </c>
      <c r="E5091" s="130">
        <v>-4.3955581762223821E-3</v>
      </c>
      <c r="G5091" s="130">
        <v>5089</v>
      </c>
      <c r="H5091" s="130">
        <f t="shared" ca="1" si="161"/>
        <v>-1.1134253023500598E-2</v>
      </c>
    </row>
    <row r="5092" spans="2:8" x14ac:dyDescent="0.25">
      <c r="B5092" s="136">
        <v>38625</v>
      </c>
      <c r="C5092" s="261">
        <v>2.9844527244567871</v>
      </c>
      <c r="D5092" s="130">
        <f t="shared" si="160"/>
        <v>1.0887202636994104E-2</v>
      </c>
      <c r="E5092" s="130">
        <v>2.483419526904692E-2</v>
      </c>
      <c r="G5092" s="130">
        <v>5090</v>
      </c>
      <c r="H5092" s="130">
        <f t="shared" ca="1" si="161"/>
        <v>1.8391698136081325E-2</v>
      </c>
    </row>
    <row r="5093" spans="2:8" x14ac:dyDescent="0.25">
      <c r="B5093" s="136">
        <v>38624</v>
      </c>
      <c r="C5093" s="261">
        <v>2.95231032371521</v>
      </c>
      <c r="D5093" s="130">
        <f t="shared" si="160"/>
        <v>-1.0877376935554881E-3</v>
      </c>
      <c r="E5093" s="130">
        <v>-1.0769948030397273E-2</v>
      </c>
      <c r="G5093" s="130">
        <v>5091</v>
      </c>
      <c r="H5093" s="130">
        <f t="shared" ca="1" si="161"/>
        <v>1.1384037636534106E-2</v>
      </c>
    </row>
    <row r="5094" spans="2:8" x14ac:dyDescent="0.25">
      <c r="B5094" s="136">
        <v>38623</v>
      </c>
      <c r="C5094" s="261">
        <v>2.955525159835815</v>
      </c>
      <c r="D5094" s="130">
        <f t="shared" si="160"/>
        <v>1.1273452606622894E-2</v>
      </c>
      <c r="E5094" s="130">
        <v>1.0889221552290785E-3</v>
      </c>
      <c r="G5094" s="130">
        <v>5092</v>
      </c>
      <c r="H5094" s="130">
        <f t="shared" ca="1" si="161"/>
        <v>5.6502173167594632E-3</v>
      </c>
    </row>
    <row r="5095" spans="2:8" x14ac:dyDescent="0.25">
      <c r="B5095" s="136">
        <v>38622</v>
      </c>
      <c r="C5095" s="261">
        <v>2.9225776195526119</v>
      </c>
      <c r="D5095" s="130">
        <f t="shared" si="160"/>
        <v>5.3901345585711385E-3</v>
      </c>
      <c r="E5095" s="130">
        <v>-1.1147778652316878E-2</v>
      </c>
      <c r="G5095" s="130">
        <v>5093</v>
      </c>
      <c r="H5095" s="130">
        <f t="shared" ca="1" si="161"/>
        <v>-8.6027653923918777E-3</v>
      </c>
    </row>
    <row r="5096" spans="2:8" x14ac:dyDescent="0.25">
      <c r="B5096" s="136">
        <v>38621</v>
      </c>
      <c r="C5096" s="261">
        <v>2.9069089889526372</v>
      </c>
      <c r="D5096" s="130">
        <f t="shared" si="160"/>
        <v>2.4642082123242159E-2</v>
      </c>
      <c r="E5096" s="130">
        <v>-5.361236770975223E-3</v>
      </c>
      <c r="G5096" s="130">
        <v>5094</v>
      </c>
      <c r="H5096" s="130">
        <f t="shared" ca="1" si="161"/>
        <v>-3.516841172164873E-2</v>
      </c>
    </row>
    <row r="5097" spans="2:8" x14ac:dyDescent="0.25">
      <c r="B5097" s="136">
        <v>38618</v>
      </c>
      <c r="C5097" s="261">
        <v>2.8369994163513179</v>
      </c>
      <c r="D5097" s="130">
        <f t="shared" si="160"/>
        <v>5.6716451294106299E-4</v>
      </c>
      <c r="E5097" s="130">
        <v>-2.4049453514713492E-2</v>
      </c>
      <c r="G5097" s="130">
        <v>5095</v>
      </c>
      <c r="H5097" s="130">
        <f t="shared" ca="1" si="161"/>
        <v>2.086880910422247E-2</v>
      </c>
    </row>
    <row r="5098" spans="2:8" x14ac:dyDescent="0.25">
      <c r="B5098" s="136">
        <v>38617</v>
      </c>
      <c r="C5098" s="261">
        <v>2.8353912830352779</v>
      </c>
      <c r="D5098" s="130">
        <f t="shared" si="160"/>
        <v>-6.1964741325972435E-3</v>
      </c>
      <c r="E5098" s="130">
        <v>-5.6684301969588309E-4</v>
      </c>
      <c r="G5098" s="130">
        <v>5096</v>
      </c>
      <c r="H5098" s="130">
        <f t="shared" ca="1" si="161"/>
        <v>-2.1693191329177179E-2</v>
      </c>
    </row>
    <row r="5099" spans="2:8" x14ac:dyDescent="0.25">
      <c r="B5099" s="136">
        <v>38616</v>
      </c>
      <c r="C5099" s="261">
        <v>2.8530702590942378</v>
      </c>
      <c r="D5099" s="130">
        <f t="shared" si="160"/>
        <v>-2.8988796483970038E-2</v>
      </c>
      <c r="E5099" s="130">
        <v>6.2351098293688305E-3</v>
      </c>
      <c r="G5099" s="130">
        <v>5097</v>
      </c>
      <c r="H5099" s="130">
        <f t="shared" ca="1" si="161"/>
        <v>8.8809531633549741E-3</v>
      </c>
    </row>
    <row r="5100" spans="2:8" x14ac:dyDescent="0.25">
      <c r="B5100" s="136">
        <v>38615</v>
      </c>
      <c r="C5100" s="261">
        <v>2.938246488571167</v>
      </c>
      <c r="D5100" s="130">
        <f t="shared" si="160"/>
        <v>1.583508980660811E-2</v>
      </c>
      <c r="E5100" s="130">
        <v>2.9854234821392024E-2</v>
      </c>
      <c r="G5100" s="130">
        <v>5098</v>
      </c>
      <c r="H5100" s="130">
        <f t="shared" ca="1" si="161"/>
        <v>1.194092666908465E-2</v>
      </c>
    </row>
    <row r="5101" spans="2:8" x14ac:dyDescent="0.25">
      <c r="B5101" s="136">
        <v>38614</v>
      </c>
      <c r="C5101" s="261">
        <v>2.892444372177124</v>
      </c>
      <c r="D5101" s="130">
        <f t="shared" si="160"/>
        <v>-1.3295205900095164E-2</v>
      </c>
      <c r="E5101" s="130">
        <v>-1.5588248491812534E-2</v>
      </c>
      <c r="G5101" s="130">
        <v>5099</v>
      </c>
      <c r="H5101" s="130">
        <f t="shared" ca="1" si="161"/>
        <v>-2.7369260556953538E-2</v>
      </c>
    </row>
    <row r="5102" spans="2:8" x14ac:dyDescent="0.25">
      <c r="B5102" s="136">
        <v>38611</v>
      </c>
      <c r="C5102" s="261">
        <v>2.9314181804656978</v>
      </c>
      <c r="D5102" s="130">
        <f t="shared" si="160"/>
        <v>3.300499428306204E-3</v>
      </c>
      <c r="E5102" s="130">
        <v>1.347435015984022E-2</v>
      </c>
      <c r="G5102" s="130">
        <v>5100</v>
      </c>
      <c r="H5102" s="130">
        <f t="shared" ca="1" si="161"/>
        <v>-2.7540907612867717E-3</v>
      </c>
    </row>
    <row r="5103" spans="2:8" x14ac:dyDescent="0.25">
      <c r="B5103" s="136">
        <v>38610</v>
      </c>
      <c r="C5103" s="261">
        <v>2.9217748641967769</v>
      </c>
      <c r="D5103" s="130">
        <f t="shared" si="160"/>
        <v>-3.8357180812649814E-3</v>
      </c>
      <c r="E5103" s="130">
        <v>-3.2896419668752E-3</v>
      </c>
      <c r="G5103" s="130">
        <v>5101</v>
      </c>
      <c r="H5103" s="130">
        <f t="shared" ca="1" si="161"/>
        <v>-2.51483664248979E-3</v>
      </c>
    </row>
    <row r="5104" spans="2:8" x14ac:dyDescent="0.25">
      <c r="B5104" s="136">
        <v>38609</v>
      </c>
      <c r="C5104" s="261">
        <v>2.9330251216888432</v>
      </c>
      <c r="D5104" s="130">
        <f t="shared" si="160"/>
        <v>4.2646556772796542E-3</v>
      </c>
      <c r="E5104" s="130">
        <v>3.8504874656586927E-3</v>
      </c>
      <c r="G5104" s="130">
        <v>5102</v>
      </c>
      <c r="H5104" s="130">
        <f t="shared" ca="1" si="161"/>
        <v>2.3733729108024963E-2</v>
      </c>
    </row>
    <row r="5105" spans="2:8" x14ac:dyDescent="0.25">
      <c r="B5105" s="136">
        <v>38608</v>
      </c>
      <c r="C5105" s="261">
        <v>2.920569896697998</v>
      </c>
      <c r="D5105" s="130">
        <f t="shared" si="160"/>
        <v>-1.6373568303445503E-2</v>
      </c>
      <c r="E5105" s="130">
        <v>-4.246545622382334E-3</v>
      </c>
      <c r="G5105" s="130">
        <v>5103</v>
      </c>
      <c r="H5105" s="130">
        <f t="shared" ca="1" si="161"/>
        <v>-1.2629173312624999E-2</v>
      </c>
    </row>
    <row r="5106" spans="2:8" x14ac:dyDescent="0.25">
      <c r="B5106" s="136">
        <v>38607</v>
      </c>
      <c r="C5106" s="261">
        <v>2.9691860675811772</v>
      </c>
      <c r="D5106" s="130">
        <f t="shared" si="160"/>
        <v>3.122456685931683E-3</v>
      </c>
      <c r="E5106" s="130">
        <v>1.6646124764260802E-2</v>
      </c>
      <c r="G5106" s="130">
        <v>5104</v>
      </c>
      <c r="H5106" s="130">
        <f t="shared" ca="1" si="161"/>
        <v>-1.1762244878965092E-3</v>
      </c>
    </row>
    <row r="5107" spans="2:8" x14ac:dyDescent="0.25">
      <c r="B5107" s="136">
        <v>38604</v>
      </c>
      <c r="C5107" s="261">
        <v>2.9599437713623051</v>
      </c>
      <c r="D5107" s="130">
        <f t="shared" si="160"/>
        <v>1.3761127778168068E-2</v>
      </c>
      <c r="E5107" s="130">
        <v>-3.1127372985423007E-3</v>
      </c>
      <c r="G5107" s="130">
        <v>5105</v>
      </c>
      <c r="H5107" s="130">
        <f t="shared" ca="1" si="161"/>
        <v>-9.065579151248452E-3</v>
      </c>
    </row>
    <row r="5108" spans="2:8" x14ac:dyDescent="0.25">
      <c r="B5108" s="136">
        <v>38603</v>
      </c>
      <c r="C5108" s="261">
        <v>2.919764518737793</v>
      </c>
      <c r="D5108" s="130">
        <f t="shared" si="160"/>
        <v>1.9929398356936738E-2</v>
      </c>
      <c r="E5108" s="130">
        <v>-1.3574329692762975E-2</v>
      </c>
      <c r="G5108" s="130">
        <v>5106</v>
      </c>
      <c r="H5108" s="130">
        <f t="shared" ca="1" si="161"/>
        <v>-3.872456117055658E-2</v>
      </c>
    </row>
    <row r="5109" spans="2:8" x14ac:dyDescent="0.25">
      <c r="B5109" s="136">
        <v>38602</v>
      </c>
      <c r="C5109" s="261">
        <v>2.8627123832702641</v>
      </c>
      <c r="D5109" s="130">
        <f t="shared" si="160"/>
        <v>-1.3704780717018946E-2</v>
      </c>
      <c r="E5109" s="130">
        <v>-1.953997834462087E-2</v>
      </c>
      <c r="G5109" s="130">
        <v>5107</v>
      </c>
      <c r="H5109" s="130">
        <f t="shared" ca="1" si="161"/>
        <v>-3.9396071314882194E-2</v>
      </c>
    </row>
    <row r="5110" spans="2:8" x14ac:dyDescent="0.25">
      <c r="B5110" s="136">
        <v>38601</v>
      </c>
      <c r="C5110" s="261">
        <v>2.902490377426147</v>
      </c>
      <c r="D5110" s="130">
        <f t="shared" si="160"/>
        <v>7.5317880502567434E-3</v>
      </c>
      <c r="E5110" s="130">
        <v>1.3895211544249475E-2</v>
      </c>
      <c r="G5110" s="130">
        <v>5108</v>
      </c>
      <c r="H5110" s="130">
        <f t="shared" ca="1" si="161"/>
        <v>-9.0153631439349961E-3</v>
      </c>
    </row>
    <row r="5111" spans="2:8" x14ac:dyDescent="0.25">
      <c r="B5111" s="136">
        <v>38597</v>
      </c>
      <c r="C5111" s="261">
        <v>2.8807928562164311</v>
      </c>
      <c r="D5111" s="130">
        <f t="shared" si="160"/>
        <v>7.7301237215120257E-3</v>
      </c>
      <c r="E5111" s="130">
        <v>-7.4754842870337805E-3</v>
      </c>
      <c r="G5111" s="130">
        <v>5109</v>
      </c>
      <c r="H5111" s="130">
        <f t="shared" ca="1" si="161"/>
        <v>1.9792976156098496E-2</v>
      </c>
    </row>
    <row r="5112" spans="2:8" x14ac:dyDescent="0.25">
      <c r="B5112" s="136">
        <v>38596</v>
      </c>
      <c r="C5112" s="261">
        <v>2.8586947917938228</v>
      </c>
      <c r="D5112" s="130">
        <f t="shared" si="160"/>
        <v>5.0853471739002593E-3</v>
      </c>
      <c r="E5112" s="130">
        <v>-7.6708272776097527E-3</v>
      </c>
      <c r="G5112" s="130">
        <v>5110</v>
      </c>
      <c r="H5112" s="130">
        <f t="shared" ca="1" si="161"/>
        <v>-1.3842327344822165E-2</v>
      </c>
    </row>
    <row r="5113" spans="2:8" x14ac:dyDescent="0.25">
      <c r="B5113" s="136">
        <v>38595</v>
      </c>
      <c r="C5113" s="261">
        <v>2.8442308902740479</v>
      </c>
      <c r="D5113" s="130">
        <f t="shared" si="160"/>
        <v>7.1134494772107232E-3</v>
      </c>
      <c r="E5113" s="130">
        <v>-5.0596172635480581E-3</v>
      </c>
      <c r="G5113" s="130">
        <v>5111</v>
      </c>
      <c r="H5113" s="130">
        <f t="shared" ca="1" si="161"/>
        <v>1.8467988873846458E-2</v>
      </c>
    </row>
    <row r="5114" spans="2:8" x14ac:dyDescent="0.25">
      <c r="B5114" s="136">
        <v>38594</v>
      </c>
      <c r="C5114" s="261">
        <v>2.8241415023803711</v>
      </c>
      <c r="D5114" s="130">
        <f t="shared" si="160"/>
        <v>-5.5178262906040625E-3</v>
      </c>
      <c r="E5114" s="130">
        <v>-7.0632057201731263E-3</v>
      </c>
      <c r="G5114" s="130">
        <v>5112</v>
      </c>
      <c r="H5114" s="130">
        <f t="shared" ca="1" si="161"/>
        <v>2.0454541160284383E-2</v>
      </c>
    </row>
    <row r="5115" spans="2:8" x14ac:dyDescent="0.25">
      <c r="B5115" s="136">
        <v>38593</v>
      </c>
      <c r="C5115" s="261">
        <v>2.8398110866546631</v>
      </c>
      <c r="D5115" s="130">
        <f t="shared" si="160"/>
        <v>1.0580481143996706E-2</v>
      </c>
      <c r="E5115" s="130">
        <v>5.5484416276892082E-3</v>
      </c>
      <c r="G5115" s="130">
        <v>5113</v>
      </c>
      <c r="H5115" s="130">
        <f t="shared" ca="1" si="161"/>
        <v>-1.7119103094326221E-2</v>
      </c>
    </row>
    <row r="5116" spans="2:8" x14ac:dyDescent="0.25">
      <c r="B5116" s="136">
        <v>38590</v>
      </c>
      <c r="C5116" s="261">
        <v>2.8100790977478032</v>
      </c>
      <c r="D5116" s="130">
        <f t="shared" si="160"/>
        <v>1.7605310948132391E-2</v>
      </c>
      <c r="E5116" s="130">
        <v>-1.0469706610619864E-2</v>
      </c>
      <c r="G5116" s="130">
        <v>5114</v>
      </c>
      <c r="H5116" s="130">
        <f t="shared" ca="1" si="161"/>
        <v>2.6766103025271805E-2</v>
      </c>
    </row>
    <row r="5117" spans="2:8" x14ac:dyDescent="0.25">
      <c r="B5117" s="136">
        <v>38589</v>
      </c>
      <c r="C5117" s="261">
        <v>2.7614626884460449</v>
      </c>
      <c r="D5117" s="130">
        <f t="shared" si="160"/>
        <v>1.4568246341616804E-3</v>
      </c>
      <c r="E5117" s="130">
        <v>-1.7300726282303901E-2</v>
      </c>
      <c r="G5117" s="130">
        <v>5115</v>
      </c>
      <c r="H5117" s="130">
        <f t="shared" ca="1" si="161"/>
        <v>3.6965875305324775E-2</v>
      </c>
    </row>
    <row r="5118" spans="2:8" x14ac:dyDescent="0.25">
      <c r="B5118" s="136">
        <v>38588</v>
      </c>
      <c r="C5118" s="261">
        <v>2.7574455738067631</v>
      </c>
      <c r="D5118" s="130">
        <f t="shared" si="160"/>
        <v>1.3737065842183597E-2</v>
      </c>
      <c r="E5118" s="130">
        <v>-1.4547053835235156E-3</v>
      </c>
      <c r="G5118" s="130">
        <v>5116</v>
      </c>
      <c r="H5118" s="130">
        <f t="shared" ca="1" si="161"/>
        <v>3.9226103261171767E-3</v>
      </c>
    </row>
    <row r="5119" spans="2:8" x14ac:dyDescent="0.25">
      <c r="B5119" s="136">
        <v>38587</v>
      </c>
      <c r="C5119" s="261">
        <v>2.720079660415649</v>
      </c>
      <c r="D5119" s="130">
        <f t="shared" si="160"/>
        <v>-2.7717551975310523E-2</v>
      </c>
      <c r="E5119" s="130">
        <v>-1.3550916016641098E-2</v>
      </c>
      <c r="G5119" s="130">
        <v>5117</v>
      </c>
      <c r="H5119" s="130">
        <f t="shared" ca="1" si="161"/>
        <v>4.1732660784222393E-2</v>
      </c>
    </row>
    <row r="5120" spans="2:8" x14ac:dyDescent="0.25">
      <c r="B5120" s="136">
        <v>38586</v>
      </c>
      <c r="C5120" s="261">
        <v>2.797622919082642</v>
      </c>
      <c r="D5120" s="130">
        <f t="shared" si="160"/>
        <v>-7.6957592859381073E-3</v>
      </c>
      <c r="E5120" s="130">
        <v>2.8507716077382776E-2</v>
      </c>
      <c r="G5120" s="130">
        <v>5118</v>
      </c>
      <c r="H5120" s="130">
        <f t="shared" ca="1" si="161"/>
        <v>-1.0991586050095207E-2</v>
      </c>
    </row>
    <row r="5121" spans="2:8" x14ac:dyDescent="0.25">
      <c r="B5121" s="136">
        <v>38583</v>
      </c>
      <c r="C5121" s="261">
        <v>2.8193197250366211</v>
      </c>
      <c r="D5121" s="130">
        <f t="shared" si="160"/>
        <v>1.4226023948114619E-4</v>
      </c>
      <c r="E5121" s="130">
        <v>7.7554433108138693E-3</v>
      </c>
      <c r="G5121" s="130">
        <v>5119</v>
      </c>
      <c r="H5121" s="130">
        <f t="shared" ca="1" si="161"/>
        <v>1.9552230218589327E-2</v>
      </c>
    </row>
    <row r="5122" spans="2:8" x14ac:dyDescent="0.25">
      <c r="B5122" s="136">
        <v>38582</v>
      </c>
      <c r="C5122" s="261">
        <v>2.8189187049865718</v>
      </c>
      <c r="D5122" s="130">
        <f t="shared" si="160"/>
        <v>-8.3388794182588325E-3</v>
      </c>
      <c r="E5122" s="130">
        <v>-1.4224000438405873E-4</v>
      </c>
      <c r="G5122" s="130">
        <v>5120</v>
      </c>
      <c r="H5122" s="130">
        <f t="shared" ca="1" si="161"/>
        <v>-1.9918440841849881E-2</v>
      </c>
    </row>
    <row r="5123" spans="2:8" x14ac:dyDescent="0.25">
      <c r="B5123" s="136">
        <v>38581</v>
      </c>
      <c r="C5123" s="261">
        <v>2.8426229953765869</v>
      </c>
      <c r="D5123" s="130">
        <f t="shared" ref="D5123:D5186" si="162">(C5123-C5124)/C5124</f>
        <v>9.992319269670721E-3</v>
      </c>
      <c r="E5123" s="130">
        <v>8.4090010641608808E-3</v>
      </c>
      <c r="G5123" s="130">
        <v>5121</v>
      </c>
      <c r="H5123" s="130">
        <f t="shared" ref="H5123:H5186" ca="1" si="163">_xlfn.NORM.INV(RAND(),N$5,N$6)</f>
        <v>-2.38564623109714E-2</v>
      </c>
    </row>
    <row r="5124" spans="2:8" x14ac:dyDescent="0.25">
      <c r="B5124" s="136">
        <v>38580</v>
      </c>
      <c r="C5124" s="261">
        <v>2.8144996166229248</v>
      </c>
      <c r="D5124" s="130">
        <f t="shared" si="162"/>
        <v>-6.3827894301503769E-3</v>
      </c>
      <c r="E5124" s="130">
        <v>-9.8934606521524898E-3</v>
      </c>
      <c r="G5124" s="130">
        <v>5122</v>
      </c>
      <c r="H5124" s="130">
        <f t="shared" ca="1" si="163"/>
        <v>2.0977087668586112E-2</v>
      </c>
    </row>
    <row r="5125" spans="2:8" x14ac:dyDescent="0.25">
      <c r="B5125" s="136">
        <v>38579</v>
      </c>
      <c r="C5125" s="261">
        <v>2.832579374313354</v>
      </c>
      <c r="D5125" s="130">
        <f t="shared" si="162"/>
        <v>-7.8805391434489322E-3</v>
      </c>
      <c r="E5125" s="130">
        <v>6.4237911363167529E-3</v>
      </c>
      <c r="G5125" s="130">
        <v>5123</v>
      </c>
      <c r="H5125" s="130">
        <f t="shared" ca="1" si="163"/>
        <v>6.0862185689637225E-3</v>
      </c>
    </row>
    <row r="5126" spans="2:8" x14ac:dyDescent="0.25">
      <c r="B5126" s="136">
        <v>38576</v>
      </c>
      <c r="C5126" s="261">
        <v>2.8550789356231689</v>
      </c>
      <c r="D5126" s="130">
        <f t="shared" si="162"/>
        <v>-2.0537512829044334E-2</v>
      </c>
      <c r="E5126" s="130">
        <v>7.9431353323572863E-3</v>
      </c>
      <c r="G5126" s="130">
        <v>5124</v>
      </c>
      <c r="H5126" s="130">
        <f t="shared" ca="1" si="163"/>
        <v>2.937699852885855E-3</v>
      </c>
    </row>
    <row r="5127" spans="2:8" x14ac:dyDescent="0.25">
      <c r="B5127" s="136">
        <v>38575</v>
      </c>
      <c r="C5127" s="261">
        <v>2.9149446487426758</v>
      </c>
      <c r="D5127" s="130">
        <f t="shared" si="162"/>
        <v>1.2424051016981174E-3</v>
      </c>
      <c r="E5127" s="130">
        <v>2.0968146404834912E-2</v>
      </c>
      <c r="G5127" s="130">
        <v>5125</v>
      </c>
      <c r="H5127" s="130">
        <f t="shared" ca="1" si="163"/>
        <v>4.4957866782412677E-3</v>
      </c>
    </row>
    <row r="5128" spans="2:8" x14ac:dyDescent="0.25">
      <c r="B5128" s="136">
        <v>38574</v>
      </c>
      <c r="C5128" s="261">
        <v>2.911327600479126</v>
      </c>
      <c r="D5128" s="130">
        <f t="shared" si="162"/>
        <v>-1.7913159800297541E-3</v>
      </c>
      <c r="E5128" s="130">
        <v>-1.2408634466215241E-3</v>
      </c>
      <c r="G5128" s="130">
        <v>5126</v>
      </c>
      <c r="H5128" s="130">
        <f t="shared" ca="1" si="163"/>
        <v>1.3496783827377536E-2</v>
      </c>
    </row>
    <row r="5129" spans="2:8" x14ac:dyDescent="0.25">
      <c r="B5129" s="136">
        <v>38573</v>
      </c>
      <c r="C5129" s="261">
        <v>2.916552066802979</v>
      </c>
      <c r="D5129" s="130">
        <f t="shared" si="162"/>
        <v>1.8807227665396914E-2</v>
      </c>
      <c r="E5129" s="130">
        <v>1.7945305512829187E-3</v>
      </c>
      <c r="G5129" s="130">
        <v>5127</v>
      </c>
      <c r="H5129" s="130">
        <f t="shared" ca="1" si="163"/>
        <v>-4.0125891054320233E-2</v>
      </c>
    </row>
    <row r="5130" spans="2:8" x14ac:dyDescent="0.25">
      <c r="B5130" s="136">
        <v>38572</v>
      </c>
      <c r="C5130" s="261">
        <v>2.8627123832702641</v>
      </c>
      <c r="D5130" s="130">
        <f t="shared" si="162"/>
        <v>-5.7214289387394921E-3</v>
      </c>
      <c r="E5130" s="130">
        <v>-1.8460045389051462E-2</v>
      </c>
      <c r="G5130" s="130">
        <v>5128</v>
      </c>
      <c r="H5130" s="130">
        <f t="shared" ca="1" si="163"/>
        <v>4.6537034034938078E-2</v>
      </c>
    </row>
    <row r="5131" spans="2:8" x14ac:dyDescent="0.25">
      <c r="B5131" s="136">
        <v>38569</v>
      </c>
      <c r="C5131" s="261">
        <v>2.8791854381561279</v>
      </c>
      <c r="D5131" s="130">
        <f t="shared" si="162"/>
        <v>-3.3319871842336458E-2</v>
      </c>
      <c r="E5131" s="130">
        <v>5.7543520551113008E-3</v>
      </c>
      <c r="G5131" s="130">
        <v>5129</v>
      </c>
      <c r="H5131" s="130">
        <f t="shared" ca="1" si="163"/>
        <v>-1.6628171337773952E-2</v>
      </c>
    </row>
    <row r="5132" spans="2:8" x14ac:dyDescent="0.25">
      <c r="B5132" s="136">
        <v>38568</v>
      </c>
      <c r="C5132" s="261">
        <v>2.9784262180328369</v>
      </c>
      <c r="D5132" s="130">
        <f t="shared" si="162"/>
        <v>-5.2334154075438042E-3</v>
      </c>
      <c r="E5132" s="130">
        <v>3.446835294508304E-2</v>
      </c>
      <c r="G5132" s="130">
        <v>5130</v>
      </c>
      <c r="H5132" s="130">
        <f t="shared" ca="1" si="163"/>
        <v>-3.8193150679116307E-2</v>
      </c>
    </row>
    <row r="5133" spans="2:8" x14ac:dyDescent="0.25">
      <c r="B5133" s="136">
        <v>38567</v>
      </c>
      <c r="C5133" s="261">
        <v>2.9940955638885498</v>
      </c>
      <c r="D5133" s="130">
        <f t="shared" si="162"/>
        <v>3.0990346667472156E-2</v>
      </c>
      <c r="E5133" s="130">
        <v>5.2609481345695487E-3</v>
      </c>
      <c r="G5133" s="130">
        <v>5131</v>
      </c>
      <c r="H5133" s="130">
        <f t="shared" ca="1" si="163"/>
        <v>-9.9499093835733899E-3</v>
      </c>
    </row>
    <row r="5134" spans="2:8" x14ac:dyDescent="0.25">
      <c r="B5134" s="136">
        <v>38566</v>
      </c>
      <c r="C5134" s="261">
        <v>2.9040966033935551</v>
      </c>
      <c r="D5134" s="130">
        <f t="shared" si="162"/>
        <v>1.5882007316787683E-2</v>
      </c>
      <c r="E5134" s="130">
        <v>-3.0058813613186575E-2</v>
      </c>
      <c r="G5134" s="130">
        <v>5132</v>
      </c>
      <c r="H5134" s="130">
        <f t="shared" ca="1" si="163"/>
        <v>-1.5411222584161742E-2</v>
      </c>
    </row>
    <row r="5135" spans="2:8" x14ac:dyDescent="0.25">
      <c r="B5135" s="136">
        <v>38565</v>
      </c>
      <c r="C5135" s="261">
        <v>2.8586947917938228</v>
      </c>
      <c r="D5135" s="130">
        <f t="shared" si="162"/>
        <v>-4.2149873646281068E-4</v>
      </c>
      <c r="E5135" s="130">
        <v>-1.5633712579216016E-2</v>
      </c>
      <c r="G5135" s="130">
        <v>5133</v>
      </c>
      <c r="H5135" s="130">
        <f t="shared" ca="1" si="163"/>
        <v>3.2919718807972809E-3</v>
      </c>
    </row>
    <row r="5136" spans="2:8" x14ac:dyDescent="0.25">
      <c r="B5136" s="136">
        <v>38562</v>
      </c>
      <c r="C5136" s="261">
        <v>2.8599002361297612</v>
      </c>
      <c r="D5136" s="130">
        <f t="shared" si="162"/>
        <v>-1.0427016576244685E-2</v>
      </c>
      <c r="E5136" s="130">
        <v>4.2167647256319214E-4</v>
      </c>
      <c r="G5136" s="130">
        <v>5134</v>
      </c>
      <c r="H5136" s="130">
        <f t="shared" ca="1" si="163"/>
        <v>-1.7006068557197683E-2</v>
      </c>
    </row>
    <row r="5137" spans="2:8" x14ac:dyDescent="0.25">
      <c r="B5137" s="136">
        <v>38561</v>
      </c>
      <c r="C5137" s="261">
        <v>2.890034675598145</v>
      </c>
      <c r="D5137" s="130">
        <f t="shared" si="162"/>
        <v>2.780914902851771E-4</v>
      </c>
      <c r="E5137" s="130">
        <v>1.0536884849229584E-2</v>
      </c>
      <c r="G5137" s="130">
        <v>5135</v>
      </c>
      <c r="H5137" s="130">
        <f t="shared" ca="1" si="163"/>
        <v>-1.4052293281086232E-3</v>
      </c>
    </row>
    <row r="5138" spans="2:8" x14ac:dyDescent="0.25">
      <c r="B5138" s="136">
        <v>38560</v>
      </c>
      <c r="C5138" s="261">
        <v>2.8892312049865718</v>
      </c>
      <c r="D5138" s="130">
        <f t="shared" si="162"/>
        <v>-8.8212459770703102E-3</v>
      </c>
      <c r="E5138" s="130">
        <v>-2.7801417690840024E-4</v>
      </c>
      <c r="G5138" s="130">
        <v>5136</v>
      </c>
      <c r="H5138" s="130">
        <f t="shared" ca="1" si="163"/>
        <v>-6.0114300929867233E-3</v>
      </c>
    </row>
    <row r="5139" spans="2:8" x14ac:dyDescent="0.25">
      <c r="B5139" s="136">
        <v>38559</v>
      </c>
      <c r="C5139" s="261">
        <v>2.9149446487426758</v>
      </c>
      <c r="D5139" s="130">
        <f t="shared" si="162"/>
        <v>1.4117914634580449E-2</v>
      </c>
      <c r="E5139" s="130">
        <v>8.8997528864165325E-3</v>
      </c>
      <c r="G5139" s="130">
        <v>5137</v>
      </c>
      <c r="H5139" s="130">
        <f t="shared" ca="1" si="163"/>
        <v>-3.2428977306216647E-2</v>
      </c>
    </row>
    <row r="5140" spans="2:8" x14ac:dyDescent="0.25">
      <c r="B5140" s="136">
        <v>38558</v>
      </c>
      <c r="C5140" s="261">
        <v>2.8743646144866939</v>
      </c>
      <c r="D5140" s="130">
        <f t="shared" si="162"/>
        <v>-9.1413106879385062E-3</v>
      </c>
      <c r="E5140" s="130">
        <v>-1.3921373866733823E-2</v>
      </c>
      <c r="G5140" s="130">
        <v>5138</v>
      </c>
      <c r="H5140" s="130">
        <f t="shared" ca="1" si="163"/>
        <v>-2.5728124246254508E-2</v>
      </c>
    </row>
    <row r="5141" spans="2:8" x14ac:dyDescent="0.25">
      <c r="B5141" s="136">
        <v>38555</v>
      </c>
      <c r="C5141" s="261">
        <v>2.900882482528687</v>
      </c>
      <c r="D5141" s="130">
        <f t="shared" si="162"/>
        <v>2.513147806452172E-2</v>
      </c>
      <c r="E5141" s="130">
        <v>9.2256451767962835E-3</v>
      </c>
      <c r="G5141" s="130">
        <v>5139</v>
      </c>
      <c r="H5141" s="130">
        <f t="shared" ca="1" si="163"/>
        <v>6.1863624722082898E-3</v>
      </c>
    </row>
    <row r="5142" spans="2:8" x14ac:dyDescent="0.25">
      <c r="B5142" s="136">
        <v>38554</v>
      </c>
      <c r="C5142" s="261">
        <v>2.8297662734985352</v>
      </c>
      <c r="D5142" s="130">
        <f t="shared" si="162"/>
        <v>7.2939252255547656E-3</v>
      </c>
      <c r="E5142" s="130">
        <v>-2.4515370566876641E-2</v>
      </c>
      <c r="G5142" s="130">
        <v>5140</v>
      </c>
      <c r="H5142" s="130">
        <f t="shared" ca="1" si="163"/>
        <v>2.3655095253705512E-2</v>
      </c>
    </row>
    <row r="5143" spans="2:8" x14ac:dyDescent="0.25">
      <c r="B5143" s="136">
        <v>38553</v>
      </c>
      <c r="C5143" s="261">
        <v>2.80927562713623</v>
      </c>
      <c r="D5143" s="130">
        <f t="shared" si="162"/>
        <v>-1.5211252726503668E-2</v>
      </c>
      <c r="E5143" s="130">
        <v>-7.2411091171045222E-3</v>
      </c>
      <c r="G5143" s="130">
        <v>5141</v>
      </c>
      <c r="H5143" s="130">
        <f t="shared" ca="1" si="163"/>
        <v>3.5392617540514357E-2</v>
      </c>
    </row>
    <row r="5144" spans="2:8" x14ac:dyDescent="0.25">
      <c r="B5144" s="136">
        <v>38552</v>
      </c>
      <c r="C5144" s="261">
        <v>2.852668285369873</v>
      </c>
      <c r="D5144" s="130">
        <f t="shared" si="162"/>
        <v>-4.2074774501930845E-3</v>
      </c>
      <c r="E5144" s="130">
        <v>1.5446208913960291E-2</v>
      </c>
      <c r="G5144" s="130">
        <v>5142</v>
      </c>
      <c r="H5144" s="130">
        <f t="shared" ca="1" si="163"/>
        <v>2.9094665613107827E-2</v>
      </c>
    </row>
    <row r="5145" spans="2:8" x14ac:dyDescent="0.25">
      <c r="B5145" s="136">
        <v>38551</v>
      </c>
      <c r="C5145" s="261">
        <v>2.864721536636353</v>
      </c>
      <c r="D5145" s="130">
        <f t="shared" si="162"/>
        <v>1.6103817951737331E-2</v>
      </c>
      <c r="E5145" s="130">
        <v>4.2252551158141853E-3</v>
      </c>
      <c r="G5145" s="130">
        <v>5143</v>
      </c>
      <c r="H5145" s="130">
        <f t="shared" ca="1" si="163"/>
        <v>-6.338067728294248E-4</v>
      </c>
    </row>
    <row r="5146" spans="2:8" x14ac:dyDescent="0.25">
      <c r="B5146" s="136">
        <v>38548</v>
      </c>
      <c r="C5146" s="261">
        <v>2.8193197250366211</v>
      </c>
      <c r="D5146" s="130">
        <f t="shared" si="162"/>
        <v>1.1386722369944769E-2</v>
      </c>
      <c r="E5146" s="130">
        <v>-1.5848595062066997E-2</v>
      </c>
      <c r="G5146" s="130">
        <v>5144</v>
      </c>
      <c r="H5146" s="130">
        <f t="shared" ca="1" si="163"/>
        <v>5.0719997524832222E-2</v>
      </c>
    </row>
    <row r="5147" spans="2:8" x14ac:dyDescent="0.25">
      <c r="B5147" s="136">
        <v>38547</v>
      </c>
      <c r="C5147" s="261">
        <v>2.7875783443450932</v>
      </c>
      <c r="D5147" s="130">
        <f t="shared" si="162"/>
        <v>-2.0886474945408091E-2</v>
      </c>
      <c r="E5147" s="130">
        <v>-1.1258524675173397E-2</v>
      </c>
      <c r="G5147" s="130">
        <v>5145</v>
      </c>
      <c r="H5147" s="130">
        <f t="shared" ca="1" si="163"/>
        <v>-1.2003603396841448E-2</v>
      </c>
    </row>
    <row r="5148" spans="2:8" x14ac:dyDescent="0.25">
      <c r="B5148" s="136">
        <v>38546</v>
      </c>
      <c r="C5148" s="261">
        <v>2.8470430374145508</v>
      </c>
      <c r="D5148" s="130">
        <f t="shared" si="162"/>
        <v>-2.2620637520679974E-2</v>
      </c>
      <c r="E5148" s="130">
        <v>2.1332025767128008E-2</v>
      </c>
      <c r="G5148" s="130">
        <v>5146</v>
      </c>
      <c r="H5148" s="130">
        <f t="shared" ca="1" si="163"/>
        <v>-1.09725662494307E-2</v>
      </c>
    </row>
    <row r="5149" spans="2:8" x14ac:dyDescent="0.25">
      <c r="B5149" s="136">
        <v>38545</v>
      </c>
      <c r="C5149" s="261">
        <v>2.9129354953765869</v>
      </c>
      <c r="D5149" s="130">
        <f t="shared" si="162"/>
        <v>-6.8482922632555204E-2</v>
      </c>
      <c r="E5149" s="130">
        <v>2.314417347967954E-2</v>
      </c>
      <c r="G5149" s="130">
        <v>5147</v>
      </c>
      <c r="H5149" s="130">
        <f t="shared" ca="1" si="163"/>
        <v>2.0814202308261451E-2</v>
      </c>
    </row>
    <row r="5150" spans="2:8" x14ac:dyDescent="0.25">
      <c r="B5150" s="136">
        <v>38544</v>
      </c>
      <c r="C5150" s="261">
        <v>3.1270875930786128</v>
      </c>
      <c r="D5150" s="130">
        <f t="shared" si="162"/>
        <v>-1.0265484407021553E-3</v>
      </c>
      <c r="E5150" s="130">
        <v>7.3517624417680477E-2</v>
      </c>
      <c r="G5150" s="130">
        <v>5148</v>
      </c>
      <c r="H5150" s="130">
        <f t="shared" ca="1" si="163"/>
        <v>-1.3348331104228426E-2</v>
      </c>
    </row>
    <row r="5151" spans="2:8" x14ac:dyDescent="0.25">
      <c r="B5151" s="136">
        <v>38541</v>
      </c>
      <c r="C5151" s="261">
        <v>3.1303009986877441</v>
      </c>
      <c r="D5151" s="130">
        <f t="shared" si="162"/>
        <v>1.0636853364665052E-2</v>
      </c>
      <c r="E5151" s="130">
        <v>1.0276033252933957E-3</v>
      </c>
      <c r="G5151" s="130">
        <v>5149</v>
      </c>
      <c r="H5151" s="130">
        <f t="shared" ca="1" si="163"/>
        <v>-5.2088109735320956E-3</v>
      </c>
    </row>
    <row r="5152" spans="2:8" x14ac:dyDescent="0.25">
      <c r="B5152" s="136">
        <v>38540</v>
      </c>
      <c r="C5152" s="261">
        <v>3.0973548889160161</v>
      </c>
      <c r="D5152" s="130">
        <f t="shared" si="162"/>
        <v>-5.5471208264354444E-3</v>
      </c>
      <c r="E5152" s="130">
        <v>-1.0524901530408557E-2</v>
      </c>
      <c r="G5152" s="130">
        <v>5150</v>
      </c>
      <c r="H5152" s="130">
        <f t="shared" ca="1" si="163"/>
        <v>5.9330837815741643E-3</v>
      </c>
    </row>
    <row r="5153" spans="2:8" x14ac:dyDescent="0.25">
      <c r="B5153" s="136">
        <v>38539</v>
      </c>
      <c r="C5153" s="261">
        <v>3.114632129669189</v>
      </c>
      <c r="D5153" s="130">
        <f t="shared" si="162"/>
        <v>1.4129026989278133E-2</v>
      </c>
      <c r="E5153" s="130">
        <v>5.5780630159624591E-3</v>
      </c>
      <c r="G5153" s="130">
        <v>5151</v>
      </c>
      <c r="H5153" s="130">
        <f t="shared" ca="1" si="163"/>
        <v>-1.3933063400977913E-2</v>
      </c>
    </row>
    <row r="5154" spans="2:8" x14ac:dyDescent="0.25">
      <c r="B5154" s="136">
        <v>38538</v>
      </c>
      <c r="C5154" s="261">
        <v>3.07123851776123</v>
      </c>
      <c r="D5154" s="130">
        <f t="shared" si="162"/>
        <v>-3.9249568122846825E-4</v>
      </c>
      <c r="E5154" s="130">
        <v>-1.3932178858171575E-2</v>
      </c>
      <c r="G5154" s="130">
        <v>5152</v>
      </c>
      <c r="H5154" s="130">
        <f t="shared" ca="1" si="163"/>
        <v>6.7312126801502732E-3</v>
      </c>
    </row>
    <row r="5155" spans="2:8" x14ac:dyDescent="0.25">
      <c r="B5155" s="136">
        <v>38534</v>
      </c>
      <c r="C5155" s="261">
        <v>3.0724444389343262</v>
      </c>
      <c r="D5155" s="130">
        <f t="shared" si="162"/>
        <v>-1.4561613422943811E-2</v>
      </c>
      <c r="E5155" s="130">
        <v>3.9264979457707499E-4</v>
      </c>
      <c r="G5155" s="130">
        <v>5153</v>
      </c>
      <c r="H5155" s="130">
        <f t="shared" ca="1" si="163"/>
        <v>6.808912069168155E-3</v>
      </c>
    </row>
    <row r="5156" spans="2:8" x14ac:dyDescent="0.25">
      <c r="B5156" s="136">
        <v>38533</v>
      </c>
      <c r="C5156" s="261">
        <v>3.1178452968597412</v>
      </c>
      <c r="D5156" s="130">
        <f t="shared" si="162"/>
        <v>2.324927580264776E-3</v>
      </c>
      <c r="E5156" s="130">
        <v>1.4776787287050917E-2</v>
      </c>
      <c r="G5156" s="130">
        <v>5154</v>
      </c>
      <c r="H5156" s="130">
        <f t="shared" ca="1" si="163"/>
        <v>-2.7039239315408019E-2</v>
      </c>
    </row>
    <row r="5157" spans="2:8" x14ac:dyDescent="0.25">
      <c r="B5157" s="136">
        <v>38532</v>
      </c>
      <c r="C5157" s="261">
        <v>3.110613346099854</v>
      </c>
      <c r="D5157" s="130">
        <f t="shared" si="162"/>
        <v>2.5702028234432253E-2</v>
      </c>
      <c r="E5157" s="130">
        <v>-2.3195348297656688E-3</v>
      </c>
      <c r="G5157" s="130">
        <v>5155</v>
      </c>
      <c r="H5157" s="130">
        <f t="shared" ca="1" si="163"/>
        <v>-2.9273878425949054E-2</v>
      </c>
    </row>
    <row r="5158" spans="2:8" x14ac:dyDescent="0.25">
      <c r="B5158" s="136">
        <v>38531</v>
      </c>
      <c r="C5158" s="261">
        <v>3.0326676368713379</v>
      </c>
      <c r="D5158" s="130">
        <f t="shared" si="162"/>
        <v>2.0689457054415092E-2</v>
      </c>
      <c r="E5158" s="130">
        <v>-2.5057987141425302E-2</v>
      </c>
      <c r="G5158" s="130">
        <v>5156</v>
      </c>
      <c r="H5158" s="130">
        <f t="shared" ca="1" si="163"/>
        <v>-2.8471910881267302E-2</v>
      </c>
    </row>
    <row r="5159" spans="2:8" x14ac:dyDescent="0.25">
      <c r="B5159" s="136">
        <v>38530</v>
      </c>
      <c r="C5159" s="261">
        <v>2.9711952209472661</v>
      </c>
      <c r="D5159" s="130">
        <f t="shared" si="162"/>
        <v>1.3708467109228644E-2</v>
      </c>
      <c r="E5159" s="130">
        <v>-2.0270080102641929E-2</v>
      </c>
      <c r="G5159" s="130">
        <v>5157</v>
      </c>
      <c r="H5159" s="130">
        <f t="shared" ca="1" si="163"/>
        <v>-5.4041862354816915E-3</v>
      </c>
    </row>
    <row r="5160" spans="2:8" x14ac:dyDescent="0.25">
      <c r="B5160" s="136">
        <v>38527</v>
      </c>
      <c r="C5160" s="261">
        <v>2.9310154914855961</v>
      </c>
      <c r="D5160" s="130">
        <f t="shared" si="162"/>
        <v>-1.0176440972720953E-2</v>
      </c>
      <c r="E5160" s="130">
        <v>-1.3523086325125402E-2</v>
      </c>
      <c r="G5160" s="130">
        <v>5158</v>
      </c>
      <c r="H5160" s="130">
        <f t="shared" ca="1" si="163"/>
        <v>3.8969557324687119E-2</v>
      </c>
    </row>
    <row r="5161" spans="2:8" x14ac:dyDescent="0.25">
      <c r="B5161" s="136">
        <v>38526</v>
      </c>
      <c r="C5161" s="261">
        <v>2.9611494541168208</v>
      </c>
      <c r="D5161" s="130">
        <f t="shared" si="162"/>
        <v>-2.6677505427740035E-2</v>
      </c>
      <c r="E5161" s="130">
        <v>1.0281065630243799E-2</v>
      </c>
      <c r="G5161" s="130">
        <v>5159</v>
      </c>
      <c r="H5161" s="130">
        <f t="shared" ca="1" si="163"/>
        <v>-1.0359057679020813E-2</v>
      </c>
    </row>
    <row r="5162" spans="2:8" x14ac:dyDescent="0.25">
      <c r="B5162" s="136">
        <v>38525</v>
      </c>
      <c r="C5162" s="261">
        <v>3.0423107147216801</v>
      </c>
      <c r="D5162" s="130">
        <f t="shared" si="162"/>
        <v>9.6002559688485589E-3</v>
      </c>
      <c r="E5162" s="130">
        <v>2.7408701202846272E-2</v>
      </c>
      <c r="G5162" s="130">
        <v>5160</v>
      </c>
      <c r="H5162" s="130">
        <f t="shared" ca="1" si="163"/>
        <v>-3.7281465228680713E-2</v>
      </c>
    </row>
    <row r="5163" spans="2:8" x14ac:dyDescent="0.25">
      <c r="B5163" s="136">
        <v>38524</v>
      </c>
      <c r="C5163" s="261">
        <v>3.0133814811706539</v>
      </c>
      <c r="D5163" s="130">
        <f t="shared" si="162"/>
        <v>-1.2378480683379984E-2</v>
      </c>
      <c r="E5163" s="130">
        <v>-9.508967447354506E-3</v>
      </c>
      <c r="G5163" s="130">
        <v>5161</v>
      </c>
      <c r="H5163" s="130">
        <f t="shared" ca="1" si="163"/>
        <v>7.718532458689354E-3</v>
      </c>
    </row>
    <row r="5164" spans="2:8" x14ac:dyDescent="0.25">
      <c r="B5164" s="136">
        <v>38523</v>
      </c>
      <c r="C5164" s="261">
        <v>3.0511500835418701</v>
      </c>
      <c r="D5164" s="130">
        <f t="shared" si="162"/>
        <v>5.0292886956998404E-3</v>
      </c>
      <c r="E5164" s="130">
        <v>1.253362795491254E-2</v>
      </c>
      <c r="G5164" s="130">
        <v>5162</v>
      </c>
      <c r="H5164" s="130">
        <f t="shared" ca="1" si="163"/>
        <v>-3.2847636563012039E-2</v>
      </c>
    </row>
    <row r="5165" spans="2:8" x14ac:dyDescent="0.25">
      <c r="B5165" s="136">
        <v>38520</v>
      </c>
      <c r="C5165" s="261">
        <v>3.0358817577362061</v>
      </c>
      <c r="D5165" s="130">
        <f t="shared" si="162"/>
        <v>2.9007407191909789E-2</v>
      </c>
      <c r="E5165" s="130">
        <v>-5.0041215238878431E-3</v>
      </c>
      <c r="G5165" s="130">
        <v>5163</v>
      </c>
      <c r="H5165" s="130">
        <f t="shared" ca="1" si="163"/>
        <v>-3.596132205126687E-2</v>
      </c>
    </row>
    <row r="5166" spans="2:8" x14ac:dyDescent="0.25">
      <c r="B5166" s="136">
        <v>38519</v>
      </c>
      <c r="C5166" s="261">
        <v>2.9503011703491211</v>
      </c>
      <c r="D5166" s="130">
        <f t="shared" si="162"/>
        <v>-1.422996250325617E-2</v>
      </c>
      <c r="E5166" s="130">
        <v>-2.8189697167553925E-2</v>
      </c>
      <c r="G5166" s="130">
        <v>5164</v>
      </c>
      <c r="H5166" s="130">
        <f t="shared" ca="1" si="163"/>
        <v>2.324602409408397E-2</v>
      </c>
    </row>
    <row r="5167" spans="2:8" x14ac:dyDescent="0.25">
      <c r="B5167" s="136">
        <v>38518</v>
      </c>
      <c r="C5167" s="261">
        <v>2.9928898811340332</v>
      </c>
      <c r="D5167" s="130">
        <f t="shared" si="162"/>
        <v>1.6928048704615013E-2</v>
      </c>
      <c r="E5167" s="130">
        <v>1.4435377382124149E-2</v>
      </c>
      <c r="G5167" s="130">
        <v>5165</v>
      </c>
      <c r="H5167" s="130">
        <f t="shared" ca="1" si="163"/>
        <v>-3.847493840098581E-3</v>
      </c>
    </row>
    <row r="5168" spans="2:8" x14ac:dyDescent="0.25">
      <c r="B5168" s="136">
        <v>38517</v>
      </c>
      <c r="C5168" s="261">
        <v>2.9430694580078121</v>
      </c>
      <c r="D5168" s="130">
        <f t="shared" si="162"/>
        <v>-5.8363822097460298E-3</v>
      </c>
      <c r="E5168" s="130">
        <v>-1.6646260004508997E-2</v>
      </c>
      <c r="G5168" s="130">
        <v>5166</v>
      </c>
      <c r="H5168" s="130">
        <f t="shared" ca="1" si="163"/>
        <v>2.1373422814541878E-2</v>
      </c>
    </row>
    <row r="5169" spans="2:8" x14ac:dyDescent="0.25">
      <c r="B5169" s="136">
        <v>38516</v>
      </c>
      <c r="C5169" s="261">
        <v>2.960347175598145</v>
      </c>
      <c r="D5169" s="130">
        <f t="shared" si="162"/>
        <v>3.1211075020825041E-2</v>
      </c>
      <c r="E5169" s="130">
        <v>5.8706455409409022E-3</v>
      </c>
      <c r="G5169" s="130">
        <v>5167</v>
      </c>
      <c r="H5169" s="130">
        <f t="shared" ca="1" si="163"/>
        <v>1.5153551645780467E-2</v>
      </c>
    </row>
    <row r="5170" spans="2:8" x14ac:dyDescent="0.25">
      <c r="B5170" s="136">
        <v>38513</v>
      </c>
      <c r="C5170" s="261">
        <v>2.8707480430603032</v>
      </c>
      <c r="D5170" s="130">
        <f t="shared" si="162"/>
        <v>-1.2985115906799622E-2</v>
      </c>
      <c r="E5170" s="130">
        <v>-3.0266427288123086E-2</v>
      </c>
      <c r="G5170" s="130">
        <v>5168</v>
      </c>
      <c r="H5170" s="130">
        <f t="shared" ca="1" si="163"/>
        <v>-1.6692568742543986E-2</v>
      </c>
    </row>
    <row r="5171" spans="2:8" x14ac:dyDescent="0.25">
      <c r="B5171" s="136">
        <v>38512</v>
      </c>
      <c r="C5171" s="261">
        <v>2.908515453338623</v>
      </c>
      <c r="D5171" s="130">
        <f t="shared" si="162"/>
        <v>7.936284985124371E-3</v>
      </c>
      <c r="E5171" s="130">
        <v>1.3155947408766211E-2</v>
      </c>
      <c r="G5171" s="130">
        <v>5169</v>
      </c>
      <c r="H5171" s="130">
        <f t="shared" ca="1" si="163"/>
        <v>-1.9250153735235899E-2</v>
      </c>
    </row>
    <row r="5172" spans="2:8" x14ac:dyDescent="0.25">
      <c r="B5172" s="136">
        <v>38511</v>
      </c>
      <c r="C5172" s="261">
        <v>2.885614395141602</v>
      </c>
      <c r="D5172" s="130">
        <f t="shared" si="162"/>
        <v>-5.2632560881183416E-3</v>
      </c>
      <c r="E5172" s="130">
        <v>-7.8737962938217852E-3</v>
      </c>
      <c r="G5172" s="130">
        <v>5170</v>
      </c>
      <c r="H5172" s="130">
        <f t="shared" ca="1" si="163"/>
        <v>-8.6465746856153778E-4</v>
      </c>
    </row>
    <row r="5173" spans="2:8" x14ac:dyDescent="0.25">
      <c r="B5173" s="136">
        <v>38510</v>
      </c>
      <c r="C5173" s="261">
        <v>2.900882482528687</v>
      </c>
      <c r="D5173" s="130">
        <f t="shared" si="162"/>
        <v>2.4994133567463311E-3</v>
      </c>
      <c r="E5173" s="130">
        <v>5.2911045262288865E-3</v>
      </c>
      <c r="G5173" s="130">
        <v>5171</v>
      </c>
      <c r="H5173" s="130">
        <f t="shared" ca="1" si="163"/>
        <v>-2.1658624312996467E-2</v>
      </c>
    </row>
    <row r="5174" spans="2:8" x14ac:dyDescent="0.25">
      <c r="B5174" s="136">
        <v>38509</v>
      </c>
      <c r="C5174" s="261">
        <v>2.8936500549316411</v>
      </c>
      <c r="D5174" s="130">
        <f t="shared" si="162"/>
        <v>1.208547088372869E-2</v>
      </c>
      <c r="E5174" s="130">
        <v>-2.4931818646929198E-3</v>
      </c>
      <c r="G5174" s="130">
        <v>5172</v>
      </c>
      <c r="H5174" s="130">
        <f t="shared" ca="1" si="163"/>
        <v>1.3707939644879276E-2</v>
      </c>
    </row>
    <row r="5175" spans="2:8" x14ac:dyDescent="0.25">
      <c r="B5175" s="136">
        <v>38506</v>
      </c>
      <c r="C5175" s="261">
        <v>2.8590965270996089</v>
      </c>
      <c r="D5175" s="130">
        <f t="shared" si="162"/>
        <v>4.51725847049835E-3</v>
      </c>
      <c r="E5175" s="130">
        <v>-1.1941156385908739E-2</v>
      </c>
      <c r="G5175" s="130">
        <v>5173</v>
      </c>
      <c r="H5175" s="130">
        <f t="shared" ca="1" si="163"/>
        <v>-2.0819856107419786E-2</v>
      </c>
    </row>
    <row r="5176" spans="2:8" x14ac:dyDescent="0.25">
      <c r="B5176" s="136">
        <v>38505</v>
      </c>
      <c r="C5176" s="261">
        <v>2.846239328384399</v>
      </c>
      <c r="D5176" s="130">
        <f t="shared" si="162"/>
        <v>-5.4752211731767071E-3</v>
      </c>
      <c r="E5176" s="130">
        <v>-4.4969446093703104E-3</v>
      </c>
      <c r="G5176" s="130">
        <v>5174</v>
      </c>
      <c r="H5176" s="130">
        <f t="shared" ca="1" si="163"/>
        <v>-1.170408004149796E-2</v>
      </c>
    </row>
    <row r="5177" spans="2:8" x14ac:dyDescent="0.25">
      <c r="B5177" s="136">
        <v>38504</v>
      </c>
      <c r="C5177" s="261">
        <v>2.861908912658691</v>
      </c>
      <c r="D5177" s="130">
        <f t="shared" si="162"/>
        <v>-1.3298103636399957E-2</v>
      </c>
      <c r="E5177" s="130">
        <v>5.5053642601398754E-3</v>
      </c>
      <c r="G5177" s="130">
        <v>5175</v>
      </c>
      <c r="H5177" s="130">
        <f t="shared" ca="1" si="163"/>
        <v>3.6431713505106655E-2</v>
      </c>
    </row>
    <row r="5178" spans="2:8" x14ac:dyDescent="0.25">
      <c r="B5178" s="136">
        <v>38503</v>
      </c>
      <c r="C5178" s="261">
        <v>2.900479793548584</v>
      </c>
      <c r="D5178" s="130">
        <f t="shared" si="162"/>
        <v>2.6099140346865623E-2</v>
      </c>
      <c r="E5178" s="130">
        <v>1.3477326521220752E-2</v>
      </c>
      <c r="G5178" s="130">
        <v>5176</v>
      </c>
      <c r="H5178" s="130">
        <f t="shared" ca="1" si="163"/>
        <v>-2.9381752388808221E-3</v>
      </c>
    </row>
    <row r="5179" spans="2:8" x14ac:dyDescent="0.25">
      <c r="B5179" s="136">
        <v>38499</v>
      </c>
      <c r="C5179" s="261">
        <v>2.8267052173614502</v>
      </c>
      <c r="D5179" s="130">
        <f t="shared" si="162"/>
        <v>-2.2733688964341105E-2</v>
      </c>
      <c r="E5179" s="130">
        <v>-2.5435300859956857E-2</v>
      </c>
      <c r="G5179" s="130">
        <v>5177</v>
      </c>
      <c r="H5179" s="130">
        <f t="shared" ca="1" si="163"/>
        <v>-1.1882013774487469E-2</v>
      </c>
    </row>
    <row r="5180" spans="2:8" x14ac:dyDescent="0.25">
      <c r="B5180" s="136">
        <v>38498</v>
      </c>
      <c r="C5180" s="261">
        <v>2.8924615383148189</v>
      </c>
      <c r="D5180" s="130">
        <f t="shared" si="162"/>
        <v>4.9309179690777243E-2</v>
      </c>
      <c r="E5180" s="130">
        <v>2.326253213440772E-2</v>
      </c>
      <c r="G5180" s="130">
        <v>5178</v>
      </c>
      <c r="H5180" s="130">
        <f t="shared" ca="1" si="163"/>
        <v>1.503677986278641E-2</v>
      </c>
    </row>
    <row r="5181" spans="2:8" x14ac:dyDescent="0.25">
      <c r="B5181" s="136">
        <v>38497</v>
      </c>
      <c r="C5181" s="261">
        <v>2.756538867950439</v>
      </c>
      <c r="D5181" s="130">
        <f t="shared" si="162"/>
        <v>1.0286751881328623E-2</v>
      </c>
      <c r="E5181" s="130">
        <v>-4.6992040711307081E-2</v>
      </c>
      <c r="G5181" s="130">
        <v>5179</v>
      </c>
      <c r="H5181" s="130">
        <f t="shared" ca="1" si="163"/>
        <v>-5.29093703725078E-2</v>
      </c>
    </row>
    <row r="5182" spans="2:8" x14ac:dyDescent="0.25">
      <c r="B5182" s="136">
        <v>38496</v>
      </c>
      <c r="C5182" s="261">
        <v>2.7284717559814449</v>
      </c>
      <c r="D5182" s="130">
        <f t="shared" si="162"/>
        <v>-1.0182012049720451E-2</v>
      </c>
      <c r="E5182" s="130">
        <v>-1.0182012049720451E-2</v>
      </c>
      <c r="G5182" s="130">
        <v>5180</v>
      </c>
      <c r="H5182" s="130">
        <f t="shared" ca="1" si="163"/>
        <v>1.6367236617679488E-2</v>
      </c>
    </row>
    <row r="5183" spans="2:8" x14ac:dyDescent="0.25">
      <c r="B5183" s="136">
        <v>38495</v>
      </c>
      <c r="C5183" s="261">
        <v>2.756538867950439</v>
      </c>
      <c r="D5183" s="130">
        <f t="shared" si="162"/>
        <v>3.6171946066327856E-2</v>
      </c>
      <c r="E5183" s="130">
        <v>1.0286751881328623E-2</v>
      </c>
      <c r="G5183" s="130">
        <v>5181</v>
      </c>
      <c r="H5183" s="130">
        <f t="shared" ca="1" si="163"/>
        <v>1.5089964830636137E-2</v>
      </c>
    </row>
    <row r="5184" spans="2:8" x14ac:dyDescent="0.25">
      <c r="B5184" s="136">
        <v>38492</v>
      </c>
      <c r="C5184" s="261">
        <v>2.6603102684021001</v>
      </c>
      <c r="D5184" s="130">
        <f t="shared" si="162"/>
        <v>1.0970577600009301E-2</v>
      </c>
      <c r="E5184" s="130">
        <v>-3.4909211934997138E-2</v>
      </c>
      <c r="G5184" s="130">
        <v>5182</v>
      </c>
      <c r="H5184" s="130">
        <f t="shared" ca="1" si="163"/>
        <v>2.7006216706942431E-2</v>
      </c>
    </row>
    <row r="5185" spans="2:8" x14ac:dyDescent="0.25">
      <c r="B5185" s="136">
        <v>38491</v>
      </c>
      <c r="C5185" s="261">
        <v>2.6314418315887451</v>
      </c>
      <c r="D5185" s="130">
        <f t="shared" si="162"/>
        <v>-3.0383794923970636E-3</v>
      </c>
      <c r="E5185" s="130">
        <v>-1.0851530047543889E-2</v>
      </c>
      <c r="G5185" s="130">
        <v>5183</v>
      </c>
      <c r="H5185" s="130">
        <f t="shared" ca="1" si="163"/>
        <v>-7.0678433875705762E-3</v>
      </c>
    </row>
    <row r="5186" spans="2:8" x14ac:dyDescent="0.25">
      <c r="B5186" s="136">
        <v>38490</v>
      </c>
      <c r="C5186" s="261">
        <v>2.6394615173339839</v>
      </c>
      <c r="D5186" s="130">
        <f t="shared" si="162"/>
        <v>3.832790129477915E-2</v>
      </c>
      <c r="E5186" s="130">
        <v>3.0476393773815214E-3</v>
      </c>
      <c r="G5186" s="130">
        <v>5184</v>
      </c>
      <c r="H5186" s="130">
        <f t="shared" ca="1" si="163"/>
        <v>2.5510441672716946E-2</v>
      </c>
    </row>
    <row r="5187" spans="2:8" x14ac:dyDescent="0.25">
      <c r="B5187" s="136">
        <v>38489</v>
      </c>
      <c r="C5187" s="261">
        <v>2.542030811309814</v>
      </c>
      <c r="D5187" s="130">
        <f t="shared" ref="D5187:D5250" si="164">(C5187-C5188)/C5188</f>
        <v>9.0721425467186409E-3</v>
      </c>
      <c r="E5187" s="130">
        <v>-3.691309965472838E-2</v>
      </c>
      <c r="G5187" s="130">
        <v>5185</v>
      </c>
      <c r="H5187" s="130">
        <f t="shared" ref="H5187:H5250" ca="1" si="165">_xlfn.NORM.INV(RAND(),N$5,N$6)</f>
        <v>2.355349415103276E-2</v>
      </c>
    </row>
    <row r="5188" spans="2:8" x14ac:dyDescent="0.25">
      <c r="B5188" s="136">
        <v>38488</v>
      </c>
      <c r="C5188" s="261">
        <v>2.5191764831542969</v>
      </c>
      <c r="D5188" s="130">
        <f t="shared" si="164"/>
        <v>4.1783987658938981E-2</v>
      </c>
      <c r="E5188" s="130">
        <v>-8.9905787348585082E-3</v>
      </c>
      <c r="G5188" s="130">
        <v>5186</v>
      </c>
      <c r="H5188" s="130">
        <f t="shared" ca="1" si="165"/>
        <v>1.8695310894838897E-2</v>
      </c>
    </row>
    <row r="5189" spans="2:8" x14ac:dyDescent="0.25">
      <c r="B5189" s="136">
        <v>38485</v>
      </c>
      <c r="C5189" s="261">
        <v>2.4181370735168461</v>
      </c>
      <c r="D5189" s="130">
        <f t="shared" si="164"/>
        <v>8.0230164414939846E-3</v>
      </c>
      <c r="E5189" s="130">
        <v>-4.0108110850152839E-2</v>
      </c>
      <c r="G5189" s="130">
        <v>5187</v>
      </c>
      <c r="H5189" s="130">
        <f t="shared" ca="1" si="165"/>
        <v>3.3501646175155428E-2</v>
      </c>
    </row>
    <row r="5190" spans="2:8" x14ac:dyDescent="0.25">
      <c r="B5190" s="136">
        <v>38484</v>
      </c>
      <c r="C5190" s="261">
        <v>2.3988907337188721</v>
      </c>
      <c r="D5190" s="130">
        <f t="shared" si="164"/>
        <v>-2.7154590117460863E-2</v>
      </c>
      <c r="E5190" s="130">
        <v>-7.9591599701926471E-3</v>
      </c>
      <c r="G5190" s="130">
        <v>5188</v>
      </c>
      <c r="H5190" s="130">
        <f t="shared" ca="1" si="165"/>
        <v>-2.002901492765272E-4</v>
      </c>
    </row>
    <row r="5191" spans="2:8" x14ac:dyDescent="0.25">
      <c r="B5191" s="136">
        <v>38483</v>
      </c>
      <c r="C5191" s="261">
        <v>2.465849876403809</v>
      </c>
      <c r="D5191" s="130">
        <f t="shared" si="164"/>
        <v>-2.1635220482753258E-2</v>
      </c>
      <c r="E5191" s="130">
        <v>2.7912543803582827E-2</v>
      </c>
      <c r="G5191" s="130">
        <v>5189</v>
      </c>
      <c r="H5191" s="130">
        <f t="shared" ca="1" si="165"/>
        <v>-2.459497251675246E-2</v>
      </c>
    </row>
    <row r="5192" spans="2:8" x14ac:dyDescent="0.25">
      <c r="B5192" s="136">
        <v>38482</v>
      </c>
      <c r="C5192" s="261">
        <v>2.5203788280487061</v>
      </c>
      <c r="D5192" s="130">
        <f t="shared" si="164"/>
        <v>-4.1189988693315464E-3</v>
      </c>
      <c r="E5192" s="130">
        <v>2.2113654268532332E-2</v>
      </c>
      <c r="G5192" s="130">
        <v>5190</v>
      </c>
      <c r="H5192" s="130">
        <f t="shared" ca="1" si="165"/>
        <v>-1.1696560431292975E-3</v>
      </c>
    </row>
    <row r="5193" spans="2:8" x14ac:dyDescent="0.25">
      <c r="B5193" s="136">
        <v>38481</v>
      </c>
      <c r="C5193" s="261">
        <v>2.5308032035827641</v>
      </c>
      <c r="D5193" s="130">
        <f t="shared" si="164"/>
        <v>8.3068091707934923E-3</v>
      </c>
      <c r="E5193" s="130">
        <v>4.1360351936175731E-3</v>
      </c>
      <c r="G5193" s="130">
        <v>5191</v>
      </c>
      <c r="H5193" s="130">
        <f t="shared" ca="1" si="165"/>
        <v>3.6964834582224056E-2</v>
      </c>
    </row>
    <row r="5194" spans="2:8" x14ac:dyDescent="0.25">
      <c r="B5194" s="136">
        <v>38478</v>
      </c>
      <c r="C5194" s="261">
        <v>2.509953498840332</v>
      </c>
      <c r="D5194" s="130">
        <f t="shared" si="164"/>
        <v>2.3042664077843316E-2</v>
      </c>
      <c r="E5194" s="130">
        <v>-8.2383745654011856E-3</v>
      </c>
      <c r="G5194" s="130">
        <v>5192</v>
      </c>
      <c r="H5194" s="130">
        <f t="shared" ca="1" si="165"/>
        <v>2.1370210952240093E-2</v>
      </c>
    </row>
    <row r="5195" spans="2:8" x14ac:dyDescent="0.25">
      <c r="B5195" s="136">
        <v>38477</v>
      </c>
      <c r="C5195" s="261">
        <v>2.4534201622009282</v>
      </c>
      <c r="D5195" s="130">
        <f t="shared" si="164"/>
        <v>2.7539922007782842E-2</v>
      </c>
      <c r="E5195" s="130">
        <v>-2.2523658970384837E-2</v>
      </c>
      <c r="G5195" s="130">
        <v>5193</v>
      </c>
      <c r="H5195" s="130">
        <f t="shared" ca="1" si="165"/>
        <v>-1.221527535799473E-2</v>
      </c>
    </row>
    <row r="5196" spans="2:8" x14ac:dyDescent="0.25">
      <c r="B5196" s="136">
        <v>38476</v>
      </c>
      <c r="C5196" s="261">
        <v>2.3876640796661381</v>
      </c>
      <c r="D5196" s="130">
        <f t="shared" si="164"/>
        <v>2.654720030177523E-2</v>
      </c>
      <c r="E5196" s="130">
        <v>-2.6801802458410219E-2</v>
      </c>
      <c r="G5196" s="130">
        <v>5194</v>
      </c>
      <c r="H5196" s="130">
        <f t="shared" ca="1" si="165"/>
        <v>-4.1966765732506774E-2</v>
      </c>
    </row>
    <row r="5197" spans="2:8" x14ac:dyDescent="0.25">
      <c r="B5197" s="136">
        <v>38475</v>
      </c>
      <c r="C5197" s="261">
        <v>2.3259174823760991</v>
      </c>
      <c r="D5197" s="130">
        <f t="shared" si="164"/>
        <v>-7.0179274314055955E-3</v>
      </c>
      <c r="E5197" s="130">
        <v>-2.5860671865814956E-2</v>
      </c>
      <c r="G5197" s="130">
        <v>5195</v>
      </c>
      <c r="H5197" s="130">
        <f t="shared" ca="1" si="165"/>
        <v>1.0309923421517465E-2</v>
      </c>
    </row>
    <row r="5198" spans="2:8" x14ac:dyDescent="0.25">
      <c r="B5198" s="136">
        <v>38474</v>
      </c>
      <c r="C5198" s="261">
        <v>2.3423559665679932</v>
      </c>
      <c r="D5198" s="130">
        <f t="shared" si="164"/>
        <v>-1.3176030286076461E-2</v>
      </c>
      <c r="E5198" s="130">
        <v>7.0675268217602217E-3</v>
      </c>
      <c r="G5198" s="130">
        <v>5196</v>
      </c>
      <c r="H5198" s="130">
        <f t="shared" ca="1" si="165"/>
        <v>-1.2165947886894167E-2</v>
      </c>
    </row>
    <row r="5199" spans="2:8" x14ac:dyDescent="0.25">
      <c r="B5199" s="136">
        <v>38471</v>
      </c>
      <c r="C5199" s="261">
        <v>2.3736310005187988</v>
      </c>
      <c r="D5199" s="130">
        <f t="shared" si="164"/>
        <v>2.9923737437636249E-2</v>
      </c>
      <c r="E5199" s="130">
        <v>1.3351956063548134E-2</v>
      </c>
      <c r="G5199" s="130">
        <v>5197</v>
      </c>
      <c r="H5199" s="130">
        <f t="shared" ca="1" si="165"/>
        <v>-5.5423161740767828E-2</v>
      </c>
    </row>
    <row r="5200" spans="2:8" x14ac:dyDescent="0.25">
      <c r="B5200" s="136">
        <v>38470</v>
      </c>
      <c r="C5200" s="261">
        <v>2.3046667575836182</v>
      </c>
      <c r="D5200" s="130">
        <f t="shared" si="164"/>
        <v>1.5547965641572825E-2</v>
      </c>
      <c r="E5200" s="130">
        <v>-2.9054323490090631E-2</v>
      </c>
      <c r="G5200" s="130">
        <v>5198</v>
      </c>
      <c r="H5200" s="130">
        <f t="shared" ca="1" si="165"/>
        <v>2.1415385297688157E-2</v>
      </c>
    </row>
    <row r="5201" spans="2:8" x14ac:dyDescent="0.25">
      <c r="B5201" s="136">
        <v>38469</v>
      </c>
      <c r="C5201" s="261">
        <v>2.2693824768066411</v>
      </c>
      <c r="D5201" s="130">
        <f t="shared" si="164"/>
        <v>-2.8159590650994885E-2</v>
      </c>
      <c r="E5201" s="130">
        <v>-1.5309927416131835E-2</v>
      </c>
      <c r="G5201" s="130">
        <v>5199</v>
      </c>
      <c r="H5201" s="130">
        <f t="shared" ca="1" si="165"/>
        <v>4.3668915993944129E-3</v>
      </c>
    </row>
    <row r="5202" spans="2:8" x14ac:dyDescent="0.25">
      <c r="B5202" s="136">
        <v>38468</v>
      </c>
      <c r="C5202" s="261">
        <v>2.3351390361785889</v>
      </c>
      <c r="D5202" s="130">
        <f t="shared" si="164"/>
        <v>-5.4545473851707341E-2</v>
      </c>
      <c r="E5202" s="130">
        <v>2.8975529706423513E-2</v>
      </c>
      <c r="G5202" s="130">
        <v>5200</v>
      </c>
      <c r="H5202" s="130">
        <f t="shared" ca="1" si="165"/>
        <v>-4.7492049669869548E-3</v>
      </c>
    </row>
    <row r="5203" spans="2:8" x14ac:dyDescent="0.25">
      <c r="B5203" s="136">
        <v>38467</v>
      </c>
      <c r="C5203" s="261">
        <v>2.4698586463928218</v>
      </c>
      <c r="D5203" s="130">
        <f t="shared" si="164"/>
        <v>-4.2586460845337432E-2</v>
      </c>
      <c r="E5203" s="130">
        <v>5.7692329290464459E-2</v>
      </c>
      <c r="G5203" s="130">
        <v>5201</v>
      </c>
      <c r="H5203" s="130">
        <f t="shared" ca="1" si="165"/>
        <v>-2.3302104506794256E-2</v>
      </c>
    </row>
    <row r="5204" spans="2:8" x14ac:dyDescent="0.25">
      <c r="B5204" s="136">
        <v>38464</v>
      </c>
      <c r="C5204" s="261">
        <v>2.5797197818756099</v>
      </c>
      <c r="D5204" s="130">
        <f t="shared" si="164"/>
        <v>3.0264074862931877E-2</v>
      </c>
      <c r="E5204" s="130">
        <v>4.4480738054883437E-2</v>
      </c>
      <c r="G5204" s="130">
        <v>5202</v>
      </c>
      <c r="H5204" s="130">
        <f t="shared" ca="1" si="165"/>
        <v>-4.3221299657923713E-2</v>
      </c>
    </row>
    <row r="5205" spans="2:8" x14ac:dyDescent="0.25">
      <c r="B5205" s="136">
        <v>38463</v>
      </c>
      <c r="C5205" s="261">
        <v>2.503940343856812</v>
      </c>
      <c r="D5205" s="130">
        <f t="shared" si="164"/>
        <v>4.9579954630043159E-2</v>
      </c>
      <c r="E5205" s="130">
        <v>-2.9375065676203706E-2</v>
      </c>
      <c r="G5205" s="130">
        <v>5203</v>
      </c>
      <c r="H5205" s="130">
        <f t="shared" ca="1" si="165"/>
        <v>-1.3536235416750902E-3</v>
      </c>
    </row>
    <row r="5206" spans="2:8" x14ac:dyDescent="0.25">
      <c r="B5206" s="136">
        <v>38462</v>
      </c>
      <c r="C5206" s="261">
        <v>2.3856594562530522</v>
      </c>
      <c r="D5206" s="130">
        <f t="shared" si="164"/>
        <v>-1.113485886196767E-2</v>
      </c>
      <c r="E5206" s="130">
        <v>-4.7237901611334739E-2</v>
      </c>
      <c r="G5206" s="130">
        <v>5204</v>
      </c>
      <c r="H5206" s="130">
        <f t="shared" ca="1" si="165"/>
        <v>-3.0554785729323634E-3</v>
      </c>
    </row>
    <row r="5207" spans="2:8" x14ac:dyDescent="0.25">
      <c r="B5207" s="136">
        <v>38461</v>
      </c>
      <c r="C5207" s="261">
        <v>2.412522554397583</v>
      </c>
      <c r="D5207" s="130">
        <f t="shared" si="164"/>
        <v>-1.6347876703699728E-2</v>
      </c>
      <c r="E5207" s="130">
        <v>1.1260240045627609E-2</v>
      </c>
      <c r="G5207" s="130">
        <v>5205</v>
      </c>
      <c r="H5207" s="130">
        <f t="shared" ca="1" si="165"/>
        <v>5.006532275237105E-3</v>
      </c>
    </row>
    <row r="5208" spans="2:8" x14ac:dyDescent="0.25">
      <c r="B5208" s="136">
        <v>38460</v>
      </c>
      <c r="C5208" s="261">
        <v>2.4526176452636719</v>
      </c>
      <c r="D5208" s="130">
        <f t="shared" si="164"/>
        <v>1.1743256019622285E-2</v>
      </c>
      <c r="E5208" s="130">
        <v>1.661957140794515E-2</v>
      </c>
      <c r="G5208" s="130">
        <v>5206</v>
      </c>
      <c r="H5208" s="130">
        <f t="shared" ca="1" si="165"/>
        <v>6.3543159816320935E-3</v>
      </c>
    </row>
    <row r="5209" spans="2:8" x14ac:dyDescent="0.25">
      <c r="B5209" s="136">
        <v>38457</v>
      </c>
      <c r="C5209" s="261">
        <v>2.4241502285003662</v>
      </c>
      <c r="D5209" s="130">
        <f t="shared" si="164"/>
        <v>-1.7709419789445225E-2</v>
      </c>
      <c r="E5209" s="130">
        <v>-1.1606952603590698E-2</v>
      </c>
      <c r="G5209" s="130">
        <v>5207</v>
      </c>
      <c r="H5209" s="130">
        <f t="shared" ca="1" si="165"/>
        <v>1.2138960624410397E-2</v>
      </c>
    </row>
    <row r="5210" spans="2:8" x14ac:dyDescent="0.25">
      <c r="B5210" s="136">
        <v>38456</v>
      </c>
      <c r="C5210" s="261">
        <v>2.467854499816895</v>
      </c>
      <c r="D5210" s="130">
        <f t="shared" si="164"/>
        <v>-6.8975758671462578E-2</v>
      </c>
      <c r="E5210" s="130">
        <v>1.802869756284255E-2</v>
      </c>
      <c r="G5210" s="130">
        <v>5208</v>
      </c>
      <c r="H5210" s="130">
        <f t="shared" ca="1" si="165"/>
        <v>1.7917531218600718E-2</v>
      </c>
    </row>
    <row r="5211" spans="2:8" x14ac:dyDescent="0.25">
      <c r="B5211" s="136">
        <v>38455</v>
      </c>
      <c r="C5211" s="261">
        <v>2.650687694549561</v>
      </c>
      <c r="D5211" s="130">
        <f t="shared" si="164"/>
        <v>-3.1639035456634032E-2</v>
      </c>
      <c r="E5211" s="130">
        <v>7.4085889077427997E-2</v>
      </c>
      <c r="G5211" s="130">
        <v>5209</v>
      </c>
      <c r="H5211" s="130">
        <f t="shared" ca="1" si="165"/>
        <v>-4.6177314977797904E-4</v>
      </c>
    </row>
    <row r="5212" spans="2:8" x14ac:dyDescent="0.25">
      <c r="B5212" s="136">
        <v>38454</v>
      </c>
      <c r="C5212" s="261">
        <v>2.737293004989624</v>
      </c>
      <c r="D5212" s="130">
        <f t="shared" si="164"/>
        <v>2.8162567523032884E-2</v>
      </c>
      <c r="E5212" s="130">
        <v>3.2672770397713762E-2</v>
      </c>
      <c r="G5212" s="130">
        <v>5210</v>
      </c>
      <c r="H5212" s="130">
        <f t="shared" ca="1" si="165"/>
        <v>2.4354591068747048E-2</v>
      </c>
    </row>
    <row r="5213" spans="2:8" x14ac:dyDescent="0.25">
      <c r="B5213" s="136">
        <v>38453</v>
      </c>
      <c r="C5213" s="261">
        <v>2.6623153686523442</v>
      </c>
      <c r="D5213" s="130">
        <f t="shared" si="164"/>
        <v>-2.7248651644861132E-2</v>
      </c>
      <c r="E5213" s="130">
        <v>-2.7391162071655546E-2</v>
      </c>
      <c r="G5213" s="130">
        <v>5211</v>
      </c>
      <c r="H5213" s="130">
        <f t="shared" ca="1" si="165"/>
        <v>1.0609481685788026E-2</v>
      </c>
    </row>
    <row r="5214" spans="2:8" x14ac:dyDescent="0.25">
      <c r="B5214" s="136">
        <v>38450</v>
      </c>
      <c r="C5214" s="261">
        <v>2.7368919849395752</v>
      </c>
      <c r="D5214" s="130">
        <f t="shared" si="164"/>
        <v>-3.926801847889029E-2</v>
      </c>
      <c r="E5214" s="130">
        <v>2.8011939218523706E-2</v>
      </c>
      <c r="G5214" s="130">
        <v>5212</v>
      </c>
      <c r="H5214" s="130">
        <f t="shared" ca="1" si="165"/>
        <v>-2.5398017867987663E-2</v>
      </c>
    </row>
    <row r="5215" spans="2:8" x14ac:dyDescent="0.25">
      <c r="B5215" s="136">
        <v>38449</v>
      </c>
      <c r="C5215" s="261">
        <v>2.8487570285797119</v>
      </c>
      <c r="D5215" s="130">
        <f t="shared" si="164"/>
        <v>-4.2453075520333505E-2</v>
      </c>
      <c r="E5215" s="130">
        <v>4.0873021023738527E-2</v>
      </c>
      <c r="G5215" s="130">
        <v>5213</v>
      </c>
      <c r="H5215" s="130">
        <f t="shared" ca="1" si="165"/>
        <v>1.677605331148263E-2</v>
      </c>
    </row>
    <row r="5216" spans="2:8" x14ac:dyDescent="0.25">
      <c r="B5216" s="136">
        <v>38448</v>
      </c>
      <c r="C5216" s="261">
        <v>2.9750573635101318</v>
      </c>
      <c r="D5216" s="130">
        <f t="shared" si="164"/>
        <v>4.0595942513918142E-3</v>
      </c>
      <c r="E5216" s="130">
        <v>4.4335242936948099E-2</v>
      </c>
      <c r="G5216" s="130">
        <v>5214</v>
      </c>
      <c r="H5216" s="130">
        <f t="shared" ca="1" si="165"/>
        <v>-5.846224850780425E-3</v>
      </c>
    </row>
    <row r="5217" spans="2:8" x14ac:dyDescent="0.25">
      <c r="B5217" s="136">
        <v>38447</v>
      </c>
      <c r="C5217" s="261">
        <v>2.9630286693572998</v>
      </c>
      <c r="D5217" s="130">
        <f t="shared" si="164"/>
        <v>4.4854868684172751E-3</v>
      </c>
      <c r="E5217" s="130">
        <v>-4.0431805787569533E-3</v>
      </c>
      <c r="G5217" s="130">
        <v>5215</v>
      </c>
      <c r="H5217" s="130">
        <f t="shared" ca="1" si="165"/>
        <v>-5.0076136588807954E-2</v>
      </c>
    </row>
    <row r="5218" spans="2:8" x14ac:dyDescent="0.25">
      <c r="B5218" s="136">
        <v>38446</v>
      </c>
      <c r="C5218" s="261">
        <v>2.949797391891479</v>
      </c>
      <c r="D5218" s="130">
        <f t="shared" si="164"/>
        <v>-3.1166636639609435E-3</v>
      </c>
      <c r="E5218" s="130">
        <v>-4.4654571191478573E-3</v>
      </c>
      <c r="G5218" s="130">
        <v>5216</v>
      </c>
      <c r="H5218" s="130">
        <f t="shared" ca="1" si="165"/>
        <v>-4.6931272752968246E-2</v>
      </c>
    </row>
    <row r="5219" spans="2:8" x14ac:dyDescent="0.25">
      <c r="B5219" s="136">
        <v>38443</v>
      </c>
      <c r="C5219" s="261">
        <v>2.959019660949707</v>
      </c>
      <c r="D5219" s="130">
        <f t="shared" si="164"/>
        <v>9.4965398318753557E-4</v>
      </c>
      <c r="E5219" s="130">
        <v>3.1264076250045259E-3</v>
      </c>
      <c r="G5219" s="130">
        <v>5217</v>
      </c>
      <c r="H5219" s="130">
        <f t="shared" ca="1" si="165"/>
        <v>1.6119139761990166E-2</v>
      </c>
    </row>
    <row r="5220" spans="2:8" x14ac:dyDescent="0.25">
      <c r="B5220" s="136">
        <v>38442</v>
      </c>
      <c r="C5220" s="261">
        <v>2.9562122821807861</v>
      </c>
      <c r="D5220" s="130">
        <f t="shared" si="164"/>
        <v>9.9997629615824254E-3</v>
      </c>
      <c r="E5220" s="130">
        <v>-9.487529961257037E-4</v>
      </c>
      <c r="G5220" s="130">
        <v>5218</v>
      </c>
      <c r="H5220" s="130">
        <f t="shared" ca="1" si="165"/>
        <v>1.0011752843139031E-2</v>
      </c>
    </row>
    <row r="5221" spans="2:8" x14ac:dyDescent="0.25">
      <c r="B5221" s="136">
        <v>38441</v>
      </c>
      <c r="C5221" s="261">
        <v>2.9269435405731201</v>
      </c>
      <c r="D5221" s="130">
        <f t="shared" si="164"/>
        <v>5.6483952783927443E-3</v>
      </c>
      <c r="E5221" s="130">
        <v>-9.9007577311310616E-3</v>
      </c>
      <c r="G5221" s="130">
        <v>5219</v>
      </c>
      <c r="H5221" s="130">
        <f t="shared" ca="1" si="165"/>
        <v>-1.7675238894207163E-2</v>
      </c>
    </row>
    <row r="5222" spans="2:8" x14ac:dyDescent="0.25">
      <c r="B5222" s="136">
        <v>38440</v>
      </c>
      <c r="C5222" s="261">
        <v>2.9105038642883301</v>
      </c>
      <c r="D5222" s="130">
        <f t="shared" si="164"/>
        <v>-2.7074307780368841E-2</v>
      </c>
      <c r="E5222" s="130">
        <v>-5.6166701054886125E-3</v>
      </c>
      <c r="G5222" s="130">
        <v>5220</v>
      </c>
      <c r="H5222" s="130">
        <f t="shared" ca="1" si="165"/>
        <v>2.1732722445215628E-2</v>
      </c>
    </row>
    <row r="5223" spans="2:8" x14ac:dyDescent="0.25">
      <c r="B5223" s="136">
        <v>38439</v>
      </c>
      <c r="C5223" s="261">
        <v>2.9914965629577641</v>
      </c>
      <c r="D5223" s="130">
        <f t="shared" si="164"/>
        <v>-5.4650396149582142E-3</v>
      </c>
      <c r="E5223" s="130">
        <v>2.7827724148800671E-2</v>
      </c>
      <c r="G5223" s="130">
        <v>5221</v>
      </c>
      <c r="H5223" s="130">
        <f t="shared" ca="1" si="165"/>
        <v>4.516519255981865E-2</v>
      </c>
    </row>
    <row r="5224" spans="2:8" x14ac:dyDescent="0.25">
      <c r="B5224" s="136">
        <v>38435</v>
      </c>
      <c r="C5224" s="261">
        <v>3.0079350471496582</v>
      </c>
      <c r="D5224" s="130">
        <f t="shared" si="164"/>
        <v>4.687220656293861E-3</v>
      </c>
      <c r="E5224" s="130">
        <v>5.4950703923393332E-3</v>
      </c>
      <c r="G5224" s="130">
        <v>5222</v>
      </c>
      <c r="H5224" s="130">
        <f t="shared" ca="1" si="165"/>
        <v>-8.6352694749574441E-3</v>
      </c>
    </row>
    <row r="5225" spans="2:8" x14ac:dyDescent="0.25">
      <c r="B5225" s="136">
        <v>38434</v>
      </c>
      <c r="C5225" s="261">
        <v>2.9939019680023189</v>
      </c>
      <c r="D5225" s="130">
        <f t="shared" si="164"/>
        <v>-1.1124298918668032E-2</v>
      </c>
      <c r="E5225" s="130">
        <v>-4.6653531167959103E-3</v>
      </c>
      <c r="G5225" s="130">
        <v>5223</v>
      </c>
      <c r="H5225" s="130">
        <f t="shared" ca="1" si="165"/>
        <v>7.1637639756176813E-3</v>
      </c>
    </row>
    <row r="5226" spans="2:8" x14ac:dyDescent="0.25">
      <c r="B5226" s="136">
        <v>38433</v>
      </c>
      <c r="C5226" s="261">
        <v>3.0275816917419429</v>
      </c>
      <c r="D5226" s="130">
        <f t="shared" si="164"/>
        <v>-8.013712482666786E-3</v>
      </c>
      <c r="E5226" s="130">
        <v>1.1249441063728891E-2</v>
      </c>
      <c r="G5226" s="130">
        <v>5224</v>
      </c>
      <c r="H5226" s="130">
        <f t="shared" ca="1" si="165"/>
        <v>2.7674576454816348E-3</v>
      </c>
    </row>
    <row r="5227" spans="2:8" x14ac:dyDescent="0.25">
      <c r="B5227" s="136">
        <v>38432</v>
      </c>
      <c r="C5227" s="261">
        <v>3.0520398616790771</v>
      </c>
      <c r="D5227" s="130">
        <f t="shared" si="164"/>
        <v>6.8783889043444691E-3</v>
      </c>
      <c r="E5227" s="130">
        <v>8.0784508652058974E-3</v>
      </c>
      <c r="G5227" s="130">
        <v>5225</v>
      </c>
      <c r="H5227" s="130">
        <f t="shared" ca="1" si="165"/>
        <v>-1.2260593506746796E-2</v>
      </c>
    </row>
    <row r="5228" spans="2:8" x14ac:dyDescent="0.25">
      <c r="B5228" s="136">
        <v>38429</v>
      </c>
      <c r="C5228" s="261">
        <v>3.031190156936646</v>
      </c>
      <c r="D5228" s="130">
        <f t="shared" si="164"/>
        <v>5.2955047468324263E-4</v>
      </c>
      <c r="E5228" s="130">
        <v>-6.8313998792141426E-3</v>
      </c>
      <c r="G5228" s="130">
        <v>5226</v>
      </c>
      <c r="H5228" s="130">
        <f t="shared" ca="1" si="165"/>
        <v>-4.3054965538500252E-2</v>
      </c>
    </row>
    <row r="5229" spans="2:8" x14ac:dyDescent="0.25">
      <c r="B5229" s="136">
        <v>38428</v>
      </c>
      <c r="C5229" s="261">
        <v>3.0295858383178711</v>
      </c>
      <c r="D5229" s="130">
        <f t="shared" si="164"/>
        <v>-1.981506307652251E-3</v>
      </c>
      <c r="E5229" s="130">
        <v>-5.292701993979158E-4</v>
      </c>
      <c r="G5229" s="130">
        <v>5227</v>
      </c>
      <c r="H5229" s="130">
        <f t="shared" ca="1" si="165"/>
        <v>-5.5006172704191785E-3</v>
      </c>
    </row>
    <row r="5230" spans="2:8" x14ac:dyDescent="0.25">
      <c r="B5230" s="136">
        <v>38427</v>
      </c>
      <c r="C5230" s="261">
        <v>3.035600900650024</v>
      </c>
      <c r="D5230" s="130">
        <f t="shared" si="164"/>
        <v>1.4199488878938814E-2</v>
      </c>
      <c r="E5230" s="130">
        <v>1.9854404704679513E-3</v>
      </c>
      <c r="G5230" s="130">
        <v>5228</v>
      </c>
      <c r="H5230" s="130">
        <f t="shared" ca="1" si="165"/>
        <v>-5.1121088270392134E-2</v>
      </c>
    </row>
    <row r="5231" spans="2:8" x14ac:dyDescent="0.25">
      <c r="B5231" s="136">
        <v>38426</v>
      </c>
      <c r="C5231" s="261">
        <v>2.9931004047393799</v>
      </c>
      <c r="D5231" s="130">
        <f t="shared" si="164"/>
        <v>-6.6906122391810388E-4</v>
      </c>
      <c r="E5231" s="130">
        <v>-1.4000686289671117E-2</v>
      </c>
      <c r="G5231" s="130">
        <v>5229</v>
      </c>
      <c r="H5231" s="130">
        <f t="shared" ca="1" si="165"/>
        <v>-3.2738232690444923E-2</v>
      </c>
    </row>
    <row r="5232" spans="2:8" x14ac:dyDescent="0.25">
      <c r="B5232" s="136">
        <v>38425</v>
      </c>
      <c r="C5232" s="261">
        <v>2.995104312896729</v>
      </c>
      <c r="D5232" s="130">
        <f t="shared" si="164"/>
        <v>4.0320721129413267E-3</v>
      </c>
      <c r="E5232" s="130">
        <v>6.6950916654049384E-4</v>
      </c>
      <c r="G5232" s="130">
        <v>5230</v>
      </c>
      <c r="H5232" s="130">
        <f t="shared" ca="1" si="165"/>
        <v>6.5938928814530534E-3</v>
      </c>
    </row>
    <row r="5233" spans="2:8" x14ac:dyDescent="0.25">
      <c r="B5233" s="136">
        <v>38422</v>
      </c>
      <c r="C5233" s="261">
        <v>2.9830763339996338</v>
      </c>
      <c r="D5233" s="130">
        <f t="shared" si="164"/>
        <v>-1.795137309025489E-2</v>
      </c>
      <c r="E5233" s="130">
        <v>-4.0158797960069227E-3</v>
      </c>
      <c r="G5233" s="130">
        <v>5231</v>
      </c>
      <c r="H5233" s="130">
        <f t="shared" ca="1" si="165"/>
        <v>-1.0056245011731697E-3</v>
      </c>
    </row>
    <row r="5234" spans="2:8" x14ac:dyDescent="0.25">
      <c r="B5234" s="136">
        <v>38421</v>
      </c>
      <c r="C5234" s="261">
        <v>3.0376055240631099</v>
      </c>
      <c r="D5234" s="130">
        <f t="shared" si="164"/>
        <v>1.3511480701572251E-2</v>
      </c>
      <c r="E5234" s="130">
        <v>1.8279515492774786E-2</v>
      </c>
      <c r="G5234" s="130">
        <v>5232</v>
      </c>
      <c r="H5234" s="130">
        <f t="shared" ca="1" si="165"/>
        <v>-3.6350298839390088E-2</v>
      </c>
    </row>
    <row r="5235" spans="2:8" x14ac:dyDescent="0.25">
      <c r="B5235" s="136">
        <v>38420</v>
      </c>
      <c r="C5235" s="261">
        <v>2.99711012840271</v>
      </c>
      <c r="D5235" s="130">
        <f t="shared" si="164"/>
        <v>-2.3896113052584215E-2</v>
      </c>
      <c r="E5235" s="130">
        <v>-1.3331354364352481E-2</v>
      </c>
      <c r="G5235" s="130">
        <v>5233</v>
      </c>
      <c r="H5235" s="130">
        <f t="shared" ca="1" si="165"/>
        <v>-1.360459493076299E-2</v>
      </c>
    </row>
    <row r="5236" spans="2:8" x14ac:dyDescent="0.25">
      <c r="B5236" s="136">
        <v>38419</v>
      </c>
      <c r="C5236" s="261">
        <v>3.070482730865479</v>
      </c>
      <c r="D5236" s="130">
        <f t="shared" si="164"/>
        <v>-6.6157031467782611E-3</v>
      </c>
      <c r="E5236" s="130">
        <v>2.4481116582083171E-2</v>
      </c>
      <c r="G5236" s="130">
        <v>5234</v>
      </c>
      <c r="H5236" s="130">
        <f t="shared" ca="1" si="165"/>
        <v>8.2314831223052921E-3</v>
      </c>
    </row>
    <row r="5237" spans="2:8" x14ac:dyDescent="0.25">
      <c r="B5237" s="136">
        <v>38418</v>
      </c>
      <c r="C5237" s="261">
        <v>3.0909314155578609</v>
      </c>
      <c r="D5237" s="130">
        <f t="shared" si="164"/>
        <v>-1.683637284896306E-3</v>
      </c>
      <c r="E5237" s="130">
        <v>6.65976215623204E-3</v>
      </c>
      <c r="G5237" s="130">
        <v>5235</v>
      </c>
      <c r="H5237" s="130">
        <f t="shared" ca="1" si="165"/>
        <v>-1.0947608458007217E-2</v>
      </c>
    </row>
    <row r="5238" spans="2:8" x14ac:dyDescent="0.25">
      <c r="B5238" s="136">
        <v>38415</v>
      </c>
      <c r="C5238" s="261">
        <v>3.0961441993713379</v>
      </c>
      <c r="D5238" s="130">
        <f t="shared" si="164"/>
        <v>1.0600662165897732E-2</v>
      </c>
      <c r="E5238" s="130">
        <v>1.6864766999484481E-3</v>
      </c>
      <c r="G5238" s="130">
        <v>5236</v>
      </c>
      <c r="H5238" s="130">
        <f t="shared" ca="1" si="165"/>
        <v>2.9157031920086094E-2</v>
      </c>
    </row>
    <row r="5239" spans="2:8" x14ac:dyDescent="0.25">
      <c r="B5239" s="136">
        <v>38414</v>
      </c>
      <c r="C5239" s="261">
        <v>3.0636672973632808</v>
      </c>
      <c r="D5239" s="130">
        <f t="shared" si="164"/>
        <v>1.7443319287812054E-2</v>
      </c>
      <c r="E5239" s="130">
        <v>-1.048946687129476E-2</v>
      </c>
      <c r="G5239" s="130">
        <v>5237</v>
      </c>
      <c r="H5239" s="130">
        <f t="shared" ca="1" si="165"/>
        <v>-2.9968498734833898E-2</v>
      </c>
    </row>
    <row r="5240" spans="2:8" x14ac:dyDescent="0.25">
      <c r="B5240" s="136">
        <v>38413</v>
      </c>
      <c r="C5240" s="261">
        <v>3.0111429691314702</v>
      </c>
      <c r="D5240" s="130">
        <f t="shared" si="164"/>
        <v>-1.3788525395612195E-2</v>
      </c>
      <c r="E5240" s="130">
        <v>-1.7144266375469442E-2</v>
      </c>
      <c r="G5240" s="130">
        <v>5238</v>
      </c>
      <c r="H5240" s="130">
        <f t="shared" ca="1" si="165"/>
        <v>1.3735058185634861E-2</v>
      </c>
    </row>
    <row r="5241" spans="2:8" x14ac:dyDescent="0.25">
      <c r="B5241" s="136">
        <v>38412</v>
      </c>
      <c r="C5241" s="261">
        <v>3.053242683410645</v>
      </c>
      <c r="D5241" s="130">
        <f t="shared" si="164"/>
        <v>-1.3115448544752937E-3</v>
      </c>
      <c r="E5241" s="130">
        <v>1.3981307002276941E-2</v>
      </c>
      <c r="G5241" s="130">
        <v>5239</v>
      </c>
      <c r="H5241" s="130">
        <f t="shared" ca="1" si="165"/>
        <v>5.619670189708716E-3</v>
      </c>
    </row>
    <row r="5242" spans="2:8" x14ac:dyDescent="0.25">
      <c r="B5242" s="136">
        <v>38411</v>
      </c>
      <c r="C5242" s="261">
        <v>3.0572524070739751</v>
      </c>
      <c r="D5242" s="130">
        <f t="shared" si="164"/>
        <v>-4.5693541670999462E-3</v>
      </c>
      <c r="E5242" s="130">
        <v>1.3132672633971532E-3</v>
      </c>
      <c r="G5242" s="130">
        <v>5240</v>
      </c>
      <c r="H5242" s="130">
        <f t="shared" ca="1" si="165"/>
        <v>1.8506789729411201E-2</v>
      </c>
    </row>
    <row r="5243" spans="2:8" x14ac:dyDescent="0.25">
      <c r="B5243" s="136">
        <v>38408</v>
      </c>
      <c r="C5243" s="261">
        <v>3.0712862014770508</v>
      </c>
      <c r="D5243" s="130">
        <f t="shared" si="164"/>
        <v>3.7940451024685462E-2</v>
      </c>
      <c r="E5243" s="130">
        <v>4.5903290060722024E-3</v>
      </c>
      <c r="G5243" s="130">
        <v>5241</v>
      </c>
      <c r="H5243" s="130">
        <f t="shared" ca="1" si="165"/>
        <v>-2.4756424972135475E-2</v>
      </c>
    </row>
    <row r="5244" spans="2:8" x14ac:dyDescent="0.25">
      <c r="B5244" s="136">
        <v>38407</v>
      </c>
      <c r="C5244" s="261">
        <v>2.959019660949707</v>
      </c>
      <c r="D5244" s="130">
        <f t="shared" si="164"/>
        <v>1.1790582403965457E-2</v>
      </c>
      <c r="E5244" s="130">
        <v>-3.6553591284769309E-2</v>
      </c>
      <c r="G5244" s="130">
        <v>5242</v>
      </c>
      <c r="H5244" s="130">
        <f t="shared" ca="1" si="165"/>
        <v>2.7114415142908938E-2</v>
      </c>
    </row>
    <row r="5245" spans="2:8" x14ac:dyDescent="0.25">
      <c r="B5245" s="136">
        <v>38406</v>
      </c>
      <c r="C5245" s="261">
        <v>2.9245376586914058</v>
      </c>
      <c r="D5245" s="130">
        <f t="shared" si="164"/>
        <v>9.6900247343763169E-3</v>
      </c>
      <c r="E5245" s="130">
        <v>-1.1653184571012318E-2</v>
      </c>
      <c r="G5245" s="130">
        <v>5243</v>
      </c>
      <c r="H5245" s="130">
        <f t="shared" ca="1" si="165"/>
        <v>-9.8583863078905501E-3</v>
      </c>
    </row>
    <row r="5246" spans="2:8" x14ac:dyDescent="0.25">
      <c r="B5246" s="136">
        <v>38405</v>
      </c>
      <c r="C5246" s="261">
        <v>2.8964707851409912</v>
      </c>
      <c r="D5246" s="130">
        <f t="shared" si="164"/>
        <v>-7.6922423480668802E-3</v>
      </c>
      <c r="E5246" s="130">
        <v>-9.5970292832451374E-3</v>
      </c>
      <c r="G5246" s="130">
        <v>5244</v>
      </c>
      <c r="H5246" s="130">
        <f t="shared" ca="1" si="165"/>
        <v>1.5705673960902538E-2</v>
      </c>
    </row>
    <row r="5247" spans="2:8" x14ac:dyDescent="0.25">
      <c r="B5247" s="136">
        <v>38401</v>
      </c>
      <c r="C5247" s="261">
        <v>2.9189238548278809</v>
      </c>
      <c r="D5247" s="130">
        <f t="shared" si="164"/>
        <v>-2.1242168265051709E-2</v>
      </c>
      <c r="E5247" s="130">
        <v>7.751871623243976E-3</v>
      </c>
      <c r="G5247" s="130">
        <v>5245</v>
      </c>
      <c r="H5247" s="130">
        <f t="shared" ca="1" si="165"/>
        <v>-6.4989310894437357E-3</v>
      </c>
    </row>
    <row r="5248" spans="2:8" x14ac:dyDescent="0.25">
      <c r="B5248" s="136">
        <v>38400</v>
      </c>
      <c r="C5248" s="261">
        <v>2.9822738170623779</v>
      </c>
      <c r="D5248" s="130">
        <f t="shared" si="164"/>
        <v>-4.2838226966265347E-3</v>
      </c>
      <c r="E5248" s="130">
        <v>2.1703191102336105E-2</v>
      </c>
      <c r="G5248" s="130">
        <v>5246</v>
      </c>
      <c r="H5248" s="130">
        <f t="shared" ca="1" si="165"/>
        <v>1.3806951356843804E-2</v>
      </c>
    </row>
    <row r="5249" spans="2:8" x14ac:dyDescent="0.25">
      <c r="B5249" s="136">
        <v>38399</v>
      </c>
      <c r="C5249" s="261">
        <v>2.995104312896729</v>
      </c>
      <c r="D5249" s="130">
        <f t="shared" si="164"/>
        <v>2.1458294493572998E-3</v>
      </c>
      <c r="E5249" s="130">
        <v>4.3022527847524821E-3</v>
      </c>
      <c r="G5249" s="130">
        <v>5247</v>
      </c>
      <c r="H5249" s="130">
        <f t="shared" ca="1" si="165"/>
        <v>1.4351110640288366E-2</v>
      </c>
    </row>
    <row r="5250" spans="2:8" x14ac:dyDescent="0.25">
      <c r="B5250" s="136">
        <v>38398</v>
      </c>
      <c r="C5250" s="261">
        <v>2.988691091537476</v>
      </c>
      <c r="D5250" s="130">
        <f t="shared" si="164"/>
        <v>2.376088015734051E-2</v>
      </c>
      <c r="E5250" s="130">
        <v>-2.1412347248267803E-3</v>
      </c>
      <c r="G5250" s="130">
        <v>5248</v>
      </c>
      <c r="H5250" s="130">
        <f t="shared" ca="1" si="165"/>
        <v>2.937091671813225E-3</v>
      </c>
    </row>
    <row r="5251" spans="2:8" x14ac:dyDescent="0.25">
      <c r="B5251" s="136">
        <v>38397</v>
      </c>
      <c r="C5251" s="261">
        <v>2.9193253517150879</v>
      </c>
      <c r="D5251" s="130">
        <f t="shared" ref="D5251:D5314" si="166">(C5251-C5252)/C5252</f>
        <v>-1.6080637343450728E-2</v>
      </c>
      <c r="E5251" s="130">
        <v>-2.3209404283633821E-2</v>
      </c>
      <c r="G5251" s="130">
        <v>5249</v>
      </c>
      <c r="H5251" s="130">
        <f t="shared" ref="H5251:H5314" ca="1" si="167">_xlfn.NORM.INV(RAND(),N$5,N$6)</f>
        <v>1.3642924280131476E-2</v>
      </c>
    </row>
    <row r="5252" spans="2:8" x14ac:dyDescent="0.25">
      <c r="B5252" s="136">
        <v>38394</v>
      </c>
      <c r="C5252" s="261">
        <v>2.9670372009277339</v>
      </c>
      <c r="D5252" s="130">
        <f t="shared" si="166"/>
        <v>7.1686206427366866E-2</v>
      </c>
      <c r="E5252" s="130">
        <v>1.6343450442964702E-2</v>
      </c>
      <c r="G5252" s="130">
        <v>5250</v>
      </c>
      <c r="H5252" s="130">
        <f t="shared" ca="1" si="167"/>
        <v>-3.5949885230824969E-3</v>
      </c>
    </row>
    <row r="5253" spans="2:8" x14ac:dyDescent="0.25">
      <c r="B5253" s="136">
        <v>38393</v>
      </c>
      <c r="C5253" s="261">
        <v>2.7685689926147461</v>
      </c>
      <c r="D5253" s="130">
        <f t="shared" si="166"/>
        <v>4.8277348782402529E-2</v>
      </c>
      <c r="E5253" s="130">
        <v>-6.6891041423724235E-2</v>
      </c>
      <c r="G5253" s="130">
        <v>5251</v>
      </c>
      <c r="H5253" s="130">
        <f t="shared" ca="1" si="167"/>
        <v>-9.8451739085983671E-3</v>
      </c>
    </row>
    <row r="5254" spans="2:8" x14ac:dyDescent="0.25">
      <c r="B5254" s="136">
        <v>38392</v>
      </c>
      <c r="C5254" s="261">
        <v>2.641065359115601</v>
      </c>
      <c r="D5254" s="130">
        <f t="shared" si="166"/>
        <v>-3.0325293641914136E-2</v>
      </c>
      <c r="E5254" s="130">
        <v>-4.6053984509421809E-2</v>
      </c>
      <c r="G5254" s="130">
        <v>5252</v>
      </c>
      <c r="H5254" s="130">
        <f t="shared" ca="1" si="167"/>
        <v>-4.3511203769136106E-3</v>
      </c>
    </row>
    <row r="5255" spans="2:8" x14ac:dyDescent="0.25">
      <c r="B5255" s="136">
        <v>38391</v>
      </c>
      <c r="C5255" s="261">
        <v>2.7236611843109131</v>
      </c>
      <c r="D5255" s="130">
        <f t="shared" si="166"/>
        <v>7.4151369996076641E-3</v>
      </c>
      <c r="E5255" s="130">
        <v>3.1273677082709707E-2</v>
      </c>
      <c r="G5255" s="130">
        <v>5253</v>
      </c>
      <c r="H5255" s="130">
        <f t="shared" ca="1" si="167"/>
        <v>1.0334709314832016E-3</v>
      </c>
    </row>
    <row r="5256" spans="2:8" x14ac:dyDescent="0.25">
      <c r="B5256" s="136">
        <v>38390</v>
      </c>
      <c r="C5256" s="261">
        <v>2.7036135196685791</v>
      </c>
      <c r="D5256" s="130">
        <f t="shared" si="166"/>
        <v>-2.0624549815262478E-2</v>
      </c>
      <c r="E5256" s="130">
        <v>-7.3605574576655897E-3</v>
      </c>
      <c r="G5256" s="130">
        <v>5254</v>
      </c>
      <c r="H5256" s="130">
        <f t="shared" ca="1" si="167"/>
        <v>1.1233229969246958E-2</v>
      </c>
    </row>
    <row r="5257" spans="2:8" x14ac:dyDescent="0.25">
      <c r="B5257" s="136">
        <v>38387</v>
      </c>
      <c r="C5257" s="261">
        <v>2.76054859161377</v>
      </c>
      <c r="D5257" s="130">
        <f t="shared" si="166"/>
        <v>2.4553634041013891E-2</v>
      </c>
      <c r="E5257" s="130">
        <v>2.1058879729292899E-2</v>
      </c>
      <c r="G5257" s="130">
        <v>5255</v>
      </c>
      <c r="H5257" s="130">
        <f t="shared" ca="1" si="167"/>
        <v>-3.5439201171642128E-2</v>
      </c>
    </row>
    <row r="5258" spans="2:8" x14ac:dyDescent="0.25">
      <c r="B5258" s="136">
        <v>38386</v>
      </c>
      <c r="C5258" s="261">
        <v>2.6943914890289311</v>
      </c>
      <c r="D5258" s="130">
        <f t="shared" si="166"/>
        <v>5.9551789116897244E-4</v>
      </c>
      <c r="E5258" s="130">
        <v>-2.3965201259567231E-2</v>
      </c>
      <c r="G5258" s="130">
        <v>5256</v>
      </c>
      <c r="H5258" s="130">
        <f t="shared" ca="1" si="167"/>
        <v>-1.0771746318462339E-2</v>
      </c>
    </row>
    <row r="5259" spans="2:8" x14ac:dyDescent="0.25">
      <c r="B5259" s="136">
        <v>38385</v>
      </c>
      <c r="C5259" s="261">
        <v>2.692787885665894</v>
      </c>
      <c r="D5259" s="130">
        <f t="shared" si="166"/>
        <v>-7.9761577791337968E-3</v>
      </c>
      <c r="E5259" s="130">
        <v>-5.9516346067996749E-4</v>
      </c>
      <c r="G5259" s="130">
        <v>5257</v>
      </c>
      <c r="H5259" s="130">
        <f t="shared" ca="1" si="167"/>
        <v>5.7939830697397391E-3</v>
      </c>
    </row>
    <row r="5260" spans="2:8" x14ac:dyDescent="0.25">
      <c r="B5260" s="136">
        <v>38384</v>
      </c>
      <c r="C5260" s="261">
        <v>2.714438676834106</v>
      </c>
      <c r="D5260" s="130">
        <f t="shared" si="166"/>
        <v>2.5135822709517416E-2</v>
      </c>
      <c r="E5260" s="130">
        <v>8.0402883879054678E-3</v>
      </c>
      <c r="G5260" s="130">
        <v>5258</v>
      </c>
      <c r="H5260" s="130">
        <f t="shared" ca="1" si="167"/>
        <v>-1.3838273225015815E-2</v>
      </c>
    </row>
    <row r="5261" spans="2:8" x14ac:dyDescent="0.25">
      <c r="B5261" s="136">
        <v>38383</v>
      </c>
      <c r="C5261" s="261">
        <v>2.6478819847106929</v>
      </c>
      <c r="D5261" s="130">
        <f t="shared" si="166"/>
        <v>3.5434423828406891E-2</v>
      </c>
      <c r="E5261" s="130">
        <v>-2.4519504784333252E-2</v>
      </c>
      <c r="G5261" s="130">
        <v>5259</v>
      </c>
      <c r="H5261" s="130">
        <f t="shared" ca="1" si="167"/>
        <v>-1.6397190164176737E-2</v>
      </c>
    </row>
    <row r="5262" spans="2:8" x14ac:dyDescent="0.25">
      <c r="B5262" s="136">
        <v>38380</v>
      </c>
      <c r="C5262" s="261">
        <v>2.5572667121887211</v>
      </c>
      <c r="D5262" s="130">
        <f t="shared" si="166"/>
        <v>1.7062756435846531E-2</v>
      </c>
      <c r="E5262" s="130">
        <v>-3.4221794266209478E-2</v>
      </c>
      <c r="G5262" s="130">
        <v>5260</v>
      </c>
      <c r="H5262" s="130">
        <f t="shared" ca="1" si="167"/>
        <v>-2.7498728236272429E-2</v>
      </c>
    </row>
    <row r="5263" spans="2:8" x14ac:dyDescent="0.25">
      <c r="B5263" s="136">
        <v>38379</v>
      </c>
      <c r="C5263" s="261">
        <v>2.5143647193908691</v>
      </c>
      <c r="D5263" s="130">
        <f t="shared" si="166"/>
        <v>-3.0207139124988568E-3</v>
      </c>
      <c r="E5263" s="130">
        <v>-1.677650305045144E-2</v>
      </c>
      <c r="G5263" s="130">
        <v>5261</v>
      </c>
      <c r="H5263" s="130">
        <f t="shared" ca="1" si="167"/>
        <v>-5.1714910405113931E-3</v>
      </c>
    </row>
    <row r="5264" spans="2:8" x14ac:dyDescent="0.25">
      <c r="B5264" s="136">
        <v>38378</v>
      </c>
      <c r="C5264" s="261">
        <v>2.5219829082489009</v>
      </c>
      <c r="D5264" s="130">
        <f t="shared" si="166"/>
        <v>2.9460001670031714E-2</v>
      </c>
      <c r="E5264" s="130">
        <v>3.029866271698788E-3</v>
      </c>
      <c r="G5264" s="130">
        <v>5262</v>
      </c>
      <c r="H5264" s="130">
        <f t="shared" ca="1" si="167"/>
        <v>-2.7440016224032172E-2</v>
      </c>
    </row>
    <row r="5265" spans="2:8" x14ac:dyDescent="0.25">
      <c r="B5265" s="136">
        <v>38377</v>
      </c>
      <c r="C5265" s="261">
        <v>2.449811458587646</v>
      </c>
      <c r="D5265" s="130">
        <f t="shared" si="166"/>
        <v>9.750459732196232E-3</v>
      </c>
      <c r="E5265" s="130">
        <v>-2.8616946381831744E-2</v>
      </c>
      <c r="G5265" s="130">
        <v>5263</v>
      </c>
      <c r="H5265" s="130">
        <f t="shared" ca="1" si="167"/>
        <v>2.1580488711645918E-2</v>
      </c>
    </row>
    <row r="5266" spans="2:8" x14ac:dyDescent="0.25">
      <c r="B5266" s="136">
        <v>38376</v>
      </c>
      <c r="C5266" s="261">
        <v>2.4261553287506099</v>
      </c>
      <c r="D5266" s="130">
        <f t="shared" si="166"/>
        <v>-1.7375764486128768E-2</v>
      </c>
      <c r="E5266" s="130">
        <v>-9.6563063063939848E-3</v>
      </c>
      <c r="G5266" s="130">
        <v>5264</v>
      </c>
      <c r="H5266" s="130">
        <f t="shared" ca="1" si="167"/>
        <v>-2.7717233452806017E-3</v>
      </c>
    </row>
    <row r="5267" spans="2:8" x14ac:dyDescent="0.25">
      <c r="B5267" s="136">
        <v>38373</v>
      </c>
      <c r="C5267" s="261">
        <v>2.4690570831298828</v>
      </c>
      <c r="D5267" s="130">
        <f t="shared" si="166"/>
        <v>-1.0603931396745415E-2</v>
      </c>
      <c r="E5267" s="130">
        <v>1.7683020485487998E-2</v>
      </c>
      <c r="G5267" s="130">
        <v>5265</v>
      </c>
      <c r="H5267" s="130">
        <f t="shared" ca="1" si="167"/>
        <v>2.9018563072191528E-2</v>
      </c>
    </row>
    <row r="5268" spans="2:8" x14ac:dyDescent="0.25">
      <c r="B5268" s="136">
        <v>38372</v>
      </c>
      <c r="C5268" s="261">
        <v>2.4955193996429439</v>
      </c>
      <c r="D5268" s="130">
        <f t="shared" si="166"/>
        <v>-1.30035564799111E-2</v>
      </c>
      <c r="E5268" s="130">
        <v>1.0717579878516341E-2</v>
      </c>
      <c r="G5268" s="130">
        <v>5266</v>
      </c>
      <c r="H5268" s="130">
        <f t="shared" ca="1" si="167"/>
        <v>-2.5687671695900124E-2</v>
      </c>
    </row>
    <row r="5269" spans="2:8" x14ac:dyDescent="0.25">
      <c r="B5269" s="136">
        <v>38371</v>
      </c>
      <c r="C5269" s="261">
        <v>2.5283975601196289</v>
      </c>
      <c r="D5269" s="130">
        <f t="shared" si="166"/>
        <v>-4.2633644918429461E-3</v>
      </c>
      <c r="E5269" s="130">
        <v>1.3174876733632759E-2</v>
      </c>
      <c r="G5269" s="130">
        <v>5267</v>
      </c>
      <c r="H5269" s="130">
        <f t="shared" ca="1" si="167"/>
        <v>-4.9675020158586436E-2</v>
      </c>
    </row>
    <row r="5270" spans="2:8" x14ac:dyDescent="0.25">
      <c r="B5270" s="136">
        <v>38370</v>
      </c>
      <c r="C5270" s="261">
        <v>2.539223194122314</v>
      </c>
      <c r="D5270" s="130">
        <f t="shared" si="166"/>
        <v>-7.3666412751684906E-3</v>
      </c>
      <c r="E5270" s="130">
        <v>4.281618592517902E-3</v>
      </c>
      <c r="G5270" s="130">
        <v>5268</v>
      </c>
      <c r="H5270" s="130">
        <f t="shared" ca="1" si="167"/>
        <v>-1.8202367658424624E-2</v>
      </c>
    </row>
    <row r="5271" spans="2:8" x14ac:dyDescent="0.25">
      <c r="B5271" s="136">
        <v>38366</v>
      </c>
      <c r="C5271" s="261">
        <v>2.5580675601959229</v>
      </c>
      <c r="D5271" s="130">
        <f t="shared" si="166"/>
        <v>7.8388875420935518E-4</v>
      </c>
      <c r="E5271" s="130">
        <v>7.4213114141478314E-3</v>
      </c>
      <c r="G5271" s="130">
        <v>5269</v>
      </c>
      <c r="H5271" s="130">
        <f t="shared" ca="1" si="167"/>
        <v>3.3356975581034999E-3</v>
      </c>
    </row>
    <row r="5272" spans="2:8" x14ac:dyDescent="0.25">
      <c r="B5272" s="136">
        <v>38365</v>
      </c>
      <c r="C5272" s="261">
        <v>2.5560638904571529</v>
      </c>
      <c r="D5272" s="130">
        <f t="shared" si="166"/>
        <v>-1.7719227487016747E-2</v>
      </c>
      <c r="E5272" s="130">
        <v>-7.8327475393828684E-4</v>
      </c>
      <c r="G5272" s="130">
        <v>5270</v>
      </c>
      <c r="H5272" s="130">
        <f t="shared" ca="1" si="167"/>
        <v>-1.6467745868484568E-2</v>
      </c>
    </row>
    <row r="5273" spans="2:8" x14ac:dyDescent="0.25">
      <c r="B5273" s="136">
        <v>38364</v>
      </c>
      <c r="C5273" s="261">
        <v>2.6021723747253418</v>
      </c>
      <c r="D5273" s="130">
        <f t="shared" si="166"/>
        <v>2.6086931996592965E-2</v>
      </c>
      <c r="E5273" s="130">
        <v>1.8038862189764124E-2</v>
      </c>
      <c r="G5273" s="130">
        <v>5271</v>
      </c>
      <c r="H5273" s="130">
        <f t="shared" ca="1" si="167"/>
        <v>4.3945207228781582E-3</v>
      </c>
    </row>
    <row r="5274" spans="2:8" x14ac:dyDescent="0.25">
      <c r="B5274" s="136">
        <v>38363</v>
      </c>
      <c r="C5274" s="261">
        <v>2.536015510559082</v>
      </c>
      <c r="D5274" s="130">
        <f t="shared" si="166"/>
        <v>-3.2874899610315728E-2</v>
      </c>
      <c r="E5274" s="130">
        <v>-2.542370551960171E-2</v>
      </c>
      <c r="G5274" s="130">
        <v>5272</v>
      </c>
      <c r="H5274" s="130">
        <f t="shared" ca="1" si="167"/>
        <v>-9.5730554078655924E-3</v>
      </c>
    </row>
    <row r="5275" spans="2:8" x14ac:dyDescent="0.25">
      <c r="B5275" s="136">
        <v>38362</v>
      </c>
      <c r="C5275" s="261">
        <v>2.6222207546234131</v>
      </c>
      <c r="D5275" s="130">
        <f t="shared" si="166"/>
        <v>-8.0387671870022302E-3</v>
      </c>
      <c r="E5275" s="130">
        <v>3.3992396223683392E-2</v>
      </c>
      <c r="G5275" s="130">
        <v>5273</v>
      </c>
      <c r="H5275" s="130">
        <f t="shared" ca="1" si="167"/>
        <v>-1.1263310096520388E-2</v>
      </c>
    </row>
    <row r="5276" spans="2:8" x14ac:dyDescent="0.25">
      <c r="B5276" s="136">
        <v>38359</v>
      </c>
      <c r="C5276" s="261">
        <v>2.6434710025787349</v>
      </c>
      <c r="D5276" s="130">
        <f t="shared" si="166"/>
        <v>-1.8166677169892834E-3</v>
      </c>
      <c r="E5276" s="130">
        <v>8.1039126541326036E-3</v>
      </c>
      <c r="G5276" s="130">
        <v>5274</v>
      </c>
      <c r="H5276" s="130">
        <f t="shared" ca="1" si="167"/>
        <v>4.6922166616230357E-5</v>
      </c>
    </row>
    <row r="5277" spans="2:8" x14ac:dyDescent="0.25">
      <c r="B5277" s="136">
        <v>38358</v>
      </c>
      <c r="C5277" s="261">
        <v>2.6482820510864258</v>
      </c>
      <c r="D5277" s="130">
        <f t="shared" si="166"/>
        <v>-1.1375540585162415E-2</v>
      </c>
      <c r="E5277" s="130">
        <v>1.8199740050099445E-3</v>
      </c>
      <c r="G5277" s="130">
        <v>5275</v>
      </c>
      <c r="H5277" s="130">
        <f t="shared" ca="1" si="167"/>
        <v>4.6696227491767058E-2</v>
      </c>
    </row>
    <row r="5278" spans="2:8" x14ac:dyDescent="0.25">
      <c r="B5278" s="136">
        <v>38357</v>
      </c>
      <c r="C5278" s="261">
        <v>2.678754329681396</v>
      </c>
      <c r="D5278" s="130">
        <f t="shared" si="166"/>
        <v>-1.0661999539650873E-2</v>
      </c>
      <c r="E5278" s="130">
        <v>1.1506432474769587E-2</v>
      </c>
      <c r="G5278" s="130">
        <v>5276</v>
      </c>
      <c r="H5278" s="130">
        <f t="shared" ca="1" si="167"/>
        <v>-2.5120695879242885E-2</v>
      </c>
    </row>
    <row r="5279" spans="2:8" x14ac:dyDescent="0.25">
      <c r="B5279" s="136">
        <v>38356</v>
      </c>
      <c r="C5279" s="261">
        <v>2.7076230049133301</v>
      </c>
      <c r="D5279" s="130">
        <f t="shared" si="166"/>
        <v>-2.3568714391161521E-2</v>
      </c>
      <c r="E5279" s="130">
        <v>1.0776902873122971E-2</v>
      </c>
      <c r="G5279" s="130">
        <v>5277</v>
      </c>
      <c r="H5279" s="130">
        <f t="shared" ca="1" si="167"/>
        <v>-2.266961225743944E-2</v>
      </c>
    </row>
    <row r="5280" spans="2:8" x14ac:dyDescent="0.25">
      <c r="B5280" s="136">
        <v>38355</v>
      </c>
      <c r="C5280" s="261">
        <v>2.772978544235229</v>
      </c>
      <c r="D5280" s="130">
        <f t="shared" si="166"/>
        <v>-2.1640470150023953E-3</v>
      </c>
      <c r="E5280" s="130">
        <v>2.4137606750756269E-2</v>
      </c>
      <c r="G5280" s="130">
        <v>5278</v>
      </c>
      <c r="H5280" s="130">
        <f t="shared" ca="1" si="167"/>
        <v>-5.5304397238835233E-3</v>
      </c>
    </row>
    <row r="5281" spans="2:8" x14ac:dyDescent="0.25">
      <c r="B5281" s="136">
        <v>38352</v>
      </c>
      <c r="C5281" s="261">
        <v>2.7789924144744869</v>
      </c>
      <c r="D5281" s="130">
        <f t="shared" si="166"/>
        <v>-6.3082196370414373E-3</v>
      </c>
      <c r="E5281" s="130">
        <v>2.1687402709119779E-3</v>
      </c>
      <c r="G5281" s="130">
        <v>5279</v>
      </c>
      <c r="H5281" s="130">
        <f t="shared" ca="1" si="167"/>
        <v>2.7675915005493303E-2</v>
      </c>
    </row>
    <row r="5282" spans="2:8" x14ac:dyDescent="0.25">
      <c r="B5282" s="136">
        <v>38351</v>
      </c>
      <c r="C5282" s="261">
        <v>2.796634197235107</v>
      </c>
      <c r="D5282" s="130">
        <f t="shared" si="166"/>
        <v>-6.2685912689403062E-3</v>
      </c>
      <c r="E5282" s="130">
        <v>6.3482658926063366E-3</v>
      </c>
      <c r="G5282" s="130">
        <v>5280</v>
      </c>
      <c r="H5282" s="130">
        <f t="shared" ca="1" si="167"/>
        <v>-3.3670148472896816E-2</v>
      </c>
    </row>
    <row r="5283" spans="2:8" x14ac:dyDescent="0.25">
      <c r="B5283" s="136">
        <v>38350</v>
      </c>
      <c r="C5283" s="261">
        <v>2.814275741577148</v>
      </c>
      <c r="D5283" s="130">
        <f t="shared" si="166"/>
        <v>-8.538164205819836E-4</v>
      </c>
      <c r="E5283" s="130">
        <v>6.308134385069857E-3</v>
      </c>
      <c r="G5283" s="130">
        <v>5281</v>
      </c>
      <c r="H5283" s="130">
        <f t="shared" ca="1" si="167"/>
        <v>-3.3166067339069426E-2</v>
      </c>
    </row>
    <row r="5284" spans="2:8" x14ac:dyDescent="0.25">
      <c r="B5284" s="136">
        <v>38349</v>
      </c>
      <c r="C5284" s="261">
        <v>2.8166806697845459</v>
      </c>
      <c r="D5284" s="130">
        <f t="shared" si="166"/>
        <v>1.8706001855639687E-2</v>
      </c>
      <c r="E5284" s="130">
        <v>8.5454604602822591E-4</v>
      </c>
      <c r="G5284" s="130">
        <v>5282</v>
      </c>
      <c r="H5284" s="130">
        <f t="shared" ca="1" si="167"/>
        <v>-5.6767592597210086E-3</v>
      </c>
    </row>
    <row r="5285" spans="2:8" x14ac:dyDescent="0.25">
      <c r="B5285" s="136">
        <v>38348</v>
      </c>
      <c r="C5285" s="261">
        <v>2.764959335327148</v>
      </c>
      <c r="D5285" s="130">
        <f t="shared" si="166"/>
        <v>1.5977779658642314E-3</v>
      </c>
      <c r="E5285" s="130">
        <v>-1.8362512659752157E-2</v>
      </c>
      <c r="G5285" s="130">
        <v>5283</v>
      </c>
      <c r="H5285" s="130">
        <f t="shared" ca="1" si="167"/>
        <v>1.6338559301652476E-2</v>
      </c>
    </row>
    <row r="5286" spans="2:8" x14ac:dyDescent="0.25">
      <c r="B5286" s="136">
        <v>38344</v>
      </c>
      <c r="C5286" s="261">
        <v>2.76054859161377</v>
      </c>
      <c r="D5286" s="130">
        <f t="shared" si="166"/>
        <v>1.2500050281427333E-2</v>
      </c>
      <c r="E5286" s="130">
        <v>-1.5952291438876233E-3</v>
      </c>
      <c r="G5286" s="130">
        <v>5284</v>
      </c>
      <c r="H5286" s="130">
        <f t="shared" ca="1" si="167"/>
        <v>1.3314385448894069E-2</v>
      </c>
    </row>
    <row r="5287" spans="2:8" x14ac:dyDescent="0.25">
      <c r="B5287" s="136">
        <v>38343</v>
      </c>
      <c r="C5287" s="261">
        <v>2.726467609405518</v>
      </c>
      <c r="D5287" s="130">
        <f t="shared" si="166"/>
        <v>-2.9957098233644137E-2</v>
      </c>
      <c r="E5287" s="130">
        <v>-1.2345728059917535E-2</v>
      </c>
      <c r="G5287" s="130">
        <v>5285</v>
      </c>
      <c r="H5287" s="130">
        <f t="shared" ca="1" si="167"/>
        <v>-3.1801907719103739E-2</v>
      </c>
    </row>
    <row r="5288" spans="2:8" x14ac:dyDescent="0.25">
      <c r="B5288" s="136">
        <v>38342</v>
      </c>
      <c r="C5288" s="261">
        <v>2.8106670379638672</v>
      </c>
      <c r="D5288" s="130">
        <f t="shared" si="166"/>
        <v>-2.0676395666676343E-2</v>
      </c>
      <c r="E5288" s="130">
        <v>3.0882240547397553E-2</v>
      </c>
      <c r="G5288" s="130">
        <v>5286</v>
      </c>
      <c r="H5288" s="130">
        <f t="shared" ca="1" si="167"/>
        <v>-2.0769443171181675E-2</v>
      </c>
    </row>
    <row r="5289" spans="2:8" x14ac:dyDescent="0.25">
      <c r="B5289" s="136">
        <v>38341</v>
      </c>
      <c r="C5289" s="261">
        <v>2.8700084686279301</v>
      </c>
      <c r="D5289" s="130">
        <f t="shared" si="166"/>
        <v>3.0373348400444717E-2</v>
      </c>
      <c r="E5289" s="130">
        <v>2.1112935065781283E-2</v>
      </c>
      <c r="G5289" s="130">
        <v>5287</v>
      </c>
      <c r="H5289" s="130">
        <f t="shared" ca="1" si="167"/>
        <v>2.9935152721175171E-2</v>
      </c>
    </row>
    <row r="5290" spans="2:8" x14ac:dyDescent="0.25">
      <c r="B5290" s="136">
        <v>38338</v>
      </c>
      <c r="C5290" s="261">
        <v>2.785406351089478</v>
      </c>
      <c r="D5290" s="130">
        <f t="shared" si="166"/>
        <v>1.7427659151260787E-2</v>
      </c>
      <c r="E5290" s="130">
        <v>-2.9478002752688054E-2</v>
      </c>
      <c r="G5290" s="130">
        <v>5288</v>
      </c>
      <c r="H5290" s="130">
        <f t="shared" ca="1" si="167"/>
        <v>-3.029284085279544E-2</v>
      </c>
    </row>
    <row r="5291" spans="2:8" x14ac:dyDescent="0.25">
      <c r="B5291" s="136">
        <v>38337</v>
      </c>
      <c r="C5291" s="261">
        <v>2.7376947402954102</v>
      </c>
      <c r="D5291" s="130">
        <f t="shared" si="166"/>
        <v>-1.3864456048540552E-2</v>
      </c>
      <c r="E5291" s="130">
        <v>-1.7129138366258845E-2</v>
      </c>
      <c r="G5291" s="130">
        <v>5289</v>
      </c>
      <c r="H5291" s="130">
        <f t="shared" ca="1" si="167"/>
        <v>1.6251359574784342E-2</v>
      </c>
    </row>
    <row r="5292" spans="2:8" x14ac:dyDescent="0.25">
      <c r="B5292" s="136">
        <v>38336</v>
      </c>
      <c r="C5292" s="261">
        <v>2.776185035705566</v>
      </c>
      <c r="D5292" s="130">
        <f t="shared" si="166"/>
        <v>-1.4423312339966298E-3</v>
      </c>
      <c r="E5292" s="130">
        <v>1.4059381728586191E-2</v>
      </c>
      <c r="G5292" s="130">
        <v>5290</v>
      </c>
      <c r="H5292" s="130">
        <f t="shared" ca="1" si="167"/>
        <v>3.4396628201585233E-2</v>
      </c>
    </row>
    <row r="5293" spans="2:8" x14ac:dyDescent="0.25">
      <c r="B5293" s="136">
        <v>38335</v>
      </c>
      <c r="C5293" s="261">
        <v>2.780194997787476</v>
      </c>
      <c r="D5293" s="130">
        <f t="shared" si="166"/>
        <v>2.7563521820710549E-2</v>
      </c>
      <c r="E5293" s="130">
        <v>1.4444145582288026E-3</v>
      </c>
      <c r="G5293" s="130">
        <v>5291</v>
      </c>
      <c r="H5293" s="130">
        <f t="shared" ca="1" si="167"/>
        <v>1.8567725932008661E-2</v>
      </c>
    </row>
    <row r="5294" spans="2:8" x14ac:dyDescent="0.25">
      <c r="B5294" s="136">
        <v>38334</v>
      </c>
      <c r="C5294" s="261">
        <v>2.7056186199188228</v>
      </c>
      <c r="D5294" s="130">
        <f t="shared" si="166"/>
        <v>1.1997700302550937E-2</v>
      </c>
      <c r="E5294" s="130">
        <v>-2.6824153675552367E-2</v>
      </c>
      <c r="G5294" s="130">
        <v>5292</v>
      </c>
      <c r="H5294" s="130">
        <f t="shared" ca="1" si="167"/>
        <v>2.1309262489825353E-2</v>
      </c>
    </row>
    <row r="5295" spans="2:8" x14ac:dyDescent="0.25">
      <c r="B5295" s="136">
        <v>38331</v>
      </c>
      <c r="C5295" s="261">
        <v>2.6735422611236568</v>
      </c>
      <c r="D5295" s="130">
        <f t="shared" si="166"/>
        <v>1.5010748337981048E-4</v>
      </c>
      <c r="E5295" s="130">
        <v>-1.1855462022259592E-2</v>
      </c>
      <c r="G5295" s="130">
        <v>5293</v>
      </c>
      <c r="H5295" s="130">
        <f t="shared" ca="1" si="167"/>
        <v>1.4583605629163518E-2</v>
      </c>
    </row>
    <row r="5296" spans="2:8" x14ac:dyDescent="0.25">
      <c r="B5296" s="136">
        <v>38330</v>
      </c>
      <c r="C5296" s="261">
        <v>2.6731410026550289</v>
      </c>
      <c r="D5296" s="130">
        <f t="shared" si="166"/>
        <v>-2.9910359623255391E-3</v>
      </c>
      <c r="E5296" s="130">
        <v>-1.5008495450499656E-4</v>
      </c>
      <c r="G5296" s="130">
        <v>5294</v>
      </c>
      <c r="H5296" s="130">
        <f t="shared" ca="1" si="167"/>
        <v>1.5878282104767956E-3</v>
      </c>
    </row>
    <row r="5297" spans="2:8" x14ac:dyDescent="0.25">
      <c r="B5297" s="136">
        <v>38329</v>
      </c>
      <c r="C5297" s="261">
        <v>2.681160449981689</v>
      </c>
      <c r="D5297" s="130">
        <f t="shared" si="166"/>
        <v>-5.6504678453686407E-3</v>
      </c>
      <c r="E5297" s="130">
        <v>3.0000090974232358E-3</v>
      </c>
      <c r="G5297" s="130">
        <v>5295</v>
      </c>
      <c r="H5297" s="130">
        <f t="shared" ca="1" si="167"/>
        <v>3.968303620589797E-2</v>
      </c>
    </row>
    <row r="5298" spans="2:8" x14ac:dyDescent="0.25">
      <c r="B5298" s="136">
        <v>38328</v>
      </c>
      <c r="C5298" s="261">
        <v>2.6963963508605961</v>
      </c>
      <c r="D5298" s="130">
        <f t="shared" si="166"/>
        <v>-2.8880767538848513E-2</v>
      </c>
      <c r="E5298" s="130">
        <v>5.6825770643495772E-3</v>
      </c>
      <c r="G5298" s="130">
        <v>5296</v>
      </c>
      <c r="H5298" s="130">
        <f t="shared" ca="1" si="167"/>
        <v>-4.0688529911521373E-2</v>
      </c>
    </row>
    <row r="5299" spans="2:8" x14ac:dyDescent="0.25">
      <c r="B5299" s="136">
        <v>38327</v>
      </c>
      <c r="C5299" s="261">
        <v>2.7765862941741939</v>
      </c>
      <c r="D5299" s="130">
        <f t="shared" si="166"/>
        <v>1.9731887371996621E-2</v>
      </c>
      <c r="E5299" s="130">
        <v>2.9739672095314883E-2</v>
      </c>
      <c r="G5299" s="130">
        <v>5297</v>
      </c>
      <c r="H5299" s="130">
        <f t="shared" ca="1" si="167"/>
        <v>-6.4019188248838482E-3</v>
      </c>
    </row>
    <row r="5300" spans="2:8" x14ac:dyDescent="0.25">
      <c r="B5300" s="136">
        <v>38324</v>
      </c>
      <c r="C5300" s="261">
        <v>2.722859144210815</v>
      </c>
      <c r="D5300" s="130">
        <f t="shared" si="166"/>
        <v>-1.6794516535855418E-2</v>
      </c>
      <c r="E5300" s="130">
        <v>-1.9350073893294326E-2</v>
      </c>
      <c r="G5300" s="130">
        <v>5298</v>
      </c>
      <c r="H5300" s="130">
        <f t="shared" ca="1" si="167"/>
        <v>1.1958719748006049E-2</v>
      </c>
    </row>
    <row r="5301" spans="2:8" x14ac:dyDescent="0.25">
      <c r="B5301" s="136">
        <v>38323</v>
      </c>
      <c r="C5301" s="261">
        <v>2.76936936378479</v>
      </c>
      <c r="D5301" s="130">
        <f t="shared" si="166"/>
        <v>-2.3745712132670373E-2</v>
      </c>
      <c r="E5301" s="130">
        <v>1.7081390226469255E-2</v>
      </c>
      <c r="G5301" s="130">
        <v>5299</v>
      </c>
      <c r="H5301" s="130">
        <f t="shared" ca="1" si="167"/>
        <v>-1.3140568078968165E-2</v>
      </c>
    </row>
    <row r="5302" spans="2:8" x14ac:dyDescent="0.25">
      <c r="B5302" s="136">
        <v>38322</v>
      </c>
      <c r="C5302" s="261">
        <v>2.8367295265197749</v>
      </c>
      <c r="D5302" s="130">
        <f t="shared" si="166"/>
        <v>-1.7361282595557009E-2</v>
      </c>
      <c r="E5302" s="130">
        <v>2.4323285877231766E-2</v>
      </c>
      <c r="G5302" s="130">
        <v>5300</v>
      </c>
      <c r="H5302" s="130">
        <f t="shared" ca="1" si="167"/>
        <v>-2.0566545848667881E-2</v>
      </c>
    </row>
    <row r="5303" spans="2:8" x14ac:dyDescent="0.25">
      <c r="B5303" s="136">
        <v>38321</v>
      </c>
      <c r="C5303" s="261">
        <v>2.886848926544189</v>
      </c>
      <c r="D5303" s="130">
        <f t="shared" si="166"/>
        <v>2.4182342239682072E-2</v>
      </c>
      <c r="E5303" s="130">
        <v>1.7668022120495484E-2</v>
      </c>
      <c r="G5303" s="130">
        <v>5301</v>
      </c>
      <c r="H5303" s="130">
        <f t="shared" ca="1" si="167"/>
        <v>-2.6507862372435492E-2</v>
      </c>
    </row>
    <row r="5304" spans="2:8" x14ac:dyDescent="0.25">
      <c r="B5304" s="136">
        <v>38320</v>
      </c>
      <c r="C5304" s="261">
        <v>2.8186864852905269</v>
      </c>
      <c r="D5304" s="130">
        <f t="shared" si="166"/>
        <v>7.0015216980676809E-2</v>
      </c>
      <c r="E5304" s="130">
        <v>-2.3611364151035961E-2</v>
      </c>
      <c r="G5304" s="130">
        <v>5302</v>
      </c>
      <c r="H5304" s="130">
        <f t="shared" ca="1" si="167"/>
        <v>-2.3882470855951684E-2</v>
      </c>
    </row>
    <row r="5305" spans="2:8" x14ac:dyDescent="0.25">
      <c r="B5305" s="136">
        <v>38317</v>
      </c>
      <c r="C5305" s="261">
        <v>2.6342489719390869</v>
      </c>
      <c r="D5305" s="130">
        <f t="shared" si="166"/>
        <v>-4.0929313917509747E-3</v>
      </c>
      <c r="E5305" s="130">
        <v>-6.5433851658897674E-2</v>
      </c>
      <c r="G5305" s="130">
        <v>5303</v>
      </c>
      <c r="H5305" s="130">
        <f t="shared" ca="1" si="167"/>
        <v>4.627606024740441E-2</v>
      </c>
    </row>
    <row r="5306" spans="2:8" x14ac:dyDescent="0.25">
      <c r="B5306" s="136">
        <v>38315</v>
      </c>
      <c r="C5306" s="261">
        <v>2.6450750827789311</v>
      </c>
      <c r="D5306" s="130">
        <f t="shared" si="166"/>
        <v>2.4379292158162116E-2</v>
      </c>
      <c r="E5306" s="130">
        <v>4.1097523260586214E-3</v>
      </c>
      <c r="G5306" s="130">
        <v>5304</v>
      </c>
      <c r="H5306" s="130">
        <f t="shared" ca="1" si="167"/>
        <v>-6.2073616506525698E-3</v>
      </c>
    </row>
    <row r="5307" spans="2:8" x14ac:dyDescent="0.25">
      <c r="B5307" s="136">
        <v>38314</v>
      </c>
      <c r="C5307" s="261">
        <v>2.5821247100830078</v>
      </c>
      <c r="D5307" s="130">
        <f t="shared" si="166"/>
        <v>4.6585860567753849E-4</v>
      </c>
      <c r="E5307" s="130">
        <v>-2.3799087256830255E-2</v>
      </c>
      <c r="G5307" s="130">
        <v>5305</v>
      </c>
      <c r="H5307" s="130">
        <f t="shared" ca="1" si="167"/>
        <v>2.2704634889520191E-2</v>
      </c>
    </row>
    <row r="5308" spans="2:8" x14ac:dyDescent="0.25">
      <c r="B5308" s="136">
        <v>38313</v>
      </c>
      <c r="C5308" s="261">
        <v>2.5809223651885991</v>
      </c>
      <c r="D5308" s="130">
        <f t="shared" si="166"/>
        <v>-1.7402008861122059E-2</v>
      </c>
      <c r="E5308" s="130">
        <v>-4.6564168249258717E-4</v>
      </c>
      <c r="G5308" s="130">
        <v>5306</v>
      </c>
      <c r="H5308" s="130">
        <f t="shared" ca="1" si="167"/>
        <v>3.1014852224913413E-2</v>
      </c>
    </row>
    <row r="5309" spans="2:8" x14ac:dyDescent="0.25">
      <c r="B5309" s="136">
        <v>38310</v>
      </c>
      <c r="C5309" s="261">
        <v>2.6266310214996338</v>
      </c>
      <c r="D5309" s="130">
        <f t="shared" si="166"/>
        <v>-2.7752788145754007E-2</v>
      </c>
      <c r="E5309" s="130">
        <v>1.7710201952430515E-2</v>
      </c>
      <c r="G5309" s="130">
        <v>5307</v>
      </c>
      <c r="H5309" s="130">
        <f t="shared" ca="1" si="167"/>
        <v>-2.6036633633198272E-2</v>
      </c>
    </row>
    <row r="5310" spans="2:8" x14ac:dyDescent="0.25">
      <c r="B5310" s="136">
        <v>38309</v>
      </c>
      <c r="C5310" s="261">
        <v>2.7016081809997559</v>
      </c>
      <c r="D5310" s="130">
        <f t="shared" si="166"/>
        <v>1.0346285873557522E-2</v>
      </c>
      <c r="E5310" s="130">
        <v>2.8544991240267558E-2</v>
      </c>
      <c r="G5310" s="130">
        <v>5308</v>
      </c>
      <c r="H5310" s="130">
        <f t="shared" ca="1" si="167"/>
        <v>8.1478222331335462E-3</v>
      </c>
    </row>
    <row r="5311" spans="2:8" x14ac:dyDescent="0.25">
      <c r="B5311" s="136">
        <v>38308</v>
      </c>
      <c r="C5311" s="261">
        <v>2.6739428043365479</v>
      </c>
      <c r="D5311" s="130">
        <f t="shared" si="166"/>
        <v>-2.8409530409213533E-3</v>
      </c>
      <c r="E5311" s="130">
        <v>-1.0240336425458326E-2</v>
      </c>
      <c r="G5311" s="130">
        <v>5309</v>
      </c>
      <c r="H5311" s="130">
        <f t="shared" ca="1" si="167"/>
        <v>3.9246085824616E-2</v>
      </c>
    </row>
    <row r="5312" spans="2:8" x14ac:dyDescent="0.25">
      <c r="B5312" s="136">
        <v>38307</v>
      </c>
      <c r="C5312" s="261">
        <v>2.6815609931945801</v>
      </c>
      <c r="D5312" s="130">
        <f t="shared" si="166"/>
        <v>-3.5756800600442577E-3</v>
      </c>
      <c r="E5312" s="130">
        <v>2.8490470498012139E-3</v>
      </c>
      <c r="G5312" s="130">
        <v>5310</v>
      </c>
      <c r="H5312" s="130">
        <f t="shared" ca="1" si="167"/>
        <v>-1.4548109113293727E-2</v>
      </c>
    </row>
    <row r="5313" spans="2:8" x14ac:dyDescent="0.25">
      <c r="B5313" s="136">
        <v>38306</v>
      </c>
      <c r="C5313" s="261">
        <v>2.6911838054656978</v>
      </c>
      <c r="D5313" s="130">
        <f t="shared" si="166"/>
        <v>1.851255648781781E-2</v>
      </c>
      <c r="E5313" s="130">
        <v>3.5885114288054785E-3</v>
      </c>
      <c r="G5313" s="130">
        <v>5311</v>
      </c>
      <c r="H5313" s="130">
        <f t="shared" ca="1" si="167"/>
        <v>-5.1149590066243526E-3</v>
      </c>
    </row>
    <row r="5314" spans="2:8" x14ac:dyDescent="0.25">
      <c r="B5314" s="136">
        <v>38303</v>
      </c>
      <c r="C5314" s="261">
        <v>2.6422686576843262</v>
      </c>
      <c r="D5314" s="130">
        <f t="shared" si="166"/>
        <v>3.0390525015951191E-4</v>
      </c>
      <c r="E5314" s="130">
        <v>-1.817607094767244E-2</v>
      </c>
      <c r="G5314" s="130">
        <v>5312</v>
      </c>
      <c r="H5314" s="130">
        <f t="shared" ca="1" si="167"/>
        <v>1.7346337389535227E-2</v>
      </c>
    </row>
    <row r="5315" spans="2:8" x14ac:dyDescent="0.25">
      <c r="B5315" s="136">
        <v>38302</v>
      </c>
      <c r="C5315" s="261">
        <v>2.6414659023284912</v>
      </c>
      <c r="D5315" s="130">
        <f t="shared" ref="D5315:D5378" si="168">(C5315-C5316)/C5316</f>
        <v>3.0985939871202028E-2</v>
      </c>
      <c r="E5315" s="130">
        <v>-3.0381291981811288E-4</v>
      </c>
      <c r="G5315" s="130">
        <v>5313</v>
      </c>
      <c r="H5315" s="130">
        <f t="shared" ref="H5315:H5378" ca="1" si="169">_xlfn.NORM.INV(RAND(),N$5,N$6)</f>
        <v>-3.0092652683345943E-2</v>
      </c>
    </row>
    <row r="5316" spans="2:8" x14ac:dyDescent="0.25">
      <c r="B5316" s="136">
        <v>38301</v>
      </c>
      <c r="C5316" s="261">
        <v>2.562077522277832</v>
      </c>
      <c r="D5316" s="130">
        <f t="shared" si="168"/>
        <v>-2.0389343505747008E-2</v>
      </c>
      <c r="E5316" s="130">
        <v>-3.0054667743648386E-2</v>
      </c>
      <c r="G5316" s="130">
        <v>5314</v>
      </c>
      <c r="H5316" s="130">
        <f t="shared" ca="1" si="169"/>
        <v>1.4312157322244012E-2</v>
      </c>
    </row>
    <row r="5317" spans="2:8" x14ac:dyDescent="0.25">
      <c r="B5317" s="136">
        <v>38300</v>
      </c>
      <c r="C5317" s="261">
        <v>2.6154038906097412</v>
      </c>
      <c r="D5317" s="130">
        <f t="shared" si="168"/>
        <v>3.847450825901569E-3</v>
      </c>
      <c r="E5317" s="130">
        <v>2.081372162560445E-2</v>
      </c>
      <c r="G5317" s="130">
        <v>5315</v>
      </c>
      <c r="H5317" s="130">
        <f t="shared" ca="1" si="169"/>
        <v>4.0380740187671536E-3</v>
      </c>
    </row>
    <row r="5318" spans="2:8" x14ac:dyDescent="0.25">
      <c r="B5318" s="136">
        <v>38299</v>
      </c>
      <c r="C5318" s="261">
        <v>2.6053798198699951</v>
      </c>
      <c r="D5318" s="130">
        <f t="shared" si="168"/>
        <v>-9.3002572903464441E-3</v>
      </c>
      <c r="E5318" s="130">
        <v>-3.8327046831031272E-3</v>
      </c>
      <c r="G5318" s="130">
        <v>5316</v>
      </c>
      <c r="H5318" s="130">
        <f t="shared" ca="1" si="169"/>
        <v>-8.999439007867191E-3</v>
      </c>
    </row>
    <row r="5319" spans="2:8" x14ac:dyDescent="0.25">
      <c r="B5319" s="136">
        <v>38296</v>
      </c>
      <c r="C5319" s="261">
        <v>2.6298379898071289</v>
      </c>
      <c r="D5319" s="130">
        <f t="shared" si="168"/>
        <v>-6.5003718678377995E-2</v>
      </c>
      <c r="E5319" s="130">
        <v>9.3875640513536411E-3</v>
      </c>
      <c r="G5319" s="130">
        <v>5317</v>
      </c>
      <c r="H5319" s="130">
        <f t="shared" ca="1" si="169"/>
        <v>8.1408554961360097E-3</v>
      </c>
    </row>
    <row r="5320" spans="2:8" x14ac:dyDescent="0.25">
      <c r="B5320" s="136">
        <v>38295</v>
      </c>
      <c r="C5320" s="261">
        <v>2.8126721382141109</v>
      </c>
      <c r="D5320" s="130">
        <f t="shared" si="168"/>
        <v>2.2743937634580918E-2</v>
      </c>
      <c r="E5320" s="130">
        <v>6.9522970280154389E-2</v>
      </c>
      <c r="G5320" s="130">
        <v>5318</v>
      </c>
      <c r="H5320" s="130">
        <f t="shared" ca="1" si="169"/>
        <v>-8.8528752469491882E-3</v>
      </c>
    </row>
    <row r="5321" spans="2:8" x14ac:dyDescent="0.25">
      <c r="B5321" s="136">
        <v>38294</v>
      </c>
      <c r="C5321" s="261">
        <v>2.7501235008239751</v>
      </c>
      <c r="D5321" s="130">
        <f t="shared" si="168"/>
        <v>5.2639292588239787E-2</v>
      </c>
      <c r="E5321" s="130">
        <v>-2.2238154436958552E-2</v>
      </c>
      <c r="G5321" s="130">
        <v>5319</v>
      </c>
      <c r="H5321" s="130">
        <f t="shared" ca="1" si="169"/>
        <v>1.8596534315733392E-2</v>
      </c>
    </row>
    <row r="5322" spans="2:8" x14ac:dyDescent="0.25">
      <c r="B5322" s="136">
        <v>38293</v>
      </c>
      <c r="C5322" s="261">
        <v>2.612598180770874</v>
      </c>
      <c r="D5322" s="130">
        <f t="shared" si="168"/>
        <v>-3.6696276755390856E-3</v>
      </c>
      <c r="E5322" s="130">
        <v>-5.0006961509872751E-2</v>
      </c>
      <c r="G5322" s="130">
        <v>5320</v>
      </c>
      <c r="H5322" s="130">
        <f t="shared" ca="1" si="169"/>
        <v>2.1892825298200514E-2</v>
      </c>
    </row>
    <row r="5323" spans="2:8" x14ac:dyDescent="0.25">
      <c r="B5323" s="136">
        <v>38292</v>
      </c>
      <c r="C5323" s="261">
        <v>2.6222207546234131</v>
      </c>
      <c r="D5323" s="130">
        <f t="shared" si="168"/>
        <v>-1.5504932773318193E-2</v>
      </c>
      <c r="E5323" s="130">
        <v>3.6831434406418453E-3</v>
      </c>
      <c r="G5323" s="130">
        <v>5321</v>
      </c>
      <c r="H5323" s="130">
        <f t="shared" ca="1" si="169"/>
        <v>-5.7180134430384448E-4</v>
      </c>
    </row>
    <row r="5324" spans="2:8" x14ac:dyDescent="0.25">
      <c r="B5324" s="136">
        <v>38289</v>
      </c>
      <c r="C5324" s="261">
        <v>2.6635184288024898</v>
      </c>
      <c r="D5324" s="130">
        <f t="shared" si="168"/>
        <v>-1.7307676406618479E-2</v>
      </c>
      <c r="E5324" s="130">
        <v>1.5749121848822989E-2</v>
      </c>
      <c r="G5324" s="130">
        <v>5322</v>
      </c>
      <c r="H5324" s="130">
        <f t="shared" ca="1" si="169"/>
        <v>3.4786194727988641E-2</v>
      </c>
    </row>
    <row r="5325" spans="2:8" x14ac:dyDescent="0.25">
      <c r="B5325" s="136">
        <v>38288</v>
      </c>
      <c r="C5325" s="261">
        <v>2.7104296684265141</v>
      </c>
      <c r="D5325" s="130">
        <f t="shared" si="168"/>
        <v>1.7306540350995589E-2</v>
      </c>
      <c r="E5325" s="130">
        <v>1.7612507995717334E-2</v>
      </c>
      <c r="G5325" s="130">
        <v>5323</v>
      </c>
      <c r="H5325" s="130">
        <f t="shared" ca="1" si="169"/>
        <v>4.7642972110840806E-3</v>
      </c>
    </row>
    <row r="5326" spans="2:8" x14ac:dyDescent="0.25">
      <c r="B5326" s="136">
        <v>38287</v>
      </c>
      <c r="C5326" s="261">
        <v>2.664319515228271</v>
      </c>
      <c r="D5326" s="130">
        <f t="shared" si="168"/>
        <v>1.2957005894838348E-2</v>
      </c>
      <c r="E5326" s="130">
        <v>-1.7012119419800849E-2</v>
      </c>
      <c r="G5326" s="130">
        <v>5324</v>
      </c>
      <c r="H5326" s="130">
        <f t="shared" ca="1" si="169"/>
        <v>-1.6459271900236029E-2</v>
      </c>
    </row>
    <row r="5327" spans="2:8" x14ac:dyDescent="0.25">
      <c r="B5327" s="136">
        <v>38286</v>
      </c>
      <c r="C5327" s="261">
        <v>2.6302394866943359</v>
      </c>
      <c r="D5327" s="130">
        <f t="shared" si="168"/>
        <v>-2.1041614070987803E-2</v>
      </c>
      <c r="E5327" s="130">
        <v>-1.2791269342564278E-2</v>
      </c>
      <c r="G5327" s="130">
        <v>5325</v>
      </c>
      <c r="H5327" s="130">
        <f t="shared" ca="1" si="169"/>
        <v>3.0234595998614871E-2</v>
      </c>
    </row>
    <row r="5328" spans="2:8" x14ac:dyDescent="0.25">
      <c r="B5328" s="136">
        <v>38285</v>
      </c>
      <c r="C5328" s="261">
        <v>2.686773538589478</v>
      </c>
      <c r="D5328" s="130">
        <f t="shared" si="168"/>
        <v>1.8079647694227319E-2</v>
      </c>
      <c r="E5328" s="130">
        <v>2.1493879998810902E-2</v>
      </c>
      <c r="G5328" s="130">
        <v>5326</v>
      </c>
      <c r="H5328" s="130">
        <f t="shared" ca="1" si="169"/>
        <v>1.030545995312206E-2</v>
      </c>
    </row>
    <row r="5329" spans="2:8" x14ac:dyDescent="0.25">
      <c r="B5329" s="136">
        <v>38282</v>
      </c>
      <c r="C5329" s="261">
        <v>2.639060258865356</v>
      </c>
      <c r="D5329" s="130">
        <f t="shared" si="168"/>
        <v>3.539425257660081E-2</v>
      </c>
      <c r="E5329" s="130">
        <v>-1.7758578845156726E-2</v>
      </c>
      <c r="G5329" s="130">
        <v>5327</v>
      </c>
      <c r="H5329" s="130">
        <f t="shared" ca="1" si="169"/>
        <v>6.8053856313512523E-3</v>
      </c>
    </row>
    <row r="5330" spans="2:8" x14ac:dyDescent="0.25">
      <c r="B5330" s="136">
        <v>38281</v>
      </c>
      <c r="C5330" s="261">
        <v>2.548845767974854</v>
      </c>
      <c r="D5330" s="130">
        <f t="shared" si="168"/>
        <v>1.8423415909650326E-2</v>
      </c>
      <c r="E5330" s="130">
        <v>-3.4184323979509691E-2</v>
      </c>
      <c r="G5330" s="130">
        <v>5328</v>
      </c>
      <c r="H5330" s="130">
        <f t="shared" ca="1" si="169"/>
        <v>-3.6019880217507058E-2</v>
      </c>
    </row>
    <row r="5331" spans="2:8" x14ac:dyDescent="0.25">
      <c r="B5331" s="136">
        <v>38280</v>
      </c>
      <c r="C5331" s="261">
        <v>2.5027368068695068</v>
      </c>
      <c r="D5331" s="130">
        <f t="shared" si="168"/>
        <v>8.4007466433757682E-3</v>
      </c>
      <c r="E5331" s="130">
        <v>-1.8090133849872871E-2</v>
      </c>
      <c r="G5331" s="130">
        <v>5329</v>
      </c>
      <c r="H5331" s="130">
        <f t="shared" ca="1" si="169"/>
        <v>1.7270570406213333E-2</v>
      </c>
    </row>
    <row r="5332" spans="2:8" x14ac:dyDescent="0.25">
      <c r="B5332" s="136">
        <v>38279</v>
      </c>
      <c r="C5332" s="261">
        <v>2.4818871021270752</v>
      </c>
      <c r="D5332" s="130">
        <f t="shared" si="168"/>
        <v>7.9791738179606931E-3</v>
      </c>
      <c r="E5332" s="130">
        <v>-8.3307620222803341E-3</v>
      </c>
      <c r="G5332" s="130">
        <v>5330</v>
      </c>
      <c r="H5332" s="130">
        <f t="shared" ca="1" si="169"/>
        <v>-7.5792567517327328E-3</v>
      </c>
    </row>
    <row r="5333" spans="2:8" x14ac:dyDescent="0.25">
      <c r="B5333" s="136">
        <v>38278</v>
      </c>
      <c r="C5333" s="261">
        <v>2.46224045753479</v>
      </c>
      <c r="D5333" s="130">
        <f t="shared" si="168"/>
        <v>1.0864108301237225E-2</v>
      </c>
      <c r="E5333" s="130">
        <v>-7.9160105934904159E-3</v>
      </c>
      <c r="G5333" s="130">
        <v>5331</v>
      </c>
      <c r="H5333" s="130">
        <f t="shared" ca="1" si="169"/>
        <v>1.7576877182463087E-2</v>
      </c>
    </row>
    <row r="5334" spans="2:8" x14ac:dyDescent="0.25">
      <c r="B5334" s="136">
        <v>38275</v>
      </c>
      <c r="C5334" s="261">
        <v>2.435777902603149</v>
      </c>
      <c r="D5334" s="130">
        <f t="shared" si="168"/>
        <v>-5.9070165708226896E-3</v>
      </c>
      <c r="E5334" s="130">
        <v>-1.0747347949166403E-2</v>
      </c>
      <c r="G5334" s="130">
        <v>5332</v>
      </c>
      <c r="H5334" s="130">
        <f t="shared" ca="1" si="169"/>
        <v>-1.992898399631007E-2</v>
      </c>
    </row>
    <row r="5335" spans="2:8" x14ac:dyDescent="0.25">
      <c r="B5335" s="136">
        <v>38274</v>
      </c>
      <c r="C5335" s="261">
        <v>2.450251579284668</v>
      </c>
      <c r="D5335" s="130">
        <f t="shared" si="168"/>
        <v>1.3911475941615369E-2</v>
      </c>
      <c r="E5335" s="130">
        <v>5.9421167529481169E-3</v>
      </c>
      <c r="G5335" s="130">
        <v>5333</v>
      </c>
      <c r="H5335" s="130">
        <f t="shared" ca="1" si="169"/>
        <v>3.4311784874814587E-2</v>
      </c>
    </row>
    <row r="5336" spans="2:8" x14ac:dyDescent="0.25">
      <c r="B5336" s="136">
        <v>38273</v>
      </c>
      <c r="C5336" s="261">
        <v>2.4166326522827148</v>
      </c>
      <c r="D5336" s="130">
        <f t="shared" si="168"/>
        <v>2.5301533629200679E-2</v>
      </c>
      <c r="E5336" s="130">
        <v>-1.3720602115382743E-2</v>
      </c>
      <c r="G5336" s="130">
        <v>5334</v>
      </c>
      <c r="H5336" s="130">
        <f t="shared" ca="1" si="169"/>
        <v>3.2647713808441101E-2</v>
      </c>
    </row>
    <row r="5337" spans="2:8" x14ac:dyDescent="0.25">
      <c r="B5337" s="136">
        <v>38272</v>
      </c>
      <c r="C5337" s="261">
        <v>2.356997013092041</v>
      </c>
      <c r="D5337" s="130">
        <f t="shared" si="168"/>
        <v>5.066898836426896E-2</v>
      </c>
      <c r="E5337" s="130">
        <v>-2.4677163545871524E-2</v>
      </c>
      <c r="G5337" s="130">
        <v>5335</v>
      </c>
      <c r="H5337" s="130">
        <f t="shared" ca="1" si="169"/>
        <v>4.2250806457306278E-2</v>
      </c>
    </row>
    <row r="5338" spans="2:8" x14ac:dyDescent="0.25">
      <c r="B5338" s="136">
        <v>38271</v>
      </c>
      <c r="C5338" s="261">
        <v>2.243329763412476</v>
      </c>
      <c r="D5338" s="130">
        <f t="shared" si="168"/>
        <v>4.6603726846018807E-3</v>
      </c>
      <c r="E5338" s="130">
        <v>-4.8225453425776686E-2</v>
      </c>
      <c r="G5338" s="130">
        <v>5336</v>
      </c>
      <c r="H5338" s="130">
        <f t="shared" ca="1" si="169"/>
        <v>-2.8740741675245759E-2</v>
      </c>
    </row>
    <row r="5339" spans="2:8" x14ac:dyDescent="0.25">
      <c r="B5339" s="136">
        <v>38268</v>
      </c>
      <c r="C5339" s="261">
        <v>2.2329235076904301</v>
      </c>
      <c r="D5339" s="130">
        <f t="shared" si="168"/>
        <v>-1.8472778370257088E-2</v>
      </c>
      <c r="E5339" s="130">
        <v>-4.6387543604896773E-3</v>
      </c>
      <c r="G5339" s="130">
        <v>5337</v>
      </c>
      <c r="H5339" s="130">
        <f t="shared" ca="1" si="169"/>
        <v>-1.0415063944911999E-3</v>
      </c>
    </row>
    <row r="5340" spans="2:8" x14ac:dyDescent="0.25">
      <c r="B5340" s="136">
        <v>38267</v>
      </c>
      <c r="C5340" s="261">
        <v>2.2749481201171879</v>
      </c>
      <c r="D5340" s="130">
        <f t="shared" si="168"/>
        <v>-4.3790599795986949E-3</v>
      </c>
      <c r="E5340" s="130">
        <v>1.8820444266012919E-2</v>
      </c>
      <c r="G5340" s="130">
        <v>5338</v>
      </c>
      <c r="H5340" s="130">
        <f t="shared" ca="1" si="169"/>
        <v>4.3489395109352173E-3</v>
      </c>
    </row>
    <row r="5341" spans="2:8" x14ac:dyDescent="0.25">
      <c r="B5341" s="136">
        <v>38266</v>
      </c>
      <c r="C5341" s="261">
        <v>2.2849540710449219</v>
      </c>
      <c r="D5341" s="130">
        <f t="shared" si="168"/>
        <v>-2.0082707877800109E-2</v>
      </c>
      <c r="E5341" s="130">
        <v>4.3983204888287742E-3</v>
      </c>
      <c r="G5341" s="130">
        <v>5339</v>
      </c>
      <c r="H5341" s="130">
        <f t="shared" ca="1" si="169"/>
        <v>3.186897369945562E-2</v>
      </c>
    </row>
    <row r="5342" spans="2:8" x14ac:dyDescent="0.25">
      <c r="B5342" s="136">
        <v>38265</v>
      </c>
      <c r="C5342" s="261">
        <v>2.3317825794219971</v>
      </c>
      <c r="D5342" s="130">
        <f t="shared" si="168"/>
        <v>-1.70403242211466E-2</v>
      </c>
      <c r="E5342" s="130">
        <v>2.0494288690739531E-2</v>
      </c>
      <c r="G5342" s="130">
        <v>5340</v>
      </c>
      <c r="H5342" s="130">
        <f t="shared" ca="1" si="169"/>
        <v>-1.7816909714738608E-3</v>
      </c>
    </row>
    <row r="5343" spans="2:8" x14ac:dyDescent="0.25">
      <c r="B5343" s="136">
        <v>38264</v>
      </c>
      <c r="C5343" s="261">
        <v>2.3722057342529301</v>
      </c>
      <c r="D5343" s="130">
        <f t="shared" si="168"/>
        <v>1.5071173055687465E-2</v>
      </c>
      <c r="E5343" s="130">
        <v>1.7335730692761744E-2</v>
      </c>
      <c r="G5343" s="130">
        <v>5341</v>
      </c>
      <c r="H5343" s="130">
        <f t="shared" ca="1" si="169"/>
        <v>1.0360718298714924E-2</v>
      </c>
    </row>
    <row r="5344" spans="2:8" x14ac:dyDescent="0.25">
      <c r="B5344" s="136">
        <v>38261</v>
      </c>
      <c r="C5344" s="261">
        <v>2.3369846343994141</v>
      </c>
      <c r="D5344" s="130">
        <f t="shared" si="168"/>
        <v>3.1625636792045948E-2</v>
      </c>
      <c r="E5344" s="130">
        <v>-1.484740524185948E-2</v>
      </c>
      <c r="G5344" s="130">
        <v>5342</v>
      </c>
      <c r="H5344" s="130">
        <f t="shared" ca="1" si="169"/>
        <v>1.2491239685591475E-2</v>
      </c>
    </row>
    <row r="5345" spans="2:8" x14ac:dyDescent="0.25">
      <c r="B5345" s="136">
        <v>38260</v>
      </c>
      <c r="C5345" s="261">
        <v>2.2653417587280269</v>
      </c>
      <c r="D5345" s="130">
        <f t="shared" si="168"/>
        <v>2.8347149463924847E-3</v>
      </c>
      <c r="E5345" s="130">
        <v>-3.0656117552864782E-2</v>
      </c>
      <c r="G5345" s="130">
        <v>5343</v>
      </c>
      <c r="H5345" s="130">
        <f t="shared" ca="1" si="169"/>
        <v>6.0103129506171326E-4</v>
      </c>
    </row>
    <row r="5346" spans="2:8" x14ac:dyDescent="0.25">
      <c r="B5346" s="136">
        <v>38259</v>
      </c>
      <c r="C5346" s="261">
        <v>2.258938312530518</v>
      </c>
      <c r="D5346" s="130">
        <f t="shared" si="168"/>
        <v>3.0679292695795005E-2</v>
      </c>
      <c r="E5346" s="130">
        <v>-2.8267020518371439E-3</v>
      </c>
      <c r="G5346" s="130">
        <v>5344</v>
      </c>
      <c r="H5346" s="130">
        <f t="shared" ca="1" si="169"/>
        <v>4.4093833092941272E-2</v>
      </c>
    </row>
    <row r="5347" spans="2:8" x14ac:dyDescent="0.25">
      <c r="B5347" s="136">
        <v>38258</v>
      </c>
      <c r="C5347" s="261">
        <v>2.191698551177979</v>
      </c>
      <c r="D5347" s="130">
        <f t="shared" si="168"/>
        <v>5.6932743000742692E-3</v>
      </c>
      <c r="E5347" s="130">
        <v>-2.9766090105052684E-2</v>
      </c>
      <c r="G5347" s="130">
        <v>5345</v>
      </c>
      <c r="H5347" s="130">
        <f t="shared" ca="1" si="169"/>
        <v>2.1696745276839735E-2</v>
      </c>
    </row>
    <row r="5348" spans="2:8" x14ac:dyDescent="0.25">
      <c r="B5348" s="136">
        <v>38257</v>
      </c>
      <c r="C5348" s="261">
        <v>2.1792912483215332</v>
      </c>
      <c r="D5348" s="130">
        <f t="shared" si="168"/>
        <v>-2.103603889204974E-2</v>
      </c>
      <c r="E5348" s="130">
        <v>-5.6610444213585692E-3</v>
      </c>
      <c r="G5348" s="130">
        <v>5346</v>
      </c>
      <c r="H5348" s="130">
        <f t="shared" ca="1" si="169"/>
        <v>9.3537092699110917E-3</v>
      </c>
    </row>
    <row r="5349" spans="2:8" x14ac:dyDescent="0.25">
      <c r="B5349" s="136">
        <v>38254</v>
      </c>
      <c r="C5349" s="261">
        <v>2.2261199951171879</v>
      </c>
      <c r="D5349" s="130">
        <f t="shared" si="168"/>
        <v>0</v>
      </c>
      <c r="E5349" s="130">
        <v>2.1488062612889276E-2</v>
      </c>
      <c r="G5349" s="130">
        <v>5347</v>
      </c>
      <c r="H5349" s="130">
        <f t="shared" ca="1" si="169"/>
        <v>1.0101276127112827E-2</v>
      </c>
    </row>
    <row r="5350" spans="2:8" x14ac:dyDescent="0.25">
      <c r="B5350" s="136">
        <v>38253</v>
      </c>
      <c r="C5350" s="261">
        <v>2.2261199951171879</v>
      </c>
      <c r="D5350" s="130">
        <f t="shared" si="168"/>
        <v>-1.3479697618621776E-2</v>
      </c>
      <c r="E5350" s="130">
        <v>0</v>
      </c>
      <c r="G5350" s="130">
        <v>5348</v>
      </c>
      <c r="H5350" s="130">
        <f t="shared" ca="1" si="169"/>
        <v>-2.5832513241985832E-2</v>
      </c>
    </row>
    <row r="5351" spans="2:8" x14ac:dyDescent="0.25">
      <c r="B5351" s="136">
        <v>38252</v>
      </c>
      <c r="C5351" s="261">
        <v>2.2565374374389648</v>
      </c>
      <c r="D5351" s="130">
        <f t="shared" si="168"/>
        <v>-2.4567197352483191E-2</v>
      </c>
      <c r="E5351" s="130">
        <v>1.366388262469906E-2</v>
      </c>
      <c r="G5351" s="130">
        <v>5349</v>
      </c>
      <c r="H5351" s="130">
        <f t="shared" ca="1" si="169"/>
        <v>-3.6238081013649656E-2</v>
      </c>
    </row>
    <row r="5352" spans="2:8" x14ac:dyDescent="0.25">
      <c r="B5352" s="136">
        <v>38251</v>
      </c>
      <c r="C5352" s="261">
        <v>2.3133704662322998</v>
      </c>
      <c r="D5352" s="130">
        <f t="shared" si="168"/>
        <v>1.5995870250041292E-2</v>
      </c>
      <c r="E5352" s="130">
        <v>2.5185945444732818E-2</v>
      </c>
      <c r="G5352" s="130">
        <v>5350</v>
      </c>
      <c r="H5352" s="130">
        <f t="shared" ca="1" si="169"/>
        <v>1.9776454712212097E-2</v>
      </c>
    </row>
    <row r="5353" spans="2:8" x14ac:dyDescent="0.25">
      <c r="B5353" s="136">
        <v>38250</v>
      </c>
      <c r="C5353" s="261">
        <v>2.2769486904144292</v>
      </c>
      <c r="D5353" s="130">
        <f t="shared" si="168"/>
        <v>-9.0582488388601182E-3</v>
      </c>
      <c r="E5353" s="130">
        <v>-1.5744030776527307E-2</v>
      </c>
      <c r="G5353" s="130">
        <v>5351</v>
      </c>
      <c r="H5353" s="130">
        <f t="shared" ca="1" si="169"/>
        <v>3.3097490210781823E-2</v>
      </c>
    </row>
    <row r="5354" spans="2:8" x14ac:dyDescent="0.25">
      <c r="B5354" s="136">
        <v>38247</v>
      </c>
      <c r="C5354" s="261">
        <v>2.297762393951416</v>
      </c>
      <c r="D5354" s="130">
        <f t="shared" si="168"/>
        <v>-6.2312176684045763E-3</v>
      </c>
      <c r="E5354" s="130">
        <v>9.1410507512132578E-3</v>
      </c>
      <c r="G5354" s="130">
        <v>5352</v>
      </c>
      <c r="H5354" s="130">
        <f t="shared" ca="1" si="169"/>
        <v>8.428675602702055E-3</v>
      </c>
    </row>
    <row r="5355" spans="2:8" x14ac:dyDescent="0.25">
      <c r="B5355" s="136">
        <v>38246</v>
      </c>
      <c r="C5355" s="261">
        <v>2.312170028686523</v>
      </c>
      <c r="D5355" s="130">
        <f t="shared" si="168"/>
        <v>1.3153097322389125E-2</v>
      </c>
      <c r="E5355" s="130">
        <v>6.2702892052865639E-3</v>
      </c>
      <c r="G5355" s="130">
        <v>5353</v>
      </c>
      <c r="H5355" s="130">
        <f t="shared" ca="1" si="169"/>
        <v>-4.351570441802724E-2</v>
      </c>
    </row>
    <row r="5356" spans="2:8" x14ac:dyDescent="0.25">
      <c r="B5356" s="136">
        <v>38245</v>
      </c>
      <c r="C5356" s="261">
        <v>2.282152652740479</v>
      </c>
      <c r="D5356" s="130">
        <f t="shared" si="168"/>
        <v>-2.2123390691558616E-2</v>
      </c>
      <c r="E5356" s="130">
        <v>-1.2982339349453483E-2</v>
      </c>
      <c r="G5356" s="130">
        <v>5354</v>
      </c>
      <c r="H5356" s="130">
        <f t="shared" ca="1" si="169"/>
        <v>-6.0373783126482271E-3</v>
      </c>
    </row>
    <row r="5357" spans="2:8" x14ac:dyDescent="0.25">
      <c r="B5357" s="136">
        <v>38244</v>
      </c>
      <c r="C5357" s="261">
        <v>2.333783864974976</v>
      </c>
      <c r="D5357" s="130">
        <f t="shared" si="168"/>
        <v>2.984830761921194E-2</v>
      </c>
      <c r="E5357" s="130">
        <v>2.2623908252805407E-2</v>
      </c>
      <c r="G5357" s="130">
        <v>5355</v>
      </c>
      <c r="H5357" s="130">
        <f t="shared" ca="1" si="169"/>
        <v>-2.1912817900464069E-2</v>
      </c>
    </row>
    <row r="5358" spans="2:8" x14ac:dyDescent="0.25">
      <c r="B5358" s="136">
        <v>38243</v>
      </c>
      <c r="C5358" s="261">
        <v>2.2661433219909668</v>
      </c>
      <c r="D5358" s="130">
        <f t="shared" si="168"/>
        <v>3.0766751529195589E-2</v>
      </c>
      <c r="E5358" s="130">
        <v>-2.8983207913614788E-2</v>
      </c>
      <c r="G5358" s="130">
        <v>5356</v>
      </c>
      <c r="H5358" s="130">
        <f t="shared" ca="1" si="169"/>
        <v>4.183315429903333E-2</v>
      </c>
    </row>
    <row r="5359" spans="2:8" x14ac:dyDescent="0.25">
      <c r="B5359" s="136">
        <v>38240</v>
      </c>
      <c r="C5359" s="261">
        <v>2.1985025405883789</v>
      </c>
      <c r="D5359" s="130">
        <f t="shared" si="168"/>
        <v>-1.2726176651460391E-3</v>
      </c>
      <c r="E5359" s="130">
        <v>-2.9848412828170415E-2</v>
      </c>
      <c r="G5359" s="130">
        <v>5357</v>
      </c>
      <c r="H5359" s="130">
        <f t="shared" ca="1" si="169"/>
        <v>-2.3055692422455802E-2</v>
      </c>
    </row>
    <row r="5360" spans="2:8" x14ac:dyDescent="0.25">
      <c r="B5360" s="136">
        <v>38239</v>
      </c>
      <c r="C5360" s="261">
        <v>2.2013039588928218</v>
      </c>
      <c r="D5360" s="130">
        <f t="shared" si="168"/>
        <v>7.5101641031527994E-3</v>
      </c>
      <c r="E5360" s="130">
        <v>1.2742392845692049E-3</v>
      </c>
      <c r="G5360" s="130">
        <v>5358</v>
      </c>
      <c r="H5360" s="130">
        <f t="shared" ca="1" si="169"/>
        <v>-4.0065301823767399E-3</v>
      </c>
    </row>
    <row r="5361" spans="2:8" x14ac:dyDescent="0.25">
      <c r="B5361" s="136">
        <v>38238</v>
      </c>
      <c r="C5361" s="261">
        <v>2.1848950386047359</v>
      </c>
      <c r="D5361" s="130">
        <f t="shared" si="168"/>
        <v>3.3705789154165312E-2</v>
      </c>
      <c r="E5361" s="130">
        <v>-7.4541819732787127E-3</v>
      </c>
      <c r="G5361" s="130">
        <v>5359</v>
      </c>
      <c r="H5361" s="130">
        <f t="shared" ca="1" si="169"/>
        <v>-6.3076014850448503E-2</v>
      </c>
    </row>
    <row r="5362" spans="2:8" x14ac:dyDescent="0.25">
      <c r="B5362" s="136">
        <v>38237</v>
      </c>
      <c r="C5362" s="261">
        <v>2.1136527061462398</v>
      </c>
      <c r="D5362" s="130">
        <f t="shared" si="168"/>
        <v>-1.4002796510901305E-2</v>
      </c>
      <c r="E5362" s="130">
        <v>-3.2606752818657651E-2</v>
      </c>
      <c r="G5362" s="130">
        <v>5360</v>
      </c>
      <c r="H5362" s="130">
        <f t="shared" ca="1" si="169"/>
        <v>1.327261610506004E-2</v>
      </c>
    </row>
    <row r="5363" spans="2:8" x14ac:dyDescent="0.25">
      <c r="B5363" s="136">
        <v>38233</v>
      </c>
      <c r="C5363" s="261">
        <v>2.1436700820922852</v>
      </c>
      <c r="D5363" s="130">
        <f t="shared" si="168"/>
        <v>-1.4535679936868382E-2</v>
      </c>
      <c r="E5363" s="130">
        <v>1.4201659458414602E-2</v>
      </c>
      <c r="G5363" s="130">
        <v>5361</v>
      </c>
      <c r="H5363" s="130">
        <f t="shared" ca="1" si="169"/>
        <v>2.1166282824620578E-2</v>
      </c>
    </row>
    <row r="5364" spans="2:8" x14ac:dyDescent="0.25">
      <c r="B5364" s="136">
        <v>38232</v>
      </c>
      <c r="C5364" s="261">
        <v>2.175289392471313</v>
      </c>
      <c r="D5364" s="130">
        <f t="shared" si="168"/>
        <v>1.7981145342244844E-2</v>
      </c>
      <c r="E5364" s="130">
        <v>1.4750082413878957E-2</v>
      </c>
      <c r="G5364" s="130">
        <v>5362</v>
      </c>
      <c r="H5364" s="130">
        <f t="shared" ca="1" si="169"/>
        <v>8.371684869039397E-4</v>
      </c>
    </row>
    <row r="5365" spans="2:8" x14ac:dyDescent="0.25">
      <c r="B5365" s="136">
        <v>38231</v>
      </c>
      <c r="C5365" s="261">
        <v>2.1368660926818852</v>
      </c>
      <c r="D5365" s="130">
        <f t="shared" si="168"/>
        <v>2.4170431601709327E-2</v>
      </c>
      <c r="E5365" s="130">
        <v>-1.7663534756529889E-2</v>
      </c>
      <c r="G5365" s="130">
        <v>5363</v>
      </c>
      <c r="H5365" s="130">
        <f t="shared" ca="1" si="169"/>
        <v>-1.7956778218827928E-2</v>
      </c>
    </row>
    <row r="5366" spans="2:8" x14ac:dyDescent="0.25">
      <c r="B5366" s="136">
        <v>38230</v>
      </c>
      <c r="C5366" s="261">
        <v>2.0864360332489009</v>
      </c>
      <c r="D5366" s="130">
        <f t="shared" si="168"/>
        <v>2.9829848512467269E-2</v>
      </c>
      <c r="E5366" s="130">
        <v>-2.3600009193693448E-2</v>
      </c>
      <c r="G5366" s="130">
        <v>5364</v>
      </c>
      <c r="H5366" s="130">
        <f t="shared" ca="1" si="169"/>
        <v>-4.8936871355761699E-3</v>
      </c>
    </row>
    <row r="5367" spans="2:8" x14ac:dyDescent="0.25">
      <c r="B5367" s="136">
        <v>38229</v>
      </c>
      <c r="C5367" s="261">
        <v>2.0260007381439209</v>
      </c>
      <c r="D5367" s="130">
        <f t="shared" si="168"/>
        <v>1.5830543059171414E-3</v>
      </c>
      <c r="E5367" s="130">
        <v>-2.896580299702407E-2</v>
      </c>
      <c r="G5367" s="130">
        <v>5365</v>
      </c>
      <c r="H5367" s="130">
        <f t="shared" ca="1" si="169"/>
        <v>-9.9003694672697741E-3</v>
      </c>
    </row>
    <row r="5368" spans="2:8" x14ac:dyDescent="0.25">
      <c r="B5368" s="136">
        <v>38226</v>
      </c>
      <c r="C5368" s="261">
        <v>2.0227985382080078</v>
      </c>
      <c r="D5368" s="130">
        <f t="shared" si="168"/>
        <v>-1.9745870435754704E-3</v>
      </c>
      <c r="E5368" s="130">
        <v>-1.5805522059417984E-3</v>
      </c>
      <c r="G5368" s="130">
        <v>5366</v>
      </c>
      <c r="H5368" s="130">
        <f t="shared" ca="1" si="169"/>
        <v>-5.249910962322123E-3</v>
      </c>
    </row>
    <row r="5369" spans="2:8" x14ac:dyDescent="0.25">
      <c r="B5369" s="136">
        <v>38225</v>
      </c>
      <c r="C5369" s="261">
        <v>2.0268006324768071</v>
      </c>
      <c r="D5369" s="130">
        <f t="shared" si="168"/>
        <v>-1.5169325989615602E-2</v>
      </c>
      <c r="E5369" s="130">
        <v>1.9784937517033788E-3</v>
      </c>
      <c r="G5369" s="130">
        <v>5367</v>
      </c>
      <c r="H5369" s="130">
        <f t="shared" ca="1" si="169"/>
        <v>-9.393914093918097E-3</v>
      </c>
    </row>
    <row r="5370" spans="2:8" x14ac:dyDescent="0.25">
      <c r="B5370" s="136">
        <v>38224</v>
      </c>
      <c r="C5370" s="261">
        <v>2.0580193996429439</v>
      </c>
      <c r="D5370" s="130">
        <f t="shared" si="168"/>
        <v>3.2944961973096654E-2</v>
      </c>
      <c r="E5370" s="130">
        <v>1.5402978796186085E-2</v>
      </c>
      <c r="G5370" s="130">
        <v>5368</v>
      </c>
      <c r="H5370" s="130">
        <f t="shared" ca="1" si="169"/>
        <v>1.3916279679768608E-2</v>
      </c>
    </row>
    <row r="5371" spans="2:8" x14ac:dyDescent="0.25">
      <c r="B5371" s="136">
        <v>38223</v>
      </c>
      <c r="C5371" s="261">
        <v>1.9923804998397829</v>
      </c>
      <c r="D5371" s="130">
        <f t="shared" si="168"/>
        <v>-4.2008946004262592E-3</v>
      </c>
      <c r="E5371" s="130">
        <v>-3.1894208487319886E-2</v>
      </c>
      <c r="G5371" s="130">
        <v>5369</v>
      </c>
      <c r="H5371" s="130">
        <f t="shared" ca="1" si="169"/>
        <v>-1.2933750011703321E-2</v>
      </c>
    </row>
    <row r="5372" spans="2:8" x14ac:dyDescent="0.25">
      <c r="B5372" s="136">
        <v>38222</v>
      </c>
      <c r="C5372" s="261">
        <v>2.0007855892181401</v>
      </c>
      <c r="D5372" s="130">
        <f t="shared" si="168"/>
        <v>1.2763171971817634E-2</v>
      </c>
      <c r="E5372" s="130">
        <v>4.2186165639711143E-3</v>
      </c>
      <c r="G5372" s="130">
        <v>5370</v>
      </c>
      <c r="H5372" s="130">
        <f t="shared" ca="1" si="169"/>
        <v>8.8358185772550481E-3</v>
      </c>
    </row>
    <row r="5373" spans="2:8" x14ac:dyDescent="0.25">
      <c r="B5373" s="136">
        <v>38219</v>
      </c>
      <c r="C5373" s="261">
        <v>1.9755710363388059</v>
      </c>
      <c r="D5373" s="130">
        <f t="shared" si="168"/>
        <v>-1.2142880260099195E-3</v>
      </c>
      <c r="E5373" s="130">
        <v>-1.2602326313829267E-2</v>
      </c>
      <c r="G5373" s="130">
        <v>5371</v>
      </c>
      <c r="H5373" s="130">
        <f t="shared" ca="1" si="169"/>
        <v>-3.2235420419089292E-2</v>
      </c>
    </row>
    <row r="5374" spans="2:8" x14ac:dyDescent="0.25">
      <c r="B5374" s="136">
        <v>38218</v>
      </c>
      <c r="C5374" s="261">
        <v>1.9779728651046751</v>
      </c>
      <c r="D5374" s="130">
        <f t="shared" si="168"/>
        <v>2.5311206345094726E-2</v>
      </c>
      <c r="E5374" s="130">
        <v>1.2157643140589315E-3</v>
      </c>
      <c r="G5374" s="130">
        <v>5372</v>
      </c>
      <c r="H5374" s="130">
        <f t="shared" ca="1" si="169"/>
        <v>-2.183864113995022E-2</v>
      </c>
    </row>
    <row r="5375" spans="2:8" x14ac:dyDescent="0.25">
      <c r="B5375" s="136">
        <v>38217</v>
      </c>
      <c r="C5375" s="261">
        <v>1.929143905639648</v>
      </c>
      <c r="D5375" s="130">
        <f t="shared" si="168"/>
        <v>3.7451536637266518E-2</v>
      </c>
      <c r="E5375" s="130">
        <v>-2.4686364674898122E-2</v>
      </c>
      <c r="G5375" s="130">
        <v>5373</v>
      </c>
      <c r="H5375" s="130">
        <f t="shared" ca="1" si="169"/>
        <v>-1.8243279596941844E-2</v>
      </c>
    </row>
    <row r="5376" spans="2:8" x14ac:dyDescent="0.25">
      <c r="B5376" s="136">
        <v>38216</v>
      </c>
      <c r="C5376" s="261">
        <v>1.8595026731491091</v>
      </c>
      <c r="D5376" s="130">
        <f t="shared" si="168"/>
        <v>-4.2978861218444865E-4</v>
      </c>
      <c r="E5376" s="130">
        <v>-3.6099552908909552E-2</v>
      </c>
      <c r="G5376" s="130">
        <v>5374</v>
      </c>
      <c r="H5376" s="130">
        <f t="shared" ca="1" si="169"/>
        <v>1.8081758611524758E-2</v>
      </c>
    </row>
    <row r="5377" spans="2:8" x14ac:dyDescent="0.25">
      <c r="B5377" s="136">
        <v>38215</v>
      </c>
      <c r="C5377" s="261">
        <v>1.860302209854126</v>
      </c>
      <c r="D5377" s="130">
        <f t="shared" si="168"/>
        <v>2.2212201569619235E-2</v>
      </c>
      <c r="E5377" s="130">
        <v>4.2997340985954843E-4</v>
      </c>
      <c r="G5377" s="130">
        <v>5375</v>
      </c>
      <c r="H5377" s="130">
        <f t="shared" ca="1" si="169"/>
        <v>-7.6851808226112081E-3</v>
      </c>
    </row>
    <row r="5378" spans="2:8" x14ac:dyDescent="0.25">
      <c r="B5378" s="136">
        <v>38212</v>
      </c>
      <c r="C5378" s="261">
        <v>1.8198786973953249</v>
      </c>
      <c r="D5378" s="130">
        <f t="shared" si="168"/>
        <v>2.2040777473424722E-3</v>
      </c>
      <c r="E5378" s="130">
        <v>-2.1729540633062421E-2</v>
      </c>
      <c r="G5378" s="130">
        <v>5376</v>
      </c>
      <c r="H5378" s="130">
        <f t="shared" ca="1" si="169"/>
        <v>-1.9752990909088525E-2</v>
      </c>
    </row>
    <row r="5379" spans="2:8" x14ac:dyDescent="0.25">
      <c r="B5379" s="136">
        <v>38211</v>
      </c>
      <c r="C5379" s="261">
        <v>1.815876364707947</v>
      </c>
      <c r="D5379" s="130">
        <f t="shared" ref="D5379:D5442" si="170">(C5379-C5380)/C5380</f>
        <v>-2.681208128084538E-2</v>
      </c>
      <c r="E5379" s="130">
        <v>-2.1992304723969847E-3</v>
      </c>
      <c r="G5379" s="130">
        <v>5377</v>
      </c>
      <c r="H5379" s="130">
        <f t="shared" ref="H5379:H5442" ca="1" si="171">_xlfn.NORM.INV(RAND(),N$5,N$6)</f>
        <v>-7.2443645572999966E-3</v>
      </c>
    </row>
    <row r="5380" spans="2:8" x14ac:dyDescent="0.25">
      <c r="B5380" s="136">
        <v>38210</v>
      </c>
      <c r="C5380" s="261">
        <v>1.865905165672302</v>
      </c>
      <c r="D5380" s="130">
        <f t="shared" si="170"/>
        <v>-4.0345960732062931E-2</v>
      </c>
      <c r="E5380" s="130">
        <v>2.755077489672669E-2</v>
      </c>
      <c r="G5380" s="130">
        <v>5378</v>
      </c>
      <c r="H5380" s="130">
        <f t="shared" ca="1" si="171"/>
        <v>-4.7986403596372192E-2</v>
      </c>
    </row>
    <row r="5381" spans="2:8" x14ac:dyDescent="0.25">
      <c r="B5381" s="136">
        <v>38209</v>
      </c>
      <c r="C5381" s="261">
        <v>1.9443519115448</v>
      </c>
      <c r="D5381" s="130">
        <f t="shared" si="170"/>
        <v>3.0765335902324935E-2</v>
      </c>
      <c r="E5381" s="130">
        <v>4.2042193416744707E-2</v>
      </c>
      <c r="G5381" s="130">
        <v>5379</v>
      </c>
      <c r="H5381" s="130">
        <f t="shared" ca="1" si="171"/>
        <v>1.163970792209522E-2</v>
      </c>
    </row>
    <row r="5382" spans="2:8" x14ac:dyDescent="0.25">
      <c r="B5382" s="136">
        <v>38208</v>
      </c>
      <c r="C5382" s="261">
        <v>1.886318683624268</v>
      </c>
      <c r="D5382" s="130">
        <f t="shared" si="170"/>
        <v>1.2895356492566715E-2</v>
      </c>
      <c r="E5382" s="130">
        <v>-2.9847080446679136E-2</v>
      </c>
      <c r="G5382" s="130">
        <v>5380</v>
      </c>
      <c r="H5382" s="130">
        <f t="shared" ca="1" si="171"/>
        <v>-3.0378619682205156E-2</v>
      </c>
    </row>
    <row r="5383" spans="2:8" x14ac:dyDescent="0.25">
      <c r="B5383" s="136">
        <v>38205</v>
      </c>
      <c r="C5383" s="261">
        <v>1.862303614616394</v>
      </c>
      <c r="D5383" s="130">
        <f t="shared" si="170"/>
        <v>-4.259249884875542E-2</v>
      </c>
      <c r="E5383" s="130">
        <v>-1.2731183344763759E-2</v>
      </c>
      <c r="G5383" s="130">
        <v>5381</v>
      </c>
      <c r="H5383" s="130">
        <f t="shared" ca="1" si="171"/>
        <v>2.0729606968667779E-2</v>
      </c>
    </row>
    <row r="5384" spans="2:8" x14ac:dyDescent="0.25">
      <c r="B5384" s="136">
        <v>38204</v>
      </c>
      <c r="C5384" s="261">
        <v>1.9451525211334231</v>
      </c>
      <c r="D5384" s="130">
        <f t="shared" si="170"/>
        <v>3.0958834954367765E-3</v>
      </c>
      <c r="E5384" s="130">
        <v>4.4487325195948051E-2</v>
      </c>
      <c r="G5384" s="130">
        <v>5382</v>
      </c>
      <c r="H5384" s="130">
        <f t="shared" ca="1" si="171"/>
        <v>1.923702590583003E-2</v>
      </c>
    </row>
    <row r="5385" spans="2:8" x14ac:dyDescent="0.25">
      <c r="B5385" s="136">
        <v>38203</v>
      </c>
      <c r="C5385" s="261">
        <v>1.939149141311646</v>
      </c>
      <c r="D5385" s="130">
        <f t="shared" si="170"/>
        <v>-2.2199879887576445E-2</v>
      </c>
      <c r="E5385" s="130">
        <v>-3.086328581719137E-3</v>
      </c>
      <c r="G5385" s="130">
        <v>5383</v>
      </c>
      <c r="H5385" s="130">
        <f t="shared" ca="1" si="171"/>
        <v>-9.1901618659418569E-3</v>
      </c>
    </row>
    <row r="5386" spans="2:8" x14ac:dyDescent="0.25">
      <c r="B5386" s="136">
        <v>38202</v>
      </c>
      <c r="C5386" s="261">
        <v>1.98317539691925</v>
      </c>
      <c r="D5386" s="130">
        <f t="shared" si="170"/>
        <v>-2.2296595074552599E-2</v>
      </c>
      <c r="E5386" s="130">
        <v>2.2703903825481216E-2</v>
      </c>
      <c r="G5386" s="130">
        <v>5384</v>
      </c>
      <c r="H5386" s="130">
        <f t="shared" ca="1" si="171"/>
        <v>2.2453028256229104E-2</v>
      </c>
    </row>
    <row r="5387" spans="2:8" x14ac:dyDescent="0.25">
      <c r="B5387" s="136">
        <v>38201</v>
      </c>
      <c r="C5387" s="261">
        <v>2.0284018516540532</v>
      </c>
      <c r="D5387" s="130">
        <f t="shared" si="170"/>
        <v>1.0568179672001693E-2</v>
      </c>
      <c r="E5387" s="130">
        <v>2.2805070497072449E-2</v>
      </c>
      <c r="G5387" s="130">
        <v>5385</v>
      </c>
      <c r="H5387" s="130">
        <f t="shared" ca="1" si="171"/>
        <v>2.5591615263613181E-2</v>
      </c>
    </row>
    <row r="5388" spans="2:8" x14ac:dyDescent="0.25">
      <c r="B5388" s="136">
        <v>38198</v>
      </c>
      <c r="C5388" s="261">
        <v>2.0071895122528081</v>
      </c>
      <c r="D5388" s="130">
        <f t="shared" si="170"/>
        <v>2.8929071498895457E-2</v>
      </c>
      <c r="E5388" s="130">
        <v>-1.0457661229182763E-2</v>
      </c>
      <c r="G5388" s="130">
        <v>5386</v>
      </c>
      <c r="H5388" s="130">
        <f t="shared" ca="1" si="171"/>
        <v>-2.4130920973782055E-2</v>
      </c>
    </row>
    <row r="5389" spans="2:8" x14ac:dyDescent="0.25">
      <c r="B5389" s="136">
        <v>38197</v>
      </c>
      <c r="C5389" s="261">
        <v>1.9507559537887571</v>
      </c>
      <c r="D5389" s="130">
        <f t="shared" si="170"/>
        <v>2.8807163420115551E-3</v>
      </c>
      <c r="E5389" s="130">
        <v>-2.8115710110856278E-2</v>
      </c>
      <c r="G5389" s="130">
        <v>5387</v>
      </c>
      <c r="H5389" s="130">
        <f t="shared" ca="1" si="171"/>
        <v>-4.8144761986331688E-3</v>
      </c>
    </row>
    <row r="5390" spans="2:8" x14ac:dyDescent="0.25">
      <c r="B5390" s="136">
        <v>38196</v>
      </c>
      <c r="C5390" s="261">
        <v>1.9451525211334231</v>
      </c>
      <c r="D5390" s="130">
        <f t="shared" si="170"/>
        <v>2.3373405385173112E-2</v>
      </c>
      <c r="E5390" s="130">
        <v>-2.872441652402006E-3</v>
      </c>
      <c r="G5390" s="130">
        <v>5388</v>
      </c>
      <c r="H5390" s="130">
        <f t="shared" ca="1" si="171"/>
        <v>2.8622202057241159E-2</v>
      </c>
    </row>
    <row r="5391" spans="2:8" x14ac:dyDescent="0.25">
      <c r="B5391" s="136">
        <v>38195</v>
      </c>
      <c r="C5391" s="261">
        <v>1.9007260799407959</v>
      </c>
      <c r="D5391" s="130">
        <f t="shared" si="170"/>
        <v>1.4743407057157145E-2</v>
      </c>
      <c r="E5391" s="130">
        <v>-2.2839566928530768E-2</v>
      </c>
      <c r="G5391" s="130">
        <v>5389</v>
      </c>
      <c r="H5391" s="130">
        <f t="shared" ca="1" si="171"/>
        <v>-3.3333925647973092E-2</v>
      </c>
    </row>
    <row r="5392" spans="2:8" x14ac:dyDescent="0.25">
      <c r="B5392" s="136">
        <v>38194</v>
      </c>
      <c r="C5392" s="261">
        <v>1.8731100559234619</v>
      </c>
      <c r="D5392" s="130">
        <f t="shared" si="170"/>
        <v>5.1921850507905563E-2</v>
      </c>
      <c r="E5392" s="130">
        <v>-1.4529197188789124E-2</v>
      </c>
      <c r="G5392" s="130">
        <v>5390</v>
      </c>
      <c r="H5392" s="130">
        <f t="shared" ca="1" si="171"/>
        <v>2.4676043904587844E-2</v>
      </c>
    </row>
    <row r="5393" spans="2:8" x14ac:dyDescent="0.25">
      <c r="B5393" s="136">
        <v>38191</v>
      </c>
      <c r="C5393" s="261">
        <v>1.780655145645142</v>
      </c>
      <c r="D5393" s="130">
        <f t="shared" si="170"/>
        <v>-2.6690079108214054E-2</v>
      </c>
      <c r="E5393" s="130">
        <v>-4.9359037919818695E-2</v>
      </c>
      <c r="G5393" s="130">
        <v>5391</v>
      </c>
      <c r="H5393" s="130">
        <f t="shared" ca="1" si="171"/>
        <v>-2.5602275652565338E-3</v>
      </c>
    </row>
    <row r="5394" spans="2:8" x14ac:dyDescent="0.25">
      <c r="B5394" s="136">
        <v>38190</v>
      </c>
      <c r="C5394" s="261">
        <v>1.829484224319458</v>
      </c>
      <c r="D5394" s="130">
        <f t="shared" si="170"/>
        <v>1.0388680463639817E-2</v>
      </c>
      <c r="E5394" s="130">
        <v>2.7421973757094271E-2</v>
      </c>
      <c r="G5394" s="130">
        <v>5392</v>
      </c>
      <c r="H5394" s="130">
        <f t="shared" ca="1" si="171"/>
        <v>-1.284928717856691E-3</v>
      </c>
    </row>
    <row r="5395" spans="2:8" x14ac:dyDescent="0.25">
      <c r="B5395" s="136">
        <v>38189</v>
      </c>
      <c r="C5395" s="261">
        <v>1.810673713684082</v>
      </c>
      <c r="D5395" s="130">
        <f t="shared" si="170"/>
        <v>-1.8441930903989351E-2</v>
      </c>
      <c r="E5395" s="130">
        <v>-1.0281865448920839E-2</v>
      </c>
      <c r="G5395" s="130">
        <v>5393</v>
      </c>
      <c r="H5395" s="130">
        <f t="shared" ca="1" si="171"/>
        <v>-1.9900387633760325E-3</v>
      </c>
    </row>
    <row r="5396" spans="2:8" x14ac:dyDescent="0.25">
      <c r="B5396" s="136">
        <v>38188</v>
      </c>
      <c r="C5396" s="261">
        <v>1.8446934223175051</v>
      </c>
      <c r="D5396" s="130">
        <f t="shared" si="170"/>
        <v>-8.1770984455890941E-3</v>
      </c>
      <c r="E5396" s="130">
        <v>1.8788425753530697E-2</v>
      </c>
      <c r="G5396" s="130">
        <v>5394</v>
      </c>
      <c r="H5396" s="130">
        <f t="shared" ca="1" si="171"/>
        <v>3.561422111423056E-3</v>
      </c>
    </row>
    <row r="5397" spans="2:8" x14ac:dyDescent="0.25">
      <c r="B5397" s="136">
        <v>38187</v>
      </c>
      <c r="C5397" s="261">
        <v>1.859902024269104</v>
      </c>
      <c r="D5397" s="130">
        <f t="shared" si="170"/>
        <v>-1.127691376227207E-2</v>
      </c>
      <c r="E5397" s="130">
        <v>8.2445146535472507E-3</v>
      </c>
      <c r="G5397" s="130">
        <v>5395</v>
      </c>
      <c r="H5397" s="130">
        <f t="shared" ca="1" si="171"/>
        <v>2.1239513205927253E-3</v>
      </c>
    </row>
    <row r="5398" spans="2:8" x14ac:dyDescent="0.25">
      <c r="B5398" s="136">
        <v>38184</v>
      </c>
      <c r="C5398" s="261">
        <v>1.881115198135376</v>
      </c>
      <c r="D5398" s="130">
        <f t="shared" si="170"/>
        <v>-3.0927653982086217E-2</v>
      </c>
      <c r="E5398" s="130">
        <v>1.1405532974032991E-2</v>
      </c>
      <c r="G5398" s="130">
        <v>5396</v>
      </c>
      <c r="H5398" s="130">
        <f t="shared" ca="1" si="171"/>
        <v>-4.3132231211844577E-2</v>
      </c>
    </row>
    <row r="5399" spans="2:8" x14ac:dyDescent="0.25">
      <c r="B5399" s="136">
        <v>38183</v>
      </c>
      <c r="C5399" s="261">
        <v>1.941150426864624</v>
      </c>
      <c r="D5399" s="130">
        <f t="shared" si="170"/>
        <v>1.6558106572619097E-2</v>
      </c>
      <c r="E5399" s="130">
        <v>3.1914700805541825E-2</v>
      </c>
      <c r="G5399" s="130">
        <v>5397</v>
      </c>
      <c r="H5399" s="130">
        <f t="shared" ca="1" si="171"/>
        <v>-4.460769209645641E-2</v>
      </c>
    </row>
    <row r="5400" spans="2:8" x14ac:dyDescent="0.25">
      <c r="B5400" s="136">
        <v>38182</v>
      </c>
      <c r="C5400" s="261">
        <v>1.9095321893692021</v>
      </c>
      <c r="D5400" s="130">
        <f t="shared" si="170"/>
        <v>2.9119959231774507E-2</v>
      </c>
      <c r="E5400" s="130">
        <v>-1.6288401484933952E-2</v>
      </c>
      <c r="G5400" s="130">
        <v>5398</v>
      </c>
      <c r="H5400" s="130">
        <f t="shared" ca="1" si="171"/>
        <v>-1.1730592498377891E-2</v>
      </c>
    </row>
    <row r="5401" spans="2:8" x14ac:dyDescent="0.25">
      <c r="B5401" s="136">
        <v>38181</v>
      </c>
      <c r="C5401" s="261">
        <v>1.8555001020431521</v>
      </c>
      <c r="D5401" s="130">
        <f t="shared" si="170"/>
        <v>5.5075104232728489E-2</v>
      </c>
      <c r="E5401" s="130">
        <v>-2.8295981406785853E-2</v>
      </c>
      <c r="G5401" s="130">
        <v>5399</v>
      </c>
      <c r="H5401" s="130">
        <f t="shared" ca="1" si="171"/>
        <v>-4.5291130475231263E-2</v>
      </c>
    </row>
    <row r="5402" spans="2:8" x14ac:dyDescent="0.25">
      <c r="B5402" s="136">
        <v>38180</v>
      </c>
      <c r="C5402" s="261">
        <v>1.7586426734924321</v>
      </c>
      <c r="D5402" s="130">
        <f t="shared" si="170"/>
        <v>-2.1598813017649949E-2</v>
      </c>
      <c r="E5402" s="130">
        <v>-5.2200174197817126E-2</v>
      </c>
      <c r="G5402" s="130">
        <v>5400</v>
      </c>
      <c r="H5402" s="130">
        <f t="shared" ca="1" si="171"/>
        <v>-2.4077011425632889E-2</v>
      </c>
    </row>
    <row r="5403" spans="2:8" x14ac:dyDescent="0.25">
      <c r="B5403" s="136">
        <v>38177</v>
      </c>
      <c r="C5403" s="261">
        <v>1.7974658012390139</v>
      </c>
      <c r="D5403" s="130">
        <f t="shared" si="170"/>
        <v>3.2413991667828074E-2</v>
      </c>
      <c r="E5403" s="130">
        <v>2.2075620210832373E-2</v>
      </c>
      <c r="G5403" s="130">
        <v>5401</v>
      </c>
      <c r="H5403" s="130">
        <f t="shared" ca="1" si="171"/>
        <v>1.5746489273424445E-2</v>
      </c>
    </row>
    <row r="5404" spans="2:8" x14ac:dyDescent="0.25">
      <c r="B5404" s="136">
        <v>38176</v>
      </c>
      <c r="C5404" s="261">
        <v>1.7410320043563841</v>
      </c>
      <c r="D5404" s="130">
        <f t="shared" si="170"/>
        <v>-2.3130171097623355E-2</v>
      </c>
      <c r="E5404" s="130">
        <v>-3.1396311876270122E-2</v>
      </c>
      <c r="G5404" s="130">
        <v>5402</v>
      </c>
      <c r="H5404" s="130">
        <f t="shared" ca="1" si="171"/>
        <v>1.2126442734119121E-2</v>
      </c>
    </row>
    <row r="5405" spans="2:8" x14ac:dyDescent="0.25">
      <c r="B5405" s="136">
        <v>38175</v>
      </c>
      <c r="C5405" s="261">
        <v>1.782255887985229</v>
      </c>
      <c r="D5405" s="130">
        <f t="shared" si="170"/>
        <v>-4.4625805043710713E-2</v>
      </c>
      <c r="E5405" s="130">
        <v>2.3677843673002685E-2</v>
      </c>
      <c r="G5405" s="130">
        <v>5403</v>
      </c>
      <c r="H5405" s="130">
        <f t="shared" ca="1" si="171"/>
        <v>-1.6284963584167641E-2</v>
      </c>
    </row>
    <row r="5406" spans="2:8" x14ac:dyDescent="0.25">
      <c r="B5406" s="136">
        <v>38174</v>
      </c>
      <c r="C5406" s="261">
        <v>1.865505576133728</v>
      </c>
      <c r="D5406" s="130">
        <f t="shared" si="170"/>
        <v>-2.3772022840585622E-2</v>
      </c>
      <c r="E5406" s="130">
        <v>4.6710289307900402E-2</v>
      </c>
      <c r="G5406" s="130">
        <v>5404</v>
      </c>
      <c r="H5406" s="130">
        <f t="shared" ca="1" si="171"/>
        <v>1.3810863675759887E-2</v>
      </c>
    </row>
    <row r="5407" spans="2:8" x14ac:dyDescent="0.25">
      <c r="B5407" s="136">
        <v>38170</v>
      </c>
      <c r="C5407" s="261">
        <v>1.910932302474976</v>
      </c>
      <c r="D5407" s="130">
        <f t="shared" si="170"/>
        <v>3.6582222509046934E-2</v>
      </c>
      <c r="E5407" s="130">
        <v>2.4350892820913017E-2</v>
      </c>
      <c r="G5407" s="130">
        <v>5405</v>
      </c>
      <c r="H5407" s="130">
        <f t="shared" ca="1" si="171"/>
        <v>-2.0293214750797987E-2</v>
      </c>
    </row>
    <row r="5408" spans="2:8" x14ac:dyDescent="0.25">
      <c r="B5408" s="136">
        <v>38169</v>
      </c>
      <c r="C5408" s="261">
        <v>1.8434932231903081</v>
      </c>
      <c r="D5408" s="130">
        <f t="shared" si="170"/>
        <v>-1.1375262054239169E-2</v>
      </c>
      <c r="E5408" s="130">
        <v>-3.5291192261140344E-2</v>
      </c>
      <c r="G5408" s="130">
        <v>5406</v>
      </c>
      <c r="H5408" s="130">
        <f t="shared" ca="1" si="171"/>
        <v>1.9623823929480932E-2</v>
      </c>
    </row>
    <row r="5409" spans="2:8" x14ac:dyDescent="0.25">
      <c r="B5409" s="136">
        <v>38168</v>
      </c>
      <c r="C5409" s="261">
        <v>1.8647047281265261</v>
      </c>
      <c r="D5409" s="130">
        <f t="shared" si="170"/>
        <v>-7.5086091243846387E-4</v>
      </c>
      <c r="E5409" s="130">
        <v>1.1506147497255176E-2</v>
      </c>
      <c r="G5409" s="130">
        <v>5407</v>
      </c>
      <c r="H5409" s="130">
        <f t="shared" ca="1" si="171"/>
        <v>-3.0222122730868481E-2</v>
      </c>
    </row>
    <row r="5410" spans="2:8" x14ac:dyDescent="0.25">
      <c r="B5410" s="136">
        <v>38167</v>
      </c>
      <c r="C5410" s="261">
        <v>1.866105914115906</v>
      </c>
      <c r="D5410" s="130">
        <f t="shared" si="170"/>
        <v>-1.2914064988262376E-2</v>
      </c>
      <c r="E5410" s="130">
        <v>7.5142512819585021E-4</v>
      </c>
      <c r="G5410" s="130">
        <v>5408</v>
      </c>
      <c r="H5410" s="130">
        <f t="shared" ca="1" si="171"/>
        <v>2.4553764355053753E-2</v>
      </c>
    </row>
    <row r="5411" spans="2:8" x14ac:dyDescent="0.25">
      <c r="B5411" s="136">
        <v>38166</v>
      </c>
      <c r="C5411" s="261">
        <v>1.8905202150344851</v>
      </c>
      <c r="D5411" s="130">
        <f t="shared" si="170"/>
        <v>8.0021941233468577E-3</v>
      </c>
      <c r="E5411" s="130">
        <v>1.3083019958245897E-2</v>
      </c>
      <c r="G5411" s="130">
        <v>5409</v>
      </c>
      <c r="H5411" s="130">
        <f t="shared" ca="1" si="171"/>
        <v>-2.7211650646951593E-2</v>
      </c>
    </row>
    <row r="5412" spans="2:8" x14ac:dyDescent="0.25">
      <c r="B5412" s="136">
        <v>38163</v>
      </c>
      <c r="C5412" s="261">
        <v>1.875512003898621</v>
      </c>
      <c r="D5412" s="130">
        <f t="shared" si="170"/>
        <v>5.8983248031419334E-2</v>
      </c>
      <c r="E5412" s="130">
        <v>-7.9386673660034202E-3</v>
      </c>
      <c r="G5412" s="130">
        <v>5410</v>
      </c>
      <c r="H5412" s="130">
        <f t="shared" ca="1" si="171"/>
        <v>4.0084694792872903E-2</v>
      </c>
    </row>
    <row r="5413" spans="2:8" x14ac:dyDescent="0.25">
      <c r="B5413" s="136">
        <v>38162</v>
      </c>
      <c r="C5413" s="261">
        <v>1.7710497379302981</v>
      </c>
      <c r="D5413" s="130">
        <f t="shared" si="170"/>
        <v>3.8565995786636986E-3</v>
      </c>
      <c r="E5413" s="130">
        <v>-5.5697999133664612E-2</v>
      </c>
      <c r="G5413" s="130">
        <v>5411</v>
      </c>
      <c r="H5413" s="130">
        <f t="shared" ca="1" si="171"/>
        <v>4.4262288150047707E-2</v>
      </c>
    </row>
    <row r="5414" spans="2:8" x14ac:dyDescent="0.25">
      <c r="B5414" s="136">
        <v>38161</v>
      </c>
      <c r="C5414" s="261">
        <v>1.764245748519897</v>
      </c>
      <c r="D5414" s="130">
        <f t="shared" si="170"/>
        <v>-5.6665480592655183E-4</v>
      </c>
      <c r="E5414" s="130">
        <v>-3.8417833585816753E-3</v>
      </c>
      <c r="G5414" s="130">
        <v>5412</v>
      </c>
      <c r="H5414" s="130">
        <f t="shared" ca="1" si="171"/>
        <v>-1.2247148214489459E-2</v>
      </c>
    </row>
    <row r="5415" spans="2:8" x14ac:dyDescent="0.25">
      <c r="B5415" s="136">
        <v>38160</v>
      </c>
      <c r="C5415" s="261">
        <v>1.7652460336685181</v>
      </c>
      <c r="D5415" s="130">
        <f t="shared" si="170"/>
        <v>1.0770663675119146E-2</v>
      </c>
      <c r="E5415" s="130">
        <v>5.6697608565033108E-4</v>
      </c>
      <c r="G5415" s="130">
        <v>5413</v>
      </c>
      <c r="H5415" s="130">
        <f t="shared" ca="1" si="171"/>
        <v>2.6464364348950602E-2</v>
      </c>
    </row>
    <row r="5416" spans="2:8" x14ac:dyDescent="0.25">
      <c r="B5416" s="136">
        <v>38159</v>
      </c>
      <c r="C5416" s="261">
        <v>1.746435761451721</v>
      </c>
      <c r="D5416" s="130">
        <f t="shared" si="170"/>
        <v>-7.731882827527254E-3</v>
      </c>
      <c r="E5416" s="130">
        <v>-1.0655892639342609E-2</v>
      </c>
      <c r="G5416" s="130">
        <v>5414</v>
      </c>
      <c r="H5416" s="130">
        <f t="shared" ca="1" si="171"/>
        <v>3.2513006195222446E-3</v>
      </c>
    </row>
    <row r="5417" spans="2:8" x14ac:dyDescent="0.25">
      <c r="B5417" s="136">
        <v>38156</v>
      </c>
      <c r="C5417" s="261">
        <v>1.76004421710968</v>
      </c>
      <c r="D5417" s="130">
        <f t="shared" si="170"/>
        <v>1.6763702683105338E-2</v>
      </c>
      <c r="E5417" s="130">
        <v>7.7921306688354718E-3</v>
      </c>
      <c r="G5417" s="130">
        <v>5415</v>
      </c>
      <c r="H5417" s="130">
        <f t="shared" ca="1" si="171"/>
        <v>5.2320286350079064E-2</v>
      </c>
    </row>
    <row r="5418" spans="2:8" x14ac:dyDescent="0.25">
      <c r="B5418" s="136">
        <v>38155</v>
      </c>
      <c r="C5418" s="261">
        <v>1.731025815010071</v>
      </c>
      <c r="D5418" s="130">
        <f t="shared" si="170"/>
        <v>2.2013940091523123E-3</v>
      </c>
      <c r="E5418" s="130">
        <v>-1.6487314248992305E-2</v>
      </c>
      <c r="G5418" s="130">
        <v>5416</v>
      </c>
      <c r="H5418" s="130">
        <f t="shared" ca="1" si="171"/>
        <v>-1.2140201218454237E-2</v>
      </c>
    </row>
    <row r="5419" spans="2:8" x14ac:dyDescent="0.25">
      <c r="B5419" s="136">
        <v>38154</v>
      </c>
      <c r="C5419" s="261">
        <v>1.7272235155105591</v>
      </c>
      <c r="D5419" s="130">
        <f t="shared" si="170"/>
        <v>3.2546745439707451E-3</v>
      </c>
      <c r="E5419" s="130">
        <v>-2.1965585183891779E-3</v>
      </c>
      <c r="G5419" s="130">
        <v>5417</v>
      </c>
      <c r="H5419" s="130">
        <f t="shared" ca="1" si="171"/>
        <v>-2.9812308044981483E-2</v>
      </c>
    </row>
    <row r="5420" spans="2:8" x14ac:dyDescent="0.25">
      <c r="B5420" s="136">
        <v>38153</v>
      </c>
      <c r="C5420" s="261">
        <v>1.7216202020645139</v>
      </c>
      <c r="D5420" s="130">
        <f t="shared" si="170"/>
        <v>3.9636940449062637E-2</v>
      </c>
      <c r="E5420" s="130">
        <v>-3.2441160022006945E-3</v>
      </c>
      <c r="G5420" s="130">
        <v>5418</v>
      </c>
      <c r="H5420" s="130">
        <f t="shared" ca="1" si="171"/>
        <v>-6.0152965997125893E-3</v>
      </c>
    </row>
    <row r="5421" spans="2:8" x14ac:dyDescent="0.25">
      <c r="B5421" s="136">
        <v>38152</v>
      </c>
      <c r="C5421" s="261">
        <v>1.655982136726379</v>
      </c>
      <c r="D5421" s="130">
        <f t="shared" si="170"/>
        <v>-2.0941447493476147E-2</v>
      </c>
      <c r="E5421" s="130">
        <v>-3.8125752276503166E-2</v>
      </c>
      <c r="G5421" s="130">
        <v>5419</v>
      </c>
      <c r="H5421" s="130">
        <f t="shared" ca="1" si="171"/>
        <v>-1.6839128335547897E-2</v>
      </c>
    </row>
    <row r="5422" spans="2:8" x14ac:dyDescent="0.25">
      <c r="B5422" s="136">
        <v>38148</v>
      </c>
      <c r="C5422" s="261">
        <v>1.6914025545120239</v>
      </c>
      <c r="D5422" s="130">
        <f t="shared" si="170"/>
        <v>5.9508334137443062E-3</v>
      </c>
      <c r="E5422" s="130">
        <v>2.1389371902082031E-2</v>
      </c>
      <c r="G5422" s="130">
        <v>5420</v>
      </c>
      <c r="H5422" s="130">
        <f t="shared" ca="1" si="171"/>
        <v>1.2156166112896364E-3</v>
      </c>
    </row>
    <row r="5423" spans="2:8" x14ac:dyDescent="0.25">
      <c r="B5423" s="136">
        <v>38147</v>
      </c>
      <c r="C5423" s="261">
        <v>1.6813968420028691</v>
      </c>
      <c r="D5423" s="130">
        <f t="shared" si="170"/>
        <v>5.6253961038181272E-3</v>
      </c>
      <c r="E5423" s="130">
        <v>-5.9156304822074223E-3</v>
      </c>
      <c r="G5423" s="130">
        <v>5421</v>
      </c>
      <c r="H5423" s="130">
        <f t="shared" ca="1" si="171"/>
        <v>-2.7044159376182372E-2</v>
      </c>
    </row>
    <row r="5424" spans="2:8" x14ac:dyDescent="0.25">
      <c r="B5424" s="136">
        <v>38146</v>
      </c>
      <c r="C5424" s="261">
        <v>1.671991229057312</v>
      </c>
      <c r="D5424" s="130">
        <f t="shared" si="170"/>
        <v>-1.3577301659339102E-2</v>
      </c>
      <c r="E5424" s="130">
        <v>-5.5939280428011148E-3</v>
      </c>
      <c r="G5424" s="130">
        <v>5422</v>
      </c>
      <c r="H5424" s="130">
        <f t="shared" ca="1" si="171"/>
        <v>-1.2420021677814915E-2</v>
      </c>
    </row>
    <row r="5425" spans="2:8" x14ac:dyDescent="0.25">
      <c r="B5425" s="136">
        <v>38145</v>
      </c>
      <c r="C5425" s="261">
        <v>1.695004820823669</v>
      </c>
      <c r="D5425" s="130">
        <f t="shared" si="170"/>
        <v>3.6085744257226091E-2</v>
      </c>
      <c r="E5425" s="130">
        <v>1.3764182111967362E-2</v>
      </c>
      <c r="G5425" s="130">
        <v>5423</v>
      </c>
      <c r="H5425" s="130">
        <f t="shared" ca="1" si="171"/>
        <v>3.1708268045825625E-4</v>
      </c>
    </row>
    <row r="5426" spans="2:8" x14ac:dyDescent="0.25">
      <c r="B5426" s="136">
        <v>38142</v>
      </c>
      <c r="C5426" s="261">
        <v>1.6359696388244629</v>
      </c>
      <c r="D5426" s="130">
        <f t="shared" si="170"/>
        <v>7.7663355203813345E-3</v>
      </c>
      <c r="E5426" s="130">
        <v>-3.4828916870288662E-2</v>
      </c>
      <c r="G5426" s="130">
        <v>5424</v>
      </c>
      <c r="H5426" s="130">
        <f t="shared" ca="1" si="171"/>
        <v>-2.1849881514375225E-2</v>
      </c>
    </row>
    <row r="5427" spans="2:8" x14ac:dyDescent="0.25">
      <c r="B5427" s="136">
        <v>38141</v>
      </c>
      <c r="C5427" s="261">
        <v>1.623362064361572</v>
      </c>
      <c r="D5427" s="130">
        <f t="shared" si="170"/>
        <v>-1.3499328532535349E-2</v>
      </c>
      <c r="E5427" s="130">
        <v>-7.7064843770267679E-3</v>
      </c>
      <c r="G5427" s="130">
        <v>5425</v>
      </c>
      <c r="H5427" s="130">
        <f t="shared" ca="1" si="171"/>
        <v>-9.0583132411084771E-3</v>
      </c>
    </row>
    <row r="5428" spans="2:8" x14ac:dyDescent="0.25">
      <c r="B5428" s="136">
        <v>38140</v>
      </c>
      <c r="C5428" s="261">
        <v>1.6455762386322019</v>
      </c>
      <c r="D5428" s="130">
        <f t="shared" si="170"/>
        <v>2.1945180681646097E-3</v>
      </c>
      <c r="E5428" s="130">
        <v>1.3684054074139133E-2</v>
      </c>
      <c r="G5428" s="130">
        <v>5426</v>
      </c>
      <c r="H5428" s="130">
        <f t="shared" ca="1" si="171"/>
        <v>-3.5746462385903748E-3</v>
      </c>
    </row>
    <row r="5429" spans="2:8" x14ac:dyDescent="0.25">
      <c r="B5429" s="136">
        <v>38139</v>
      </c>
      <c r="C5429" s="261">
        <v>1.6419728994369509</v>
      </c>
      <c r="D5429" s="130">
        <f t="shared" si="170"/>
        <v>-8.4597756091271282E-3</v>
      </c>
      <c r="E5429" s="130">
        <v>-2.1897127040714356E-3</v>
      </c>
      <c r="G5429" s="130">
        <v>5427</v>
      </c>
      <c r="H5429" s="130">
        <f t="shared" ca="1" si="171"/>
        <v>1.0896007013942494E-2</v>
      </c>
    </row>
    <row r="5430" spans="2:8" x14ac:dyDescent="0.25">
      <c r="B5430" s="136">
        <v>38135</v>
      </c>
      <c r="C5430" s="261">
        <v>1.655982136726379</v>
      </c>
      <c r="D5430" s="130">
        <f t="shared" si="170"/>
        <v>-1.4528893522766125E-2</v>
      </c>
      <c r="E5430" s="130">
        <v>8.5319540256918701E-3</v>
      </c>
      <c r="G5430" s="130">
        <v>5428</v>
      </c>
      <c r="H5430" s="130">
        <f t="shared" ca="1" si="171"/>
        <v>-2.7772209825161875E-2</v>
      </c>
    </row>
    <row r="5431" spans="2:8" x14ac:dyDescent="0.25">
      <c r="B5431" s="136">
        <v>38134</v>
      </c>
      <c r="C5431" s="261">
        <v>1.6803964376449581</v>
      </c>
      <c r="D5431" s="130">
        <f t="shared" si="170"/>
        <v>2.5075156840629999E-3</v>
      </c>
      <c r="E5431" s="130">
        <v>1.4743094371079634E-2</v>
      </c>
      <c r="G5431" s="130">
        <v>5429</v>
      </c>
      <c r="H5431" s="130">
        <f t="shared" ca="1" si="171"/>
        <v>3.4074654101354039E-2</v>
      </c>
    </row>
    <row r="5432" spans="2:8" x14ac:dyDescent="0.25">
      <c r="B5432" s="136">
        <v>38133</v>
      </c>
      <c r="C5432" s="261">
        <v>1.6761933565139771</v>
      </c>
      <c r="D5432" s="130">
        <f t="shared" si="170"/>
        <v>7.9422176159742886E-3</v>
      </c>
      <c r="E5432" s="130">
        <v>-2.5012437760648524E-3</v>
      </c>
      <c r="G5432" s="130">
        <v>5430</v>
      </c>
      <c r="H5432" s="130">
        <f t="shared" ca="1" si="171"/>
        <v>4.2909215283491987E-2</v>
      </c>
    </row>
    <row r="5433" spans="2:8" x14ac:dyDescent="0.25">
      <c r="B5433" s="136">
        <v>38132</v>
      </c>
      <c r="C5433" s="261">
        <v>1.662985563278198</v>
      </c>
      <c r="D5433" s="130">
        <f t="shared" si="170"/>
        <v>1.5073441131399176E-2</v>
      </c>
      <c r="E5433" s="130">
        <v>-7.8796358334503967E-3</v>
      </c>
      <c r="G5433" s="130">
        <v>5431</v>
      </c>
      <c r="H5433" s="130">
        <f t="shared" ca="1" si="171"/>
        <v>4.0890952081204367E-3</v>
      </c>
    </row>
    <row r="5434" spans="2:8" x14ac:dyDescent="0.25">
      <c r="B5434" s="136">
        <v>38131</v>
      </c>
      <c r="C5434" s="261">
        <v>1.6382908821105959</v>
      </c>
      <c r="D5434" s="130">
        <f t="shared" si="170"/>
        <v>2.7294160949564279E-2</v>
      </c>
      <c r="E5434" s="130">
        <v>-1.4849606462561313E-2</v>
      </c>
      <c r="G5434" s="130">
        <v>5432</v>
      </c>
      <c r="H5434" s="130">
        <f t="shared" ca="1" si="171"/>
        <v>6.8801534109135627E-3</v>
      </c>
    </row>
    <row r="5435" spans="2:8" x14ac:dyDescent="0.25">
      <c r="B5435" s="136">
        <v>38128</v>
      </c>
      <c r="C5435" s="261">
        <v>1.5947631597518921</v>
      </c>
      <c r="D5435" s="130">
        <f t="shared" si="170"/>
        <v>1.4842023333255128E-3</v>
      </c>
      <c r="E5435" s="130">
        <v>-2.6568982855246955E-2</v>
      </c>
      <c r="G5435" s="130">
        <v>5433</v>
      </c>
      <c r="H5435" s="130">
        <f t="shared" ca="1" si="171"/>
        <v>1.919828158942136E-2</v>
      </c>
    </row>
    <row r="5436" spans="2:8" x14ac:dyDescent="0.25">
      <c r="B5436" s="136">
        <v>38127</v>
      </c>
      <c r="C5436" s="261">
        <v>1.5923997163772581</v>
      </c>
      <c r="D5436" s="130">
        <f t="shared" si="170"/>
        <v>1.1256593353558518E-2</v>
      </c>
      <c r="E5436" s="130">
        <v>-1.4820027413987339E-3</v>
      </c>
      <c r="G5436" s="130">
        <v>5434</v>
      </c>
      <c r="H5436" s="130">
        <f t="shared" ca="1" si="171"/>
        <v>-2.4347903267620177E-2</v>
      </c>
    </row>
    <row r="5437" spans="2:8" x14ac:dyDescent="0.25">
      <c r="B5437" s="136">
        <v>38126</v>
      </c>
      <c r="C5437" s="261">
        <v>1.574674248695374</v>
      </c>
      <c r="D5437" s="130">
        <f t="shared" si="170"/>
        <v>1.9770823166949333E-2</v>
      </c>
      <c r="E5437" s="130">
        <v>-1.1131292915707056E-2</v>
      </c>
      <c r="G5437" s="130">
        <v>5435</v>
      </c>
      <c r="H5437" s="130">
        <f t="shared" ca="1" si="171"/>
        <v>-4.0903401414225512E-3</v>
      </c>
    </row>
    <row r="5438" spans="2:8" x14ac:dyDescent="0.25">
      <c r="B5438" s="136">
        <v>38125</v>
      </c>
      <c r="C5438" s="261">
        <v>1.5441452264785771</v>
      </c>
      <c r="D5438" s="130">
        <f t="shared" si="170"/>
        <v>8.1826857812480003E-2</v>
      </c>
      <c r="E5438" s="130">
        <v>-1.9387516016147677E-2</v>
      </c>
      <c r="G5438" s="130">
        <v>5436</v>
      </c>
      <c r="H5438" s="130">
        <f t="shared" ca="1" si="171"/>
        <v>-1.1965908783458381E-2</v>
      </c>
    </row>
    <row r="5439" spans="2:8" x14ac:dyDescent="0.25">
      <c r="B5439" s="136">
        <v>38124</v>
      </c>
      <c r="C5439" s="261">
        <v>1.4273496866226201</v>
      </c>
      <c r="D5439" s="130">
        <f t="shared" si="170"/>
        <v>-2.9202859979462394E-2</v>
      </c>
      <c r="E5439" s="130">
        <v>-7.563766532653747E-2</v>
      </c>
      <c r="G5439" s="130">
        <v>5437</v>
      </c>
      <c r="H5439" s="130">
        <f t="shared" ca="1" si="171"/>
        <v>7.9927748487523213E-3</v>
      </c>
    </row>
    <row r="5440" spans="2:8" x14ac:dyDescent="0.25">
      <c r="B5440" s="136">
        <v>38121</v>
      </c>
      <c r="C5440" s="261">
        <v>1.4702862501144409</v>
      </c>
      <c r="D5440" s="130">
        <f t="shared" si="170"/>
        <v>-6.594079031919807E-2</v>
      </c>
      <c r="E5440" s="130">
        <v>3.0081320572127559E-2</v>
      </c>
      <c r="G5440" s="130">
        <v>5438</v>
      </c>
      <c r="H5440" s="130">
        <f t="shared" ca="1" si="171"/>
        <v>-4.881101664459684E-2</v>
      </c>
    </row>
    <row r="5441" spans="2:8" x14ac:dyDescent="0.25">
      <c r="B5441" s="136">
        <v>38120</v>
      </c>
      <c r="C5441" s="261">
        <v>1.574082493782043</v>
      </c>
      <c r="D5441" s="130">
        <f t="shared" si="170"/>
        <v>1.951730835023124E-2</v>
      </c>
      <c r="E5441" s="130">
        <v>7.0595942565281442E-2</v>
      </c>
      <c r="G5441" s="130">
        <v>5439</v>
      </c>
      <c r="H5441" s="130">
        <f t="shared" ca="1" si="171"/>
        <v>-1.7871963398003253E-2</v>
      </c>
    </row>
    <row r="5442" spans="2:8" x14ac:dyDescent="0.25">
      <c r="B5442" s="136">
        <v>38119</v>
      </c>
      <c r="C5442" s="261">
        <v>1.543948769569397</v>
      </c>
      <c r="D5442" s="130">
        <f t="shared" si="170"/>
        <v>-1.458165043283483E-2</v>
      </c>
      <c r="E5442" s="130">
        <v>-1.9143675335746756E-2</v>
      </c>
      <c r="G5442" s="130">
        <v>5440</v>
      </c>
      <c r="H5442" s="130">
        <f t="shared" ca="1" si="171"/>
        <v>-4.9269209264699559E-3</v>
      </c>
    </row>
    <row r="5443" spans="2:8" x14ac:dyDescent="0.25">
      <c r="B5443" s="136">
        <v>38118</v>
      </c>
      <c r="C5443" s="261">
        <v>1.566795229911804</v>
      </c>
      <c r="D5443" s="130">
        <f t="shared" ref="D5443:D5506" si="172">(C5443-C5444)/C5444</f>
        <v>1.2570787726497707E-4</v>
      </c>
      <c r="E5443" s="130">
        <v>1.47974212569105E-2</v>
      </c>
      <c r="G5443" s="130">
        <v>5441</v>
      </c>
      <c r="H5443" s="130">
        <f t="shared" ref="H5443:H5506" ca="1" si="173">_xlfn.NORM.INV(RAND(),N$5,N$6)</f>
        <v>-4.1845079219473856E-2</v>
      </c>
    </row>
    <row r="5444" spans="2:8" x14ac:dyDescent="0.25">
      <c r="B5444" s="136">
        <v>38117</v>
      </c>
      <c r="C5444" s="261">
        <v>1.5665982961654661</v>
      </c>
      <c r="D5444" s="130">
        <f t="shared" si="172"/>
        <v>-5.3095504884078312E-2</v>
      </c>
      <c r="E5444" s="130">
        <v>-1.2569207678081595E-4</v>
      </c>
      <c r="G5444" s="130">
        <v>5442</v>
      </c>
      <c r="H5444" s="130">
        <f t="shared" ca="1" si="173"/>
        <v>-9.8474332680362122E-3</v>
      </c>
    </row>
    <row r="5445" spans="2:8" x14ac:dyDescent="0.25">
      <c r="B5445" s="136">
        <v>38114</v>
      </c>
      <c r="C5445" s="261">
        <v>1.654441714286804</v>
      </c>
      <c r="D5445" s="130">
        <f t="shared" si="172"/>
        <v>-1.788844000979686E-2</v>
      </c>
      <c r="E5445" s="130">
        <v>5.6072713940995986E-2</v>
      </c>
      <c r="G5445" s="130">
        <v>5443</v>
      </c>
      <c r="H5445" s="130">
        <f t="shared" ca="1" si="173"/>
        <v>1.012647430142037E-3</v>
      </c>
    </row>
    <row r="5446" spans="2:8" x14ac:dyDescent="0.25">
      <c r="B5446" s="136">
        <v>38113</v>
      </c>
      <c r="C5446" s="261">
        <v>1.684576153755188</v>
      </c>
      <c r="D5446" s="130">
        <f t="shared" si="172"/>
        <v>-1.2811153563387851E-2</v>
      </c>
      <c r="E5446" s="130">
        <v>1.821426479286661E-2</v>
      </c>
      <c r="G5446" s="130">
        <v>5444</v>
      </c>
      <c r="H5446" s="130">
        <f t="shared" ca="1" si="173"/>
        <v>-1.6656058796839963E-2</v>
      </c>
    </row>
    <row r="5447" spans="2:8" x14ac:dyDescent="0.25">
      <c r="B5447" s="136">
        <v>38112</v>
      </c>
      <c r="C5447" s="261">
        <v>1.7064375877380371</v>
      </c>
      <c r="D5447" s="130">
        <f t="shared" si="172"/>
        <v>2.013403113273091E-2</v>
      </c>
      <c r="E5447" s="130">
        <v>1.2977409144796755E-2</v>
      </c>
      <c r="G5447" s="130">
        <v>5445</v>
      </c>
      <c r="H5447" s="130">
        <f t="shared" ca="1" si="173"/>
        <v>4.6395375372273125E-2</v>
      </c>
    </row>
    <row r="5448" spans="2:8" x14ac:dyDescent="0.25">
      <c r="B5448" s="136">
        <v>38111</v>
      </c>
      <c r="C5448" s="261">
        <v>1.672758221626282</v>
      </c>
      <c r="D5448" s="130">
        <f t="shared" si="172"/>
        <v>2.325292928585846E-2</v>
      </c>
      <c r="E5448" s="130">
        <v>-1.9736652751770854E-2</v>
      </c>
      <c r="G5448" s="130">
        <v>5446</v>
      </c>
      <c r="H5448" s="130">
        <f t="shared" ca="1" si="173"/>
        <v>-1.1208504801898295E-2</v>
      </c>
    </row>
    <row r="5449" spans="2:8" x14ac:dyDescent="0.25">
      <c r="B5449" s="136">
        <v>38110</v>
      </c>
      <c r="C5449" s="261">
        <v>1.634745597839355</v>
      </c>
      <c r="D5449" s="130">
        <f t="shared" si="172"/>
        <v>2.7991263164230982E-2</v>
      </c>
      <c r="E5449" s="130">
        <v>-2.2724517683117684E-2</v>
      </c>
      <c r="G5449" s="130">
        <v>5447</v>
      </c>
      <c r="H5449" s="130">
        <f t="shared" ca="1" si="173"/>
        <v>-1.8912280299469494E-2</v>
      </c>
    </row>
    <row r="5450" spans="2:8" x14ac:dyDescent="0.25">
      <c r="B5450" s="136">
        <v>38107</v>
      </c>
      <c r="C5450" s="261">
        <v>1.5902329683303831</v>
      </c>
      <c r="D5450" s="130">
        <f t="shared" si="172"/>
        <v>-5.6647225465902215E-3</v>
      </c>
      <c r="E5450" s="130">
        <v>-2.722908663452242E-2</v>
      </c>
      <c r="G5450" s="130">
        <v>5448</v>
      </c>
      <c r="H5450" s="130">
        <f t="shared" ca="1" si="173"/>
        <v>-1.0407897496148667E-2</v>
      </c>
    </row>
    <row r="5451" spans="2:8" x14ac:dyDescent="0.25">
      <c r="B5451" s="136">
        <v>38106</v>
      </c>
      <c r="C5451" s="261">
        <v>1.599292516708374</v>
      </c>
      <c r="D5451" s="130">
        <f t="shared" si="172"/>
        <v>-2.2629147683859815E-2</v>
      </c>
      <c r="E5451" s="130">
        <v>5.6969944394391113E-3</v>
      </c>
      <c r="G5451" s="130">
        <v>5449</v>
      </c>
      <c r="H5451" s="130">
        <f t="shared" ca="1" si="173"/>
        <v>1.4579336979984406E-2</v>
      </c>
    </row>
    <row r="5452" spans="2:8" x14ac:dyDescent="0.25">
      <c r="B5452" s="136">
        <v>38105</v>
      </c>
      <c r="C5452" s="261">
        <v>1.636321067810059</v>
      </c>
      <c r="D5452" s="130">
        <f t="shared" si="172"/>
        <v>-1.8547169161067637E-2</v>
      </c>
      <c r="E5452" s="130">
        <v>2.315308220030711E-2</v>
      </c>
      <c r="G5452" s="130">
        <v>5450</v>
      </c>
      <c r="H5452" s="130">
        <f t="shared" ca="1" si="173"/>
        <v>-2.055835988542476E-2</v>
      </c>
    </row>
    <row r="5453" spans="2:8" x14ac:dyDescent="0.25">
      <c r="B5453" s="136">
        <v>38104</v>
      </c>
      <c r="C5453" s="261">
        <v>1.6672437191009519</v>
      </c>
      <c r="D5453" s="130">
        <f t="shared" si="172"/>
        <v>-2.1726419782792716E-2</v>
      </c>
      <c r="E5453" s="130">
        <v>1.8897667394992147E-2</v>
      </c>
      <c r="G5453" s="130">
        <v>5451</v>
      </c>
      <c r="H5453" s="130">
        <f t="shared" ca="1" si="173"/>
        <v>4.4080315321193622E-3</v>
      </c>
    </row>
    <row r="5454" spans="2:8" x14ac:dyDescent="0.25">
      <c r="B5454" s="136">
        <v>38103</v>
      </c>
      <c r="C5454" s="261">
        <v>1.7042714357376101</v>
      </c>
      <c r="D5454" s="130">
        <f t="shared" si="172"/>
        <v>-1.670406980898902E-2</v>
      </c>
      <c r="E5454" s="130">
        <v>2.2208940548071199E-2</v>
      </c>
      <c r="G5454" s="130">
        <v>5452</v>
      </c>
      <c r="H5454" s="130">
        <f t="shared" ca="1" si="173"/>
        <v>2.5315851683262176E-2</v>
      </c>
    </row>
    <row r="5455" spans="2:8" x14ac:dyDescent="0.25">
      <c r="B5455" s="136">
        <v>38100</v>
      </c>
      <c r="C5455" s="261">
        <v>1.7332233190536499</v>
      </c>
      <c r="D5455" s="130">
        <f t="shared" si="172"/>
        <v>1.1336056784302305E-4</v>
      </c>
      <c r="E5455" s="130">
        <v>1.6987835804165442E-2</v>
      </c>
      <c r="G5455" s="130">
        <v>5453</v>
      </c>
      <c r="H5455" s="130">
        <f t="shared" ca="1" si="173"/>
        <v>-5.5288307008286637E-2</v>
      </c>
    </row>
    <row r="5456" spans="2:8" x14ac:dyDescent="0.25">
      <c r="B5456" s="136">
        <v>38099</v>
      </c>
      <c r="C5456" s="261">
        <v>1.73302686214447</v>
      </c>
      <c r="D5456" s="130">
        <f t="shared" si="172"/>
        <v>2.5524100588768639E-2</v>
      </c>
      <c r="E5456" s="130">
        <v>-1.1334771868126963E-4</v>
      </c>
      <c r="G5456" s="130">
        <v>5454</v>
      </c>
      <c r="H5456" s="130">
        <f t="shared" ca="1" si="173"/>
        <v>7.2851148981898824E-3</v>
      </c>
    </row>
    <row r="5457" spans="2:8" x14ac:dyDescent="0.25">
      <c r="B5457" s="136">
        <v>38098</v>
      </c>
      <c r="C5457" s="261">
        <v>1.689893841743469</v>
      </c>
      <c r="D5457" s="130">
        <f t="shared" si="172"/>
        <v>-6.3692262940517582E-3</v>
      </c>
      <c r="E5457" s="130">
        <v>-2.4888835449225304E-2</v>
      </c>
      <c r="G5457" s="130">
        <v>5455</v>
      </c>
      <c r="H5457" s="130">
        <f t="shared" ca="1" si="173"/>
        <v>-2.268700948579986E-2</v>
      </c>
    </row>
    <row r="5458" spans="2:8" x14ac:dyDescent="0.25">
      <c r="B5458" s="136">
        <v>38097</v>
      </c>
      <c r="C5458" s="261">
        <v>1.7007261514663701</v>
      </c>
      <c r="D5458" s="130">
        <f t="shared" si="172"/>
        <v>-2.4293821862859728E-2</v>
      </c>
      <c r="E5458" s="130">
        <v>6.4100533745512249E-3</v>
      </c>
      <c r="G5458" s="130">
        <v>5456</v>
      </c>
      <c r="H5458" s="130">
        <f t="shared" ca="1" si="173"/>
        <v>2.293319499165921E-2</v>
      </c>
    </row>
    <row r="5459" spans="2:8" x14ac:dyDescent="0.25">
      <c r="B5459" s="136">
        <v>38096</v>
      </c>
      <c r="C5459" s="261">
        <v>1.743072032928467</v>
      </c>
      <c r="D5459" s="130">
        <f t="shared" si="172"/>
        <v>4.2648556377274958E-2</v>
      </c>
      <c r="E5459" s="130">
        <v>2.4898706605755563E-2</v>
      </c>
      <c r="G5459" s="130">
        <v>5457</v>
      </c>
      <c r="H5459" s="130">
        <f t="shared" ca="1" si="173"/>
        <v>-4.1147398813574723E-2</v>
      </c>
    </row>
    <row r="5460" spans="2:8" x14ac:dyDescent="0.25">
      <c r="B5460" s="136">
        <v>38093</v>
      </c>
      <c r="C5460" s="261">
        <v>1.671773314476013</v>
      </c>
      <c r="D5460" s="130">
        <f t="shared" si="172"/>
        <v>-4.340508088506132E-3</v>
      </c>
      <c r="E5460" s="130">
        <v>-4.0904057380042907E-2</v>
      </c>
      <c r="G5460" s="130">
        <v>5458</v>
      </c>
      <c r="H5460" s="130">
        <f t="shared" ca="1" si="173"/>
        <v>2.8899519844591742E-2</v>
      </c>
    </row>
    <row r="5461" spans="2:8" x14ac:dyDescent="0.25">
      <c r="B5461" s="136">
        <v>38092</v>
      </c>
      <c r="C5461" s="261">
        <v>1.67906129360199</v>
      </c>
      <c r="D5461" s="130">
        <f t="shared" si="172"/>
        <v>-1.3652642664055019E-2</v>
      </c>
      <c r="E5461" s="130">
        <v>4.3594302306836927E-3</v>
      </c>
      <c r="G5461" s="130">
        <v>5459</v>
      </c>
      <c r="H5461" s="130">
        <f t="shared" ca="1" si="173"/>
        <v>-4.0727533514426803E-2</v>
      </c>
    </row>
    <row r="5462" spans="2:8" x14ac:dyDescent="0.25">
      <c r="B5462" s="136">
        <v>38091</v>
      </c>
      <c r="C5462" s="261">
        <v>1.702302217483521</v>
      </c>
      <c r="D5462" s="130">
        <f t="shared" si="172"/>
        <v>-4.8356944764337949E-3</v>
      </c>
      <c r="E5462" s="130">
        <v>1.3841617319206743E-2</v>
      </c>
      <c r="G5462" s="130">
        <v>5460</v>
      </c>
      <c r="H5462" s="130">
        <f t="shared" ca="1" si="173"/>
        <v>3.5122616999622019E-2</v>
      </c>
    </row>
    <row r="5463" spans="2:8" x14ac:dyDescent="0.25">
      <c r="B5463" s="136">
        <v>38090</v>
      </c>
      <c r="C5463" s="261">
        <v>1.7105740308761599</v>
      </c>
      <c r="D5463" s="130">
        <f t="shared" si="172"/>
        <v>3.3928252717898504E-2</v>
      </c>
      <c r="E5463" s="130">
        <v>4.8591920445636219E-3</v>
      </c>
      <c r="G5463" s="130">
        <v>5461</v>
      </c>
      <c r="H5463" s="130">
        <f t="shared" ca="1" si="173"/>
        <v>-2.6646415508506559E-2</v>
      </c>
    </row>
    <row r="5464" spans="2:8" x14ac:dyDescent="0.25">
      <c r="B5464" s="136">
        <v>38089</v>
      </c>
      <c r="C5464" s="261">
        <v>1.654441714286804</v>
      </c>
      <c r="D5464" s="130">
        <f t="shared" si="172"/>
        <v>2.6261890256478945E-3</v>
      </c>
      <c r="E5464" s="130">
        <v>-3.2814900481451137E-2</v>
      </c>
      <c r="G5464" s="130">
        <v>5462</v>
      </c>
      <c r="H5464" s="130">
        <f t="shared" ca="1" si="173"/>
        <v>-2.10212702672746E-2</v>
      </c>
    </row>
    <row r="5465" spans="2:8" x14ac:dyDescent="0.25">
      <c r="B5465" s="136">
        <v>38085</v>
      </c>
      <c r="C5465" s="261">
        <v>1.650108218193054</v>
      </c>
      <c r="D5465" s="130">
        <f t="shared" si="172"/>
        <v>6.1245761510698446E-3</v>
      </c>
      <c r="E5465" s="130">
        <v>-2.619310221888404E-3</v>
      </c>
      <c r="G5465" s="130">
        <v>5463</v>
      </c>
      <c r="H5465" s="130">
        <f t="shared" ca="1" si="173"/>
        <v>4.6014018822445532E-2</v>
      </c>
    </row>
    <row r="5466" spans="2:8" x14ac:dyDescent="0.25">
      <c r="B5466" s="136">
        <v>38084</v>
      </c>
      <c r="C5466" s="261">
        <v>1.640063524246216</v>
      </c>
      <c r="D5466" s="130">
        <f t="shared" si="172"/>
        <v>-2.6764480803112688E-2</v>
      </c>
      <c r="E5466" s="130">
        <v>-6.0872940550755796E-3</v>
      </c>
      <c r="G5466" s="130">
        <v>5464</v>
      </c>
      <c r="H5466" s="130">
        <f t="shared" ca="1" si="173"/>
        <v>-2.7343980321427434E-2</v>
      </c>
    </row>
    <row r="5467" spans="2:8" x14ac:dyDescent="0.25">
      <c r="B5467" s="136">
        <v>38083</v>
      </c>
      <c r="C5467" s="261">
        <v>1.685166120529175</v>
      </c>
      <c r="D5467" s="130">
        <f t="shared" si="172"/>
        <v>-1.0753150188535412E-2</v>
      </c>
      <c r="E5467" s="130">
        <v>2.7500517886152265E-2</v>
      </c>
      <c r="G5467" s="130">
        <v>5465</v>
      </c>
      <c r="H5467" s="130">
        <f t="shared" ca="1" si="173"/>
        <v>-1.7372347620988979E-2</v>
      </c>
    </row>
    <row r="5468" spans="2:8" x14ac:dyDescent="0.25">
      <c r="B5468" s="136">
        <v>38082</v>
      </c>
      <c r="C5468" s="261">
        <v>1.703483939170837</v>
      </c>
      <c r="D5468" s="130">
        <f t="shared" si="172"/>
        <v>4.2173813698762282E-2</v>
      </c>
      <c r="E5468" s="130">
        <v>1.0870037332527062E-2</v>
      </c>
      <c r="G5468" s="130">
        <v>5466</v>
      </c>
      <c r="H5468" s="130">
        <f t="shared" ca="1" si="173"/>
        <v>-3.5656864364587777E-3</v>
      </c>
    </row>
    <row r="5469" spans="2:8" x14ac:dyDescent="0.25">
      <c r="B5469" s="136">
        <v>38079</v>
      </c>
      <c r="C5469" s="261">
        <v>1.6345487833023069</v>
      </c>
      <c r="D5469" s="130">
        <f t="shared" si="172"/>
        <v>-1.272877863069745E-2</v>
      </c>
      <c r="E5469" s="130">
        <v>-4.0467159263082884E-2</v>
      </c>
      <c r="G5469" s="130">
        <v>5467</v>
      </c>
      <c r="H5469" s="130">
        <f t="shared" ca="1" si="173"/>
        <v>-4.7061901084266763E-2</v>
      </c>
    </row>
    <row r="5470" spans="2:8" x14ac:dyDescent="0.25">
      <c r="B5470" s="136">
        <v>38078</v>
      </c>
      <c r="C5470" s="261">
        <v>1.6556228399276729</v>
      </c>
      <c r="D5470" s="130">
        <f t="shared" si="172"/>
        <v>2.8508200112074951E-2</v>
      </c>
      <c r="E5470" s="130">
        <v>1.2892889365338923E-2</v>
      </c>
      <c r="G5470" s="130">
        <v>5468</v>
      </c>
      <c r="H5470" s="130">
        <f t="shared" ca="1" si="173"/>
        <v>1.3737861225131957E-2</v>
      </c>
    </row>
    <row r="5471" spans="2:8" x14ac:dyDescent="0.25">
      <c r="B5471" s="136">
        <v>38077</v>
      </c>
      <c r="C5471" s="261">
        <v>1.6097322702407839</v>
      </c>
      <c r="D5471" s="130">
        <f t="shared" si="172"/>
        <v>-1.6485867196512866E-2</v>
      </c>
      <c r="E5471" s="130">
        <v>-2.7718009549139673E-2</v>
      </c>
      <c r="G5471" s="130">
        <v>5469</v>
      </c>
      <c r="H5471" s="130">
        <f t="shared" ca="1" si="173"/>
        <v>-3.6734094127434523E-2</v>
      </c>
    </row>
    <row r="5472" spans="2:8" x14ac:dyDescent="0.25">
      <c r="B5472" s="136">
        <v>38076</v>
      </c>
      <c r="C5472" s="261">
        <v>1.6367149353027339</v>
      </c>
      <c r="D5472" s="130">
        <f t="shared" si="172"/>
        <v>-2.2812565412383516E-2</v>
      </c>
      <c r="E5472" s="130">
        <v>1.6762206710258687E-2</v>
      </c>
      <c r="G5472" s="130">
        <v>5470</v>
      </c>
      <c r="H5472" s="130">
        <f t="shared" ca="1" si="173"/>
        <v>2.4241217105904454E-2</v>
      </c>
    </row>
    <row r="5473" spans="2:8" x14ac:dyDescent="0.25">
      <c r="B5473" s="136">
        <v>38075</v>
      </c>
      <c r="C5473" s="261">
        <v>1.674924254417419</v>
      </c>
      <c r="D5473" s="130">
        <f t="shared" si="172"/>
        <v>1.5887730253907981E-2</v>
      </c>
      <c r="E5473" s="130">
        <v>2.3345127664285471E-2</v>
      </c>
      <c r="G5473" s="130">
        <v>5471</v>
      </c>
      <c r="H5473" s="130">
        <f t="shared" ca="1" si="173"/>
        <v>1.1561116368826551E-2</v>
      </c>
    </row>
    <row r="5474" spans="2:8" x14ac:dyDescent="0.25">
      <c r="B5474" s="136">
        <v>38072</v>
      </c>
      <c r="C5474" s="261">
        <v>1.648729681968689</v>
      </c>
      <c r="D5474" s="130">
        <f t="shared" si="172"/>
        <v>3.717599727881821E-3</v>
      </c>
      <c r="E5474" s="130">
        <v>-1.5639257942348658E-2</v>
      </c>
      <c r="G5474" s="130">
        <v>5472</v>
      </c>
      <c r="H5474" s="130">
        <f t="shared" ca="1" si="173"/>
        <v>1.0044000208454794E-2</v>
      </c>
    </row>
    <row r="5475" spans="2:8" x14ac:dyDescent="0.25">
      <c r="B5475" s="136">
        <v>38071</v>
      </c>
      <c r="C5475" s="261">
        <v>1.6426230669021611</v>
      </c>
      <c r="D5475" s="130">
        <f t="shared" si="172"/>
        <v>6.3638923569069278E-2</v>
      </c>
      <c r="E5475" s="130">
        <v>-3.703830369109499E-3</v>
      </c>
      <c r="G5475" s="130">
        <v>5473</v>
      </c>
      <c r="H5475" s="130">
        <f t="shared" ca="1" si="173"/>
        <v>1.7700747719295189E-2</v>
      </c>
    </row>
    <row r="5476" spans="2:8" x14ac:dyDescent="0.25">
      <c r="B5476" s="136">
        <v>38070</v>
      </c>
      <c r="C5476" s="261">
        <v>1.5443427562713621</v>
      </c>
      <c r="D5476" s="130">
        <f t="shared" si="172"/>
        <v>-2.1342476112198593E-2</v>
      </c>
      <c r="E5476" s="130">
        <v>-5.9831322602906585E-2</v>
      </c>
      <c r="G5476" s="130">
        <v>5474</v>
      </c>
      <c r="H5476" s="130">
        <f t="shared" ca="1" si="173"/>
        <v>-2.145726629396035E-3</v>
      </c>
    </row>
    <row r="5477" spans="2:8" x14ac:dyDescent="0.25">
      <c r="B5477" s="136">
        <v>38069</v>
      </c>
      <c r="C5477" s="261">
        <v>1.578021645545959</v>
      </c>
      <c r="D5477" s="130">
        <f t="shared" si="172"/>
        <v>2.878841669087231E-3</v>
      </c>
      <c r="E5477" s="130">
        <v>2.1807910930285158E-2</v>
      </c>
      <c r="G5477" s="130">
        <v>5475</v>
      </c>
      <c r="H5477" s="130">
        <f t="shared" ca="1" si="173"/>
        <v>1.5253843710773386E-2</v>
      </c>
    </row>
    <row r="5478" spans="2:8" x14ac:dyDescent="0.25">
      <c r="B5478" s="136">
        <v>38068</v>
      </c>
      <c r="C5478" s="261">
        <v>1.5734918117523189</v>
      </c>
      <c r="D5478" s="130">
        <f t="shared" si="172"/>
        <v>-3.5377725445476939E-2</v>
      </c>
      <c r="E5478" s="130">
        <v>-2.8705777303028811E-3</v>
      </c>
      <c r="G5478" s="130">
        <v>5476</v>
      </c>
      <c r="H5478" s="130">
        <f t="shared" ca="1" si="173"/>
        <v>-1.6147219003007963E-2</v>
      </c>
    </row>
    <row r="5479" spans="2:8" x14ac:dyDescent="0.25">
      <c r="B5479" s="136">
        <v>38065</v>
      </c>
      <c r="C5479" s="261">
        <v>1.631199955940247</v>
      </c>
      <c r="D5479" s="130">
        <f t="shared" si="172"/>
        <v>3.0099602037510415E-2</v>
      </c>
      <c r="E5479" s="130">
        <v>3.6675210990555755E-2</v>
      </c>
      <c r="G5479" s="130">
        <v>5477</v>
      </c>
      <c r="H5479" s="130">
        <f t="shared" ca="1" si="173"/>
        <v>-8.1634080763610915E-3</v>
      </c>
    </row>
    <row r="5480" spans="2:8" x14ac:dyDescent="0.25">
      <c r="B5480" s="136">
        <v>38064</v>
      </c>
      <c r="C5480" s="261">
        <v>1.5835361480712891</v>
      </c>
      <c r="D5480" s="130">
        <f t="shared" si="172"/>
        <v>-4.9506530232690544E-3</v>
      </c>
      <c r="E5480" s="130">
        <v>-2.9220088987486431E-2</v>
      </c>
      <c r="G5480" s="130">
        <v>5478</v>
      </c>
      <c r="H5480" s="130">
        <f t="shared" ca="1" si="173"/>
        <v>-6.8098740845788409E-3</v>
      </c>
    </row>
    <row r="5481" spans="2:8" x14ac:dyDescent="0.25">
      <c r="B5481" s="136">
        <v>38063</v>
      </c>
      <c r="C5481" s="261">
        <v>1.5914146900177</v>
      </c>
      <c r="D5481" s="130">
        <f t="shared" si="172"/>
        <v>1.5202847730682957E-2</v>
      </c>
      <c r="E5481" s="130">
        <v>4.9752839276872808E-3</v>
      </c>
      <c r="G5481" s="130">
        <v>5479</v>
      </c>
      <c r="H5481" s="130">
        <f t="shared" ca="1" si="173"/>
        <v>-2.2108996319582141E-2</v>
      </c>
    </row>
    <row r="5482" spans="2:8" x14ac:dyDescent="0.25">
      <c r="B5482" s="136">
        <v>38062</v>
      </c>
      <c r="C5482" s="261">
        <v>1.567582964897156</v>
      </c>
      <c r="D5482" s="130">
        <f t="shared" si="172"/>
        <v>3.9033694734483974E-2</v>
      </c>
      <c r="E5482" s="130">
        <v>-1.4975182314220644E-2</v>
      </c>
      <c r="G5482" s="130">
        <v>5480</v>
      </c>
      <c r="H5482" s="130">
        <f t="shared" ca="1" si="173"/>
        <v>8.294546901169448E-3</v>
      </c>
    </row>
    <row r="5483" spans="2:8" x14ac:dyDescent="0.25">
      <c r="B5483" s="136">
        <v>38061</v>
      </c>
      <c r="C5483" s="261">
        <v>1.5086930990219121</v>
      </c>
      <c r="D5483" s="130">
        <f t="shared" si="172"/>
        <v>-3.0379563542531348E-2</v>
      </c>
      <c r="E5483" s="130">
        <v>-3.756730405596586E-2</v>
      </c>
      <c r="G5483" s="130">
        <v>5481</v>
      </c>
      <c r="H5483" s="130">
        <f t="shared" ca="1" si="173"/>
        <v>-2.3114894403868356E-2</v>
      </c>
    </row>
    <row r="5484" spans="2:8" x14ac:dyDescent="0.25">
      <c r="B5484" s="136">
        <v>38058</v>
      </c>
      <c r="C5484" s="261">
        <v>1.5559625625610349</v>
      </c>
      <c r="D5484" s="130">
        <f t="shared" si="172"/>
        <v>3.3490274041565106E-2</v>
      </c>
      <c r="E5484" s="130">
        <v>3.1331397730769588E-2</v>
      </c>
      <c r="G5484" s="130">
        <v>5482</v>
      </c>
      <c r="H5484" s="130">
        <f t="shared" ca="1" si="173"/>
        <v>1.0586651508786148E-3</v>
      </c>
    </row>
    <row r="5485" spans="2:8" x14ac:dyDescent="0.25">
      <c r="B5485" s="136">
        <v>38057</v>
      </c>
      <c r="C5485" s="261">
        <v>1.5055415630340581</v>
      </c>
      <c r="D5485" s="130">
        <f t="shared" si="172"/>
        <v>1.7843083668352834E-2</v>
      </c>
      <c r="E5485" s="130">
        <v>-3.240502100769474E-2</v>
      </c>
      <c r="G5485" s="130">
        <v>5483</v>
      </c>
      <c r="H5485" s="130">
        <f t="shared" ca="1" si="173"/>
        <v>-2.1520499900160413E-2</v>
      </c>
    </row>
    <row r="5486" spans="2:8" x14ac:dyDescent="0.25">
      <c r="B5486" s="136">
        <v>38056</v>
      </c>
      <c r="C5486" s="261">
        <v>1.4791489839553831</v>
      </c>
      <c r="D5486" s="130">
        <f t="shared" si="172"/>
        <v>-1.0149161287358327E-2</v>
      </c>
      <c r="E5486" s="130">
        <v>-1.7530289250525286E-2</v>
      </c>
      <c r="G5486" s="130">
        <v>5484</v>
      </c>
      <c r="H5486" s="130">
        <f t="shared" ca="1" si="173"/>
        <v>-2.4182103471964925E-2</v>
      </c>
    </row>
    <row r="5487" spans="2:8" x14ac:dyDescent="0.25">
      <c r="B5487" s="136">
        <v>38055</v>
      </c>
      <c r="C5487" s="261">
        <v>1.494315028190613</v>
      </c>
      <c r="D5487" s="130">
        <f t="shared" si="172"/>
        <v>-2.66838400013166E-2</v>
      </c>
      <c r="E5487" s="130">
        <v>1.0253222900288591E-2</v>
      </c>
      <c r="G5487" s="130">
        <v>5485</v>
      </c>
      <c r="H5487" s="130">
        <f t="shared" ca="1" si="173"/>
        <v>-1.9750172915971715E-2</v>
      </c>
    </row>
    <row r="5488" spans="2:8" x14ac:dyDescent="0.25">
      <c r="B5488" s="136">
        <v>38054</v>
      </c>
      <c r="C5488" s="261">
        <v>1.535282254219055</v>
      </c>
      <c r="D5488" s="130">
        <f t="shared" si="172"/>
        <v>-4.391016221013172E-2</v>
      </c>
      <c r="E5488" s="130">
        <v>2.7415387823574916E-2</v>
      </c>
      <c r="G5488" s="130">
        <v>5486</v>
      </c>
      <c r="H5488" s="130">
        <f t="shared" ca="1" si="173"/>
        <v>-9.1218517690020377E-3</v>
      </c>
    </row>
    <row r="5489" spans="2:8" x14ac:dyDescent="0.25">
      <c r="B5489" s="136">
        <v>38051</v>
      </c>
      <c r="C5489" s="261">
        <v>1.605792880058289</v>
      </c>
      <c r="D5489" s="130">
        <f t="shared" si="172"/>
        <v>-4.374855403741857E-2</v>
      </c>
      <c r="E5489" s="130">
        <v>4.5926816157397965E-2</v>
      </c>
      <c r="G5489" s="130">
        <v>5487</v>
      </c>
      <c r="H5489" s="130">
        <f t="shared" ca="1" si="173"/>
        <v>2.2178810214001969E-2</v>
      </c>
    </row>
    <row r="5490" spans="2:8" x14ac:dyDescent="0.25">
      <c r="B5490" s="136">
        <v>38050</v>
      </c>
      <c r="C5490" s="261">
        <v>1.679257988929749</v>
      </c>
      <c r="D5490" s="130">
        <f t="shared" si="172"/>
        <v>2.2179775629857738E-2</v>
      </c>
      <c r="E5490" s="130">
        <v>4.5750052689729967E-2</v>
      </c>
      <c r="G5490" s="130">
        <v>5488</v>
      </c>
      <c r="H5490" s="130">
        <f t="shared" ca="1" si="173"/>
        <v>5.9969326121657507E-2</v>
      </c>
    </row>
    <row r="5491" spans="2:8" x14ac:dyDescent="0.25">
      <c r="B5491" s="136">
        <v>38049</v>
      </c>
      <c r="C5491" s="261">
        <v>1.6428205966949461</v>
      </c>
      <c r="D5491" s="130">
        <f t="shared" si="172"/>
        <v>-1.9974252326489392E-2</v>
      </c>
      <c r="E5491" s="130">
        <v>-2.1698507599791597E-2</v>
      </c>
      <c r="G5491" s="130">
        <v>5489</v>
      </c>
      <c r="H5491" s="130">
        <f t="shared" ca="1" si="173"/>
        <v>2.138639834937545E-2</v>
      </c>
    </row>
    <row r="5492" spans="2:8" x14ac:dyDescent="0.25">
      <c r="B5492" s="136">
        <v>38048</v>
      </c>
      <c r="C5492" s="261">
        <v>1.676303505897522</v>
      </c>
      <c r="D5492" s="130">
        <f t="shared" si="172"/>
        <v>-1.5252071366914253E-3</v>
      </c>
      <c r="E5492" s="130">
        <v>2.0381354646963511E-2</v>
      </c>
      <c r="G5492" s="130">
        <v>5490</v>
      </c>
      <c r="H5492" s="130">
        <f t="shared" ca="1" si="173"/>
        <v>1.2892186382839862E-2</v>
      </c>
    </row>
    <row r="5493" spans="2:8" x14ac:dyDescent="0.25">
      <c r="B5493" s="136">
        <v>38047</v>
      </c>
      <c r="C5493" s="261">
        <v>1.678864121437073</v>
      </c>
      <c r="D5493" s="130">
        <f t="shared" si="172"/>
        <v>1.4399771237840255E-2</v>
      </c>
      <c r="E5493" s="130">
        <v>1.5275369469444648E-3</v>
      </c>
      <c r="G5493" s="130">
        <v>5491</v>
      </c>
      <c r="H5493" s="130">
        <f t="shared" ca="1" si="173"/>
        <v>1.4983449108734654E-2</v>
      </c>
    </row>
    <row r="5494" spans="2:8" x14ac:dyDescent="0.25">
      <c r="B5494" s="136">
        <v>38044</v>
      </c>
      <c r="C5494" s="261">
        <v>1.6550320386886599</v>
      </c>
      <c r="D5494" s="130">
        <f t="shared" si="172"/>
        <v>3.8225530776188291E-3</v>
      </c>
      <c r="E5494" s="130">
        <v>-1.4195361282730443E-2</v>
      </c>
      <c r="G5494" s="130">
        <v>5492</v>
      </c>
      <c r="H5494" s="130">
        <f t="shared" ca="1" si="173"/>
        <v>-2.4919135753506277E-2</v>
      </c>
    </row>
    <row r="5495" spans="2:8" x14ac:dyDescent="0.25">
      <c r="B5495" s="136">
        <v>38043</v>
      </c>
      <c r="C5495" s="261">
        <v>1.648729681968689</v>
      </c>
      <c r="D5495" s="130">
        <f t="shared" si="172"/>
        <v>-3.2148113970345512E-3</v>
      </c>
      <c r="E5495" s="130">
        <v>-3.8079968077019853E-3</v>
      </c>
      <c r="G5495" s="130">
        <v>5493</v>
      </c>
      <c r="H5495" s="130">
        <f t="shared" ca="1" si="173"/>
        <v>-5.4615654755353149E-3</v>
      </c>
    </row>
    <row r="5496" spans="2:8" x14ac:dyDescent="0.25">
      <c r="B5496" s="136">
        <v>38042</v>
      </c>
      <c r="C5496" s="261">
        <v>1.6540471315383909</v>
      </c>
      <c r="D5496" s="130">
        <f t="shared" si="172"/>
        <v>1.4863805681945712E-2</v>
      </c>
      <c r="E5496" s="130">
        <v>3.2251797416254133E-3</v>
      </c>
      <c r="G5496" s="130">
        <v>5494</v>
      </c>
      <c r="H5496" s="130">
        <f t="shared" ca="1" si="173"/>
        <v>5.7209745888000523E-3</v>
      </c>
    </row>
    <row r="5497" spans="2:8" x14ac:dyDescent="0.25">
      <c r="B5497" s="136">
        <v>38041</v>
      </c>
      <c r="C5497" s="261">
        <v>1.62982177734375</v>
      </c>
      <c r="D5497" s="130">
        <f t="shared" si="172"/>
        <v>-9.5749744097953435E-3</v>
      </c>
      <c r="E5497" s="130">
        <v>-1.4646108767232921E-2</v>
      </c>
      <c r="G5497" s="130">
        <v>5495</v>
      </c>
      <c r="H5497" s="130">
        <f t="shared" ca="1" si="173"/>
        <v>-5.6635083934344181E-3</v>
      </c>
    </row>
    <row r="5498" spans="2:8" x14ac:dyDescent="0.25">
      <c r="B5498" s="136">
        <v>38040</v>
      </c>
      <c r="C5498" s="261">
        <v>1.645578145980835</v>
      </c>
      <c r="D5498" s="130">
        <f t="shared" si="172"/>
        <v>5.0524524860943608E-3</v>
      </c>
      <c r="E5498" s="130">
        <v>9.6675408661948091E-3</v>
      </c>
      <c r="G5498" s="130">
        <v>5496</v>
      </c>
      <c r="H5498" s="130">
        <f t="shared" ca="1" si="173"/>
        <v>1.0067456400590579E-2</v>
      </c>
    </row>
    <row r="5499" spans="2:8" x14ac:dyDescent="0.25">
      <c r="B5499" s="136">
        <v>38037</v>
      </c>
      <c r="C5499" s="261">
        <v>1.637305736541748</v>
      </c>
      <c r="D5499" s="130">
        <f t="shared" si="172"/>
        <v>-1.5863730528961204E-2</v>
      </c>
      <c r="E5499" s="130">
        <v>-5.0270535369538495E-3</v>
      </c>
      <c r="G5499" s="130">
        <v>5497</v>
      </c>
      <c r="H5499" s="130">
        <f t="shared" ca="1" si="173"/>
        <v>8.7469121846778016E-3</v>
      </c>
    </row>
    <row r="5500" spans="2:8" x14ac:dyDescent="0.25">
      <c r="B5500" s="136">
        <v>38036</v>
      </c>
      <c r="C5500" s="261">
        <v>1.663698196411133</v>
      </c>
      <c r="D5500" s="130">
        <f t="shared" si="172"/>
        <v>-6.1444431883544363E-2</v>
      </c>
      <c r="E5500" s="130">
        <v>1.6119445061696352E-2</v>
      </c>
      <c r="G5500" s="130">
        <v>5498</v>
      </c>
      <c r="H5500" s="130">
        <f t="shared" ca="1" si="173"/>
        <v>-1.6468471773074648E-2</v>
      </c>
    </row>
    <row r="5501" spans="2:8" x14ac:dyDescent="0.25">
      <c r="B5501" s="136">
        <v>38035</v>
      </c>
      <c r="C5501" s="261">
        <v>1.7726155519485469</v>
      </c>
      <c r="D5501" s="130">
        <f t="shared" si="172"/>
        <v>-1.5747938202605671E-2</v>
      </c>
      <c r="E5501" s="130">
        <v>6.5467015455306921E-2</v>
      </c>
      <c r="G5501" s="130">
        <v>5499</v>
      </c>
      <c r="H5501" s="130">
        <f t="shared" ca="1" si="173"/>
        <v>3.0315289384897613E-2</v>
      </c>
    </row>
    <row r="5502" spans="2:8" x14ac:dyDescent="0.25">
      <c r="B5502" s="136">
        <v>38034</v>
      </c>
      <c r="C5502" s="261">
        <v>1.800977230072021</v>
      </c>
      <c r="D5502" s="130">
        <f t="shared" si="172"/>
        <v>2.7415720678679069E-2</v>
      </c>
      <c r="E5502" s="130">
        <v>1.5999903697278047E-2</v>
      </c>
      <c r="G5502" s="130">
        <v>5500</v>
      </c>
      <c r="H5502" s="130">
        <f t="shared" ca="1" si="173"/>
        <v>2.7333174386177859E-2</v>
      </c>
    </row>
    <row r="5503" spans="2:8" x14ac:dyDescent="0.25">
      <c r="B5503" s="136">
        <v>38030</v>
      </c>
      <c r="C5503" s="261">
        <v>1.752919673919678</v>
      </c>
      <c r="D5503" s="130">
        <f t="shared" si="172"/>
        <v>6.6732712269170135E-3</v>
      </c>
      <c r="E5503" s="130">
        <v>-2.6684155329615836E-2</v>
      </c>
      <c r="G5503" s="130">
        <v>5501</v>
      </c>
      <c r="H5503" s="130">
        <f t="shared" ca="1" si="173"/>
        <v>-3.455251510143119E-3</v>
      </c>
    </row>
    <row r="5504" spans="2:8" x14ac:dyDescent="0.25">
      <c r="B5504" s="136">
        <v>38029</v>
      </c>
      <c r="C5504" s="261">
        <v>1.741299510002136</v>
      </c>
      <c r="D5504" s="130">
        <f t="shared" si="172"/>
        <v>-9.0787487446501742E-3</v>
      </c>
      <c r="E5504" s="130">
        <v>-6.6290338858244827E-3</v>
      </c>
      <c r="G5504" s="130">
        <v>5502</v>
      </c>
      <c r="H5504" s="130">
        <f t="shared" ca="1" si="173"/>
        <v>-7.3189376806470892E-3</v>
      </c>
    </row>
    <row r="5505" spans="2:8" x14ac:dyDescent="0.25">
      <c r="B5505" s="136">
        <v>38028</v>
      </c>
      <c r="C5505" s="261">
        <v>1.757253170013428</v>
      </c>
      <c r="D5505" s="130">
        <f t="shared" si="172"/>
        <v>1.1106325685546507E-2</v>
      </c>
      <c r="E5505" s="130">
        <v>9.1619275831946786E-3</v>
      </c>
      <c r="G5505" s="130">
        <v>5503</v>
      </c>
      <c r="H5505" s="130">
        <f t="shared" ca="1" si="173"/>
        <v>8.9399023990336286E-3</v>
      </c>
    </row>
    <row r="5506" spans="2:8" x14ac:dyDescent="0.25">
      <c r="B5506" s="136">
        <v>38027</v>
      </c>
      <c r="C5506" s="261">
        <v>1.737950921058655</v>
      </c>
      <c r="D5506" s="130">
        <f t="shared" si="172"/>
        <v>-7.9284156184005015E-4</v>
      </c>
      <c r="E5506" s="130">
        <v>-1.0984330137600749E-2</v>
      </c>
      <c r="G5506" s="130">
        <v>5504</v>
      </c>
      <c r="H5506" s="130">
        <f t="shared" ca="1" si="173"/>
        <v>-4.3067578376952548E-3</v>
      </c>
    </row>
    <row r="5507" spans="2:8" x14ac:dyDescent="0.25">
      <c r="B5507" s="136">
        <v>38026</v>
      </c>
      <c r="C5507" s="261">
        <v>1.739329934120178</v>
      </c>
      <c r="D5507" s="130">
        <f t="shared" ref="D5507:D5570" si="174">(C5507-C5508)/C5508</f>
        <v>-9.1999639278354042E-3</v>
      </c>
      <c r="E5507" s="130">
        <v>7.9347065835609545E-4</v>
      </c>
      <c r="G5507" s="130">
        <v>5505</v>
      </c>
      <c r="H5507" s="130">
        <f t="shared" ref="H5507:H5570" ca="1" si="175">_xlfn.NORM.INV(RAND(),N$5,N$6)</f>
        <v>1.2520267290476018E-2</v>
      </c>
    </row>
    <row r="5508" spans="2:8" x14ac:dyDescent="0.25">
      <c r="B5508" s="136">
        <v>38023</v>
      </c>
      <c r="C5508" s="261">
        <v>1.755480289459229</v>
      </c>
      <c r="D5508" s="130">
        <f t="shared" si="174"/>
        <v>1.9794038949305974E-2</v>
      </c>
      <c r="E5508" s="130">
        <v>9.2853891732855437E-3</v>
      </c>
      <c r="G5508" s="130">
        <v>5506</v>
      </c>
      <c r="H5508" s="130">
        <f t="shared" ca="1" si="175"/>
        <v>-3.2093078798880369E-2</v>
      </c>
    </row>
    <row r="5509" spans="2:8" x14ac:dyDescent="0.25">
      <c r="B5509" s="136">
        <v>38022</v>
      </c>
      <c r="C5509" s="261">
        <v>1.7214066982269289</v>
      </c>
      <c r="D5509" s="130">
        <f t="shared" si="174"/>
        <v>1.3451054802215767E-2</v>
      </c>
      <c r="E5509" s="130">
        <v>-1.9409839823833229E-2</v>
      </c>
      <c r="G5509" s="130">
        <v>5507</v>
      </c>
      <c r="H5509" s="130">
        <f t="shared" ca="1" si="175"/>
        <v>1.2422841732633885E-2</v>
      </c>
    </row>
    <row r="5510" spans="2:8" x14ac:dyDescent="0.25">
      <c r="B5510" s="136">
        <v>38021</v>
      </c>
      <c r="C5510" s="261">
        <v>1.6985592842102051</v>
      </c>
      <c r="D5510" s="130">
        <f t="shared" si="174"/>
        <v>7.0059418698353443E-3</v>
      </c>
      <c r="E5510" s="130">
        <v>-1.3272525336550035E-2</v>
      </c>
      <c r="G5510" s="130">
        <v>5508</v>
      </c>
      <c r="H5510" s="130">
        <f t="shared" ca="1" si="175"/>
        <v>-2.686886202697867E-2</v>
      </c>
    </row>
    <row r="5511" spans="2:8" x14ac:dyDescent="0.25">
      <c r="B5511" s="136">
        <v>38020</v>
      </c>
      <c r="C5511" s="261">
        <v>1.6867420673370359</v>
      </c>
      <c r="D5511" s="130">
        <f t="shared" si="174"/>
        <v>-1.1656437646751739E-2</v>
      </c>
      <c r="E5511" s="130">
        <v>-6.9572001301467252E-3</v>
      </c>
      <c r="G5511" s="130">
        <v>5509</v>
      </c>
      <c r="H5511" s="130">
        <f t="shared" ca="1" si="175"/>
        <v>-2.770487117202813E-2</v>
      </c>
    </row>
    <row r="5512" spans="2:8" x14ac:dyDescent="0.25">
      <c r="B5512" s="136">
        <v>38019</v>
      </c>
      <c r="C5512" s="261">
        <v>1.7066353559494021</v>
      </c>
      <c r="D5512" s="130">
        <f t="shared" si="174"/>
        <v>-1.9241474680769848E-2</v>
      </c>
      <c r="E5512" s="130">
        <v>1.1793912654216854E-2</v>
      </c>
      <c r="G5512" s="130">
        <v>5510</v>
      </c>
      <c r="H5512" s="130">
        <f t="shared" ca="1" si="175"/>
        <v>6.8405983273441941E-3</v>
      </c>
    </row>
    <row r="5513" spans="2:8" x14ac:dyDescent="0.25">
      <c r="B5513" s="136">
        <v>38016</v>
      </c>
      <c r="C5513" s="261">
        <v>1.7401177883148189</v>
      </c>
      <c r="D5513" s="130">
        <f t="shared" si="174"/>
        <v>-1.1302331056674872E-2</v>
      </c>
      <c r="E5513" s="130">
        <v>1.9618972646204508E-2</v>
      </c>
      <c r="G5513" s="130">
        <v>5511</v>
      </c>
      <c r="H5513" s="130">
        <f t="shared" ca="1" si="175"/>
        <v>7.4430781559036334E-3</v>
      </c>
    </row>
    <row r="5514" spans="2:8" x14ac:dyDescent="0.25">
      <c r="B5514" s="136">
        <v>38015</v>
      </c>
      <c r="C5514" s="261">
        <v>1.7600100040435791</v>
      </c>
      <c r="D5514" s="130">
        <f t="shared" si="174"/>
        <v>2.355298695624267E-3</v>
      </c>
      <c r="E5514" s="130">
        <v>1.1431534038867803E-2</v>
      </c>
      <c r="G5514" s="130">
        <v>5512</v>
      </c>
      <c r="H5514" s="130">
        <f t="shared" ca="1" si="175"/>
        <v>3.8372596395663781E-2</v>
      </c>
    </row>
    <row r="5515" spans="2:8" x14ac:dyDescent="0.25">
      <c r="B5515" s="136">
        <v>38014</v>
      </c>
      <c r="C5515" s="261">
        <v>1.755874395370483</v>
      </c>
      <c r="D5515" s="130">
        <f t="shared" si="174"/>
        <v>-5.5213954208863728E-2</v>
      </c>
      <c r="E5515" s="130">
        <v>-2.3497642988361939E-3</v>
      </c>
      <c r="G5515" s="130">
        <v>5513</v>
      </c>
      <c r="H5515" s="130">
        <f t="shared" ca="1" si="175"/>
        <v>1.5807495061049785E-2</v>
      </c>
    </row>
    <row r="5516" spans="2:8" x14ac:dyDescent="0.25">
      <c r="B5516" s="136">
        <v>38013</v>
      </c>
      <c r="C5516" s="261">
        <v>1.858488917350769</v>
      </c>
      <c r="D5516" s="130">
        <f t="shared" si="174"/>
        <v>-3.9062637269186894E-3</v>
      </c>
      <c r="E5516" s="130">
        <v>5.844069612885653E-2</v>
      </c>
      <c r="G5516" s="130">
        <v>5514</v>
      </c>
      <c r="H5516" s="130">
        <f t="shared" ca="1" si="175"/>
        <v>1.1017634408751684E-2</v>
      </c>
    </row>
    <row r="5517" spans="2:8" x14ac:dyDescent="0.25">
      <c r="B5517" s="136">
        <v>38012</v>
      </c>
      <c r="C5517" s="261">
        <v>1.8657771348953249</v>
      </c>
      <c r="D5517" s="130">
        <f t="shared" si="174"/>
        <v>9.3769619579677863E-3</v>
      </c>
      <c r="E5517" s="130">
        <v>3.9215824622430701E-3</v>
      </c>
      <c r="G5517" s="130">
        <v>5515</v>
      </c>
      <c r="H5517" s="130">
        <f t="shared" ca="1" si="175"/>
        <v>3.9696404961673794E-2</v>
      </c>
    </row>
    <row r="5518" spans="2:8" x14ac:dyDescent="0.25">
      <c r="B5518" s="136">
        <v>38009</v>
      </c>
      <c r="C5518" s="261">
        <v>1.84844434261322</v>
      </c>
      <c r="D5518" s="130">
        <f t="shared" si="174"/>
        <v>3.3248810065068017E-2</v>
      </c>
      <c r="E5518" s="130">
        <v>-9.2898513750289645E-3</v>
      </c>
      <c r="G5518" s="130">
        <v>5516</v>
      </c>
      <c r="H5518" s="130">
        <f t="shared" ca="1" si="175"/>
        <v>4.8754991174913762E-3</v>
      </c>
    </row>
    <row r="5519" spans="2:8" x14ac:dyDescent="0.25">
      <c r="B5519" s="136">
        <v>38008</v>
      </c>
      <c r="C5519" s="261">
        <v>1.7889634370803831</v>
      </c>
      <c r="D5519" s="130">
        <f t="shared" si="174"/>
        <v>1.7703132369650619E-2</v>
      </c>
      <c r="E5519" s="130">
        <v>-3.217889993308988E-2</v>
      </c>
      <c r="G5519" s="130">
        <v>5517</v>
      </c>
      <c r="H5519" s="130">
        <f t="shared" ca="1" si="175"/>
        <v>1.2766519640873868E-2</v>
      </c>
    </row>
    <row r="5520" spans="2:8" x14ac:dyDescent="0.25">
      <c r="B5520" s="136">
        <v>38007</v>
      </c>
      <c r="C5520" s="261">
        <v>1.757844090461731</v>
      </c>
      <c r="D5520" s="130">
        <f t="shared" si="174"/>
        <v>8.4747258026083884E-3</v>
      </c>
      <c r="E5520" s="130">
        <v>-1.7395183139930121E-2</v>
      </c>
      <c r="G5520" s="130">
        <v>5518</v>
      </c>
      <c r="H5520" s="130">
        <f t="shared" ca="1" si="175"/>
        <v>1.3063832330056284E-2</v>
      </c>
    </row>
    <row r="5521" spans="2:8" x14ac:dyDescent="0.25">
      <c r="B5521" s="136">
        <v>38006</v>
      </c>
      <c r="C5521" s="261">
        <v>1.743072032928467</v>
      </c>
      <c r="D5521" s="130">
        <f t="shared" si="174"/>
        <v>-2.2099545430499554E-2</v>
      </c>
      <c r="E5521" s="130">
        <v>-8.4035083733642029E-3</v>
      </c>
      <c r="G5521" s="130">
        <v>5519</v>
      </c>
      <c r="H5521" s="130">
        <f t="shared" ca="1" si="175"/>
        <v>1.643945242296006E-2</v>
      </c>
    </row>
    <row r="5522" spans="2:8" x14ac:dyDescent="0.25">
      <c r="B5522" s="136">
        <v>38002</v>
      </c>
      <c r="C5522" s="261">
        <v>1.7824636697769169</v>
      </c>
      <c r="D5522" s="130">
        <f t="shared" si="174"/>
        <v>-2.5834075296792741E-2</v>
      </c>
      <c r="E5522" s="130">
        <v>2.2598972448814741E-2</v>
      </c>
      <c r="G5522" s="130">
        <v>5520</v>
      </c>
      <c r="H5522" s="130">
        <f t="shared" ca="1" si="175"/>
        <v>4.8445507421301061E-3</v>
      </c>
    </row>
    <row r="5523" spans="2:8" x14ac:dyDescent="0.25">
      <c r="B5523" s="136">
        <v>38001</v>
      </c>
      <c r="C5523" s="261">
        <v>1.82973313331604</v>
      </c>
      <c r="D5523" s="130">
        <f t="shared" si="174"/>
        <v>-3.0777180367321542E-2</v>
      </c>
      <c r="E5523" s="130">
        <v>2.65191736250305E-2</v>
      </c>
      <c r="G5523" s="130">
        <v>5521</v>
      </c>
      <c r="H5523" s="130">
        <f t="shared" ca="1" si="175"/>
        <v>1.9134513324288092E-2</v>
      </c>
    </row>
    <row r="5524" spans="2:8" x14ac:dyDescent="0.25">
      <c r="B5524" s="136">
        <v>38000</v>
      </c>
      <c r="C5524" s="261">
        <v>1.8878353834152219</v>
      </c>
      <c r="D5524" s="130">
        <f t="shared" si="174"/>
        <v>6.2597921802036709E-4</v>
      </c>
      <c r="E5524" s="130">
        <v>3.1754494161606361E-2</v>
      </c>
      <c r="G5524" s="130">
        <v>5522</v>
      </c>
      <c r="H5524" s="130">
        <f t="shared" ca="1" si="175"/>
        <v>6.8731990524335037E-4</v>
      </c>
    </row>
    <row r="5525" spans="2:8" x14ac:dyDescent="0.25">
      <c r="B5525" s="136">
        <v>37999</v>
      </c>
      <c r="C5525" s="261">
        <v>1.886654376983643</v>
      </c>
      <c r="D5525" s="130">
        <f t="shared" si="174"/>
        <v>-3.1445694106950972E-2</v>
      </c>
      <c r="E5525" s="130">
        <v>-6.2558761317546823E-4</v>
      </c>
      <c r="G5525" s="130">
        <v>5523</v>
      </c>
      <c r="H5525" s="130">
        <f t="shared" ca="1" si="175"/>
        <v>4.7696987551421412E-2</v>
      </c>
    </row>
    <row r="5526" spans="2:8" x14ac:dyDescent="0.25">
      <c r="B5526" s="136">
        <v>37998</v>
      </c>
      <c r="C5526" s="261">
        <v>1.947907686233521</v>
      </c>
      <c r="D5526" s="130">
        <f t="shared" si="174"/>
        <v>7.7441624603411469E-3</v>
      </c>
      <c r="E5526" s="130">
        <v>3.246662981685542E-2</v>
      </c>
      <c r="G5526" s="130">
        <v>5524</v>
      </c>
      <c r="H5526" s="130">
        <f t="shared" ca="1" si="175"/>
        <v>-1.7772806769642595E-2</v>
      </c>
    </row>
    <row r="5527" spans="2:8" x14ac:dyDescent="0.25">
      <c r="B5527" s="136">
        <v>37995</v>
      </c>
      <c r="C5527" s="261">
        <v>1.932938694953918</v>
      </c>
      <c r="D5527" s="130">
        <f t="shared" si="174"/>
        <v>-4.4634604140646877E-3</v>
      </c>
      <c r="E5527" s="130">
        <v>-7.6846512724363329E-3</v>
      </c>
      <c r="G5527" s="130">
        <v>5525</v>
      </c>
      <c r="H5527" s="130">
        <f t="shared" ca="1" si="175"/>
        <v>2.8137717124295678E-2</v>
      </c>
    </row>
    <row r="5528" spans="2:8" x14ac:dyDescent="0.25">
      <c r="B5528" s="136">
        <v>37994</v>
      </c>
      <c r="C5528" s="261">
        <v>1.9416049718856809</v>
      </c>
      <c r="D5528" s="130">
        <f t="shared" si="174"/>
        <v>-1.4002821413417582E-2</v>
      </c>
      <c r="E5528" s="130">
        <v>4.4834722148130645E-3</v>
      </c>
      <c r="G5528" s="130">
        <v>5526</v>
      </c>
      <c r="H5528" s="130">
        <f t="shared" ca="1" si="175"/>
        <v>5.6325566015942167E-3</v>
      </c>
    </row>
    <row r="5529" spans="2:8" x14ac:dyDescent="0.25">
      <c r="B5529" s="136">
        <v>37993</v>
      </c>
      <c r="C5529" s="261">
        <v>1.969179034233093</v>
      </c>
      <c r="D5529" s="130">
        <f t="shared" si="174"/>
        <v>-3.6872568766643347E-3</v>
      </c>
      <c r="E5529" s="130">
        <v>1.4201685073268154E-2</v>
      </c>
      <c r="G5529" s="130">
        <v>5527</v>
      </c>
      <c r="H5529" s="130">
        <f t="shared" ca="1" si="175"/>
        <v>1.9126474532641557E-2</v>
      </c>
    </row>
    <row r="5530" spans="2:8" x14ac:dyDescent="0.25">
      <c r="B5530" s="136">
        <v>37992</v>
      </c>
      <c r="C5530" s="261">
        <v>1.9764667749404909</v>
      </c>
      <c r="D5530" s="130">
        <f t="shared" si="174"/>
        <v>-9.3779196584091919E-3</v>
      </c>
      <c r="E5530" s="130">
        <v>3.700903056910797E-3</v>
      </c>
      <c r="G5530" s="130">
        <v>5528</v>
      </c>
      <c r="H5530" s="130">
        <f t="shared" ca="1" si="175"/>
        <v>6.7769832546115587E-4</v>
      </c>
    </row>
    <row r="5531" spans="2:8" x14ac:dyDescent="0.25">
      <c r="B5531" s="136">
        <v>37991</v>
      </c>
      <c r="C5531" s="261">
        <v>1.9951773881912229</v>
      </c>
      <c r="D5531" s="130">
        <f t="shared" si="174"/>
        <v>2.0141017599253248E-2</v>
      </c>
      <c r="E5531" s="130">
        <v>9.4666975878182069E-3</v>
      </c>
      <c r="G5531" s="130">
        <v>5529</v>
      </c>
      <c r="H5531" s="130">
        <f t="shared" ca="1" si="175"/>
        <v>1.413661574779046E-2</v>
      </c>
    </row>
    <row r="5532" spans="2:8" x14ac:dyDescent="0.25">
      <c r="B5532" s="136">
        <v>37988</v>
      </c>
      <c r="C5532" s="261">
        <v>1.955785870552063</v>
      </c>
      <c r="D5532" s="130">
        <f t="shared" si="174"/>
        <v>4.0880501947600054E-2</v>
      </c>
      <c r="E5532" s="130">
        <v>-1.9743366114865248E-2</v>
      </c>
      <c r="G5532" s="130">
        <v>5530</v>
      </c>
      <c r="H5532" s="130">
        <f t="shared" ca="1" si="175"/>
        <v>-3.558937672996778E-2</v>
      </c>
    </row>
    <row r="5533" spans="2:8" x14ac:dyDescent="0.25">
      <c r="B5533" s="136">
        <v>37986</v>
      </c>
      <c r="C5533" s="261">
        <v>1.87897253036499</v>
      </c>
      <c r="D5533" s="130">
        <f t="shared" si="174"/>
        <v>2.0211918732899098E-2</v>
      </c>
      <c r="E5533" s="130">
        <v>-3.9274923366426989E-2</v>
      </c>
      <c r="G5533" s="130">
        <v>5531</v>
      </c>
      <c r="H5533" s="130">
        <f t="shared" ca="1" si="175"/>
        <v>1.3776371417609349E-2</v>
      </c>
    </row>
    <row r="5534" spans="2:8" x14ac:dyDescent="0.25">
      <c r="B5534" s="136">
        <v>37985</v>
      </c>
      <c r="C5534" s="261">
        <v>1.8417472839355471</v>
      </c>
      <c r="D5534" s="130">
        <f t="shared" si="174"/>
        <v>2.1967170064306197E-2</v>
      </c>
      <c r="E5534" s="130">
        <v>-1.9811490496996206E-2</v>
      </c>
      <c r="G5534" s="130">
        <v>5532</v>
      </c>
      <c r="H5534" s="130">
        <f t="shared" ca="1" si="175"/>
        <v>-1.3010867042280844E-2</v>
      </c>
    </row>
    <row r="5535" spans="2:8" x14ac:dyDescent="0.25">
      <c r="B5535" s="136">
        <v>37984</v>
      </c>
      <c r="C5535" s="261">
        <v>1.8021589517593379</v>
      </c>
      <c r="D5535" s="130">
        <f t="shared" si="174"/>
        <v>4.8350192231451247E-2</v>
      </c>
      <c r="E5535" s="130">
        <v>-2.1494986050211315E-2</v>
      </c>
      <c r="G5535" s="130">
        <v>5533</v>
      </c>
      <c r="H5535" s="130">
        <f t="shared" ca="1" si="175"/>
        <v>-1.2139435679714542E-2</v>
      </c>
    </row>
    <row r="5536" spans="2:8" x14ac:dyDescent="0.25">
      <c r="B5536" s="136">
        <v>37981</v>
      </c>
      <c r="C5536" s="261">
        <v>1.719042897224426</v>
      </c>
      <c r="D5536" s="130">
        <f t="shared" si="174"/>
        <v>-6.6016551981068344E-3</v>
      </c>
      <c r="E5536" s="130">
        <v>-4.6120268389073425E-2</v>
      </c>
      <c r="G5536" s="130">
        <v>5534</v>
      </c>
      <c r="H5536" s="130">
        <f t="shared" ca="1" si="175"/>
        <v>3.0412259785146056E-2</v>
      </c>
    </row>
    <row r="5537" spans="2:8" x14ac:dyDescent="0.25">
      <c r="B5537" s="136">
        <v>37979</v>
      </c>
      <c r="C5537" s="261">
        <v>1.730466842651367</v>
      </c>
      <c r="D5537" s="130">
        <f t="shared" si="174"/>
        <v>8.6100966983082491E-3</v>
      </c>
      <c r="E5537" s="130">
        <v>6.645526673817197E-3</v>
      </c>
      <c r="G5537" s="130">
        <v>5535</v>
      </c>
      <c r="H5537" s="130">
        <f t="shared" ca="1" si="175"/>
        <v>-3.0756251293501901E-3</v>
      </c>
    </row>
    <row r="5538" spans="2:8" x14ac:dyDescent="0.25">
      <c r="B5538" s="136">
        <v>37978</v>
      </c>
      <c r="C5538" s="261">
        <v>1.7156945466995239</v>
      </c>
      <c r="D5538" s="130">
        <f t="shared" si="174"/>
        <v>1.3849846301843497E-2</v>
      </c>
      <c r="E5538" s="130">
        <v>-8.5365957831410339E-3</v>
      </c>
      <c r="G5538" s="130">
        <v>5536</v>
      </c>
      <c r="H5538" s="130">
        <f t="shared" ca="1" si="175"/>
        <v>4.8359522244666754E-3</v>
      </c>
    </row>
    <row r="5539" spans="2:8" x14ac:dyDescent="0.25">
      <c r="B5539" s="136">
        <v>37977</v>
      </c>
      <c r="C5539" s="261">
        <v>1.6922570466995239</v>
      </c>
      <c r="D5539" s="130">
        <f t="shared" si="174"/>
        <v>1.7045568118616277E-2</v>
      </c>
      <c r="E5539" s="130">
        <v>-1.3660648420831461E-2</v>
      </c>
      <c r="G5539" s="130">
        <v>5537</v>
      </c>
      <c r="H5539" s="130">
        <f t="shared" ca="1" si="175"/>
        <v>3.7264721887722871E-3</v>
      </c>
    </row>
    <row r="5540" spans="2:8" x14ac:dyDescent="0.25">
      <c r="B5540" s="136">
        <v>37974</v>
      </c>
      <c r="C5540" s="261">
        <v>1.6638950109481809</v>
      </c>
      <c r="D5540" s="130">
        <f t="shared" si="174"/>
        <v>-4.8301990323487125E-3</v>
      </c>
      <c r="E5540" s="130">
        <v>-1.6759886334442278E-2</v>
      </c>
      <c r="G5540" s="130">
        <v>5538</v>
      </c>
      <c r="H5540" s="130">
        <f t="shared" ca="1" si="175"/>
        <v>3.897242733541055E-2</v>
      </c>
    </row>
    <row r="5541" spans="2:8" x14ac:dyDescent="0.25">
      <c r="B5541" s="136">
        <v>37973</v>
      </c>
      <c r="C5541" s="261">
        <v>1.6719709634780879</v>
      </c>
      <c r="D5541" s="130">
        <f t="shared" si="174"/>
        <v>1.1197460915842462E-2</v>
      </c>
      <c r="E5541" s="130">
        <v>4.853643094527264E-3</v>
      </c>
      <c r="G5541" s="130">
        <v>5539</v>
      </c>
      <c r="H5541" s="130">
        <f t="shared" ca="1" si="175"/>
        <v>-1.5685379400182418E-2</v>
      </c>
    </row>
    <row r="5542" spans="2:8" x14ac:dyDescent="0.25">
      <c r="B5542" s="136">
        <v>37972</v>
      </c>
      <c r="C5542" s="261">
        <v>1.653456449508667</v>
      </c>
      <c r="D5542" s="130">
        <f t="shared" si="174"/>
        <v>-1.7208943001695932E-2</v>
      </c>
      <c r="E5542" s="130">
        <v>-1.1073466210744745E-2</v>
      </c>
      <c r="G5542" s="130">
        <v>5540</v>
      </c>
      <c r="H5542" s="130">
        <f t="shared" ca="1" si="175"/>
        <v>8.7960487756456335E-3</v>
      </c>
    </row>
    <row r="5543" spans="2:8" x14ac:dyDescent="0.25">
      <c r="B5543" s="136">
        <v>37971</v>
      </c>
      <c r="C5543" s="261">
        <v>1.682408928871155</v>
      </c>
      <c r="D5543" s="130">
        <f t="shared" si="174"/>
        <v>-3.7629636034439529E-2</v>
      </c>
      <c r="E5543" s="130">
        <v>1.7510276349335593E-2</v>
      </c>
      <c r="G5543" s="130">
        <v>5541</v>
      </c>
      <c r="H5543" s="130">
        <f t="shared" ca="1" si="175"/>
        <v>-4.1082067642026716E-2</v>
      </c>
    </row>
    <row r="5544" spans="2:8" x14ac:dyDescent="0.25">
      <c r="B5544" s="136">
        <v>37970</v>
      </c>
      <c r="C5544" s="261">
        <v>1.7481927871704099</v>
      </c>
      <c r="D5544" s="130">
        <f t="shared" si="174"/>
        <v>2.0229690582797156E-2</v>
      </c>
      <c r="E5544" s="130">
        <v>3.9100992137145803E-2</v>
      </c>
      <c r="G5544" s="130">
        <v>5542</v>
      </c>
      <c r="H5544" s="130">
        <f t="shared" ca="1" si="175"/>
        <v>-2.7319832665713504E-2</v>
      </c>
    </row>
    <row r="5545" spans="2:8" x14ac:dyDescent="0.25">
      <c r="B5545" s="136">
        <v>37967</v>
      </c>
      <c r="C5545" s="261">
        <v>1.713528633117676</v>
      </c>
      <c r="D5545" s="130">
        <f t="shared" si="174"/>
        <v>-1.0801742829731535E-2</v>
      </c>
      <c r="E5545" s="130">
        <v>-1.9828564851157315E-2</v>
      </c>
      <c r="G5545" s="130">
        <v>5543</v>
      </c>
      <c r="H5545" s="130">
        <f t="shared" ca="1" si="175"/>
        <v>1.7834979716172181E-2</v>
      </c>
    </row>
    <row r="5546" spans="2:8" x14ac:dyDescent="0.25">
      <c r="B5546" s="136">
        <v>37966</v>
      </c>
      <c r="C5546" s="261">
        <v>1.732239842414856</v>
      </c>
      <c r="D5546" s="130">
        <f t="shared" si="174"/>
        <v>2.841490800511564E-2</v>
      </c>
      <c r="E5546" s="130">
        <v>1.0919694562171327E-2</v>
      </c>
      <c r="G5546" s="130">
        <v>5544</v>
      </c>
      <c r="H5546" s="130">
        <f t="shared" ca="1" si="175"/>
        <v>9.8956109181399035E-3</v>
      </c>
    </row>
    <row r="5547" spans="2:8" x14ac:dyDescent="0.25">
      <c r="B5547" s="136">
        <v>37965</v>
      </c>
      <c r="C5547" s="261">
        <v>1.684378385543823</v>
      </c>
      <c r="D5547" s="130">
        <f t="shared" si="174"/>
        <v>1.8094727060193917E-2</v>
      </c>
      <c r="E5547" s="130">
        <v>-2.7629809509698684E-2</v>
      </c>
      <c r="G5547" s="130">
        <v>5545</v>
      </c>
      <c r="H5547" s="130">
        <f t="shared" ca="1" si="175"/>
        <v>1.969333600443704E-2</v>
      </c>
    </row>
    <row r="5548" spans="2:8" x14ac:dyDescent="0.25">
      <c r="B5548" s="136">
        <v>37964</v>
      </c>
      <c r="C5548" s="261">
        <v>1.654441714286804</v>
      </c>
      <c r="D5548" s="130">
        <f t="shared" si="174"/>
        <v>5.9885417682975011E-3</v>
      </c>
      <c r="E5548" s="130">
        <v>-1.7773127174956955E-2</v>
      </c>
      <c r="G5548" s="130">
        <v>5546</v>
      </c>
      <c r="H5548" s="130">
        <f t="shared" ca="1" si="175"/>
        <v>-2.6074292345195614E-2</v>
      </c>
    </row>
    <row r="5549" spans="2:8" x14ac:dyDescent="0.25">
      <c r="B5549" s="136">
        <v>37963</v>
      </c>
      <c r="C5549" s="261">
        <v>1.6445930004119871</v>
      </c>
      <c r="D5549" s="130">
        <f t="shared" si="174"/>
        <v>2.9212320008928355E-2</v>
      </c>
      <c r="E5549" s="130">
        <v>-5.952892622187342E-3</v>
      </c>
      <c r="G5549" s="130">
        <v>5547</v>
      </c>
      <c r="H5549" s="130">
        <f t="shared" ca="1" si="175"/>
        <v>1.0501229294742204E-2</v>
      </c>
    </row>
    <row r="5550" spans="2:8" x14ac:dyDescent="0.25">
      <c r="B5550" s="136">
        <v>37960</v>
      </c>
      <c r="C5550" s="261">
        <v>1.5979142189025879</v>
      </c>
      <c r="D5550" s="130">
        <f t="shared" si="174"/>
        <v>-2.6167539615435376E-2</v>
      </c>
      <c r="E5550" s="130">
        <v>-2.8383181430120211E-2</v>
      </c>
      <c r="G5550" s="130">
        <v>5548</v>
      </c>
      <c r="H5550" s="130">
        <f t="shared" ca="1" si="175"/>
        <v>-2.344195433905817E-3</v>
      </c>
    </row>
    <row r="5551" spans="2:8" x14ac:dyDescent="0.25">
      <c r="B5551" s="136">
        <v>37959</v>
      </c>
      <c r="C5551" s="261">
        <v>1.6408512592315669</v>
      </c>
      <c r="D5551" s="130">
        <f t="shared" si="174"/>
        <v>-2.2751776150590451E-3</v>
      </c>
      <c r="E5551" s="130">
        <v>2.6870679177301054E-2</v>
      </c>
      <c r="G5551" s="130">
        <v>5549</v>
      </c>
      <c r="H5551" s="130">
        <f t="shared" ca="1" si="175"/>
        <v>-3.2031187703525383E-3</v>
      </c>
    </row>
    <row r="5552" spans="2:8" x14ac:dyDescent="0.25">
      <c r="B5552" s="136">
        <v>37958</v>
      </c>
      <c r="C5552" s="261">
        <v>1.6445930004119871</v>
      </c>
      <c r="D5552" s="130">
        <f t="shared" si="174"/>
        <v>-2.6806915447863226E-2</v>
      </c>
      <c r="E5552" s="130">
        <v>2.2803658524005719E-3</v>
      </c>
      <c r="G5552" s="130">
        <v>5550</v>
      </c>
      <c r="H5552" s="130">
        <f t="shared" ca="1" si="175"/>
        <v>-1.9832284952800563E-2</v>
      </c>
    </row>
    <row r="5553" spans="2:8" x14ac:dyDescent="0.25">
      <c r="B5553" s="136">
        <v>37957</v>
      </c>
      <c r="C5553" s="261">
        <v>1.689893841743469</v>
      </c>
      <c r="D5553" s="130">
        <f t="shared" si="174"/>
        <v>-1.9204238386696597E-2</v>
      </c>
      <c r="E5553" s="130">
        <v>2.7545320526193177E-2</v>
      </c>
      <c r="G5553" s="130">
        <v>5551</v>
      </c>
      <c r="H5553" s="130">
        <f t="shared" ca="1" si="175"/>
        <v>1.7536058128488807E-2</v>
      </c>
    </row>
    <row r="5554" spans="2:8" x14ac:dyDescent="0.25">
      <c r="B5554" s="136">
        <v>37956</v>
      </c>
      <c r="C5554" s="261">
        <v>1.7229824066162109</v>
      </c>
      <c r="D5554" s="130">
        <f t="shared" si="174"/>
        <v>5.3341168237910679E-2</v>
      </c>
      <c r="E5554" s="130">
        <v>1.9580262413764607E-2</v>
      </c>
      <c r="G5554" s="130">
        <v>5552</v>
      </c>
      <c r="H5554" s="130">
        <f t="shared" ca="1" si="175"/>
        <v>8.9471428365896881E-3</v>
      </c>
    </row>
    <row r="5555" spans="2:8" x14ac:dyDescent="0.25">
      <c r="B5555" s="136">
        <v>37953</v>
      </c>
      <c r="C5555" s="261">
        <v>1.635730624198914</v>
      </c>
      <c r="D5555" s="130">
        <f t="shared" si="174"/>
        <v>1.3794368132101551E-2</v>
      </c>
      <c r="E5555" s="130">
        <v>-5.0639972922678828E-2</v>
      </c>
      <c r="G5555" s="130">
        <v>5553</v>
      </c>
      <c r="H5555" s="130">
        <f t="shared" ca="1" si="175"/>
        <v>-1.7521855808294767E-2</v>
      </c>
    </row>
    <row r="5556" spans="2:8" x14ac:dyDescent="0.25">
      <c r="B5556" s="136">
        <v>37951</v>
      </c>
      <c r="C5556" s="261">
        <v>1.613473773002625</v>
      </c>
      <c r="D5556" s="130">
        <f t="shared" si="174"/>
        <v>6.017388936186684E-3</v>
      </c>
      <c r="E5556" s="130">
        <v>-1.3606672680099253E-2</v>
      </c>
      <c r="G5556" s="130">
        <v>5554</v>
      </c>
      <c r="H5556" s="130">
        <f t="shared" ca="1" si="175"/>
        <v>-3.2596714121444818E-2</v>
      </c>
    </row>
    <row r="5557" spans="2:8" x14ac:dyDescent="0.25">
      <c r="B5557" s="136">
        <v>37950</v>
      </c>
      <c r="C5557" s="261">
        <v>1.6038229465484619</v>
      </c>
      <c r="D5557" s="130">
        <f t="shared" si="174"/>
        <v>8.6056868056727076E-4</v>
      </c>
      <c r="E5557" s="130">
        <v>-5.9813965467831257E-3</v>
      </c>
      <c r="G5557" s="130">
        <v>5555</v>
      </c>
      <c r="H5557" s="130">
        <f t="shared" ca="1" si="175"/>
        <v>1.5754526708194945E-2</v>
      </c>
    </row>
    <row r="5558" spans="2:8" x14ac:dyDescent="0.25">
      <c r="B5558" s="136">
        <v>37949</v>
      </c>
      <c r="C5558" s="261">
        <v>1.602443933486938</v>
      </c>
      <c r="D5558" s="130">
        <f t="shared" si="174"/>
        <v>4.1874082604467809E-2</v>
      </c>
      <c r="E5558" s="130">
        <v>-8.5982873888393557E-4</v>
      </c>
      <c r="G5558" s="130">
        <v>5556</v>
      </c>
      <c r="H5558" s="130">
        <f t="shared" ca="1" si="175"/>
        <v>7.7412082806130045E-3</v>
      </c>
    </row>
    <row r="5559" spans="2:8" x14ac:dyDescent="0.25">
      <c r="B5559" s="136">
        <v>37946</v>
      </c>
      <c r="C5559" s="261">
        <v>1.538039922714233</v>
      </c>
      <c r="D5559" s="130">
        <f t="shared" si="174"/>
        <v>-4.7682616919861531E-2</v>
      </c>
      <c r="E5559" s="130">
        <v>-4.01911164732991E-2</v>
      </c>
      <c r="G5559" s="130">
        <v>5557</v>
      </c>
      <c r="H5559" s="130">
        <f t="shared" ca="1" si="175"/>
        <v>2.9753626952566031E-2</v>
      </c>
    </row>
    <row r="5560" spans="2:8" x14ac:dyDescent="0.25">
      <c r="B5560" s="136">
        <v>37945</v>
      </c>
      <c r="C5560" s="261">
        <v>1.6150497198104861</v>
      </c>
      <c r="D5560" s="130">
        <f t="shared" si="174"/>
        <v>-1.4067852238465864E-2</v>
      </c>
      <c r="E5560" s="130">
        <v>5.0070089832487064E-2</v>
      </c>
      <c r="G5560" s="130">
        <v>5558</v>
      </c>
      <c r="H5560" s="130">
        <f t="shared" ca="1" si="175"/>
        <v>2.6991448041033044E-3</v>
      </c>
    </row>
    <row r="5561" spans="2:8" x14ac:dyDescent="0.25">
      <c r="B5561" s="136">
        <v>37944</v>
      </c>
      <c r="C5561" s="261">
        <v>1.6380941867828369</v>
      </c>
      <c r="D5561" s="130">
        <f t="shared" si="174"/>
        <v>4.4690158976556935E-3</v>
      </c>
      <c r="E5561" s="130">
        <v>1.4268580520886346E-2</v>
      </c>
      <c r="G5561" s="130">
        <v>5559</v>
      </c>
      <c r="H5561" s="130">
        <f t="shared" ca="1" si="175"/>
        <v>5.7447223152635035E-3</v>
      </c>
    </row>
    <row r="5562" spans="2:8" x14ac:dyDescent="0.25">
      <c r="B5562" s="136">
        <v>37943</v>
      </c>
      <c r="C5562" s="261">
        <v>1.630806088447571</v>
      </c>
      <c r="D5562" s="130">
        <f t="shared" si="174"/>
        <v>1.0249158045269442E-2</v>
      </c>
      <c r="E5562" s="130">
        <v>-4.4491326530982185E-3</v>
      </c>
      <c r="G5562" s="130">
        <v>5560</v>
      </c>
      <c r="H5562" s="130">
        <f t="shared" ca="1" si="175"/>
        <v>-3.8912162207308913E-2</v>
      </c>
    </row>
    <row r="5563" spans="2:8" x14ac:dyDescent="0.25">
      <c r="B5563" s="136">
        <v>37942</v>
      </c>
      <c r="C5563" s="261">
        <v>1.614261269569397</v>
      </c>
      <c r="D5563" s="130">
        <f t="shared" si="174"/>
        <v>-1.2292689601709924E-2</v>
      </c>
      <c r="E5563" s="130">
        <v>-1.0145178507350141E-2</v>
      </c>
      <c r="G5563" s="130">
        <v>5561</v>
      </c>
      <c r="H5563" s="130">
        <f t="shared" ca="1" si="175"/>
        <v>5.7134876965334097E-3</v>
      </c>
    </row>
    <row r="5564" spans="2:8" x14ac:dyDescent="0.25">
      <c r="B5564" s="136">
        <v>37939</v>
      </c>
      <c r="C5564" s="261">
        <v>1.634351849555969</v>
      </c>
      <c r="D5564" s="130">
        <f t="shared" si="174"/>
        <v>5.4530863041334201E-3</v>
      </c>
      <c r="E5564" s="130">
        <v>1.2445680488841308E-2</v>
      </c>
      <c r="G5564" s="130">
        <v>5562</v>
      </c>
      <c r="H5564" s="130">
        <f t="shared" ca="1" si="175"/>
        <v>-1.3242835448196285E-2</v>
      </c>
    </row>
    <row r="5565" spans="2:8" x14ac:dyDescent="0.25">
      <c r="B5565" s="136">
        <v>37938</v>
      </c>
      <c r="C5565" s="261">
        <v>1.6254879236221309</v>
      </c>
      <c r="D5565" s="130">
        <f t="shared" si="174"/>
        <v>-1.7500641101251768E-2</v>
      </c>
      <c r="E5565" s="130">
        <v>-5.4235114282437527E-3</v>
      </c>
      <c r="G5565" s="130">
        <v>5563</v>
      </c>
      <c r="H5565" s="130">
        <f t="shared" ca="1" si="175"/>
        <v>2.2910099894170761E-2</v>
      </c>
    </row>
    <row r="5566" spans="2:8" x14ac:dyDescent="0.25">
      <c r="B5566" s="136">
        <v>37937</v>
      </c>
      <c r="C5566" s="261">
        <v>1.654441714286804</v>
      </c>
      <c r="D5566" s="130">
        <f t="shared" si="174"/>
        <v>1.9912918598260769E-2</v>
      </c>
      <c r="E5566" s="130">
        <v>1.7812368977897012E-2</v>
      </c>
      <c r="G5566" s="130">
        <v>5564</v>
      </c>
      <c r="H5566" s="130">
        <f t="shared" ca="1" si="175"/>
        <v>-2.0642002496317809E-2</v>
      </c>
    </row>
    <row r="5567" spans="2:8" x14ac:dyDescent="0.25">
      <c r="B5567" s="136">
        <v>37936</v>
      </c>
      <c r="C5567" s="261">
        <v>1.622140169143677</v>
      </c>
      <c r="D5567" s="130">
        <f t="shared" si="174"/>
        <v>-3.0830664600624665E-2</v>
      </c>
      <c r="E5567" s="130">
        <v>-1.9524136066075639E-2</v>
      </c>
      <c r="G5567" s="130">
        <v>5565</v>
      </c>
      <c r="H5567" s="130">
        <f t="shared" ca="1" si="175"/>
        <v>9.5643775405531047E-3</v>
      </c>
    </row>
    <row r="5568" spans="2:8" x14ac:dyDescent="0.25">
      <c r="B5568" s="136">
        <v>37935</v>
      </c>
      <c r="C5568" s="261">
        <v>1.6737427711486821</v>
      </c>
      <c r="D5568" s="130">
        <f t="shared" si="174"/>
        <v>-2.3218673560537834E-2</v>
      </c>
      <c r="E5568" s="130">
        <v>3.1811432197160844E-2</v>
      </c>
      <c r="G5568" s="130">
        <v>5566</v>
      </c>
      <c r="H5568" s="130">
        <f t="shared" ca="1" si="175"/>
        <v>-1.7099617407919741E-2</v>
      </c>
    </row>
    <row r="5569" spans="2:8" x14ac:dyDescent="0.25">
      <c r="B5569" s="136">
        <v>37932</v>
      </c>
      <c r="C5569" s="261">
        <v>1.713528633117676</v>
      </c>
      <c r="D5569" s="130">
        <f t="shared" si="174"/>
        <v>-5.6003864110277116E-3</v>
      </c>
      <c r="E5569" s="130">
        <v>2.3770595252034493E-2</v>
      </c>
      <c r="G5569" s="130">
        <v>5567</v>
      </c>
      <c r="H5569" s="130">
        <f t="shared" ca="1" si="175"/>
        <v>-1.6589782455805648E-2</v>
      </c>
    </row>
    <row r="5570" spans="2:8" x14ac:dyDescent="0.25">
      <c r="B5570" s="136">
        <v>37931</v>
      </c>
      <c r="C5570" s="261">
        <v>1.7231791019439699</v>
      </c>
      <c r="D5570" s="130">
        <f t="shared" si="174"/>
        <v>-7.9977083835036493E-4</v>
      </c>
      <c r="E5570" s="130">
        <v>5.6319273805979075E-3</v>
      </c>
      <c r="G5570" s="130">
        <v>5568</v>
      </c>
      <c r="H5570" s="130">
        <f t="shared" ca="1" si="175"/>
        <v>-7.7061350332533862E-2</v>
      </c>
    </row>
    <row r="5571" spans="2:8" x14ac:dyDescent="0.25">
      <c r="B5571" s="136">
        <v>37930</v>
      </c>
      <c r="C5571" s="261">
        <v>1.724558353424072</v>
      </c>
      <c r="D5571" s="130">
        <f t="shared" ref="D5571:D5634" si="176">(C5571-C5572)/C5572</f>
        <v>-2.2222066017822374E-2</v>
      </c>
      <c r="E5571" s="130">
        <v>8.0041098371383455E-4</v>
      </c>
      <c r="G5571" s="130">
        <v>5569</v>
      </c>
      <c r="H5571" s="130">
        <f t="shared" ref="H5571:H5634" ca="1" si="177">_xlfn.NORM.INV(RAND(),N$5,N$6)</f>
        <v>1.8179171199304248E-2</v>
      </c>
    </row>
    <row r="5572" spans="2:8" x14ac:dyDescent="0.25">
      <c r="B5572" s="136">
        <v>37929</v>
      </c>
      <c r="C5572" s="261">
        <v>1.7637525796890261</v>
      </c>
      <c r="D5572" s="130">
        <f t="shared" si="176"/>
        <v>9.5829468609024554E-3</v>
      </c>
      <c r="E5572" s="130">
        <v>2.2727109342014898E-2</v>
      </c>
      <c r="G5572" s="130">
        <v>5570</v>
      </c>
      <c r="H5572" s="130">
        <f t="shared" ca="1" si="177"/>
        <v>-4.0365775995533735E-3</v>
      </c>
    </row>
    <row r="5573" spans="2:8" x14ac:dyDescent="0.25">
      <c r="B5573" s="136">
        <v>37928</v>
      </c>
      <c r="C5573" s="261">
        <v>1.747011065483093</v>
      </c>
      <c r="D5573" s="130">
        <f t="shared" si="176"/>
        <v>4.9704374272306319E-2</v>
      </c>
      <c r="E5573" s="130">
        <v>-9.4919856666544587E-3</v>
      </c>
      <c r="G5573" s="130">
        <v>5571</v>
      </c>
      <c r="H5573" s="130">
        <f t="shared" ca="1" si="177"/>
        <v>-1.2820587818802597E-2</v>
      </c>
    </row>
    <row r="5574" spans="2:8" x14ac:dyDescent="0.25">
      <c r="B5574" s="136">
        <v>37925</v>
      </c>
      <c r="C5574" s="261">
        <v>1.6642886400222781</v>
      </c>
      <c r="D5574" s="130">
        <f t="shared" si="176"/>
        <v>2.2383061957472406E-2</v>
      </c>
      <c r="E5574" s="130">
        <v>-4.7350830853461208E-2</v>
      </c>
      <c r="G5574" s="130">
        <v>5572</v>
      </c>
      <c r="H5574" s="130">
        <f t="shared" ca="1" si="177"/>
        <v>-5.9352902414845339E-3</v>
      </c>
    </row>
    <row r="5575" spans="2:8" x14ac:dyDescent="0.25">
      <c r="B5575" s="136">
        <v>37924</v>
      </c>
      <c r="C5575" s="261">
        <v>1.627852320671082</v>
      </c>
      <c r="D5575" s="130">
        <f t="shared" si="176"/>
        <v>3.6357770424039622E-4</v>
      </c>
      <c r="E5575" s="130">
        <v>-2.1893028934397062E-2</v>
      </c>
      <c r="G5575" s="130">
        <v>5573</v>
      </c>
      <c r="H5575" s="130">
        <f t="shared" ca="1" si="177"/>
        <v>3.6703517424377216E-3</v>
      </c>
    </row>
    <row r="5576" spans="2:8" x14ac:dyDescent="0.25">
      <c r="B5576" s="136">
        <v>37923</v>
      </c>
      <c r="C5576" s="261">
        <v>1.627260684967041</v>
      </c>
      <c r="D5576" s="130">
        <f t="shared" si="176"/>
        <v>3.4689841334619144E-2</v>
      </c>
      <c r="E5576" s="130">
        <v>-3.6344556353678917E-4</v>
      </c>
      <c r="G5576" s="130">
        <v>5574</v>
      </c>
      <c r="H5576" s="130">
        <f t="shared" ca="1" si="177"/>
        <v>-1.0748851966332962E-2</v>
      </c>
    </row>
    <row r="5577" spans="2:8" x14ac:dyDescent="0.25">
      <c r="B5577" s="136">
        <v>37922</v>
      </c>
      <c r="C5577" s="261">
        <v>1.5727038383483889</v>
      </c>
      <c r="D5577" s="130">
        <f t="shared" si="176"/>
        <v>2.2407206760933818E-2</v>
      </c>
      <c r="E5577" s="130">
        <v>-3.3526801896376628E-2</v>
      </c>
      <c r="G5577" s="130">
        <v>5575</v>
      </c>
      <c r="H5577" s="130">
        <f t="shared" ca="1" si="177"/>
        <v>-4.1500878935551919E-2</v>
      </c>
    </row>
    <row r="5578" spans="2:8" x14ac:dyDescent="0.25">
      <c r="B5578" s="136">
        <v>37921</v>
      </c>
      <c r="C5578" s="261">
        <v>1.538236260414124</v>
      </c>
      <c r="D5578" s="130">
        <f t="shared" si="176"/>
        <v>-1.1392499134255754E-2</v>
      </c>
      <c r="E5578" s="130">
        <v>-2.1916127559313287E-2</v>
      </c>
      <c r="G5578" s="130">
        <v>5576</v>
      </c>
      <c r="H5578" s="130">
        <f t="shared" ca="1" si="177"/>
        <v>5.7962571918423654E-2</v>
      </c>
    </row>
    <row r="5579" spans="2:8" x14ac:dyDescent="0.25">
      <c r="B5579" s="136">
        <v>37918</v>
      </c>
      <c r="C5579" s="261">
        <v>1.5559625625610349</v>
      </c>
      <c r="D5579" s="130">
        <f t="shared" si="176"/>
        <v>1.6731121996345754E-2</v>
      </c>
      <c r="E5579" s="130">
        <v>1.1523783831580384E-2</v>
      </c>
      <c r="G5579" s="130">
        <v>5577</v>
      </c>
      <c r="H5579" s="130">
        <f t="shared" ca="1" si="177"/>
        <v>-1.0209218198321976E-2</v>
      </c>
    </row>
    <row r="5580" spans="2:8" x14ac:dyDescent="0.25">
      <c r="B5580" s="136">
        <v>37917</v>
      </c>
      <c r="C5580" s="261">
        <v>1.5303579568862919</v>
      </c>
      <c r="D5580" s="130">
        <f t="shared" si="176"/>
        <v>-1.2204352616456407E-2</v>
      </c>
      <c r="E5580" s="130">
        <v>-1.6455798031926368E-2</v>
      </c>
      <c r="G5580" s="130">
        <v>5578</v>
      </c>
      <c r="H5580" s="130">
        <f t="shared" ca="1" si="177"/>
        <v>-8.2449098070501194E-3</v>
      </c>
    </row>
    <row r="5581" spans="2:8" x14ac:dyDescent="0.25">
      <c r="B5581" s="136">
        <v>37916</v>
      </c>
      <c r="C5581" s="261">
        <v>1.5492657423019409</v>
      </c>
      <c r="D5581" s="130">
        <f t="shared" si="176"/>
        <v>-1.379147219372788E-2</v>
      </c>
      <c r="E5581" s="130">
        <v>1.2355139090542755E-2</v>
      </c>
      <c r="G5581" s="130">
        <v>5579</v>
      </c>
      <c r="H5581" s="130">
        <f t="shared" ca="1" si="177"/>
        <v>6.9073448241130644E-3</v>
      </c>
    </row>
    <row r="5582" spans="2:8" x14ac:dyDescent="0.25">
      <c r="B5582" s="136">
        <v>37915</v>
      </c>
      <c r="C5582" s="261">
        <v>1.570931196212769</v>
      </c>
      <c r="D5582" s="130">
        <f t="shared" si="176"/>
        <v>2.6397618667742804E-3</v>
      </c>
      <c r="E5582" s="130">
        <v>1.3984336785654966E-2</v>
      </c>
      <c r="G5582" s="130">
        <v>5580</v>
      </c>
      <c r="H5582" s="130">
        <f t="shared" ca="1" si="177"/>
        <v>1.7115305178567679E-2</v>
      </c>
    </row>
    <row r="5583" spans="2:8" x14ac:dyDescent="0.25">
      <c r="B5583" s="136">
        <v>37914</v>
      </c>
      <c r="C5583" s="261">
        <v>1.566795229911804</v>
      </c>
      <c r="D5583" s="130">
        <f t="shared" si="176"/>
        <v>-9.3400638434174062E-3</v>
      </c>
      <c r="E5583" s="130">
        <v>-2.6328118703964174E-3</v>
      </c>
      <c r="G5583" s="130">
        <v>5581</v>
      </c>
      <c r="H5583" s="130">
        <f t="shared" ca="1" si="177"/>
        <v>3.843931286483937E-2</v>
      </c>
    </row>
    <row r="5584" spans="2:8" x14ac:dyDescent="0.25">
      <c r="B5584" s="136">
        <v>37911</v>
      </c>
      <c r="C5584" s="261">
        <v>1.581567168235779</v>
      </c>
      <c r="D5584" s="130">
        <f t="shared" si="176"/>
        <v>1.3248998428172091E-2</v>
      </c>
      <c r="E5584" s="130">
        <v>9.4281231152373215E-3</v>
      </c>
      <c r="G5584" s="130">
        <v>5582</v>
      </c>
      <c r="H5584" s="130">
        <f t="shared" ca="1" si="177"/>
        <v>7.3436781828292424E-3</v>
      </c>
    </row>
    <row r="5585" spans="2:8" x14ac:dyDescent="0.25">
      <c r="B5585" s="136">
        <v>37910</v>
      </c>
      <c r="C5585" s="261">
        <v>1.5608869791030879</v>
      </c>
      <c r="D5585" s="130">
        <f t="shared" si="176"/>
        <v>-1.5539811947862997E-2</v>
      </c>
      <c r="E5585" s="130">
        <v>-1.3075757734500535E-2</v>
      </c>
      <c r="G5585" s="130">
        <v>5583</v>
      </c>
      <c r="H5585" s="130">
        <f t="shared" ca="1" si="177"/>
        <v>1.3573535436288321E-2</v>
      </c>
    </row>
    <row r="5586" spans="2:8" x14ac:dyDescent="0.25">
      <c r="B5586" s="136">
        <v>37909</v>
      </c>
      <c r="C5586" s="261">
        <v>1.585525751113892</v>
      </c>
      <c r="D5586" s="130">
        <f t="shared" si="176"/>
        <v>3.8581847285384498E-3</v>
      </c>
      <c r="E5586" s="130">
        <v>1.5785109582349112E-2</v>
      </c>
      <c r="G5586" s="130">
        <v>5584</v>
      </c>
      <c r="H5586" s="130">
        <f t="shared" ca="1" si="177"/>
        <v>-1.898201942218397E-3</v>
      </c>
    </row>
    <row r="5587" spans="2:8" x14ac:dyDescent="0.25">
      <c r="B5587" s="136">
        <v>37908</v>
      </c>
      <c r="C5587" s="261">
        <v>1.579432010650635</v>
      </c>
      <c r="D5587" s="130">
        <f t="shared" si="176"/>
        <v>7.5233253198291553E-3</v>
      </c>
      <c r="E5587" s="130">
        <v>-3.8433563497634608E-3</v>
      </c>
      <c r="G5587" s="130">
        <v>5585</v>
      </c>
      <c r="H5587" s="130">
        <f t="shared" ca="1" si="177"/>
        <v>-8.9222338025916666E-3</v>
      </c>
    </row>
    <row r="5588" spans="2:8" x14ac:dyDescent="0.25">
      <c r="B5588" s="136">
        <v>37907</v>
      </c>
      <c r="C5588" s="261">
        <v>1.567638158798218</v>
      </c>
      <c r="D5588" s="130">
        <f t="shared" si="176"/>
        <v>2.8236444538551911E-2</v>
      </c>
      <c r="E5588" s="130">
        <v>-7.467147539677004E-3</v>
      </c>
      <c r="G5588" s="130">
        <v>5586</v>
      </c>
      <c r="H5588" s="130">
        <f t="shared" ca="1" si="177"/>
        <v>2.4417059658004465E-2</v>
      </c>
    </row>
    <row r="5589" spans="2:8" x14ac:dyDescent="0.25">
      <c r="B5589" s="136">
        <v>37904</v>
      </c>
      <c r="C5589" s="261">
        <v>1.5245891809463501</v>
      </c>
      <c r="D5589" s="130">
        <f t="shared" si="176"/>
        <v>7.3345946865050041E-2</v>
      </c>
      <c r="E5589" s="130">
        <v>-2.7461042339560097E-2</v>
      </c>
      <c r="G5589" s="130">
        <v>5587</v>
      </c>
      <c r="H5589" s="130">
        <f t="shared" ca="1" si="177"/>
        <v>-3.3436023838617768E-2</v>
      </c>
    </row>
    <row r="5590" spans="2:8" x14ac:dyDescent="0.25">
      <c r="B5590" s="136">
        <v>37903</v>
      </c>
      <c r="C5590" s="261">
        <v>1.4204080104827881</v>
      </c>
      <c r="D5590" s="130">
        <f t="shared" si="176"/>
        <v>1.4460121685023385E-2</v>
      </c>
      <c r="E5590" s="130">
        <v>-6.8333930061666964E-2</v>
      </c>
      <c r="G5590" s="130">
        <v>5588</v>
      </c>
      <c r="H5590" s="130">
        <f t="shared" ca="1" si="177"/>
        <v>1.7141440677051277E-3</v>
      </c>
    </row>
    <row r="5591" spans="2:8" x14ac:dyDescent="0.25">
      <c r="B5591" s="136">
        <v>37902</v>
      </c>
      <c r="C5591" s="261">
        <v>1.400161504745483</v>
      </c>
      <c r="D5591" s="130">
        <f t="shared" si="176"/>
        <v>-1.3297882171090129E-2</v>
      </c>
      <c r="E5591" s="130">
        <v>-1.4254007009171588E-2</v>
      </c>
      <c r="G5591" s="130">
        <v>5589</v>
      </c>
      <c r="H5591" s="130">
        <f t="shared" ca="1" si="177"/>
        <v>3.046498046797556E-2</v>
      </c>
    </row>
    <row r="5592" spans="2:8" x14ac:dyDescent="0.25">
      <c r="B5592" s="136">
        <v>37901</v>
      </c>
      <c r="C5592" s="261">
        <v>1.419031620025635</v>
      </c>
      <c r="D5592" s="130">
        <f t="shared" si="176"/>
        <v>-3.0385310528156777E-3</v>
      </c>
      <c r="E5592" s="130">
        <v>1.3477099046214804E-2</v>
      </c>
      <c r="G5592" s="130">
        <v>5590</v>
      </c>
      <c r="H5592" s="130">
        <f t="shared" ca="1" si="177"/>
        <v>4.3568192520814189E-2</v>
      </c>
    </row>
    <row r="5593" spans="2:8" x14ac:dyDescent="0.25">
      <c r="B5593" s="136">
        <v>37900</v>
      </c>
      <c r="C5593" s="261">
        <v>1.4233565330505371</v>
      </c>
      <c r="D5593" s="130">
        <f t="shared" si="176"/>
        <v>-1.7369949229872995E-2</v>
      </c>
      <c r="E5593" s="130">
        <v>3.0477918630340255E-3</v>
      </c>
      <c r="G5593" s="130">
        <v>5591</v>
      </c>
      <c r="H5593" s="130">
        <f t="shared" ca="1" si="177"/>
        <v>-4.7303554288520805E-4</v>
      </c>
    </row>
    <row r="5594" spans="2:8" x14ac:dyDescent="0.25">
      <c r="B5594" s="136">
        <v>37897</v>
      </c>
      <c r="C5594" s="261">
        <v>1.4485172033309941</v>
      </c>
      <c r="D5594" s="130">
        <f t="shared" si="176"/>
        <v>3.7887588912212222E-2</v>
      </c>
      <c r="E5594" s="130">
        <v>1.7676997783916199E-2</v>
      </c>
      <c r="G5594" s="130">
        <v>5592</v>
      </c>
      <c r="H5594" s="130">
        <f t="shared" ca="1" si="177"/>
        <v>8.6949053824090187E-3</v>
      </c>
    </row>
    <row r="5595" spans="2:8" x14ac:dyDescent="0.25">
      <c r="B5595" s="136">
        <v>37896</v>
      </c>
      <c r="C5595" s="261">
        <v>1.3956397771835329</v>
      </c>
      <c r="D5595" s="130">
        <f t="shared" si="176"/>
        <v>3.032909877363513E-2</v>
      </c>
      <c r="E5595" s="130">
        <v>-3.6504520640738551E-2</v>
      </c>
      <c r="G5595" s="130">
        <v>5593</v>
      </c>
      <c r="H5595" s="130">
        <f t="shared" ca="1" si="177"/>
        <v>2.8161083389174953E-2</v>
      </c>
    </row>
    <row r="5596" spans="2:8" x14ac:dyDescent="0.25">
      <c r="B5596" s="136">
        <v>37895</v>
      </c>
      <c r="C5596" s="261">
        <v>1.3545572757720949</v>
      </c>
      <c r="D5596" s="130">
        <f t="shared" si="176"/>
        <v>1.2340236694562204E-2</v>
      </c>
      <c r="E5596" s="130">
        <v>-2.9436321666285851E-2</v>
      </c>
      <c r="G5596" s="130">
        <v>5594</v>
      </c>
      <c r="H5596" s="130">
        <f t="shared" ca="1" si="177"/>
        <v>-1.0526743925550322E-2</v>
      </c>
    </row>
    <row r="5597" spans="2:8" x14ac:dyDescent="0.25">
      <c r="B5597" s="136">
        <v>37894</v>
      </c>
      <c r="C5597" s="261">
        <v>1.338045477867126</v>
      </c>
      <c r="D5597" s="130">
        <f t="shared" si="176"/>
        <v>-2.7832204686959955E-3</v>
      </c>
      <c r="E5597" s="130">
        <v>-1.2189811534958709E-2</v>
      </c>
      <c r="G5597" s="130">
        <v>5595</v>
      </c>
      <c r="H5597" s="130">
        <f t="shared" ca="1" si="177"/>
        <v>1.7385625029914514E-2</v>
      </c>
    </row>
    <row r="5598" spans="2:8" x14ac:dyDescent="0.25">
      <c r="B5598" s="136">
        <v>37893</v>
      </c>
      <c r="C5598" s="261">
        <v>1.341779947280884</v>
      </c>
      <c r="D5598" s="130">
        <f t="shared" si="176"/>
        <v>6.1909037500140224E-3</v>
      </c>
      <c r="E5598" s="130">
        <v>2.7909884047519944E-3</v>
      </c>
      <c r="G5598" s="130">
        <v>5596</v>
      </c>
      <c r="H5598" s="130">
        <f t="shared" ca="1" si="177"/>
        <v>1.310290948772912E-2</v>
      </c>
    </row>
    <row r="5599" spans="2:8" x14ac:dyDescent="0.25">
      <c r="B5599" s="136">
        <v>37890</v>
      </c>
      <c r="C5599" s="261">
        <v>1.333524227142334</v>
      </c>
      <c r="D5599" s="130">
        <f t="shared" si="176"/>
        <v>-9.6350303959847599E-3</v>
      </c>
      <c r="E5599" s="130">
        <v>-6.1528122813880454E-3</v>
      </c>
      <c r="G5599" s="130">
        <v>5597</v>
      </c>
      <c r="H5599" s="130">
        <f t="shared" ca="1" si="177"/>
        <v>-1.2098253918264856E-2</v>
      </c>
    </row>
    <row r="5600" spans="2:8" x14ac:dyDescent="0.25">
      <c r="B5600" s="136">
        <v>37889</v>
      </c>
      <c r="C5600" s="261">
        <v>1.346497774124146</v>
      </c>
      <c r="D5600" s="130">
        <f t="shared" si="176"/>
        <v>-4.6498905667064581E-3</v>
      </c>
      <c r="E5600" s="130">
        <v>9.7287673652645488E-3</v>
      </c>
      <c r="G5600" s="130">
        <v>5598</v>
      </c>
      <c r="H5600" s="130">
        <f t="shared" ca="1" si="177"/>
        <v>1.8559426214474796E-2</v>
      </c>
    </row>
    <row r="5601" spans="2:8" x14ac:dyDescent="0.25">
      <c r="B5601" s="136">
        <v>37888</v>
      </c>
      <c r="C5601" s="261">
        <v>1.352788090705872</v>
      </c>
      <c r="D5601" s="130">
        <f t="shared" si="176"/>
        <v>-4.0516320007042694E-3</v>
      </c>
      <c r="E5601" s="130">
        <v>4.6716130561877279E-3</v>
      </c>
      <c r="G5601" s="130">
        <v>5599</v>
      </c>
      <c r="H5601" s="130">
        <f t="shared" ca="1" si="177"/>
        <v>1.8154019920279353E-2</v>
      </c>
    </row>
    <row r="5602" spans="2:8" x14ac:dyDescent="0.25">
      <c r="B5602" s="136">
        <v>37887</v>
      </c>
      <c r="C5602" s="261">
        <v>1.358291387557983</v>
      </c>
      <c r="D5602" s="130">
        <f t="shared" si="176"/>
        <v>8.3170282977537893E-3</v>
      </c>
      <c r="E5602" s="130">
        <v>4.068114503609623E-3</v>
      </c>
      <c r="G5602" s="130">
        <v>5600</v>
      </c>
      <c r="H5602" s="130">
        <f t="shared" ca="1" si="177"/>
        <v>-2.3213190526129537E-2</v>
      </c>
    </row>
    <row r="5603" spans="2:8" x14ac:dyDescent="0.25">
      <c r="B5603" s="136">
        <v>37886</v>
      </c>
      <c r="C5603" s="261">
        <v>1.347087621688843</v>
      </c>
      <c r="D5603" s="130">
        <f t="shared" si="176"/>
        <v>-9.9679655551738605E-3</v>
      </c>
      <c r="E5603" s="130">
        <v>-8.2484259060809882E-3</v>
      </c>
      <c r="G5603" s="130">
        <v>5601</v>
      </c>
      <c r="H5603" s="130">
        <f t="shared" ca="1" si="177"/>
        <v>3.2060559435675019E-2</v>
      </c>
    </row>
    <row r="5604" spans="2:8" x14ac:dyDescent="0.25">
      <c r="B5604" s="136">
        <v>37883</v>
      </c>
      <c r="C5604" s="261">
        <v>1.3606505393981929</v>
      </c>
      <c r="D5604" s="130">
        <f t="shared" si="176"/>
        <v>3.1886099852467824E-3</v>
      </c>
      <c r="E5604" s="130">
        <v>1.0068326284778786E-2</v>
      </c>
      <c r="G5604" s="130">
        <v>5602</v>
      </c>
      <c r="H5604" s="130">
        <f t="shared" ca="1" si="177"/>
        <v>-7.7976628209310691E-3</v>
      </c>
    </row>
    <row r="5605" spans="2:8" x14ac:dyDescent="0.25">
      <c r="B5605" s="136">
        <v>37882</v>
      </c>
      <c r="C5605" s="261">
        <v>1.356325745582581</v>
      </c>
      <c r="D5605" s="130">
        <f t="shared" si="176"/>
        <v>-1.4471430750480512E-3</v>
      </c>
      <c r="E5605" s="130">
        <v>-3.178475067907395E-3</v>
      </c>
      <c r="G5605" s="130">
        <v>5603</v>
      </c>
      <c r="H5605" s="130">
        <f t="shared" ca="1" si="177"/>
        <v>-4.3082924321173791E-2</v>
      </c>
    </row>
    <row r="5606" spans="2:8" x14ac:dyDescent="0.25">
      <c r="B5606" s="136">
        <v>37881</v>
      </c>
      <c r="C5606" s="261">
        <v>1.358291387557983</v>
      </c>
      <c r="D5606" s="130">
        <f t="shared" si="176"/>
        <v>1.7373208206256471E-2</v>
      </c>
      <c r="E5606" s="130">
        <v>1.4492403331602644E-3</v>
      </c>
      <c r="G5606" s="130">
        <v>5604</v>
      </c>
      <c r="H5606" s="130">
        <f t="shared" ca="1" si="177"/>
        <v>7.7387243901996926E-3</v>
      </c>
    </row>
    <row r="5607" spans="2:8" x14ac:dyDescent="0.25">
      <c r="B5607" s="136">
        <v>37880</v>
      </c>
      <c r="C5607" s="261">
        <v>1.335096478462219</v>
      </c>
      <c r="D5607" s="130">
        <f t="shared" si="176"/>
        <v>5.20446229351832E-2</v>
      </c>
      <c r="E5607" s="130">
        <v>-1.7076534025195527E-2</v>
      </c>
      <c r="G5607" s="130">
        <v>5605</v>
      </c>
      <c r="H5607" s="130">
        <f t="shared" ca="1" si="177"/>
        <v>2.1809150365313668E-2</v>
      </c>
    </row>
    <row r="5608" spans="2:8" x14ac:dyDescent="0.25">
      <c r="B5608" s="136">
        <v>37879</v>
      </c>
      <c r="C5608" s="261">
        <v>1.269049286842346</v>
      </c>
      <c r="D5608" s="130">
        <f t="shared" si="176"/>
        <v>-1.2844406083342688E-2</v>
      </c>
      <c r="E5608" s="130">
        <v>-4.9469976653632577E-2</v>
      </c>
      <c r="G5608" s="130">
        <v>5606</v>
      </c>
      <c r="H5608" s="130">
        <f t="shared" ca="1" si="177"/>
        <v>-3.6492312421325557E-2</v>
      </c>
    </row>
    <row r="5609" spans="2:8" x14ac:dyDescent="0.25">
      <c r="B5609" s="136">
        <v>37876</v>
      </c>
      <c r="C5609" s="261">
        <v>1.2855615615844731</v>
      </c>
      <c r="D5609" s="130">
        <f t="shared" si="176"/>
        <v>-1.8901754092605094E-2</v>
      </c>
      <c r="E5609" s="130">
        <v>1.3011531477404669E-2</v>
      </c>
      <c r="G5609" s="130">
        <v>5607</v>
      </c>
      <c r="H5609" s="130">
        <f t="shared" ca="1" si="177"/>
        <v>9.8590832519279241E-3</v>
      </c>
    </row>
    <row r="5610" spans="2:8" x14ac:dyDescent="0.25">
      <c r="B5610" s="136">
        <v>37875</v>
      </c>
      <c r="C5610" s="261">
        <v>1.3103290796279909</v>
      </c>
      <c r="D5610" s="130">
        <f t="shared" si="176"/>
        <v>1.6312933606006098E-2</v>
      </c>
      <c r="E5610" s="130">
        <v>1.926591365487898E-2</v>
      </c>
      <c r="G5610" s="130">
        <v>5608</v>
      </c>
      <c r="H5610" s="130">
        <f t="shared" ca="1" si="177"/>
        <v>9.0794919456420077E-3</v>
      </c>
    </row>
    <row r="5611" spans="2:8" x14ac:dyDescent="0.25">
      <c r="B5611" s="136">
        <v>37874</v>
      </c>
      <c r="C5611" s="261">
        <v>1.2892968654632571</v>
      </c>
      <c r="D5611" s="130">
        <f t="shared" si="176"/>
        <v>-2.2211642594749632E-2</v>
      </c>
      <c r="E5611" s="130">
        <v>-1.6051093188517985E-2</v>
      </c>
      <c r="G5611" s="130">
        <v>5609</v>
      </c>
      <c r="H5611" s="130">
        <f t="shared" ca="1" si="177"/>
        <v>1.3941068144173018E-2</v>
      </c>
    </row>
    <row r="5612" spans="2:8" x14ac:dyDescent="0.25">
      <c r="B5612" s="136">
        <v>37873</v>
      </c>
      <c r="C5612" s="261">
        <v>1.318584799766541</v>
      </c>
      <c r="D5612" s="130">
        <f t="shared" si="176"/>
        <v>-9.8893879831223486E-3</v>
      </c>
      <c r="E5612" s="130">
        <v>2.2716206862692146E-2</v>
      </c>
      <c r="G5612" s="130">
        <v>5610</v>
      </c>
      <c r="H5612" s="130">
        <f t="shared" ca="1" si="177"/>
        <v>2.3590888026751879E-2</v>
      </c>
    </row>
    <row r="5613" spans="2:8" x14ac:dyDescent="0.25">
      <c r="B5613" s="136">
        <v>37872</v>
      </c>
      <c r="C5613" s="261">
        <v>1.3317550420761111</v>
      </c>
      <c r="D5613" s="130">
        <f t="shared" si="176"/>
        <v>1.5437662985730252E-2</v>
      </c>
      <c r="E5613" s="130">
        <v>9.9881648202693653E-3</v>
      </c>
      <c r="G5613" s="130">
        <v>5611</v>
      </c>
      <c r="H5613" s="130">
        <f t="shared" ca="1" si="177"/>
        <v>1.7151415714583635E-2</v>
      </c>
    </row>
    <row r="5614" spans="2:8" x14ac:dyDescent="0.25">
      <c r="B5614" s="136">
        <v>37869</v>
      </c>
      <c r="C5614" s="261">
        <v>1.311508417129517</v>
      </c>
      <c r="D5614" s="130">
        <f t="shared" si="176"/>
        <v>6.0394219562701051E-2</v>
      </c>
      <c r="E5614" s="130">
        <v>-1.5202964739694902E-2</v>
      </c>
      <c r="G5614" s="130">
        <v>5612</v>
      </c>
      <c r="H5614" s="130">
        <f t="shared" ca="1" si="177"/>
        <v>3.4860049385190488E-2</v>
      </c>
    </row>
    <row r="5615" spans="2:8" x14ac:dyDescent="0.25">
      <c r="B5615" s="136">
        <v>37868</v>
      </c>
      <c r="C5615" s="261">
        <v>1.2368121147155759</v>
      </c>
      <c r="D5615" s="130">
        <f t="shared" si="176"/>
        <v>7.2256564426193576E-2</v>
      </c>
      <c r="E5615" s="130">
        <v>-5.6954497156356809E-2</v>
      </c>
      <c r="G5615" s="130">
        <v>5613</v>
      </c>
      <c r="H5615" s="130">
        <f t="shared" ca="1" si="177"/>
        <v>-1.2283337441267486E-3</v>
      </c>
    </row>
    <row r="5616" spans="2:8" x14ac:dyDescent="0.25">
      <c r="B5616" s="136">
        <v>37867</v>
      </c>
      <c r="C5616" s="261">
        <v>1.153466582298279</v>
      </c>
      <c r="D5616" s="130">
        <f t="shared" si="176"/>
        <v>1.015607863992357E-2</v>
      </c>
      <c r="E5616" s="130">
        <v>-6.7387383601480583E-2</v>
      </c>
      <c r="G5616" s="130">
        <v>5614</v>
      </c>
      <c r="H5616" s="130">
        <f t="shared" ca="1" si="177"/>
        <v>2.5713955389799412E-2</v>
      </c>
    </row>
    <row r="5617" spans="2:8" x14ac:dyDescent="0.25">
      <c r="B5617" s="136">
        <v>37866</v>
      </c>
      <c r="C5617" s="261">
        <v>1.1418696641921999</v>
      </c>
      <c r="D5617" s="130">
        <f t="shared" si="176"/>
        <v>2.2711664983269639E-2</v>
      </c>
      <c r="E5617" s="130">
        <v>-1.0053969732675111E-2</v>
      </c>
      <c r="G5617" s="130">
        <v>5615</v>
      </c>
      <c r="H5617" s="130">
        <f t="shared" ca="1" si="177"/>
        <v>2.8551269287585244E-3</v>
      </c>
    </row>
    <row r="5618" spans="2:8" x14ac:dyDescent="0.25">
      <c r="B5618" s="136">
        <v>37862</v>
      </c>
      <c r="C5618" s="261">
        <v>1.1165118217468259</v>
      </c>
      <c r="D5618" s="130">
        <f t="shared" si="176"/>
        <v>-1.2312415875997723E-3</v>
      </c>
      <c r="E5618" s="130">
        <v>-2.2207300220479224E-2</v>
      </c>
      <c r="G5618" s="130">
        <v>5616</v>
      </c>
      <c r="H5618" s="130">
        <f t="shared" ca="1" si="177"/>
        <v>-1.5698187665166977E-3</v>
      </c>
    </row>
    <row r="5619" spans="2:8" x14ac:dyDescent="0.25">
      <c r="B5619" s="136">
        <v>37861</v>
      </c>
      <c r="C5619" s="261">
        <v>1.117888212203979</v>
      </c>
      <c r="D5619" s="130">
        <f t="shared" si="176"/>
        <v>1.0124810255407105E-2</v>
      </c>
      <c r="E5619" s="130">
        <v>1.2327594122556464E-3</v>
      </c>
      <c r="G5619" s="130">
        <v>5617</v>
      </c>
      <c r="H5619" s="130">
        <f t="shared" ca="1" si="177"/>
        <v>-1.2801252838223195E-2</v>
      </c>
    </row>
    <row r="5620" spans="2:8" x14ac:dyDescent="0.25">
      <c r="B5620" s="136">
        <v>37860</v>
      </c>
      <c r="C5620" s="261">
        <v>1.1066832542419429</v>
      </c>
      <c r="D5620" s="130">
        <f t="shared" si="176"/>
        <v>4.2399175021401274E-2</v>
      </c>
      <c r="E5620" s="130">
        <v>-1.0023325981714157E-2</v>
      </c>
      <c r="G5620" s="130">
        <v>5618</v>
      </c>
      <c r="H5620" s="130">
        <f t="shared" ca="1" si="177"/>
        <v>2.3921518275821702E-2</v>
      </c>
    </row>
    <row r="5621" spans="2:8" x14ac:dyDescent="0.25">
      <c r="B5621" s="136">
        <v>37859</v>
      </c>
      <c r="C5621" s="261">
        <v>1.0616693496704099</v>
      </c>
      <c r="D5621" s="130">
        <f t="shared" si="176"/>
        <v>-7.169042152291613E-3</v>
      </c>
      <c r="E5621" s="130">
        <v>-4.0674605311857417E-2</v>
      </c>
      <c r="G5621" s="130">
        <v>5619</v>
      </c>
      <c r="H5621" s="130">
        <f t="shared" ca="1" si="177"/>
        <v>-2.6726957125411531E-2</v>
      </c>
    </row>
    <row r="5622" spans="2:8" x14ac:dyDescent="0.25">
      <c r="B5622" s="136">
        <v>37858</v>
      </c>
      <c r="C5622" s="261">
        <v>1.069335460662842</v>
      </c>
      <c r="D5622" s="130">
        <f t="shared" si="176"/>
        <v>1.8413515947344361E-3</v>
      </c>
      <c r="E5622" s="130">
        <v>7.2208084323165129E-3</v>
      </c>
      <c r="G5622" s="130">
        <v>5620</v>
      </c>
      <c r="H5622" s="130">
        <f t="shared" ca="1" si="177"/>
        <v>1.8809057373058023E-2</v>
      </c>
    </row>
    <row r="5623" spans="2:8" x14ac:dyDescent="0.25">
      <c r="B5623" s="136">
        <v>37855</v>
      </c>
      <c r="C5623" s="261">
        <v>1.0673700571060181</v>
      </c>
      <c r="D5623" s="130">
        <f t="shared" si="176"/>
        <v>-2.4609209084483021E-2</v>
      </c>
      <c r="E5623" s="130">
        <v>-1.8379672508060947E-3</v>
      </c>
      <c r="G5623" s="130">
        <v>5621</v>
      </c>
      <c r="H5623" s="130">
        <f t="shared" ca="1" si="177"/>
        <v>-1.1050655754704848E-2</v>
      </c>
    </row>
    <row r="5624" spans="2:8" x14ac:dyDescent="0.25">
      <c r="B5624" s="136">
        <v>37854</v>
      </c>
      <c r="C5624" s="261">
        <v>1.094299912452698</v>
      </c>
      <c r="D5624" s="130">
        <f t="shared" si="176"/>
        <v>2.4287008481260804E-2</v>
      </c>
      <c r="E5624" s="130">
        <v>2.5230101938305605E-2</v>
      </c>
      <c r="G5624" s="130">
        <v>5622</v>
      </c>
      <c r="H5624" s="130">
        <f t="shared" ca="1" si="177"/>
        <v>-2.7889601090509072E-2</v>
      </c>
    </row>
    <row r="5625" spans="2:8" x14ac:dyDescent="0.25">
      <c r="B5625" s="136">
        <v>37853</v>
      </c>
      <c r="C5625" s="261">
        <v>1.0683528184890749</v>
      </c>
      <c r="D5625" s="130">
        <f t="shared" si="176"/>
        <v>2.5471932575568249E-2</v>
      </c>
      <c r="E5625" s="130">
        <v>-2.3711135922022321E-2</v>
      </c>
      <c r="G5625" s="130">
        <v>5623</v>
      </c>
      <c r="H5625" s="130">
        <f t="shared" ca="1" si="177"/>
        <v>5.1454605619529012E-2</v>
      </c>
    </row>
    <row r="5626" spans="2:8" x14ac:dyDescent="0.25">
      <c r="B5626" s="136">
        <v>37852</v>
      </c>
      <c r="C5626" s="261">
        <v>1.0418157577514651</v>
      </c>
      <c r="D5626" s="130">
        <f t="shared" si="176"/>
        <v>1.923076474519228E-2</v>
      </c>
      <c r="E5626" s="130">
        <v>-2.4839229399085668E-2</v>
      </c>
      <c r="G5626" s="130">
        <v>5624</v>
      </c>
      <c r="H5626" s="130">
        <f t="shared" ca="1" si="177"/>
        <v>2.0097255973165443E-3</v>
      </c>
    </row>
    <row r="5627" spans="2:8" x14ac:dyDescent="0.25">
      <c r="B5627" s="136">
        <v>37851</v>
      </c>
      <c r="C5627" s="261">
        <v>1.0221588611602781</v>
      </c>
      <c r="D5627" s="130">
        <f t="shared" si="176"/>
        <v>8.9248386889150891E-3</v>
      </c>
      <c r="E5627" s="130">
        <v>-1.8867920210395114E-2</v>
      </c>
      <c r="G5627" s="130">
        <v>5625</v>
      </c>
      <c r="H5627" s="130">
        <f t="shared" ca="1" si="177"/>
        <v>-3.8259369051501096E-2</v>
      </c>
    </row>
    <row r="5628" spans="2:8" x14ac:dyDescent="0.25">
      <c r="B5628" s="136">
        <v>37848</v>
      </c>
      <c r="C5628" s="261">
        <v>1.0131169557571409</v>
      </c>
      <c r="D5628" s="130">
        <f t="shared" si="176"/>
        <v>-1.1627149870943529E-3</v>
      </c>
      <c r="E5628" s="130">
        <v>-8.8458905427611454E-3</v>
      </c>
      <c r="G5628" s="130">
        <v>5626</v>
      </c>
      <c r="H5628" s="130">
        <f t="shared" ca="1" si="177"/>
        <v>-4.8022603834093916E-2</v>
      </c>
    </row>
    <row r="5629" spans="2:8" x14ac:dyDescent="0.25">
      <c r="B5629" s="136">
        <v>37847</v>
      </c>
      <c r="C5629" s="261">
        <v>1.014296293258667</v>
      </c>
      <c r="D5629" s="130">
        <f t="shared" si="176"/>
        <v>-9.6820629392820534E-4</v>
      </c>
      <c r="E5629" s="130">
        <v>1.164068466946876E-3</v>
      </c>
      <c r="G5629" s="130">
        <v>5627</v>
      </c>
      <c r="H5629" s="130">
        <f t="shared" ca="1" si="177"/>
        <v>-2.5723603772770231E-2</v>
      </c>
    </row>
    <row r="5630" spans="2:8" x14ac:dyDescent="0.25">
      <c r="B5630" s="136">
        <v>37846</v>
      </c>
      <c r="C5630" s="261">
        <v>1.015279293060303</v>
      </c>
      <c r="D5630" s="130">
        <f t="shared" si="176"/>
        <v>-9.2075002498269755E-3</v>
      </c>
      <c r="E5630" s="130">
        <v>9.6914462585468461E-4</v>
      </c>
      <c r="G5630" s="130">
        <v>5628</v>
      </c>
      <c r="H5630" s="130">
        <f t="shared" ca="1" si="177"/>
        <v>-5.5167143007193352E-2</v>
      </c>
    </row>
    <row r="5631" spans="2:8" x14ac:dyDescent="0.25">
      <c r="B5631" s="136">
        <v>37845</v>
      </c>
      <c r="C5631" s="261">
        <v>1.024714350700378</v>
      </c>
      <c r="D5631" s="130">
        <f t="shared" si="176"/>
        <v>1.3413459225913207E-2</v>
      </c>
      <c r="E5631" s="130">
        <v>9.2930661588058391E-3</v>
      </c>
      <c r="G5631" s="130">
        <v>5629</v>
      </c>
      <c r="H5631" s="130">
        <f t="shared" ca="1" si="177"/>
        <v>4.0526159262749432E-2</v>
      </c>
    </row>
    <row r="5632" spans="2:8" x14ac:dyDescent="0.25">
      <c r="B5632" s="136">
        <v>37844</v>
      </c>
      <c r="C5632" s="261">
        <v>1.0111513137817381</v>
      </c>
      <c r="D5632" s="130">
        <f t="shared" si="176"/>
        <v>4.8839422494709418E-3</v>
      </c>
      <c r="E5632" s="130">
        <v>-1.3235919755949323E-2</v>
      </c>
      <c r="G5632" s="130">
        <v>5630</v>
      </c>
      <c r="H5632" s="130">
        <f t="shared" ca="1" si="177"/>
        <v>-3.4122207024585842E-2</v>
      </c>
    </row>
    <row r="5633" spans="2:8" x14ac:dyDescent="0.25">
      <c r="B5633" s="136">
        <v>37841</v>
      </c>
      <c r="C5633" s="261">
        <v>1.0062369108200071</v>
      </c>
      <c r="D5633" s="130">
        <f t="shared" si="176"/>
        <v>-2.4952130869397886E-2</v>
      </c>
      <c r="E5633" s="130">
        <v>-4.8602052875260909E-3</v>
      </c>
      <c r="G5633" s="130">
        <v>5631</v>
      </c>
      <c r="H5633" s="130">
        <f t="shared" ca="1" si="177"/>
        <v>-2.1024047696641397E-3</v>
      </c>
    </row>
    <row r="5634" spans="2:8" x14ac:dyDescent="0.25">
      <c r="B5634" s="136">
        <v>37840</v>
      </c>
      <c r="C5634" s="261">
        <v>1.031987190246582</v>
      </c>
      <c r="D5634" s="130">
        <f t="shared" si="176"/>
        <v>4.0840517694840428E-2</v>
      </c>
      <c r="E5634" s="130">
        <v>2.5590672683225658E-2</v>
      </c>
      <c r="G5634" s="130">
        <v>5632</v>
      </c>
      <c r="H5634" s="130">
        <f t="shared" ca="1" si="177"/>
        <v>-2.070523514223593E-2</v>
      </c>
    </row>
    <row r="5635" spans="2:8" x14ac:dyDescent="0.25">
      <c r="B5635" s="136">
        <v>37839</v>
      </c>
      <c r="C5635" s="261">
        <v>0.99149405956268311</v>
      </c>
      <c r="D5635" s="130">
        <f t="shared" ref="D5635:D5698" si="178">(C5635-C5636)/C5636</f>
        <v>-4.1064626596225812E-2</v>
      </c>
      <c r="E5635" s="130">
        <v>-3.9238016776374458E-2</v>
      </c>
      <c r="G5635" s="130">
        <v>5633</v>
      </c>
      <c r="H5635" s="130">
        <f t="shared" ref="H5635:H5698" ca="1" si="179">_xlfn.NORM.INV(RAND(),N$5,N$6)</f>
        <v>1.7155164677041354E-2</v>
      </c>
    </row>
    <row r="5636" spans="2:8" x14ac:dyDescent="0.25">
      <c r="B5636" s="136">
        <v>37838</v>
      </c>
      <c r="C5636" s="261">
        <v>1.033952951431274</v>
      </c>
      <c r="D5636" s="130">
        <f t="shared" si="178"/>
        <v>-2.8983198416805071E-2</v>
      </c>
      <c r="E5636" s="130">
        <v>4.2823142972049824E-2</v>
      </c>
      <c r="G5636" s="130">
        <v>5634</v>
      </c>
      <c r="H5636" s="130">
        <f t="shared" ca="1" si="179"/>
        <v>-1.0398776833946802E-2</v>
      </c>
    </row>
    <row r="5637" spans="2:8" x14ac:dyDescent="0.25">
      <c r="B5637" s="136">
        <v>37837</v>
      </c>
      <c r="C5637" s="261">
        <v>1.064814686775208</v>
      </c>
      <c r="D5637" s="130">
        <f t="shared" si="178"/>
        <v>6.8777984912692571E-3</v>
      </c>
      <c r="E5637" s="130">
        <v>2.9848297547014013E-2</v>
      </c>
      <c r="G5637" s="130">
        <v>5635</v>
      </c>
      <c r="H5637" s="130">
        <f t="shared" ca="1" si="179"/>
        <v>-5.5374003376660062E-2</v>
      </c>
    </row>
    <row r="5638" spans="2:8" x14ac:dyDescent="0.25">
      <c r="B5638" s="136">
        <v>37834</v>
      </c>
      <c r="C5638" s="261">
        <v>1.057541131973267</v>
      </c>
      <c r="D5638" s="130">
        <f t="shared" si="178"/>
        <v>1.0708064315832736E-2</v>
      </c>
      <c r="E5638" s="130">
        <v>-6.8308175049396468E-3</v>
      </c>
      <c r="G5638" s="130">
        <v>5636</v>
      </c>
      <c r="H5638" s="130">
        <f t="shared" ca="1" si="179"/>
        <v>-1.1462401828393268E-2</v>
      </c>
    </row>
    <row r="5639" spans="2:8" x14ac:dyDescent="0.25">
      <c r="B5639" s="136">
        <v>37833</v>
      </c>
      <c r="C5639" s="261">
        <v>1.046336889266968</v>
      </c>
      <c r="D5639" s="130">
        <f t="shared" si="178"/>
        <v>4.5570716477133399E-2</v>
      </c>
      <c r="E5639" s="130">
        <v>-1.0594616481150992E-2</v>
      </c>
      <c r="G5639" s="130">
        <v>5637</v>
      </c>
      <c r="H5639" s="130">
        <f t="shared" ca="1" si="179"/>
        <v>-4.8472908257712825E-2</v>
      </c>
    </row>
    <row r="5640" spans="2:8" x14ac:dyDescent="0.25">
      <c r="B5640" s="136">
        <v>37832</v>
      </c>
      <c r="C5640" s="261">
        <v>1.0007327795028691</v>
      </c>
      <c r="D5640" s="130">
        <f t="shared" si="178"/>
        <v>-2.8249985154189788E-2</v>
      </c>
      <c r="E5640" s="130">
        <v>-4.3584537859549001E-2</v>
      </c>
      <c r="G5640" s="130">
        <v>5638</v>
      </c>
      <c r="H5640" s="130">
        <f t="shared" ca="1" si="179"/>
        <v>-4.9043234661203111E-3</v>
      </c>
    </row>
    <row r="5641" spans="2:8" x14ac:dyDescent="0.25">
      <c r="B5641" s="136">
        <v>37831</v>
      </c>
      <c r="C5641" s="261">
        <v>1.0298253297805791</v>
      </c>
      <c r="D5641" s="130">
        <f t="shared" si="178"/>
        <v>-2.2574423354842242E-2</v>
      </c>
      <c r="E5641" s="130">
        <v>2.9071247463445912E-2</v>
      </c>
      <c r="G5641" s="130">
        <v>5639</v>
      </c>
      <c r="H5641" s="130">
        <f t="shared" ca="1" si="179"/>
        <v>-1.051509956831608E-3</v>
      </c>
    </row>
    <row r="5642" spans="2:8" x14ac:dyDescent="0.25">
      <c r="B5642" s="136">
        <v>37830</v>
      </c>
      <c r="C5642" s="261">
        <v>1.05360996723175</v>
      </c>
      <c r="D5642" s="130">
        <f t="shared" si="178"/>
        <v>-2.5454581139868E-2</v>
      </c>
      <c r="E5642" s="130">
        <v>2.3095797669143259E-2</v>
      </c>
      <c r="G5642" s="130">
        <v>5640</v>
      </c>
      <c r="H5642" s="130">
        <f t="shared" ca="1" si="179"/>
        <v>1.499179596680468E-2</v>
      </c>
    </row>
    <row r="5643" spans="2:8" x14ac:dyDescent="0.25">
      <c r="B5643" s="136">
        <v>37827</v>
      </c>
      <c r="C5643" s="261">
        <v>1.081129670143127</v>
      </c>
      <c r="D5643" s="130">
        <f t="shared" si="178"/>
        <v>1.5697484939539565E-2</v>
      </c>
      <c r="E5643" s="130">
        <v>2.6119440558902543E-2</v>
      </c>
      <c r="G5643" s="130">
        <v>5641</v>
      </c>
      <c r="H5643" s="130">
        <f t="shared" ca="1" si="179"/>
        <v>-2.6190289119350153E-2</v>
      </c>
    </row>
    <row r="5644" spans="2:8" x14ac:dyDescent="0.25">
      <c r="B5644" s="136">
        <v>37826</v>
      </c>
      <c r="C5644" s="261">
        <v>1.0644209384918211</v>
      </c>
      <c r="D5644" s="130">
        <f t="shared" si="178"/>
        <v>2.6734862605803284E-2</v>
      </c>
      <c r="E5644" s="130">
        <v>-1.5454882159596933E-2</v>
      </c>
      <c r="G5644" s="130">
        <v>5642</v>
      </c>
      <c r="H5644" s="130">
        <f t="shared" ca="1" si="179"/>
        <v>-2.1052236241402775E-2</v>
      </c>
    </row>
    <row r="5645" spans="2:8" x14ac:dyDescent="0.25">
      <c r="B5645" s="136">
        <v>37825</v>
      </c>
      <c r="C5645" s="261">
        <v>1.0367047786712651</v>
      </c>
      <c r="D5645" s="130">
        <f t="shared" si="178"/>
        <v>3.8065306390053992E-3</v>
      </c>
      <c r="E5645" s="130">
        <v>-2.603872097802494E-2</v>
      </c>
      <c r="G5645" s="130">
        <v>5643</v>
      </c>
      <c r="H5645" s="130">
        <f t="shared" ca="1" si="179"/>
        <v>-1.4014656546779655E-2</v>
      </c>
    </row>
    <row r="5646" spans="2:8" x14ac:dyDescent="0.25">
      <c r="B5646" s="136">
        <v>37824</v>
      </c>
      <c r="C5646" s="261">
        <v>1.032773494720459</v>
      </c>
      <c r="D5646" s="130">
        <f t="shared" si="178"/>
        <v>1.0384524327394619E-2</v>
      </c>
      <c r="E5646" s="130">
        <v>-3.792095909738931E-3</v>
      </c>
      <c r="G5646" s="130">
        <v>5644</v>
      </c>
      <c r="H5646" s="130">
        <f t="shared" ca="1" si="179"/>
        <v>-2.2547668117327554E-2</v>
      </c>
    </row>
    <row r="5647" spans="2:8" x14ac:dyDescent="0.25">
      <c r="B5647" s="136">
        <v>37823</v>
      </c>
      <c r="C5647" s="261">
        <v>1.0221588611602781</v>
      </c>
      <c r="D5647" s="130">
        <f t="shared" si="178"/>
        <v>-4.0413151609415193E-2</v>
      </c>
      <c r="E5647" s="130">
        <v>-1.0277794322223531E-2</v>
      </c>
      <c r="G5647" s="130">
        <v>5645</v>
      </c>
      <c r="H5647" s="130">
        <f t="shared" ca="1" si="179"/>
        <v>3.4842885529641821E-2</v>
      </c>
    </row>
    <row r="5648" spans="2:8" x14ac:dyDescent="0.25">
      <c r="B5648" s="136">
        <v>37820</v>
      </c>
      <c r="C5648" s="261">
        <v>1.065207242965698</v>
      </c>
      <c r="D5648" s="130">
        <f t="shared" si="178"/>
        <v>2.6908345538176111E-2</v>
      </c>
      <c r="E5648" s="130">
        <v>4.2115157869447639E-2</v>
      </c>
      <c r="G5648" s="130">
        <v>5646</v>
      </c>
      <c r="H5648" s="130">
        <f t="shared" ca="1" si="179"/>
        <v>-1.2083480831445706E-2</v>
      </c>
    </row>
    <row r="5649" spans="2:8" x14ac:dyDescent="0.25">
      <c r="B5649" s="136">
        <v>37819</v>
      </c>
      <c r="C5649" s="261">
        <v>1.037295341491699</v>
      </c>
      <c r="D5649" s="130">
        <f t="shared" si="178"/>
        <v>-3.174259457782512E-2</v>
      </c>
      <c r="E5649" s="130">
        <v>-2.6203259185778788E-2</v>
      </c>
      <c r="G5649" s="130">
        <v>5647</v>
      </c>
      <c r="H5649" s="130">
        <f t="shared" ca="1" si="179"/>
        <v>1.8729005983198835E-2</v>
      </c>
    </row>
    <row r="5650" spans="2:8" x14ac:dyDescent="0.25">
      <c r="B5650" s="136">
        <v>37818</v>
      </c>
      <c r="C5650" s="261">
        <v>1.071301221847534</v>
      </c>
      <c r="D5650" s="130">
        <f t="shared" si="178"/>
        <v>-2.9385659181393606E-2</v>
      </c>
      <c r="E5650" s="130">
        <v>3.2783219007743988E-2</v>
      </c>
      <c r="G5650" s="130">
        <v>5648</v>
      </c>
      <c r="H5650" s="130">
        <f t="shared" ca="1" si="179"/>
        <v>1.89301057897539E-2</v>
      </c>
    </row>
    <row r="5651" spans="2:8" x14ac:dyDescent="0.25">
      <c r="B5651" s="136">
        <v>37817</v>
      </c>
      <c r="C5651" s="261">
        <v>1.103735208511353</v>
      </c>
      <c r="D5651" s="130">
        <f t="shared" si="178"/>
        <v>5.9119641440510641E-3</v>
      </c>
      <c r="E5651" s="130">
        <v>3.0275319398856228E-2</v>
      </c>
      <c r="G5651" s="130">
        <v>5649</v>
      </c>
      <c r="H5651" s="130">
        <f t="shared" ca="1" si="179"/>
        <v>-4.0456562877142725E-3</v>
      </c>
    </row>
    <row r="5652" spans="2:8" x14ac:dyDescent="0.25">
      <c r="B5652" s="136">
        <v>37816</v>
      </c>
      <c r="C5652" s="261">
        <v>1.097248315811157</v>
      </c>
      <c r="D5652" s="130">
        <f t="shared" si="178"/>
        <v>-7.2603608573321363E-2</v>
      </c>
      <c r="E5652" s="130">
        <v>-5.8772182405461924E-3</v>
      </c>
      <c r="G5652" s="130">
        <v>5650</v>
      </c>
      <c r="H5652" s="130">
        <f t="shared" ca="1" si="179"/>
        <v>1.743247607970666E-2</v>
      </c>
    </row>
    <row r="5653" spans="2:8" x14ac:dyDescent="0.25">
      <c r="B5653" s="136">
        <v>37813</v>
      </c>
      <c r="C5653" s="261">
        <v>1.1831492185592649</v>
      </c>
      <c r="D5653" s="130">
        <f t="shared" si="178"/>
        <v>2.8888995089620988E-2</v>
      </c>
      <c r="E5653" s="130">
        <v>7.8287568556990123E-2</v>
      </c>
      <c r="G5653" s="130">
        <v>5651</v>
      </c>
      <c r="H5653" s="130">
        <f t="shared" ca="1" si="179"/>
        <v>1.6066825526658699E-2</v>
      </c>
    </row>
    <row r="5654" spans="2:8" x14ac:dyDescent="0.25">
      <c r="B5654" s="136">
        <v>37812</v>
      </c>
      <c r="C5654" s="261">
        <v>1.14992892742157</v>
      </c>
      <c r="D5654" s="130">
        <f t="shared" si="178"/>
        <v>3.5398659433772794E-2</v>
      </c>
      <c r="E5654" s="130">
        <v>-2.8077854100387791E-2</v>
      </c>
      <c r="G5654" s="130">
        <v>5652</v>
      </c>
      <c r="H5654" s="130">
        <f t="shared" ca="1" si="179"/>
        <v>-1.3882452960895688E-2</v>
      </c>
    </row>
    <row r="5655" spans="2:8" x14ac:dyDescent="0.25">
      <c r="B5655" s="136">
        <v>37811</v>
      </c>
      <c r="C5655" s="261">
        <v>1.110614657402039</v>
      </c>
      <c r="D5655" s="130">
        <f t="shared" si="178"/>
        <v>8.1546150035749623E-2</v>
      </c>
      <c r="E5655" s="130">
        <v>-3.4188434678031371E-2</v>
      </c>
      <c r="G5655" s="130">
        <v>5653</v>
      </c>
      <c r="H5655" s="130">
        <f t="shared" ca="1" si="179"/>
        <v>-4.3609222702430388E-2</v>
      </c>
    </row>
    <row r="5656" spans="2:8" x14ac:dyDescent="0.25">
      <c r="B5656" s="136">
        <v>37810</v>
      </c>
      <c r="C5656" s="261">
        <v>1.02687680721283</v>
      </c>
      <c r="D5656" s="130">
        <f t="shared" si="178"/>
        <v>2.4314131655567912E-2</v>
      </c>
      <c r="E5656" s="130">
        <v>-7.53977535152376E-2</v>
      </c>
      <c r="G5656" s="130">
        <v>5654</v>
      </c>
      <c r="H5656" s="130">
        <f t="shared" ca="1" si="179"/>
        <v>2.6873095480236423E-2</v>
      </c>
    </row>
    <row r="5657" spans="2:8" x14ac:dyDescent="0.25">
      <c r="B5657" s="136">
        <v>37809</v>
      </c>
      <c r="C5657" s="261">
        <v>1.002501845359802</v>
      </c>
      <c r="D5657" s="130">
        <f t="shared" si="178"/>
        <v>-3.9909822526604528E-2</v>
      </c>
      <c r="E5657" s="130">
        <v>-2.3736987418371078E-2</v>
      </c>
      <c r="G5657" s="130">
        <v>5655</v>
      </c>
      <c r="H5657" s="130">
        <f t="shared" ca="1" si="179"/>
        <v>1.9735467972029859E-2</v>
      </c>
    </row>
    <row r="5658" spans="2:8" x14ac:dyDescent="0.25">
      <c r="B5658" s="136">
        <v>37805</v>
      </c>
      <c r="C5658" s="261">
        <v>1.0441746711730959</v>
      </c>
      <c r="D5658" s="130">
        <f t="shared" si="178"/>
        <v>-1.1721348125968695E-2</v>
      </c>
      <c r="E5658" s="130">
        <v>4.1568827036260816E-2</v>
      </c>
      <c r="G5658" s="130">
        <v>5656</v>
      </c>
      <c r="H5658" s="130">
        <f t="shared" ca="1" si="179"/>
        <v>-3.3353787118022123E-2</v>
      </c>
    </row>
    <row r="5659" spans="2:8" x14ac:dyDescent="0.25">
      <c r="B5659" s="136">
        <v>37804</v>
      </c>
      <c r="C5659" s="261">
        <v>1.0565589666366579</v>
      </c>
      <c r="D5659" s="130">
        <f t="shared" si="178"/>
        <v>-6.1017299635737522E-3</v>
      </c>
      <c r="E5659" s="130">
        <v>1.1860367623789095E-2</v>
      </c>
      <c r="G5659" s="130">
        <v>5657</v>
      </c>
      <c r="H5659" s="130">
        <f t="shared" ca="1" si="179"/>
        <v>-4.9491944321191196E-3</v>
      </c>
    </row>
    <row r="5660" spans="2:8" x14ac:dyDescent="0.25">
      <c r="B5660" s="136">
        <v>37803</v>
      </c>
      <c r="C5660" s="261">
        <v>1.063045382499695</v>
      </c>
      <c r="D5660" s="130">
        <f t="shared" si="178"/>
        <v>8.0152022864468184E-3</v>
      </c>
      <c r="E5660" s="130">
        <v>6.1391896409580468E-3</v>
      </c>
      <c r="G5660" s="130">
        <v>5658</v>
      </c>
      <c r="H5660" s="130">
        <f t="shared" ca="1" si="179"/>
        <v>9.5182876369831332E-3</v>
      </c>
    </row>
    <row r="5661" spans="2:8" x14ac:dyDescent="0.25">
      <c r="B5661" s="136">
        <v>37802</v>
      </c>
      <c r="C5661" s="261">
        <v>1.054592609405518</v>
      </c>
      <c r="D5661" s="130">
        <f t="shared" si="178"/>
        <v>-2.276861407134486E-2</v>
      </c>
      <c r="E5661" s="130">
        <v>-7.9514696487376427E-3</v>
      </c>
      <c r="G5661" s="130">
        <v>5659</v>
      </c>
      <c r="H5661" s="130">
        <f t="shared" ca="1" si="179"/>
        <v>2.0867823309679998E-2</v>
      </c>
    </row>
    <row r="5662" spans="2:8" x14ac:dyDescent="0.25">
      <c r="B5662" s="136">
        <v>37799</v>
      </c>
      <c r="C5662" s="261">
        <v>1.079163670539856</v>
      </c>
      <c r="D5662" s="130">
        <f t="shared" si="178"/>
        <v>3.2731191691497165E-2</v>
      </c>
      <c r="E5662" s="130">
        <v>2.329910234075017E-2</v>
      </c>
      <c r="G5662" s="130">
        <v>5660</v>
      </c>
      <c r="H5662" s="130">
        <f t="shared" ca="1" si="179"/>
        <v>2.5278997589805476E-2</v>
      </c>
    </row>
    <row r="5663" spans="2:8" x14ac:dyDescent="0.25">
      <c r="B5663" s="136">
        <v>37798</v>
      </c>
      <c r="C5663" s="261">
        <v>1.0449608564376831</v>
      </c>
      <c r="D5663" s="130">
        <f t="shared" si="178"/>
        <v>5.7489012094311565E-2</v>
      </c>
      <c r="E5663" s="130">
        <v>-3.1693815345973202E-2</v>
      </c>
      <c r="G5663" s="130">
        <v>5661</v>
      </c>
      <c r="H5663" s="130">
        <f t="shared" ca="1" si="179"/>
        <v>4.3830319941461438E-3</v>
      </c>
    </row>
    <row r="5664" spans="2:8" x14ac:dyDescent="0.25">
      <c r="B5664" s="136">
        <v>37797</v>
      </c>
      <c r="C5664" s="261">
        <v>0.98815292119979858</v>
      </c>
      <c r="D5664" s="130">
        <f t="shared" si="178"/>
        <v>1.555586987495431E-2</v>
      </c>
      <c r="E5664" s="130">
        <v>-5.4363696867598697E-2</v>
      </c>
      <c r="G5664" s="130">
        <v>5662</v>
      </c>
      <c r="H5664" s="130">
        <f t="shared" ca="1" si="179"/>
        <v>6.2207014028351215E-2</v>
      </c>
    </row>
    <row r="5665" spans="2:8" x14ac:dyDescent="0.25">
      <c r="B5665" s="136">
        <v>37796</v>
      </c>
      <c r="C5665" s="261">
        <v>0.97301679849624634</v>
      </c>
      <c r="D5665" s="130">
        <f t="shared" si="178"/>
        <v>6.0979055837233707E-3</v>
      </c>
      <c r="E5665" s="130">
        <v>-1.5317591416087928E-2</v>
      </c>
      <c r="G5665" s="130">
        <v>5663</v>
      </c>
      <c r="H5665" s="130">
        <f t="shared" ca="1" si="179"/>
        <v>-3.2911340990384286E-2</v>
      </c>
    </row>
    <row r="5666" spans="2:8" x14ac:dyDescent="0.25">
      <c r="B5666" s="136">
        <v>37795</v>
      </c>
      <c r="C5666" s="261">
        <v>0.96711939573287964</v>
      </c>
      <c r="D5666" s="130">
        <f t="shared" si="178"/>
        <v>-1.4225875584191109E-2</v>
      </c>
      <c r="E5666" s="130">
        <v>-6.0609465041928049E-3</v>
      </c>
      <c r="G5666" s="130">
        <v>5664</v>
      </c>
      <c r="H5666" s="130">
        <f t="shared" ca="1" si="179"/>
        <v>-9.1243200683058055E-3</v>
      </c>
    </row>
    <row r="5667" spans="2:8" x14ac:dyDescent="0.25">
      <c r="B5667" s="136">
        <v>37792</v>
      </c>
      <c r="C5667" s="261">
        <v>0.98107606172561646</v>
      </c>
      <c r="D5667" s="130">
        <f t="shared" si="178"/>
        <v>2.6954960908612022E-2</v>
      </c>
      <c r="E5667" s="130">
        <v>1.4431171636424999E-2</v>
      </c>
      <c r="G5667" s="130">
        <v>5665</v>
      </c>
      <c r="H5667" s="130">
        <f t="shared" ca="1" si="179"/>
        <v>-4.9938267207926459E-3</v>
      </c>
    </row>
    <row r="5668" spans="2:8" x14ac:dyDescent="0.25">
      <c r="B5668" s="136">
        <v>37791</v>
      </c>
      <c r="C5668" s="261">
        <v>0.95532530546188354</v>
      </c>
      <c r="D5668" s="130">
        <f t="shared" si="178"/>
        <v>-4.8551215714135863E-2</v>
      </c>
      <c r="E5668" s="130">
        <v>-2.6247461607043859E-2</v>
      </c>
      <c r="G5668" s="130">
        <v>5666</v>
      </c>
      <c r="H5668" s="130">
        <f t="shared" ca="1" si="179"/>
        <v>1.4205729982369401E-2</v>
      </c>
    </row>
    <row r="5669" spans="2:8" x14ac:dyDescent="0.25">
      <c r="B5669" s="136">
        <v>37790</v>
      </c>
      <c r="C5669" s="261">
        <v>1.004074335098267</v>
      </c>
      <c r="D5669" s="130">
        <f t="shared" si="178"/>
        <v>-2.7233196363331876E-2</v>
      </c>
      <c r="E5669" s="130">
        <v>5.1028722213962679E-2</v>
      </c>
      <c r="G5669" s="130">
        <v>5667</v>
      </c>
      <c r="H5669" s="130">
        <f t="shared" ca="1" si="179"/>
        <v>-1.9530228602738904E-2</v>
      </c>
    </row>
    <row r="5670" spans="2:8" x14ac:dyDescent="0.25">
      <c r="B5670" s="136">
        <v>37789</v>
      </c>
      <c r="C5670" s="261">
        <v>1.0321840047836299</v>
      </c>
      <c r="D5670" s="130">
        <f t="shared" si="178"/>
        <v>-9.2451596130809187E-3</v>
      </c>
      <c r="E5670" s="130">
        <v>2.7995606204407004E-2</v>
      </c>
      <c r="G5670" s="130">
        <v>5668</v>
      </c>
      <c r="H5670" s="130">
        <f t="shared" ca="1" si="179"/>
        <v>3.9270595682465152E-2</v>
      </c>
    </row>
    <row r="5671" spans="2:8" x14ac:dyDescent="0.25">
      <c r="B5671" s="136">
        <v>37788</v>
      </c>
      <c r="C5671" s="261">
        <v>1.0418157577514651</v>
      </c>
      <c r="D5671" s="130">
        <f t="shared" si="178"/>
        <v>3.7588275423357305E-2</v>
      </c>
      <c r="E5671" s="130">
        <v>9.3314301744621408E-3</v>
      </c>
      <c r="G5671" s="130">
        <v>5669</v>
      </c>
      <c r="H5671" s="130">
        <f t="shared" ca="1" si="179"/>
        <v>-1.1127482192443137E-3</v>
      </c>
    </row>
    <row r="5672" spans="2:8" x14ac:dyDescent="0.25">
      <c r="B5672" s="136">
        <v>37785</v>
      </c>
      <c r="C5672" s="261">
        <v>1.004074335098267</v>
      </c>
      <c r="D5672" s="130">
        <f t="shared" si="178"/>
        <v>1.4700153787058712E-2</v>
      </c>
      <c r="E5672" s="130">
        <v>-3.6226580729259418E-2</v>
      </c>
      <c r="G5672" s="130">
        <v>5670</v>
      </c>
      <c r="H5672" s="130">
        <f t="shared" ca="1" si="179"/>
        <v>-9.4113343918964774E-3</v>
      </c>
    </row>
    <row r="5673" spans="2:8" x14ac:dyDescent="0.25">
      <c r="B5673" s="136">
        <v>37784</v>
      </c>
      <c r="C5673" s="261">
        <v>0.9895281195640564</v>
      </c>
      <c r="D5673" s="130">
        <f t="shared" si="178"/>
        <v>-1.7850770373661817E-3</v>
      </c>
      <c r="E5673" s="130">
        <v>-1.448718986805597E-2</v>
      </c>
      <c r="G5673" s="130">
        <v>5671</v>
      </c>
      <c r="H5673" s="130">
        <f t="shared" ca="1" si="179"/>
        <v>-1.9819981083255618E-2</v>
      </c>
    </row>
    <row r="5674" spans="2:8" x14ac:dyDescent="0.25">
      <c r="B5674" s="136">
        <v>37783</v>
      </c>
      <c r="C5674" s="261">
        <v>0.99129766225814819</v>
      </c>
      <c r="D5674" s="130">
        <f t="shared" si="178"/>
        <v>1.6324474092035728E-2</v>
      </c>
      <c r="E5674" s="130">
        <v>1.7882692357154856E-3</v>
      </c>
      <c r="G5674" s="130">
        <v>5672</v>
      </c>
      <c r="H5674" s="130">
        <f t="shared" ca="1" si="179"/>
        <v>-1.8063827300021588E-2</v>
      </c>
    </row>
    <row r="5675" spans="2:8" x14ac:dyDescent="0.25">
      <c r="B5675" s="136">
        <v>37782</v>
      </c>
      <c r="C5675" s="261">
        <v>0.97537517547607422</v>
      </c>
      <c r="D5675" s="130">
        <f t="shared" si="178"/>
        <v>-1.6097773919165807E-3</v>
      </c>
      <c r="E5675" s="130">
        <v>-1.6062266046106673E-2</v>
      </c>
      <c r="G5675" s="130">
        <v>5673</v>
      </c>
      <c r="H5675" s="130">
        <f t="shared" ca="1" si="179"/>
        <v>2.3264562252804082E-2</v>
      </c>
    </row>
    <row r="5676" spans="2:8" x14ac:dyDescent="0.25">
      <c r="B5676" s="136">
        <v>37781</v>
      </c>
      <c r="C5676" s="261">
        <v>0.9769478440284729</v>
      </c>
      <c r="D5676" s="130">
        <f t="shared" si="178"/>
        <v>-1.0551901992483063E-2</v>
      </c>
      <c r="E5676" s="130">
        <v>1.6123729534443733E-3</v>
      </c>
      <c r="G5676" s="130">
        <v>5674</v>
      </c>
      <c r="H5676" s="130">
        <f t="shared" ca="1" si="179"/>
        <v>-5.4267610448666438E-2</v>
      </c>
    </row>
    <row r="5677" spans="2:8" x14ac:dyDescent="0.25">
      <c r="B5677" s="136">
        <v>37778</v>
      </c>
      <c r="C5677" s="261">
        <v>0.9873664379119873</v>
      </c>
      <c r="D5677" s="130">
        <f t="shared" si="178"/>
        <v>3.1417036425790412E-2</v>
      </c>
      <c r="E5677" s="130">
        <v>1.0664432034112516E-2</v>
      </c>
      <c r="G5677" s="130">
        <v>5675</v>
      </c>
      <c r="H5677" s="130">
        <f t="shared" ca="1" si="179"/>
        <v>3.3170715222182783E-2</v>
      </c>
    </row>
    <row r="5678" spans="2:8" x14ac:dyDescent="0.25">
      <c r="B5678" s="136">
        <v>37777</v>
      </c>
      <c r="C5678" s="261">
        <v>0.95729118585586548</v>
      </c>
      <c r="D5678" s="130">
        <f t="shared" si="178"/>
        <v>8.908104932547364E-3</v>
      </c>
      <c r="E5678" s="130">
        <v>-3.0460071257559496E-2</v>
      </c>
      <c r="G5678" s="130">
        <v>5676</v>
      </c>
      <c r="H5678" s="130">
        <f t="shared" ca="1" si="179"/>
        <v>-2.930398206618719E-2</v>
      </c>
    </row>
    <row r="5679" spans="2:8" x14ac:dyDescent="0.25">
      <c r="B5679" s="136">
        <v>37776</v>
      </c>
      <c r="C5679" s="261">
        <v>0.94883882999420166</v>
      </c>
      <c r="D5679" s="130">
        <f t="shared" si="178"/>
        <v>4.5257945819109129E-2</v>
      </c>
      <c r="E5679" s="130">
        <v>-8.8294512542774501E-3</v>
      </c>
      <c r="G5679" s="130">
        <v>5677</v>
      </c>
      <c r="H5679" s="130">
        <f t="shared" ca="1" si="179"/>
        <v>-2.2181760393190845E-3</v>
      </c>
    </row>
    <row r="5680" spans="2:8" x14ac:dyDescent="0.25">
      <c r="B5680" s="136">
        <v>37775</v>
      </c>
      <c r="C5680" s="261">
        <v>0.90775567293167114</v>
      </c>
      <c r="D5680" s="130">
        <f t="shared" si="178"/>
        <v>3.9131194278274909E-3</v>
      </c>
      <c r="E5680" s="130">
        <v>-4.3298351378370105E-2</v>
      </c>
      <c r="G5680" s="130">
        <v>5678</v>
      </c>
      <c r="H5680" s="130">
        <f t="shared" ca="1" si="179"/>
        <v>-2.5013440768096411E-2</v>
      </c>
    </row>
    <row r="5681" spans="2:8" x14ac:dyDescent="0.25">
      <c r="B5681" s="136">
        <v>37774</v>
      </c>
      <c r="C5681" s="261">
        <v>0.90421736240386963</v>
      </c>
      <c r="D5681" s="130">
        <f t="shared" si="178"/>
        <v>4.0724090547678032E-2</v>
      </c>
      <c r="E5681" s="130">
        <v>-3.8978666102677723E-3</v>
      </c>
      <c r="G5681" s="130">
        <v>5679</v>
      </c>
      <c r="H5681" s="130">
        <f t="shared" ca="1" si="179"/>
        <v>-4.1413588859894506E-3</v>
      </c>
    </row>
    <row r="5682" spans="2:8" x14ac:dyDescent="0.25">
      <c r="B5682" s="136">
        <v>37771</v>
      </c>
      <c r="C5682" s="261">
        <v>0.86883485317230225</v>
      </c>
      <c r="D5682" s="130">
        <f t="shared" si="178"/>
        <v>2.196484441440005E-2</v>
      </c>
      <c r="E5682" s="130">
        <v>-3.9130535093357066E-2</v>
      </c>
      <c r="G5682" s="130">
        <v>5680</v>
      </c>
      <c r="H5682" s="130">
        <f t="shared" ca="1" si="179"/>
        <v>3.9195686124827545E-2</v>
      </c>
    </row>
    <row r="5683" spans="2:8" x14ac:dyDescent="0.25">
      <c r="B5683" s="136">
        <v>37770</v>
      </c>
      <c r="C5683" s="261">
        <v>0.85016119480133057</v>
      </c>
      <c r="D5683" s="130">
        <f t="shared" si="178"/>
        <v>1.7647195222315646E-2</v>
      </c>
      <c r="E5683" s="130">
        <v>-2.1492759300332107E-2</v>
      </c>
      <c r="G5683" s="130">
        <v>5681</v>
      </c>
      <c r="H5683" s="130">
        <f t="shared" ca="1" si="179"/>
        <v>-4.6973485572712585E-4</v>
      </c>
    </row>
    <row r="5684" spans="2:8" x14ac:dyDescent="0.25">
      <c r="B5684" s="136">
        <v>37769</v>
      </c>
      <c r="C5684" s="261">
        <v>0.83541840314865112</v>
      </c>
      <c r="D5684" s="130">
        <f t="shared" si="178"/>
        <v>2.6817785346068341E-2</v>
      </c>
      <c r="E5684" s="130">
        <v>-1.7341172171619294E-2</v>
      </c>
      <c r="G5684" s="130">
        <v>5682</v>
      </c>
      <c r="H5684" s="130">
        <f t="shared" ca="1" si="179"/>
        <v>2.8686582149395389E-3</v>
      </c>
    </row>
    <row r="5685" spans="2:8" x14ac:dyDescent="0.25">
      <c r="B5685" s="136">
        <v>37768</v>
      </c>
      <c r="C5685" s="261">
        <v>0.81359946727752686</v>
      </c>
      <c r="D5685" s="130">
        <f t="shared" si="178"/>
        <v>2.3821171104071587E-2</v>
      </c>
      <c r="E5685" s="130">
        <v>-2.611737518456592E-2</v>
      </c>
      <c r="G5685" s="130">
        <v>5683</v>
      </c>
      <c r="H5685" s="130">
        <f t="shared" ca="1" si="179"/>
        <v>-3.190994316578287E-3</v>
      </c>
    </row>
    <row r="5686" spans="2:8" x14ac:dyDescent="0.25">
      <c r="B5686" s="136">
        <v>37764</v>
      </c>
      <c r="C5686" s="261">
        <v>0.794669508934021</v>
      </c>
      <c r="D5686" s="130">
        <f t="shared" si="178"/>
        <v>-1.6242575430351472E-2</v>
      </c>
      <c r="E5686" s="130">
        <v>-2.3266925686234088E-2</v>
      </c>
      <c r="G5686" s="130">
        <v>5684</v>
      </c>
      <c r="H5686" s="130">
        <f t="shared" ca="1" si="179"/>
        <v>-1.0069872668525714E-2</v>
      </c>
    </row>
    <row r="5687" spans="2:8" x14ac:dyDescent="0.25">
      <c r="B5687" s="136">
        <v>37763</v>
      </c>
      <c r="C5687" s="261">
        <v>0.80779010057449341</v>
      </c>
      <c r="D5687" s="130">
        <f t="shared" si="178"/>
        <v>-6.0240835726447523E-3</v>
      </c>
      <c r="E5687" s="130">
        <v>1.6510752574453912E-2</v>
      </c>
      <c r="G5687" s="130">
        <v>5685</v>
      </c>
      <c r="H5687" s="130">
        <f t="shared" ca="1" si="179"/>
        <v>2.2159957996563909E-2</v>
      </c>
    </row>
    <row r="5688" spans="2:8" x14ac:dyDescent="0.25">
      <c r="B5688" s="136">
        <v>37762</v>
      </c>
      <c r="C5688" s="261">
        <v>0.81268578767776489</v>
      </c>
      <c r="D5688" s="130">
        <f t="shared" si="178"/>
        <v>-1.307983963005672E-2</v>
      </c>
      <c r="E5688" s="130">
        <v>6.0605930919303335E-3</v>
      </c>
      <c r="G5688" s="130">
        <v>5686</v>
      </c>
      <c r="H5688" s="130">
        <f t="shared" ca="1" si="179"/>
        <v>-2.660454990646537E-2</v>
      </c>
    </row>
    <row r="5689" spans="2:8" x14ac:dyDescent="0.25">
      <c r="B5689" s="136">
        <v>37761</v>
      </c>
      <c r="C5689" s="261">
        <v>0.82345646619796753</v>
      </c>
      <c r="D5689" s="130">
        <f t="shared" si="178"/>
        <v>2.1870954952875894E-2</v>
      </c>
      <c r="E5689" s="130">
        <v>1.325318921963636E-2</v>
      </c>
      <c r="G5689" s="130">
        <v>5687</v>
      </c>
      <c r="H5689" s="130">
        <f t="shared" ca="1" si="179"/>
        <v>-8.4860516133029636E-3</v>
      </c>
    </row>
    <row r="5690" spans="2:8" x14ac:dyDescent="0.25">
      <c r="B5690" s="136">
        <v>37760</v>
      </c>
      <c r="C5690" s="261">
        <v>0.8058321475982666</v>
      </c>
      <c r="D5690" s="130">
        <f t="shared" si="178"/>
        <v>-3.7651587481744582E-2</v>
      </c>
      <c r="E5690" s="130">
        <v>-2.1402854095099007E-2</v>
      </c>
      <c r="G5690" s="130">
        <v>5688</v>
      </c>
      <c r="H5690" s="130">
        <f t="shared" ca="1" si="179"/>
        <v>-5.1659283499233405E-3</v>
      </c>
    </row>
    <row r="5691" spans="2:8" x14ac:dyDescent="0.25">
      <c r="B5691" s="136">
        <v>37757</v>
      </c>
      <c r="C5691" s="261">
        <v>0.83736008405685425</v>
      </c>
      <c r="D5691" s="130">
        <f t="shared" si="178"/>
        <v>-7.0178498505914992E-4</v>
      </c>
      <c r="E5691" s="130">
        <v>3.9124694333124745E-2</v>
      </c>
      <c r="G5691" s="130">
        <v>5689</v>
      </c>
      <c r="H5691" s="130">
        <f t="shared" ca="1" si="179"/>
        <v>-4.4549160925438737E-2</v>
      </c>
    </row>
    <row r="5692" spans="2:8" x14ac:dyDescent="0.25">
      <c r="B5692" s="136">
        <v>37756</v>
      </c>
      <c r="C5692" s="261">
        <v>0.83794814348220825</v>
      </c>
      <c r="D5692" s="130">
        <f t="shared" si="178"/>
        <v>3.4075243442932487E-2</v>
      </c>
      <c r="E5692" s="130">
        <v>7.0227783309775773E-4</v>
      </c>
      <c r="G5692" s="130">
        <v>5690</v>
      </c>
      <c r="H5692" s="130">
        <f t="shared" ca="1" si="179"/>
        <v>-1.3247577448651538E-2</v>
      </c>
    </row>
    <row r="5693" spans="2:8" x14ac:dyDescent="0.25">
      <c r="B5693" s="136">
        <v>37755</v>
      </c>
      <c r="C5693" s="261">
        <v>0.81033575534820557</v>
      </c>
      <c r="D5693" s="130">
        <f t="shared" si="178"/>
        <v>-2.891686264471908E-3</v>
      </c>
      <c r="E5693" s="130">
        <v>-3.2952382971165289E-2</v>
      </c>
      <c r="G5693" s="130">
        <v>5691</v>
      </c>
      <c r="H5693" s="130">
        <f t="shared" ca="1" si="179"/>
        <v>2.6261435973600464E-2</v>
      </c>
    </row>
    <row r="5694" spans="2:8" x14ac:dyDescent="0.25">
      <c r="B5694" s="136">
        <v>37754</v>
      </c>
      <c r="C5694" s="261">
        <v>0.81268578767776489</v>
      </c>
      <c r="D5694" s="130">
        <f t="shared" si="178"/>
        <v>2.9000723638925507E-3</v>
      </c>
      <c r="E5694" s="130">
        <v>2.9000723638925507E-3</v>
      </c>
      <c r="G5694" s="130">
        <v>5692</v>
      </c>
      <c r="H5694" s="130">
        <f t="shared" ca="1" si="179"/>
        <v>3.3685144931371175E-2</v>
      </c>
    </row>
    <row r="5695" spans="2:8" x14ac:dyDescent="0.25">
      <c r="B5695" s="136">
        <v>37753</v>
      </c>
      <c r="C5695" s="261">
        <v>0.81033575534820557</v>
      </c>
      <c r="D5695" s="130">
        <f t="shared" si="178"/>
        <v>-1.4761784186158958E-2</v>
      </c>
      <c r="E5695" s="130">
        <v>-2.891686264471908E-3</v>
      </c>
      <c r="G5695" s="130">
        <v>5693</v>
      </c>
      <c r="H5695" s="130">
        <f t="shared" ca="1" si="179"/>
        <v>-4.1769489337044267E-2</v>
      </c>
    </row>
    <row r="5696" spans="2:8" x14ac:dyDescent="0.25">
      <c r="B5696" s="136">
        <v>37750</v>
      </c>
      <c r="C5696" s="261">
        <v>0.82247698307037354</v>
      </c>
      <c r="D5696" s="130">
        <f t="shared" si="178"/>
        <v>9.3724957930237159E-3</v>
      </c>
      <c r="E5696" s="130">
        <v>1.4982959399281128E-2</v>
      </c>
      <c r="G5696" s="130">
        <v>5694</v>
      </c>
      <c r="H5696" s="130">
        <f t="shared" ca="1" si="179"/>
        <v>-1.5836214939253281E-2</v>
      </c>
    </row>
    <row r="5697" spans="2:8" x14ac:dyDescent="0.25">
      <c r="B5697" s="136">
        <v>37749</v>
      </c>
      <c r="C5697" s="261">
        <v>0.81483989953994751</v>
      </c>
      <c r="D5697" s="130">
        <f t="shared" si="178"/>
        <v>-1.3513621754108109E-2</v>
      </c>
      <c r="E5697" s="130">
        <v>-9.2854677852700161E-3</v>
      </c>
      <c r="G5697" s="130">
        <v>5695</v>
      </c>
      <c r="H5697" s="130">
        <f t="shared" ca="1" si="179"/>
        <v>3.5479266657185968E-2</v>
      </c>
    </row>
    <row r="5698" spans="2:8" x14ac:dyDescent="0.25">
      <c r="B5698" s="136">
        <v>37748</v>
      </c>
      <c r="C5698" s="261">
        <v>0.82600218057632446</v>
      </c>
      <c r="D5698" s="130">
        <f t="shared" si="178"/>
        <v>-2.3159025680918932E-2</v>
      </c>
      <c r="E5698" s="130">
        <v>1.3698741363400458E-2</v>
      </c>
      <c r="G5698" s="130">
        <v>5696</v>
      </c>
      <c r="H5698" s="130">
        <f t="shared" ca="1" si="179"/>
        <v>-1.3239395636586482E-2</v>
      </c>
    </row>
    <row r="5699" spans="2:8" x14ac:dyDescent="0.25">
      <c r="B5699" s="136">
        <v>37747</v>
      </c>
      <c r="C5699" s="261">
        <v>0.84558510780334473</v>
      </c>
      <c r="D5699" s="130">
        <f t="shared" ref="D5699:D5762" si="180">(C5699-C5700)/C5700</f>
        <v>-1.662500347453208E-2</v>
      </c>
      <c r="E5699" s="130">
        <v>2.3708081755131345E-2</v>
      </c>
      <c r="G5699" s="130">
        <v>5697</v>
      </c>
      <c r="H5699" s="130">
        <f t="shared" ref="H5699:H5762" ca="1" si="181">_xlfn.NORM.INV(RAND(),N$5,N$6)</f>
        <v>-2.1155258705368142E-2</v>
      </c>
    </row>
    <row r="5700" spans="2:8" x14ac:dyDescent="0.25">
      <c r="B5700" s="136">
        <v>37746</v>
      </c>
      <c r="C5700" s="261">
        <v>0.85988062620162964</v>
      </c>
      <c r="D5700" s="130">
        <f t="shared" si="180"/>
        <v>4.299331732232213E-2</v>
      </c>
      <c r="E5700" s="130">
        <v>1.6906066895408925E-2</v>
      </c>
      <c r="G5700" s="130">
        <v>5698</v>
      </c>
      <c r="H5700" s="130">
        <f t="shared" ca="1" si="181"/>
        <v>-2.7566576417498122E-2</v>
      </c>
    </row>
    <row r="5701" spans="2:8" x14ac:dyDescent="0.25">
      <c r="B5701" s="136">
        <v>37743</v>
      </c>
      <c r="C5701" s="261">
        <v>0.82443541288375854</v>
      </c>
      <c r="D5701" s="130">
        <f t="shared" si="180"/>
        <v>1.0803649107216914E-2</v>
      </c>
      <c r="E5701" s="130">
        <v>-4.1221086087779468E-2</v>
      </c>
      <c r="G5701" s="130">
        <v>5699</v>
      </c>
      <c r="H5701" s="130">
        <f t="shared" ca="1" si="181"/>
        <v>-1.9368812203295557E-2</v>
      </c>
    </row>
    <row r="5702" spans="2:8" x14ac:dyDescent="0.25">
      <c r="B5702" s="136">
        <v>37742</v>
      </c>
      <c r="C5702" s="261">
        <v>0.8156237006187439</v>
      </c>
      <c r="D5702" s="130">
        <f t="shared" si="180"/>
        <v>1.33829186792477E-2</v>
      </c>
      <c r="E5702" s="130">
        <v>-1.0688177784834017E-2</v>
      </c>
      <c r="G5702" s="130">
        <v>5700</v>
      </c>
      <c r="H5702" s="130">
        <f t="shared" ca="1" si="181"/>
        <v>3.4693457567441916E-3</v>
      </c>
    </row>
    <row r="5703" spans="2:8" x14ac:dyDescent="0.25">
      <c r="B5703" s="136">
        <v>37741</v>
      </c>
      <c r="C5703" s="261">
        <v>0.80485242605209351</v>
      </c>
      <c r="D5703" s="130">
        <f t="shared" si="180"/>
        <v>-1.9093315410944424E-2</v>
      </c>
      <c r="E5703" s="130">
        <v>-1.3206181427144829E-2</v>
      </c>
      <c r="G5703" s="130">
        <v>5701</v>
      </c>
      <c r="H5703" s="130">
        <f t="shared" ca="1" si="181"/>
        <v>-2.1789089277263182E-2</v>
      </c>
    </row>
    <row r="5704" spans="2:8" x14ac:dyDescent="0.25">
      <c r="B5704" s="136">
        <v>37740</v>
      </c>
      <c r="C5704" s="261">
        <v>0.8205188512802124</v>
      </c>
      <c r="D5704" s="130">
        <f t="shared" si="180"/>
        <v>-7.1091190815853371E-3</v>
      </c>
      <c r="E5704" s="130">
        <v>1.9464966149092402E-2</v>
      </c>
      <c r="G5704" s="130">
        <v>5702</v>
      </c>
      <c r="H5704" s="130">
        <f t="shared" ca="1" si="181"/>
        <v>-2.9949615465111001E-2</v>
      </c>
    </row>
    <row r="5705" spans="2:8" x14ac:dyDescent="0.25">
      <c r="B5705" s="136">
        <v>37739</v>
      </c>
      <c r="C5705" s="261">
        <v>0.82639378309249878</v>
      </c>
      <c r="D5705" s="130">
        <f t="shared" si="180"/>
        <v>9.5696804050632179E-3</v>
      </c>
      <c r="E5705" s="130">
        <v>7.1600205200892456E-3</v>
      </c>
      <c r="G5705" s="130">
        <v>5703</v>
      </c>
      <c r="H5705" s="130">
        <f t="shared" ca="1" si="181"/>
        <v>-1.5991116493504241E-2</v>
      </c>
    </row>
    <row r="5706" spans="2:8" x14ac:dyDescent="0.25">
      <c r="B5706" s="136">
        <v>37736</v>
      </c>
      <c r="C5706" s="261">
        <v>0.81856042146682739</v>
      </c>
      <c r="D5706" s="130">
        <f t="shared" si="180"/>
        <v>-2.1077412079972019E-2</v>
      </c>
      <c r="E5706" s="130">
        <v>-9.4789696945174057E-3</v>
      </c>
      <c r="G5706" s="130">
        <v>5704</v>
      </c>
      <c r="H5706" s="130">
        <f t="shared" ca="1" si="181"/>
        <v>1.2740402331364216E-3</v>
      </c>
    </row>
    <row r="5707" spans="2:8" x14ac:dyDescent="0.25">
      <c r="B5707" s="136">
        <v>37735</v>
      </c>
      <c r="C5707" s="261">
        <v>0.8361850380897522</v>
      </c>
      <c r="D5707" s="130">
        <f t="shared" si="180"/>
        <v>-3.0427029058942054E-2</v>
      </c>
      <c r="E5707" s="130">
        <v>2.1531234788193399E-2</v>
      </c>
      <c r="G5707" s="130">
        <v>5705</v>
      </c>
      <c r="H5707" s="130">
        <f t="shared" ca="1" si="181"/>
        <v>1.7507163467599701E-2</v>
      </c>
    </row>
    <row r="5708" spans="2:8" x14ac:dyDescent="0.25">
      <c r="B5708" s="136">
        <v>37734</v>
      </c>
      <c r="C5708" s="261">
        <v>0.86242610216140747</v>
      </c>
      <c r="D5708" s="130">
        <f t="shared" si="180"/>
        <v>-8.778366389447765E-3</v>
      </c>
      <c r="E5708" s="130">
        <v>3.1381886635525616E-2</v>
      </c>
      <c r="G5708" s="130">
        <v>5706</v>
      </c>
      <c r="H5708" s="130">
        <f t="shared" ca="1" si="181"/>
        <v>-4.6651793946618659E-3</v>
      </c>
    </row>
    <row r="5709" spans="2:8" x14ac:dyDescent="0.25">
      <c r="B5709" s="136">
        <v>37733</v>
      </c>
      <c r="C5709" s="261">
        <v>0.87006384134292603</v>
      </c>
      <c r="D5709" s="130">
        <f t="shared" si="180"/>
        <v>1.4383894774389429E-2</v>
      </c>
      <c r="E5709" s="130">
        <v>8.8561085551294143E-3</v>
      </c>
      <c r="G5709" s="130">
        <v>5707</v>
      </c>
      <c r="H5709" s="130">
        <f t="shared" ca="1" si="181"/>
        <v>-1.6651668134485518E-2</v>
      </c>
    </row>
    <row r="5710" spans="2:8" x14ac:dyDescent="0.25">
      <c r="B5710" s="136">
        <v>37732</v>
      </c>
      <c r="C5710" s="261">
        <v>0.85772639513015747</v>
      </c>
      <c r="D5710" s="130">
        <f t="shared" si="180"/>
        <v>4.5873695569752316E-3</v>
      </c>
      <c r="E5710" s="130">
        <v>-1.4179932122826705E-2</v>
      </c>
      <c r="G5710" s="130">
        <v>5708</v>
      </c>
      <c r="H5710" s="130">
        <f t="shared" ca="1" si="181"/>
        <v>-2.4174741510035375E-2</v>
      </c>
    </row>
    <row r="5711" spans="2:8" x14ac:dyDescent="0.25">
      <c r="B5711" s="136">
        <v>37728</v>
      </c>
      <c r="C5711" s="261">
        <v>0.853809654712677</v>
      </c>
      <c r="D5711" s="130">
        <f t="shared" si="180"/>
        <v>3.958018652361206E-2</v>
      </c>
      <c r="E5711" s="130">
        <v>-4.5664216931159208E-3</v>
      </c>
      <c r="G5711" s="130">
        <v>5709</v>
      </c>
      <c r="H5711" s="130">
        <f t="shared" ca="1" si="181"/>
        <v>-3.4899750792406203E-3</v>
      </c>
    </row>
    <row r="5712" spans="2:8" x14ac:dyDescent="0.25">
      <c r="B5712" s="136">
        <v>37727</v>
      </c>
      <c r="C5712" s="261">
        <v>0.82130235433578491</v>
      </c>
      <c r="D5712" s="130">
        <f t="shared" si="180"/>
        <v>1.0115770077301254E-2</v>
      </c>
      <c r="E5712" s="130">
        <v>-3.8073240560662677E-2</v>
      </c>
      <c r="G5712" s="130">
        <v>5710</v>
      </c>
      <c r="H5712" s="130">
        <f t="shared" ca="1" si="181"/>
        <v>-1.8400284102757607E-3</v>
      </c>
    </row>
    <row r="5713" spans="2:8" x14ac:dyDescent="0.25">
      <c r="B5713" s="136">
        <v>37726</v>
      </c>
      <c r="C5713" s="261">
        <v>0.81307744979858398</v>
      </c>
      <c r="D5713" s="130">
        <f t="shared" si="180"/>
        <v>7.5217868882196288E-3</v>
      </c>
      <c r="E5713" s="130">
        <v>-1.0014466041379715E-2</v>
      </c>
      <c r="G5713" s="130">
        <v>5711</v>
      </c>
      <c r="H5713" s="130">
        <f t="shared" ca="1" si="181"/>
        <v>-2.09681278797922E-2</v>
      </c>
    </row>
    <row r="5714" spans="2:8" x14ac:dyDescent="0.25">
      <c r="B5714" s="136">
        <v>37725</v>
      </c>
      <c r="C5714" s="261">
        <v>0.8070073127746582</v>
      </c>
      <c r="D5714" s="130">
        <f t="shared" si="180"/>
        <v>1.8538076422839212E-2</v>
      </c>
      <c r="E5714" s="130">
        <v>-7.4656319953646227E-3</v>
      </c>
      <c r="G5714" s="130">
        <v>5712</v>
      </c>
      <c r="H5714" s="130">
        <f t="shared" ca="1" si="181"/>
        <v>1.6262292126265478E-2</v>
      </c>
    </row>
    <row r="5715" spans="2:8" x14ac:dyDescent="0.25">
      <c r="B5715" s="136">
        <v>37722</v>
      </c>
      <c r="C5715" s="261">
        <v>0.79231923818588257</v>
      </c>
      <c r="D5715" s="130">
        <f t="shared" si="180"/>
        <v>5.2164526896658322E-3</v>
      </c>
      <c r="E5715" s="130">
        <v>-1.8200670993023586E-2</v>
      </c>
      <c r="G5715" s="130">
        <v>5713</v>
      </c>
      <c r="H5715" s="130">
        <f t="shared" ca="1" si="181"/>
        <v>1.2981115520684027E-2</v>
      </c>
    </row>
    <row r="5716" spans="2:8" x14ac:dyDescent="0.25">
      <c r="B5716" s="136">
        <v>37721</v>
      </c>
      <c r="C5716" s="261">
        <v>0.78820759057998657</v>
      </c>
      <c r="D5716" s="130">
        <f t="shared" si="180"/>
        <v>-0.32159088612177028</v>
      </c>
      <c r="E5716" s="130">
        <v>-5.1893825212551261E-3</v>
      </c>
      <c r="G5716" s="130">
        <v>5714</v>
      </c>
      <c r="H5716" s="130">
        <f t="shared" ca="1" si="181"/>
        <v>2.0084274799383309E-2</v>
      </c>
    </row>
    <row r="5717" spans="2:8" x14ac:dyDescent="0.25">
      <c r="B5717" s="136">
        <v>37720</v>
      </c>
      <c r="C5717" s="261">
        <v>1.161846995353699</v>
      </c>
      <c r="D5717" s="130">
        <f t="shared" si="180"/>
        <v>-4.6907976739196285E-2</v>
      </c>
      <c r="E5717" s="130">
        <v>0.4740368010142828</v>
      </c>
      <c r="G5717" s="130">
        <v>5715</v>
      </c>
      <c r="H5717" s="130">
        <f t="shared" ca="1" si="181"/>
        <v>9.3663385064520384E-3</v>
      </c>
    </row>
    <row r="5718" spans="2:8" x14ac:dyDescent="0.25">
      <c r="B5718" s="136">
        <v>37719</v>
      </c>
      <c r="C5718" s="261">
        <v>1.2190291881561279</v>
      </c>
      <c r="D5718" s="130">
        <f t="shared" si="180"/>
        <v>-1.0490910190504989E-2</v>
      </c>
      <c r="E5718" s="130">
        <v>4.9216629238707205E-2</v>
      </c>
      <c r="G5718" s="130">
        <v>5716</v>
      </c>
      <c r="H5718" s="130">
        <f t="shared" ca="1" si="181"/>
        <v>-1.6373867422127944E-2</v>
      </c>
    </row>
    <row r="5719" spans="2:8" x14ac:dyDescent="0.25">
      <c r="B5719" s="136">
        <v>37718</v>
      </c>
      <c r="C5719" s="261">
        <v>1.231953501701355</v>
      </c>
      <c r="D5719" s="130">
        <f t="shared" si="180"/>
        <v>1.8785329392674369E-2</v>
      </c>
      <c r="E5719" s="130">
        <v>1.0602136249728387E-2</v>
      </c>
      <c r="G5719" s="130">
        <v>5717</v>
      </c>
      <c r="H5719" s="130">
        <f t="shared" ca="1" si="181"/>
        <v>2.0291385726470099E-3</v>
      </c>
    </row>
    <row r="5720" spans="2:8" x14ac:dyDescent="0.25">
      <c r="B5720" s="136">
        <v>37715</v>
      </c>
      <c r="C5720" s="261">
        <v>1.2092375755310061</v>
      </c>
      <c r="D5720" s="130">
        <f t="shared" si="180"/>
        <v>-2.1394543309510416E-2</v>
      </c>
      <c r="E5720" s="130">
        <v>-1.8438947686724948E-2</v>
      </c>
      <c r="G5720" s="130">
        <v>5718</v>
      </c>
      <c r="H5720" s="130">
        <f t="shared" ca="1" si="181"/>
        <v>-1.4697152637516244E-2</v>
      </c>
    </row>
    <row r="5721" spans="2:8" x14ac:dyDescent="0.25">
      <c r="B5721" s="136">
        <v>37714</v>
      </c>
      <c r="C5721" s="261">
        <v>1.235674262046814</v>
      </c>
      <c r="D5721" s="130">
        <f t="shared" si="180"/>
        <v>9.5999580793813162E-3</v>
      </c>
      <c r="E5721" s="130">
        <v>2.1862276735982903E-2</v>
      </c>
      <c r="G5721" s="130">
        <v>5719</v>
      </c>
      <c r="H5721" s="130">
        <f t="shared" ca="1" si="181"/>
        <v>-2.3121556731574261E-2</v>
      </c>
    </row>
    <row r="5722" spans="2:8" x14ac:dyDescent="0.25">
      <c r="B5722" s="136">
        <v>37713</v>
      </c>
      <c r="C5722" s="261">
        <v>1.2239246368408201</v>
      </c>
      <c r="D5722" s="130">
        <f t="shared" si="180"/>
        <v>1.7915448474136147E-2</v>
      </c>
      <c r="E5722" s="130">
        <v>-9.5086751961082246E-3</v>
      </c>
      <c r="G5722" s="130">
        <v>5720</v>
      </c>
      <c r="H5722" s="130">
        <f t="shared" ca="1" si="181"/>
        <v>1.980128381721136E-2</v>
      </c>
    </row>
    <row r="5723" spans="2:8" x14ac:dyDescent="0.25">
      <c r="B5723" s="136">
        <v>37712</v>
      </c>
      <c r="C5723" s="261">
        <v>1.202383399009705</v>
      </c>
      <c r="D5723" s="130">
        <f t="shared" si="180"/>
        <v>8.1473593466768279E-4</v>
      </c>
      <c r="E5723" s="130">
        <v>-1.7600134177147578E-2</v>
      </c>
      <c r="G5723" s="130">
        <v>5721</v>
      </c>
      <c r="H5723" s="130">
        <f t="shared" ca="1" si="181"/>
        <v>-4.4055250851461848E-3</v>
      </c>
    </row>
    <row r="5724" spans="2:8" x14ac:dyDescent="0.25">
      <c r="B5724" s="136">
        <v>37711</v>
      </c>
      <c r="C5724" s="261">
        <v>1.2014045715332029</v>
      </c>
      <c r="D5724" s="130">
        <f t="shared" si="180"/>
        <v>-4.1256524101694732E-2</v>
      </c>
      <c r="E5724" s="130">
        <v>-8.1407268040152841E-4</v>
      </c>
      <c r="G5724" s="130">
        <v>5722</v>
      </c>
      <c r="H5724" s="130">
        <f t="shared" ca="1" si="181"/>
        <v>4.2259999133408936E-3</v>
      </c>
    </row>
    <row r="5725" spans="2:8" x14ac:dyDescent="0.25">
      <c r="B5725" s="136">
        <v>37708</v>
      </c>
      <c r="C5725" s="261">
        <v>1.2531032562255859</v>
      </c>
      <c r="D5725" s="130">
        <f t="shared" si="180"/>
        <v>-7.9067021230006876E-3</v>
      </c>
      <c r="E5725" s="130">
        <v>4.3031869461264367E-2</v>
      </c>
      <c r="G5725" s="130">
        <v>5723</v>
      </c>
      <c r="H5725" s="130">
        <f t="shared" ca="1" si="181"/>
        <v>-1.5728627911048808E-2</v>
      </c>
    </row>
    <row r="5726" spans="2:8" x14ac:dyDescent="0.25">
      <c r="B5726" s="136">
        <v>37707</v>
      </c>
      <c r="C5726" s="261">
        <v>1.263090133666992</v>
      </c>
      <c r="D5726" s="130">
        <f t="shared" si="180"/>
        <v>1.0813068945394145E-2</v>
      </c>
      <c r="E5726" s="130">
        <v>7.969716295756055E-3</v>
      </c>
      <c r="G5726" s="130">
        <v>5724</v>
      </c>
      <c r="H5726" s="130">
        <f t="shared" ca="1" si="181"/>
        <v>-1.3099843310828457E-2</v>
      </c>
    </row>
    <row r="5727" spans="2:8" x14ac:dyDescent="0.25">
      <c r="B5727" s="136">
        <v>37706</v>
      </c>
      <c r="C5727" s="261">
        <v>1.2495783567428591</v>
      </c>
      <c r="D5727" s="130">
        <f t="shared" si="180"/>
        <v>-1.6036794672405812E-2</v>
      </c>
      <c r="E5727" s="130">
        <v>-1.0697397251378717E-2</v>
      </c>
      <c r="G5727" s="130">
        <v>5725</v>
      </c>
      <c r="H5727" s="130">
        <f t="shared" ca="1" si="181"/>
        <v>1.9780216825314344E-2</v>
      </c>
    </row>
    <row r="5728" spans="2:8" x14ac:dyDescent="0.25">
      <c r="B5728" s="136">
        <v>37705</v>
      </c>
      <c r="C5728" s="261">
        <v>1.2699441909790039</v>
      </c>
      <c r="D5728" s="130">
        <f t="shared" si="180"/>
        <v>-6.1302725601146838E-3</v>
      </c>
      <c r="E5728" s="130">
        <v>1.6298164998015983E-2</v>
      </c>
      <c r="G5728" s="130">
        <v>5726</v>
      </c>
      <c r="H5728" s="130">
        <f t="shared" ca="1" si="181"/>
        <v>1.7755465996318484E-2</v>
      </c>
    </row>
    <row r="5729" spans="2:8" x14ac:dyDescent="0.25">
      <c r="B5729" s="136">
        <v>37704</v>
      </c>
      <c r="C5729" s="261">
        <v>1.277777314186096</v>
      </c>
      <c r="D5729" s="130">
        <f t="shared" si="180"/>
        <v>-2.9162514246090142E-2</v>
      </c>
      <c r="E5729" s="130">
        <v>6.1680845998858301E-3</v>
      </c>
      <c r="G5729" s="130">
        <v>5727</v>
      </c>
      <c r="H5729" s="130">
        <f t="shared" ca="1" si="181"/>
        <v>1.6025913646432162E-3</v>
      </c>
    </row>
    <row r="5730" spans="2:8" x14ac:dyDescent="0.25">
      <c r="B5730" s="136">
        <v>37701</v>
      </c>
      <c r="C5730" s="261">
        <v>1.316159844398499</v>
      </c>
      <c r="D5730" s="130">
        <f t="shared" si="180"/>
        <v>5.180011856717652E-2</v>
      </c>
      <c r="E5730" s="130">
        <v>3.0038512803658185E-2</v>
      </c>
      <c r="G5730" s="130">
        <v>5728</v>
      </c>
      <c r="H5730" s="130">
        <f t="shared" ca="1" si="181"/>
        <v>1.8263029402547027E-2</v>
      </c>
    </row>
    <row r="5731" spans="2:8" x14ac:dyDescent="0.25">
      <c r="B5731" s="136">
        <v>37700</v>
      </c>
      <c r="C5731" s="261">
        <v>1.251340270042419</v>
      </c>
      <c r="D5731" s="130">
        <f t="shared" si="180"/>
        <v>4.9088261908002306E-2</v>
      </c>
      <c r="E5731" s="130">
        <v>-4.9249013812378784E-2</v>
      </c>
      <c r="G5731" s="130">
        <v>5729</v>
      </c>
      <c r="H5731" s="130">
        <f t="shared" ca="1" si="181"/>
        <v>-2.1881815651237327E-2</v>
      </c>
    </row>
    <row r="5732" spans="2:8" x14ac:dyDescent="0.25">
      <c r="B5732" s="136">
        <v>37699</v>
      </c>
      <c r="C5732" s="261">
        <v>1.192788362503052</v>
      </c>
      <c r="D5732" s="130">
        <f t="shared" si="180"/>
        <v>-8.9485330095146701E-3</v>
      </c>
      <c r="E5732" s="130">
        <v>-4.6791355589780682E-2</v>
      </c>
      <c r="G5732" s="130">
        <v>5730</v>
      </c>
      <c r="H5732" s="130">
        <f t="shared" ca="1" si="181"/>
        <v>-1.0485441248802188E-3</v>
      </c>
    </row>
    <row r="5733" spans="2:8" x14ac:dyDescent="0.25">
      <c r="B5733" s="136">
        <v>37698</v>
      </c>
      <c r="C5733" s="261">
        <v>1.2035584449768071</v>
      </c>
      <c r="D5733" s="130">
        <f t="shared" si="180"/>
        <v>2.4675088081818657E-2</v>
      </c>
      <c r="E5733" s="130">
        <v>9.0293322875436323E-3</v>
      </c>
      <c r="G5733" s="130">
        <v>5731</v>
      </c>
      <c r="H5733" s="130">
        <f t="shared" ca="1" si="181"/>
        <v>-1.7687172348046242E-2</v>
      </c>
    </row>
    <row r="5734" spans="2:8" x14ac:dyDescent="0.25">
      <c r="B5734" s="136">
        <v>37697</v>
      </c>
      <c r="C5734" s="261">
        <v>1.1745756864547729</v>
      </c>
      <c r="D5734" s="130">
        <f t="shared" si="180"/>
        <v>2.4948563015156328E-2</v>
      </c>
      <c r="E5734" s="130">
        <v>-2.4080889999980551E-2</v>
      </c>
      <c r="G5734" s="130">
        <v>5732</v>
      </c>
      <c r="H5734" s="130">
        <f t="shared" ca="1" si="181"/>
        <v>-2.5399305766238365E-3</v>
      </c>
    </row>
    <row r="5735" spans="2:8" x14ac:dyDescent="0.25">
      <c r="B5735" s="136">
        <v>37694</v>
      </c>
      <c r="C5735" s="261">
        <v>1.145985007286072</v>
      </c>
      <c r="D5735" s="130">
        <f t="shared" si="180"/>
        <v>-2.5566878954458618E-3</v>
      </c>
      <c r="E5735" s="130">
        <v>-2.4341282982790428E-2</v>
      </c>
      <c r="G5735" s="130">
        <v>5733</v>
      </c>
      <c r="H5735" s="130">
        <f t="shared" ca="1" si="181"/>
        <v>-1.0081467445147754E-2</v>
      </c>
    </row>
    <row r="5736" spans="2:8" x14ac:dyDescent="0.25">
      <c r="B5736" s="136">
        <v>37693</v>
      </c>
      <c r="C5736" s="261">
        <v>1.148922443389893</v>
      </c>
      <c r="D5736" s="130">
        <f t="shared" si="180"/>
        <v>2.0880476124046917E-2</v>
      </c>
      <c r="E5736" s="130">
        <v>2.5632413034595235E-3</v>
      </c>
      <c r="G5736" s="130">
        <v>5734</v>
      </c>
      <c r="H5736" s="130">
        <f t="shared" ca="1" si="181"/>
        <v>3.6889313498904663E-3</v>
      </c>
    </row>
    <row r="5737" spans="2:8" x14ac:dyDescent="0.25">
      <c r="B5737" s="136">
        <v>37692</v>
      </c>
      <c r="C5737" s="261">
        <v>1.1254230737686159</v>
      </c>
      <c r="D5737" s="130">
        <f t="shared" si="180"/>
        <v>1.1796047185475023E-2</v>
      </c>
      <c r="E5737" s="130">
        <v>-2.045339940609241E-2</v>
      </c>
      <c r="G5737" s="130">
        <v>5735</v>
      </c>
      <c r="H5737" s="130">
        <f t="shared" ca="1" si="181"/>
        <v>-3.8009287859923573E-2</v>
      </c>
    </row>
    <row r="5738" spans="2:8" x14ac:dyDescent="0.25">
      <c r="B5738" s="136">
        <v>37691</v>
      </c>
      <c r="C5738" s="261">
        <v>1.112302303314209</v>
      </c>
      <c r="D5738" s="130">
        <f t="shared" si="180"/>
        <v>1.8833753631314086E-2</v>
      </c>
      <c r="E5738" s="130">
        <v>-1.165852270157432E-2</v>
      </c>
      <c r="G5738" s="130">
        <v>5736</v>
      </c>
      <c r="H5738" s="130">
        <f t="shared" ca="1" si="181"/>
        <v>-1.2595406389915818E-2</v>
      </c>
    </row>
    <row r="5739" spans="2:8" x14ac:dyDescent="0.25">
      <c r="B5739" s="136">
        <v>37690</v>
      </c>
      <c r="C5739" s="261">
        <v>1.091740727424622</v>
      </c>
      <c r="D5739" s="130">
        <f t="shared" si="180"/>
        <v>-1.1349709245744584E-2</v>
      </c>
      <c r="E5739" s="130">
        <v>-1.8485600387881797E-2</v>
      </c>
      <c r="G5739" s="130">
        <v>5737</v>
      </c>
      <c r="H5739" s="130">
        <f t="shared" ca="1" si="181"/>
        <v>1.9739354864325903E-2</v>
      </c>
    </row>
    <row r="5740" spans="2:8" x14ac:dyDescent="0.25">
      <c r="B5740" s="136">
        <v>37687</v>
      </c>
      <c r="C5740" s="261">
        <v>1.104273915290833</v>
      </c>
      <c r="D5740" s="130">
        <f t="shared" si="180"/>
        <v>-2.1176637417103246E-2</v>
      </c>
      <c r="E5740" s="130">
        <v>1.1480003952748275E-2</v>
      </c>
      <c r="G5740" s="130">
        <v>5738</v>
      </c>
      <c r="H5740" s="130">
        <f t="shared" ca="1" si="181"/>
        <v>-1.5240723944830503E-2</v>
      </c>
    </row>
    <row r="5741" spans="2:8" x14ac:dyDescent="0.25">
      <c r="B5741" s="136">
        <v>37686</v>
      </c>
      <c r="C5741" s="261">
        <v>1.128164649009705</v>
      </c>
      <c r="D5741" s="130">
        <f t="shared" si="180"/>
        <v>-2.190149242809877E-2</v>
      </c>
      <c r="E5741" s="130">
        <v>2.1634789510155152E-2</v>
      </c>
      <c r="G5741" s="130">
        <v>5739</v>
      </c>
      <c r="H5741" s="130">
        <f t="shared" ca="1" si="181"/>
        <v>3.8607508547885967E-3</v>
      </c>
    </row>
    <row r="5742" spans="2:8" x14ac:dyDescent="0.25">
      <c r="B5742" s="136">
        <v>37685</v>
      </c>
      <c r="C5742" s="261">
        <v>1.1534264087677</v>
      </c>
      <c r="D5742" s="130">
        <f t="shared" si="180"/>
        <v>-2.2244359633770871E-2</v>
      </c>
      <c r="E5742" s="130">
        <v>2.2391908645754442E-2</v>
      </c>
      <c r="G5742" s="130">
        <v>5740</v>
      </c>
      <c r="H5742" s="130">
        <f t="shared" ca="1" si="181"/>
        <v>-1.3348277939461536E-3</v>
      </c>
    </row>
    <row r="5743" spans="2:8" x14ac:dyDescent="0.25">
      <c r="B5743" s="136">
        <v>37684</v>
      </c>
      <c r="C5743" s="261">
        <v>1.1796673536300659</v>
      </c>
      <c r="D5743" s="130">
        <f t="shared" si="180"/>
        <v>-1.2459016982392313E-2</v>
      </c>
      <c r="E5743" s="130">
        <v>2.2750428343669794E-2</v>
      </c>
      <c r="G5743" s="130">
        <v>5741</v>
      </c>
      <c r="H5743" s="130">
        <f t="shared" ca="1" si="181"/>
        <v>2.1641107674301278E-2</v>
      </c>
    </row>
    <row r="5744" spans="2:8" x14ac:dyDescent="0.25">
      <c r="B5744" s="136">
        <v>37683</v>
      </c>
      <c r="C5744" s="261">
        <v>1.1945502758026121</v>
      </c>
      <c r="D5744" s="130">
        <f t="shared" si="180"/>
        <v>-1.2944897429883737E-2</v>
      </c>
      <c r="E5744" s="130">
        <v>1.2616202463133797E-2</v>
      </c>
      <c r="G5744" s="130">
        <v>5742</v>
      </c>
      <c r="H5744" s="130">
        <f t="shared" ca="1" si="181"/>
        <v>-1.5583036386550616E-3</v>
      </c>
    </row>
    <row r="5745" spans="2:8" x14ac:dyDescent="0.25">
      <c r="B5745" s="136">
        <v>37680</v>
      </c>
      <c r="C5745" s="261">
        <v>1.2102164030075071</v>
      </c>
      <c r="D5745" s="130">
        <f t="shared" si="180"/>
        <v>2.9999767662306207E-2</v>
      </c>
      <c r="E5745" s="130">
        <v>1.3114665428685311E-2</v>
      </c>
      <c r="G5745" s="130">
        <v>5743</v>
      </c>
      <c r="H5745" s="130">
        <f t="shared" ca="1" si="181"/>
        <v>4.4479976857011203E-2</v>
      </c>
    </row>
    <row r="5746" spans="2:8" x14ac:dyDescent="0.25">
      <c r="B5746" s="136">
        <v>37679</v>
      </c>
      <c r="C5746" s="261">
        <v>1.1749676465988159</v>
      </c>
      <c r="D5746" s="130">
        <f t="shared" si="180"/>
        <v>-3.6529768066244548E-3</v>
      </c>
      <c r="E5746" s="130">
        <v>-2.9125994591623901E-2</v>
      </c>
      <c r="G5746" s="130">
        <v>5744</v>
      </c>
      <c r="H5746" s="130">
        <f t="shared" ca="1" si="181"/>
        <v>1.8160468270831811E-2</v>
      </c>
    </row>
    <row r="5747" spans="2:8" x14ac:dyDescent="0.25">
      <c r="B5747" s="136">
        <v>37678</v>
      </c>
      <c r="C5747" s="261">
        <v>1.1792755126953121</v>
      </c>
      <c r="D5747" s="130">
        <f t="shared" si="180"/>
        <v>-1.6013180725298528E-2</v>
      </c>
      <c r="E5747" s="130">
        <v>3.6663699710933633E-3</v>
      </c>
      <c r="G5747" s="130">
        <v>5745</v>
      </c>
      <c r="H5747" s="130">
        <f t="shared" ca="1" si="181"/>
        <v>-7.0364545091364056E-2</v>
      </c>
    </row>
    <row r="5748" spans="2:8" x14ac:dyDescent="0.25">
      <c r="B5748" s="136">
        <v>37677</v>
      </c>
      <c r="C5748" s="261">
        <v>1.1984667778015139</v>
      </c>
      <c r="D5748" s="130">
        <f t="shared" si="180"/>
        <v>-2.3923679103414353E-2</v>
      </c>
      <c r="E5748" s="130">
        <v>1.627377563563491E-2</v>
      </c>
      <c r="G5748" s="130">
        <v>5746</v>
      </c>
      <c r="H5748" s="130">
        <f t="shared" ca="1" si="181"/>
        <v>7.6702062581526561E-3</v>
      </c>
    </row>
    <row r="5749" spans="2:8" x14ac:dyDescent="0.25">
      <c r="B5749" s="136">
        <v>37676</v>
      </c>
      <c r="C5749" s="261">
        <v>1.227841258049011</v>
      </c>
      <c r="D5749" s="130">
        <f t="shared" si="180"/>
        <v>-1.6007453974401963E-2</v>
      </c>
      <c r="E5749" s="130">
        <v>2.4510049666443084E-2</v>
      </c>
      <c r="G5749" s="130">
        <v>5747</v>
      </c>
      <c r="H5749" s="130">
        <f t="shared" ca="1" si="181"/>
        <v>3.7505674167737597E-2</v>
      </c>
    </row>
    <row r="5750" spans="2:8" x14ac:dyDescent="0.25">
      <c r="B5750" s="136">
        <v>37673</v>
      </c>
      <c r="C5750" s="261">
        <v>1.247815608978271</v>
      </c>
      <c r="D5750" s="130">
        <f t="shared" si="180"/>
        <v>-1.1786599734920749E-2</v>
      </c>
      <c r="E5750" s="130">
        <v>1.6267861010794221E-2</v>
      </c>
      <c r="G5750" s="130">
        <v>5748</v>
      </c>
      <c r="H5750" s="130">
        <f t="shared" ca="1" si="181"/>
        <v>-1.8230219014541964E-2</v>
      </c>
    </row>
    <row r="5751" spans="2:8" x14ac:dyDescent="0.25">
      <c r="B5751" s="136">
        <v>37672</v>
      </c>
      <c r="C5751" s="261">
        <v>1.2626985311508181</v>
      </c>
      <c r="D5751" s="130">
        <f t="shared" si="180"/>
        <v>-3.1003529022665657E-4</v>
      </c>
      <c r="E5751" s="130">
        <v>1.1927180639079679E-2</v>
      </c>
      <c r="G5751" s="130">
        <v>5749</v>
      </c>
      <c r="H5751" s="130">
        <f t="shared" ca="1" si="181"/>
        <v>2.4325672345692103E-2</v>
      </c>
    </row>
    <row r="5752" spans="2:8" x14ac:dyDescent="0.25">
      <c r="B5752" s="136">
        <v>37671</v>
      </c>
      <c r="C5752" s="261">
        <v>1.263090133666992</v>
      </c>
      <c r="D5752" s="130">
        <f t="shared" si="180"/>
        <v>-2.9199241798983411E-2</v>
      </c>
      <c r="E5752" s="130">
        <v>3.1013144191826013E-4</v>
      </c>
      <c r="G5752" s="130">
        <v>5750</v>
      </c>
      <c r="H5752" s="130">
        <f t="shared" ca="1" si="181"/>
        <v>-9.0732039843337761E-3</v>
      </c>
    </row>
    <row r="5753" spans="2:8" x14ac:dyDescent="0.25">
      <c r="B5753" s="136">
        <v>37670</v>
      </c>
      <c r="C5753" s="261">
        <v>1.301080703735352</v>
      </c>
      <c r="D5753" s="130">
        <f t="shared" si="180"/>
        <v>2.1054331277489537E-2</v>
      </c>
      <c r="E5753" s="130">
        <v>3.0077481452622987E-2</v>
      </c>
      <c r="G5753" s="130">
        <v>5751</v>
      </c>
      <c r="H5753" s="130">
        <f t="shared" ca="1" si="181"/>
        <v>-8.3114715040267968E-3</v>
      </c>
    </row>
    <row r="5754" spans="2:8" x14ac:dyDescent="0.25">
      <c r="B5754" s="136">
        <v>37666</v>
      </c>
      <c r="C5754" s="261">
        <v>1.27425217628479</v>
      </c>
      <c r="D5754" s="130">
        <f t="shared" si="180"/>
        <v>1.2132386952042848E-2</v>
      </c>
      <c r="E5754" s="130">
        <v>-2.0620187028781774E-2</v>
      </c>
      <c r="G5754" s="130">
        <v>5752</v>
      </c>
      <c r="H5754" s="130">
        <f t="shared" ca="1" si="181"/>
        <v>-1.9936146762128546E-2</v>
      </c>
    </row>
    <row r="5755" spans="2:8" x14ac:dyDescent="0.25">
      <c r="B5755" s="136">
        <v>37665</v>
      </c>
      <c r="C5755" s="261">
        <v>1.2589777708053591</v>
      </c>
      <c r="D5755" s="130">
        <f t="shared" si="180"/>
        <v>2.0476450400742599E-2</v>
      </c>
      <c r="E5755" s="130">
        <v>-1.1986956556719401E-2</v>
      </c>
      <c r="G5755" s="130">
        <v>5753</v>
      </c>
      <c r="H5755" s="130">
        <f t="shared" ca="1" si="181"/>
        <v>3.2354678185001602E-2</v>
      </c>
    </row>
    <row r="5756" spans="2:8" x14ac:dyDescent="0.25">
      <c r="B5756" s="136">
        <v>37664</v>
      </c>
      <c r="C5756" s="261">
        <v>1.2337156534194951</v>
      </c>
      <c r="D5756" s="130">
        <f t="shared" si="180"/>
        <v>-1.7434740536332431E-3</v>
      </c>
      <c r="E5756" s="130">
        <v>-2.0065578576263534E-2</v>
      </c>
      <c r="G5756" s="130">
        <v>5754</v>
      </c>
      <c r="H5756" s="130">
        <f t="shared" ca="1" si="181"/>
        <v>1.3557841682395474E-2</v>
      </c>
    </row>
    <row r="5757" spans="2:8" x14ac:dyDescent="0.25">
      <c r="B5757" s="136">
        <v>37663</v>
      </c>
      <c r="C5757" s="261">
        <v>1.235870361328125</v>
      </c>
      <c r="D5757" s="130">
        <f t="shared" si="180"/>
        <v>-2.5328115895267077E-2</v>
      </c>
      <c r="E5757" s="130">
        <v>1.7465190643060366E-3</v>
      </c>
      <c r="G5757" s="130">
        <v>5755</v>
      </c>
      <c r="H5757" s="130">
        <f t="shared" ca="1" si="181"/>
        <v>-1.9793956992494057E-2</v>
      </c>
    </row>
    <row r="5758" spans="2:8" x14ac:dyDescent="0.25">
      <c r="B5758" s="136">
        <v>37662</v>
      </c>
      <c r="C5758" s="261">
        <v>1.267986059188843</v>
      </c>
      <c r="D5758" s="130">
        <f t="shared" si="180"/>
        <v>-4.9192487819738083E-2</v>
      </c>
      <c r="E5758" s="130">
        <v>2.5986299911104706E-2</v>
      </c>
      <c r="G5758" s="130">
        <v>5756</v>
      </c>
      <c r="H5758" s="130">
        <f t="shared" ca="1" si="181"/>
        <v>-4.6009733615977794E-2</v>
      </c>
    </row>
    <row r="5759" spans="2:8" x14ac:dyDescent="0.25">
      <c r="B5759" s="136">
        <v>37659</v>
      </c>
      <c r="C5759" s="261">
        <v>1.333588600158691</v>
      </c>
      <c r="D5759" s="130">
        <f t="shared" si="180"/>
        <v>-4.4049785371268093E-4</v>
      </c>
      <c r="E5759" s="130">
        <v>5.1737588512459888E-2</v>
      </c>
      <c r="G5759" s="130">
        <v>5757</v>
      </c>
      <c r="H5759" s="130">
        <f t="shared" ca="1" si="181"/>
        <v>2.7603535950018129E-2</v>
      </c>
    </row>
    <row r="5760" spans="2:8" x14ac:dyDescent="0.25">
      <c r="B5760" s="136">
        <v>37658</v>
      </c>
      <c r="C5760" s="261">
        <v>1.334176301956177</v>
      </c>
      <c r="D5760" s="130">
        <f t="shared" si="180"/>
        <v>1.0831509807300533E-2</v>
      </c>
      <c r="E5760" s="130">
        <v>4.4069197758295464E-4</v>
      </c>
      <c r="G5760" s="130">
        <v>5758</v>
      </c>
      <c r="H5760" s="130">
        <f t="shared" ca="1" si="181"/>
        <v>-2.7246069138679819E-2</v>
      </c>
    </row>
    <row r="5761" spans="2:8" x14ac:dyDescent="0.25">
      <c r="B5761" s="136">
        <v>37657</v>
      </c>
      <c r="C5761" s="261">
        <v>1.31988000869751</v>
      </c>
      <c r="D5761" s="130">
        <f t="shared" si="180"/>
        <v>1.5824707153326709E-2</v>
      </c>
      <c r="E5761" s="130">
        <v>-1.0715445355839168E-2</v>
      </c>
      <c r="G5761" s="130">
        <v>5759</v>
      </c>
      <c r="H5761" s="130">
        <f t="shared" ca="1" si="181"/>
        <v>2.0577473881442264E-3</v>
      </c>
    </row>
    <row r="5762" spans="2:8" x14ac:dyDescent="0.25">
      <c r="B5762" s="136">
        <v>37656</v>
      </c>
      <c r="C5762" s="261">
        <v>1.299318671226501</v>
      </c>
      <c r="D5762" s="130">
        <f t="shared" si="180"/>
        <v>-6.0232656314310195E-4</v>
      </c>
      <c r="E5762" s="130">
        <v>-1.5578186907535178E-2</v>
      </c>
      <c r="G5762" s="130">
        <v>5760</v>
      </c>
      <c r="H5762" s="130">
        <f t="shared" ca="1" si="181"/>
        <v>-1.8846955951197359E-2</v>
      </c>
    </row>
    <row r="5763" spans="2:8" x14ac:dyDescent="0.25">
      <c r="B5763" s="136">
        <v>37655</v>
      </c>
      <c r="C5763" s="261">
        <v>1.300101757049561</v>
      </c>
      <c r="D5763" s="130">
        <f t="shared" ref="D5763:D5826" si="182">(C5763-C5764)/C5764</f>
        <v>2.2013688705782575E-2</v>
      </c>
      <c r="E5763" s="130">
        <v>6.0268957908591496E-4</v>
      </c>
      <c r="G5763" s="130">
        <v>5761</v>
      </c>
      <c r="H5763" s="130">
        <f t="shared" ref="H5763:H5826" ca="1" si="183">_xlfn.NORM.INV(RAND(),N$5,N$6)</f>
        <v>-4.7814599387299275E-2</v>
      </c>
    </row>
    <row r="5764" spans="2:8" x14ac:dyDescent="0.25">
      <c r="B5764" s="136">
        <v>37652</v>
      </c>
      <c r="C5764" s="261">
        <v>1.272098183631897</v>
      </c>
      <c r="D5764" s="130">
        <f t="shared" si="182"/>
        <v>1.2626885188654447E-2</v>
      </c>
      <c r="E5764" s="130">
        <v>-2.1539524322476935E-2</v>
      </c>
      <c r="G5764" s="130">
        <v>5762</v>
      </c>
      <c r="H5764" s="130">
        <f t="shared" ca="1" si="183"/>
        <v>-5.9704671246644352E-3</v>
      </c>
    </row>
    <row r="5765" spans="2:8" x14ac:dyDescent="0.25">
      <c r="B5765" s="136">
        <v>37651</v>
      </c>
      <c r="C5765" s="261">
        <v>1.2562358379364009</v>
      </c>
      <c r="D5765" s="130">
        <f t="shared" si="182"/>
        <v>1.4228849046541531E-2</v>
      </c>
      <c r="E5765" s="130">
        <v>-1.2469435063737254E-2</v>
      </c>
      <c r="G5765" s="130">
        <v>5763</v>
      </c>
      <c r="H5765" s="130">
        <f t="shared" ca="1" si="183"/>
        <v>6.7178122783974727E-3</v>
      </c>
    </row>
    <row r="5766" spans="2:8" x14ac:dyDescent="0.25">
      <c r="B5766" s="136">
        <v>37650</v>
      </c>
      <c r="C5766" s="261">
        <v>1.2386118173599241</v>
      </c>
      <c r="D5766" s="130">
        <f t="shared" si="182"/>
        <v>-1.9683639352296473E-2</v>
      </c>
      <c r="E5766" s="130">
        <v>-1.402922926114537E-2</v>
      </c>
      <c r="G5766" s="130">
        <v>5764</v>
      </c>
      <c r="H5766" s="130">
        <f t="shared" ca="1" si="183"/>
        <v>7.2389926802844196E-3</v>
      </c>
    </row>
    <row r="5767" spans="2:8" x14ac:dyDescent="0.25">
      <c r="B5767" s="136">
        <v>37649</v>
      </c>
      <c r="C5767" s="261">
        <v>1.2634817361831669</v>
      </c>
      <c r="D5767" s="130">
        <f t="shared" si="182"/>
        <v>4.3000375520770115E-2</v>
      </c>
      <c r="E5767" s="130">
        <v>2.0078864479310864E-2</v>
      </c>
      <c r="G5767" s="130">
        <v>5765</v>
      </c>
      <c r="H5767" s="130">
        <f t="shared" ca="1" si="183"/>
        <v>-8.6089191958907598E-3</v>
      </c>
    </row>
    <row r="5768" spans="2:8" x14ac:dyDescent="0.25">
      <c r="B5768" s="136">
        <v>37648</v>
      </c>
      <c r="C5768" s="261">
        <v>1.2113914489746089</v>
      </c>
      <c r="D5768" s="130">
        <f t="shared" si="182"/>
        <v>-1.7627791482675459E-2</v>
      </c>
      <c r="E5768" s="130">
        <v>-4.1227574342243195E-2</v>
      </c>
      <c r="G5768" s="130">
        <v>5766</v>
      </c>
      <c r="H5768" s="130">
        <f t="shared" ca="1" si="183"/>
        <v>-3.1109617011636271E-2</v>
      </c>
    </row>
    <row r="5769" spans="2:8" x14ac:dyDescent="0.25">
      <c r="B5769" s="136">
        <v>37645</v>
      </c>
      <c r="C5769" s="261">
        <v>1.2331287860870359</v>
      </c>
      <c r="D5769" s="130">
        <f t="shared" si="182"/>
        <v>-1.609350780981891E-2</v>
      </c>
      <c r="E5769" s="130">
        <v>1.7944106449510361E-2</v>
      </c>
      <c r="G5769" s="130">
        <v>5767</v>
      </c>
      <c r="H5769" s="130">
        <f t="shared" ca="1" si="183"/>
        <v>1.1066243105032049E-2</v>
      </c>
    </row>
    <row r="5770" spans="2:8" x14ac:dyDescent="0.25">
      <c r="B5770" s="136">
        <v>37644</v>
      </c>
      <c r="C5770" s="261">
        <v>1.253298759460449</v>
      </c>
      <c r="D5770" s="130">
        <f t="shared" si="182"/>
        <v>-2.2900712278249493E-2</v>
      </c>
      <c r="E5770" s="130">
        <v>1.6356745216707203E-2</v>
      </c>
      <c r="G5770" s="130">
        <v>5768</v>
      </c>
      <c r="H5770" s="130">
        <f t="shared" ca="1" si="183"/>
        <v>1.1676879894957647E-2</v>
      </c>
    </row>
    <row r="5771" spans="2:8" x14ac:dyDescent="0.25">
      <c r="B5771" s="136">
        <v>37643</v>
      </c>
      <c r="C5771" s="261">
        <v>1.2826728820800779</v>
      </c>
      <c r="D5771" s="130">
        <f t="shared" si="182"/>
        <v>-3.7896531565420902E-2</v>
      </c>
      <c r="E5771" s="130">
        <v>2.3437446497014489E-2</v>
      </c>
      <c r="G5771" s="130">
        <v>5769</v>
      </c>
      <c r="H5771" s="130">
        <f t="shared" ca="1" si="183"/>
        <v>-4.6392701256923186E-3</v>
      </c>
    </row>
    <row r="5772" spans="2:8" x14ac:dyDescent="0.25">
      <c r="B5772" s="136">
        <v>37642</v>
      </c>
      <c r="C5772" s="261">
        <v>1.3331964015960689</v>
      </c>
      <c r="D5772" s="130">
        <f t="shared" si="182"/>
        <v>-6.8563968098033822E-3</v>
      </c>
      <c r="E5772" s="130">
        <v>3.9389247423753347E-2</v>
      </c>
      <c r="G5772" s="130">
        <v>5770</v>
      </c>
      <c r="H5772" s="130">
        <f t="shared" ca="1" si="183"/>
        <v>2.5330230815038018E-2</v>
      </c>
    </row>
    <row r="5773" spans="2:8" x14ac:dyDescent="0.25">
      <c r="B5773" s="136">
        <v>37638</v>
      </c>
      <c r="C5773" s="261">
        <v>1.342400431632996</v>
      </c>
      <c r="D5773" s="130">
        <f t="shared" si="182"/>
        <v>-1.3668999780938692E-2</v>
      </c>
      <c r="E5773" s="130">
        <v>6.9037315326596488E-3</v>
      </c>
      <c r="G5773" s="130">
        <v>5771</v>
      </c>
      <c r="H5773" s="130">
        <f t="shared" ca="1" si="183"/>
        <v>-4.0431332562608127E-2</v>
      </c>
    </row>
    <row r="5774" spans="2:8" x14ac:dyDescent="0.25">
      <c r="B5774" s="136">
        <v>37637</v>
      </c>
      <c r="C5774" s="261">
        <v>1.361003994941711</v>
      </c>
      <c r="D5774" s="130">
        <f t="shared" si="182"/>
        <v>-4.5831137290705112E-3</v>
      </c>
      <c r="E5774" s="130">
        <v>1.3858430666685774E-2</v>
      </c>
      <c r="G5774" s="130">
        <v>5772</v>
      </c>
      <c r="H5774" s="130">
        <f t="shared" ca="1" si="183"/>
        <v>3.9337928970301389E-2</v>
      </c>
    </row>
    <row r="5775" spans="2:8" x14ac:dyDescent="0.25">
      <c r="B5775" s="136">
        <v>37636</v>
      </c>
      <c r="C5775" s="261">
        <v>1.367270350456238</v>
      </c>
      <c r="D5775" s="130">
        <f t="shared" si="182"/>
        <v>1.6006752889014736E-2</v>
      </c>
      <c r="E5775" s="130">
        <v>4.6042153717523867E-3</v>
      </c>
      <c r="G5775" s="130">
        <v>5773</v>
      </c>
      <c r="H5775" s="130">
        <f t="shared" ca="1" si="183"/>
        <v>-5.2491912652244177E-2</v>
      </c>
    </row>
    <row r="5776" spans="2:8" x14ac:dyDescent="0.25">
      <c r="B5776" s="136">
        <v>37635</v>
      </c>
      <c r="C5776" s="261">
        <v>1.3457295894622801</v>
      </c>
      <c r="D5776" s="130">
        <f t="shared" si="182"/>
        <v>6.790973622091323E-2</v>
      </c>
      <c r="E5776" s="130">
        <v>-1.5754573326899196E-2</v>
      </c>
      <c r="G5776" s="130">
        <v>5774</v>
      </c>
      <c r="H5776" s="130">
        <f t="shared" ca="1" si="183"/>
        <v>2.8924379021814974E-2</v>
      </c>
    </row>
    <row r="5777" spans="2:8" x14ac:dyDescent="0.25">
      <c r="B5777" s="136">
        <v>37634</v>
      </c>
      <c r="C5777" s="261">
        <v>1.26015293598175</v>
      </c>
      <c r="D5777" s="130">
        <f t="shared" si="182"/>
        <v>-6.7390920573656823E-2</v>
      </c>
      <c r="E5777" s="130">
        <v>-6.3591269858846083E-2</v>
      </c>
      <c r="G5777" s="130">
        <v>5775</v>
      </c>
      <c r="H5777" s="130">
        <f t="shared" ca="1" si="183"/>
        <v>8.7501144133616676E-3</v>
      </c>
    </row>
    <row r="5778" spans="2:8" x14ac:dyDescent="0.25">
      <c r="B5778" s="136">
        <v>37631</v>
      </c>
      <c r="C5778" s="261">
        <v>1.3512123823165889</v>
      </c>
      <c r="D5778" s="130">
        <f t="shared" si="182"/>
        <v>-8.5487110737894431E-2</v>
      </c>
      <c r="E5778" s="130">
        <v>7.2260631019279403E-2</v>
      </c>
      <c r="G5778" s="130">
        <v>5776</v>
      </c>
      <c r="H5778" s="130">
        <f t="shared" ca="1" si="183"/>
        <v>2.3487688135314246E-2</v>
      </c>
    </row>
    <row r="5779" spans="2:8" x14ac:dyDescent="0.25">
      <c r="B5779" s="136">
        <v>37630</v>
      </c>
      <c r="C5779" s="261">
        <v>1.477521419525146</v>
      </c>
      <c r="D5779" s="130">
        <f t="shared" si="182"/>
        <v>4.4290262751184931E-2</v>
      </c>
      <c r="E5779" s="130">
        <v>9.3478300570341386E-2</v>
      </c>
      <c r="G5779" s="130">
        <v>5777</v>
      </c>
      <c r="H5779" s="130">
        <f t="shared" ca="1" si="183"/>
        <v>-2.236614649544505E-2</v>
      </c>
    </row>
    <row r="5780" spans="2:8" x14ac:dyDescent="0.25">
      <c r="B5780" s="136">
        <v>37629</v>
      </c>
      <c r="C5780" s="261">
        <v>1.414857029914856</v>
      </c>
      <c r="D5780" s="130">
        <f t="shared" si="182"/>
        <v>-1.2303308344409748E-2</v>
      </c>
      <c r="E5780" s="130">
        <v>-4.2411831586461543E-2</v>
      </c>
      <c r="G5780" s="130">
        <v>5778</v>
      </c>
      <c r="H5780" s="130">
        <f t="shared" ca="1" si="183"/>
        <v>7.4895766172594141E-3</v>
      </c>
    </row>
    <row r="5781" spans="2:8" x14ac:dyDescent="0.25">
      <c r="B5781" s="136">
        <v>37628</v>
      </c>
      <c r="C5781" s="261">
        <v>1.4324812889099121</v>
      </c>
      <c r="D5781" s="130">
        <f t="shared" si="182"/>
        <v>2.2647818972676613E-2</v>
      </c>
      <c r="E5781" s="130">
        <v>1.2456565308310165E-2</v>
      </c>
      <c r="G5781" s="130">
        <v>5779</v>
      </c>
      <c r="H5781" s="130">
        <f t="shared" ca="1" si="183"/>
        <v>9.9186922051579789E-3</v>
      </c>
    </row>
    <row r="5782" spans="2:8" x14ac:dyDescent="0.25">
      <c r="B5782" s="136">
        <v>37627</v>
      </c>
      <c r="C5782" s="261">
        <v>1.4007571935653691</v>
      </c>
      <c r="D5782" s="130">
        <f t="shared" si="182"/>
        <v>3.2924277116255528E-2</v>
      </c>
      <c r="E5782" s="130">
        <v>-2.2146254607405293E-2</v>
      </c>
      <c r="G5782" s="130">
        <v>5780</v>
      </c>
      <c r="H5782" s="130">
        <f t="shared" ca="1" si="183"/>
        <v>3.1133749092258245E-2</v>
      </c>
    </row>
    <row r="5783" spans="2:8" x14ac:dyDescent="0.25">
      <c r="B5783" s="136">
        <v>37624</v>
      </c>
      <c r="C5783" s="261">
        <v>1.3561083078384399</v>
      </c>
      <c r="D5783" s="130">
        <f t="shared" si="182"/>
        <v>1.5912429427277683E-3</v>
      </c>
      <c r="E5783" s="130">
        <v>-3.1874821655053329E-2</v>
      </c>
      <c r="G5783" s="130">
        <v>5781</v>
      </c>
      <c r="H5783" s="130">
        <f t="shared" ca="1" si="183"/>
        <v>-1.7746575806908214E-2</v>
      </c>
    </row>
    <row r="5784" spans="2:8" x14ac:dyDescent="0.25">
      <c r="B5784" s="136">
        <v>37623</v>
      </c>
      <c r="C5784" s="261">
        <v>1.3539538383483889</v>
      </c>
      <c r="D5784" s="130">
        <f t="shared" si="182"/>
        <v>-5.8956790665362982E-3</v>
      </c>
      <c r="E5784" s="130">
        <v>-1.5887149113370969E-3</v>
      </c>
      <c r="G5784" s="130">
        <v>5782</v>
      </c>
      <c r="H5784" s="130">
        <f t="shared" ca="1" si="183"/>
        <v>-1.7318256237631707E-2</v>
      </c>
    </row>
    <row r="5785" spans="2:8" x14ac:dyDescent="0.25">
      <c r="B5785" s="136">
        <v>37621</v>
      </c>
      <c r="C5785" s="261">
        <v>1.36198365688324</v>
      </c>
      <c r="D5785" s="130">
        <f t="shared" si="182"/>
        <v>-6.144427582220704E-3</v>
      </c>
      <c r="E5785" s="130">
        <v>5.9306442416428261E-3</v>
      </c>
      <c r="G5785" s="130">
        <v>5783</v>
      </c>
      <c r="H5785" s="130">
        <f t="shared" ca="1" si="183"/>
        <v>2.8214842053488356E-3</v>
      </c>
    </row>
    <row r="5786" spans="2:8" x14ac:dyDescent="0.25">
      <c r="B5786" s="136">
        <v>37620</v>
      </c>
      <c r="C5786" s="261">
        <v>1.370404005050659</v>
      </c>
      <c r="D5786" s="130">
        <f t="shared" si="182"/>
        <v>-1.9200939045885379E-2</v>
      </c>
      <c r="E5786" s="130">
        <v>6.1824149833692521E-3</v>
      </c>
      <c r="G5786" s="130">
        <v>5784</v>
      </c>
      <c r="H5786" s="130">
        <f t="shared" ca="1" si="183"/>
        <v>-4.0801160053531441E-3</v>
      </c>
    </row>
    <row r="5787" spans="2:8" x14ac:dyDescent="0.25">
      <c r="B5787" s="136">
        <v>37617</v>
      </c>
      <c r="C5787" s="261">
        <v>1.3972321748733521</v>
      </c>
      <c r="D5787" s="130">
        <f t="shared" si="182"/>
        <v>-2.7929208419061088E-2</v>
      </c>
      <c r="E5787" s="130">
        <v>1.9576832615649974E-2</v>
      </c>
      <c r="G5787" s="130">
        <v>5785</v>
      </c>
      <c r="H5787" s="130">
        <f t="shared" ca="1" si="183"/>
        <v>1.3576053854253624E-3</v>
      </c>
    </row>
    <row r="5788" spans="2:8" x14ac:dyDescent="0.25">
      <c r="B5788" s="136">
        <v>37616</v>
      </c>
      <c r="C5788" s="261">
        <v>1.437376976013184</v>
      </c>
      <c r="D5788" s="130">
        <f t="shared" si="182"/>
        <v>2.6429801760738895E-2</v>
      </c>
      <c r="E5788" s="130">
        <v>2.8731660966417976E-2</v>
      </c>
      <c r="G5788" s="130">
        <v>5786</v>
      </c>
      <c r="H5788" s="130">
        <f t="shared" ca="1" si="183"/>
        <v>1.4488053803840573E-2</v>
      </c>
    </row>
    <row r="5789" spans="2:8" x14ac:dyDescent="0.25">
      <c r="B5789" s="136">
        <v>37614</v>
      </c>
      <c r="C5789" s="261">
        <v>1.4003655910491939</v>
      </c>
      <c r="D5789" s="130">
        <f t="shared" si="182"/>
        <v>6.9989510092154604E-4</v>
      </c>
      <c r="E5789" s="130">
        <v>-2.5749254079919719E-2</v>
      </c>
      <c r="G5789" s="130">
        <v>5787</v>
      </c>
      <c r="H5789" s="130">
        <f t="shared" ca="1" si="183"/>
        <v>3.3036628618248735E-2</v>
      </c>
    </row>
    <row r="5790" spans="2:8" x14ac:dyDescent="0.25">
      <c r="B5790" s="136">
        <v>37613</v>
      </c>
      <c r="C5790" s="261">
        <v>1.3993861675262449</v>
      </c>
      <c r="D5790" s="130">
        <f t="shared" si="182"/>
        <v>-3.5627688880823259E-2</v>
      </c>
      <c r="E5790" s="130">
        <v>-6.9940559037528528E-4</v>
      </c>
      <c r="G5790" s="130">
        <v>5788</v>
      </c>
      <c r="H5790" s="130">
        <f t="shared" ca="1" si="183"/>
        <v>-3.3875436974579237E-3</v>
      </c>
    </row>
    <row r="5791" spans="2:8" x14ac:dyDescent="0.25">
      <c r="B5791" s="136">
        <v>37610</v>
      </c>
      <c r="C5791" s="261">
        <v>1.451084971427917</v>
      </c>
      <c r="D5791" s="130">
        <f t="shared" si="182"/>
        <v>-1.89331513788118E-2</v>
      </c>
      <c r="E5791" s="130">
        <v>3.6943915197520022E-2</v>
      </c>
      <c r="G5791" s="130">
        <v>5789</v>
      </c>
      <c r="H5791" s="130">
        <f t="shared" ca="1" si="183"/>
        <v>-1.6776660403899434E-2</v>
      </c>
    </row>
    <row r="5792" spans="2:8" x14ac:dyDescent="0.25">
      <c r="B5792" s="136">
        <v>37609</v>
      </c>
      <c r="C5792" s="261">
        <v>1.4790887832641599</v>
      </c>
      <c r="D5792" s="130">
        <f t="shared" si="182"/>
        <v>2.5109087505141042E-2</v>
      </c>
      <c r="E5792" s="130">
        <v>1.9298533433701123E-2</v>
      </c>
      <c r="G5792" s="130">
        <v>5790</v>
      </c>
      <c r="H5792" s="130">
        <f t="shared" ca="1" si="183"/>
        <v>1.758487902420159E-2</v>
      </c>
    </row>
    <row r="5793" spans="2:8" x14ac:dyDescent="0.25">
      <c r="B5793" s="136">
        <v>37608</v>
      </c>
      <c r="C5793" s="261">
        <v>1.442859888076782</v>
      </c>
      <c r="D5793" s="130">
        <f t="shared" si="182"/>
        <v>2.3617673502322453E-2</v>
      </c>
      <c r="E5793" s="130">
        <v>-2.4494063911042169E-2</v>
      </c>
      <c r="G5793" s="130">
        <v>5791</v>
      </c>
      <c r="H5793" s="130">
        <f t="shared" ca="1" si="183"/>
        <v>-2.2004201920255147E-2</v>
      </c>
    </row>
    <row r="5794" spans="2:8" x14ac:dyDescent="0.25">
      <c r="B5794" s="136">
        <v>37607</v>
      </c>
      <c r="C5794" s="261">
        <v>1.409569144248962</v>
      </c>
      <c r="D5794" s="130">
        <f t="shared" si="182"/>
        <v>7.4175738274882145E-3</v>
      </c>
      <c r="E5794" s="130">
        <v>-2.307274885310865E-2</v>
      </c>
      <c r="G5794" s="130">
        <v>5792</v>
      </c>
      <c r="H5794" s="130">
        <f t="shared" ca="1" si="183"/>
        <v>-1.5885126825968324E-2</v>
      </c>
    </row>
    <row r="5795" spans="2:8" x14ac:dyDescent="0.25">
      <c r="B5795" s="136">
        <v>37606</v>
      </c>
      <c r="C5795" s="261">
        <v>1.3991905450820921</v>
      </c>
      <c r="D5795" s="130">
        <f t="shared" si="182"/>
        <v>3.7913921647155513E-2</v>
      </c>
      <c r="E5795" s="130">
        <v>-7.3629585389369152E-3</v>
      </c>
      <c r="G5795" s="130">
        <v>5793</v>
      </c>
      <c r="H5795" s="130">
        <f t="shared" ca="1" si="183"/>
        <v>-3.2157410756313259E-2</v>
      </c>
    </row>
    <row r="5796" spans="2:8" x14ac:dyDescent="0.25">
      <c r="B5796" s="136">
        <v>37603</v>
      </c>
      <c r="C5796" s="261">
        <v>1.348079562187195</v>
      </c>
      <c r="D5796" s="130">
        <f t="shared" si="182"/>
        <v>-3.9218471660052309E-2</v>
      </c>
      <c r="E5796" s="130">
        <v>-3.652896531822853E-2</v>
      </c>
      <c r="G5796" s="130">
        <v>5794</v>
      </c>
      <c r="H5796" s="130">
        <f t="shared" ca="1" si="183"/>
        <v>-3.6029456167201733E-2</v>
      </c>
    </row>
    <row r="5797" spans="2:8" x14ac:dyDescent="0.25">
      <c r="B5797" s="136">
        <v>37602</v>
      </c>
      <c r="C5797" s="261">
        <v>1.403107285499573</v>
      </c>
      <c r="D5797" s="130">
        <f t="shared" si="182"/>
        <v>6.3207773336066298E-3</v>
      </c>
      <c r="E5797" s="130">
        <v>4.0819343943689836E-2</v>
      </c>
      <c r="G5797" s="130">
        <v>5795</v>
      </c>
      <c r="H5797" s="130">
        <f t="shared" ca="1" si="183"/>
        <v>4.3872173380022354E-2</v>
      </c>
    </row>
    <row r="5798" spans="2:8" x14ac:dyDescent="0.25">
      <c r="B5798" s="136">
        <v>37601</v>
      </c>
      <c r="C5798" s="261">
        <v>1.394294261932373</v>
      </c>
      <c r="D5798" s="130">
        <f t="shared" si="182"/>
        <v>3.6389481241173076E-2</v>
      </c>
      <c r="E5798" s="130">
        <v>-6.2810760504761207E-3</v>
      </c>
      <c r="G5798" s="130">
        <v>5796</v>
      </c>
      <c r="H5798" s="130">
        <f t="shared" ca="1" si="183"/>
        <v>9.9211983854177541E-3</v>
      </c>
    </row>
    <row r="5799" spans="2:8" x14ac:dyDescent="0.25">
      <c r="B5799" s="136">
        <v>37600</v>
      </c>
      <c r="C5799" s="261">
        <v>1.345338106155396</v>
      </c>
      <c r="D5799" s="130">
        <f t="shared" si="182"/>
        <v>8.1890231632837818E-2</v>
      </c>
      <c r="E5799" s="130">
        <v>-3.5111781718966582E-2</v>
      </c>
      <c r="G5799" s="130">
        <v>5797</v>
      </c>
      <c r="H5799" s="130">
        <f t="shared" ca="1" si="183"/>
        <v>-7.5334172689682207E-4</v>
      </c>
    </row>
    <row r="5800" spans="2:8" x14ac:dyDescent="0.25">
      <c r="B5800" s="136">
        <v>37599</v>
      </c>
      <c r="C5800" s="261">
        <v>1.243507027626038</v>
      </c>
      <c r="D5800" s="130">
        <f t="shared" si="182"/>
        <v>-7.326343721387317E-2</v>
      </c>
      <c r="E5800" s="130">
        <v>-7.569181164455599E-2</v>
      </c>
      <c r="G5800" s="130">
        <v>5798</v>
      </c>
      <c r="H5800" s="130">
        <f t="shared" ca="1" si="183"/>
        <v>-1.2092785305640659E-2</v>
      </c>
    </row>
    <row r="5801" spans="2:8" x14ac:dyDescent="0.25">
      <c r="B5801" s="136">
        <v>37596</v>
      </c>
      <c r="C5801" s="261">
        <v>1.3418128490448</v>
      </c>
      <c r="D5801" s="130">
        <f t="shared" si="182"/>
        <v>-0.14563583587318726</v>
      </c>
      <c r="E5801" s="130">
        <v>7.9055300239385271E-2</v>
      </c>
      <c r="G5801" s="130">
        <v>5799</v>
      </c>
      <c r="H5801" s="130">
        <f t="shared" ca="1" si="183"/>
        <v>1.2142576165766311E-2</v>
      </c>
    </row>
    <row r="5802" spans="2:8" x14ac:dyDescent="0.25">
      <c r="B5802" s="136">
        <v>37595</v>
      </c>
      <c r="C5802" s="261">
        <v>1.570539712905884</v>
      </c>
      <c r="D5802" s="130">
        <f t="shared" si="182"/>
        <v>-8.7212772318089689E-4</v>
      </c>
      <c r="E5802" s="130">
        <v>0.17046107735807448</v>
      </c>
      <c r="G5802" s="130">
        <v>5800</v>
      </c>
      <c r="H5802" s="130">
        <f t="shared" ca="1" si="183"/>
        <v>-1.4251985922585223E-3</v>
      </c>
    </row>
    <row r="5803" spans="2:8" x14ac:dyDescent="0.25">
      <c r="B5803" s="136">
        <v>37594</v>
      </c>
      <c r="C5803" s="261">
        <v>1.571910619735718</v>
      </c>
      <c r="D5803" s="130">
        <f t="shared" si="182"/>
        <v>-7.7871242464988217E-3</v>
      </c>
      <c r="E5803" s="130">
        <v>8.7288899387171187E-4</v>
      </c>
      <c r="G5803" s="130">
        <v>5801</v>
      </c>
      <c r="H5803" s="130">
        <f t="shared" ca="1" si="183"/>
        <v>-3.6718811275706989E-2</v>
      </c>
    </row>
    <row r="5804" spans="2:8" x14ac:dyDescent="0.25">
      <c r="B5804" s="136">
        <v>37593</v>
      </c>
      <c r="C5804" s="261">
        <v>1.584247350692749</v>
      </c>
      <c r="D5804" s="130">
        <f t="shared" si="182"/>
        <v>-2.2357302675645081E-2</v>
      </c>
      <c r="E5804" s="130">
        <v>7.8482394623080893E-3</v>
      </c>
      <c r="G5804" s="130">
        <v>5802</v>
      </c>
      <c r="H5804" s="130">
        <f t="shared" ca="1" si="183"/>
        <v>-2.7436781236840554E-2</v>
      </c>
    </row>
    <row r="5805" spans="2:8" x14ac:dyDescent="0.25">
      <c r="B5805" s="136">
        <v>37592</v>
      </c>
      <c r="C5805" s="261">
        <v>1.6204768419265749</v>
      </c>
      <c r="D5805" s="130">
        <f t="shared" si="182"/>
        <v>-6.0055536564004655E-3</v>
      </c>
      <c r="E5805" s="130">
        <v>2.2868582496277313E-2</v>
      </c>
      <c r="G5805" s="130">
        <v>5803</v>
      </c>
      <c r="H5805" s="130">
        <f t="shared" ca="1" si="183"/>
        <v>-3.1169976806962821E-4</v>
      </c>
    </row>
    <row r="5806" spans="2:8" x14ac:dyDescent="0.25">
      <c r="B5806" s="136">
        <v>37589</v>
      </c>
      <c r="C5806" s="261">
        <v>1.6302675008773799</v>
      </c>
      <c r="D5806" s="130">
        <f t="shared" si="182"/>
        <v>1.5491589879861302E-2</v>
      </c>
      <c r="E5806" s="130">
        <v>6.0418382401348876E-3</v>
      </c>
      <c r="G5806" s="130">
        <v>5804</v>
      </c>
      <c r="H5806" s="130">
        <f t="shared" ca="1" si="183"/>
        <v>5.2125914472523315E-2</v>
      </c>
    </row>
    <row r="5807" spans="2:8" x14ac:dyDescent="0.25">
      <c r="B5807" s="136">
        <v>37587</v>
      </c>
      <c r="C5807" s="261">
        <v>1.6053973436355591</v>
      </c>
      <c r="D5807" s="130">
        <f t="shared" si="182"/>
        <v>2.4750210911194809E-2</v>
      </c>
      <c r="E5807" s="130">
        <v>-1.5255261623283408E-2</v>
      </c>
      <c r="G5807" s="130">
        <v>5805</v>
      </c>
      <c r="H5807" s="130">
        <f t="shared" ca="1" si="183"/>
        <v>-1.2849759456268853E-2</v>
      </c>
    </row>
    <row r="5808" spans="2:8" x14ac:dyDescent="0.25">
      <c r="B5808" s="136">
        <v>37586</v>
      </c>
      <c r="C5808" s="261">
        <v>1.5666230916976931</v>
      </c>
      <c r="D5808" s="130">
        <f t="shared" si="182"/>
        <v>-2.4390412294156515E-2</v>
      </c>
      <c r="E5808" s="130">
        <v>-2.4152433098000768E-2</v>
      </c>
      <c r="G5808" s="130">
        <v>5806</v>
      </c>
      <c r="H5808" s="130">
        <f t="shared" ca="1" si="183"/>
        <v>3.0181882463705553E-2</v>
      </c>
    </row>
    <row r="5809" spans="2:8" x14ac:dyDescent="0.25">
      <c r="B5809" s="136">
        <v>37585</v>
      </c>
      <c r="C5809" s="261">
        <v>1.605788946151733</v>
      </c>
      <c r="D5809" s="130">
        <f t="shared" si="182"/>
        <v>-2.6128110791050211E-2</v>
      </c>
      <c r="E5809" s="130">
        <v>2.5000176916578725E-2</v>
      </c>
      <c r="G5809" s="130">
        <v>5807</v>
      </c>
      <c r="H5809" s="130">
        <f t="shared" ca="1" si="183"/>
        <v>-2.8140833440944368E-2</v>
      </c>
    </row>
    <row r="5810" spans="2:8" x14ac:dyDescent="0.25">
      <c r="B5810" s="136">
        <v>37582</v>
      </c>
      <c r="C5810" s="261">
        <v>1.6488708257675171</v>
      </c>
      <c r="D5810" s="130">
        <f t="shared" si="182"/>
        <v>-1.9790455583780987E-2</v>
      </c>
      <c r="E5810" s="130">
        <v>2.682910460869076E-2</v>
      </c>
      <c r="G5810" s="130">
        <v>5808</v>
      </c>
      <c r="H5810" s="130">
        <f t="shared" ca="1" si="183"/>
        <v>-1.0965466641135688E-2</v>
      </c>
    </row>
    <row r="5811" spans="2:8" x14ac:dyDescent="0.25">
      <c r="B5811" s="136">
        <v>37581</v>
      </c>
      <c r="C5811" s="261">
        <v>1.6821615695953369</v>
      </c>
      <c r="D5811" s="130">
        <f t="shared" si="182"/>
        <v>7.5767009396174034E-2</v>
      </c>
      <c r="E5811" s="130">
        <v>2.0190025384386089E-2</v>
      </c>
      <c r="G5811" s="130">
        <v>5809</v>
      </c>
      <c r="H5811" s="130">
        <f t="shared" ca="1" si="183"/>
        <v>2.1909079676865326E-2</v>
      </c>
    </row>
    <row r="5812" spans="2:8" x14ac:dyDescent="0.25">
      <c r="B5812" s="136">
        <v>37580</v>
      </c>
      <c r="C5812" s="261">
        <v>1.5636857748031621</v>
      </c>
      <c r="D5812" s="130">
        <f t="shared" si="182"/>
        <v>6.2541236093336339E-2</v>
      </c>
      <c r="E5812" s="130">
        <v>-7.0430686881448337E-2</v>
      </c>
      <c r="G5812" s="130">
        <v>5810</v>
      </c>
      <c r="H5812" s="130">
        <f t="shared" ca="1" si="183"/>
        <v>1.3030633217801759E-2</v>
      </c>
    </row>
    <row r="5813" spans="2:8" x14ac:dyDescent="0.25">
      <c r="B5813" s="136">
        <v>37579</v>
      </c>
      <c r="C5813" s="261">
        <v>1.4716471433639531</v>
      </c>
      <c r="D5813" s="130">
        <f t="shared" si="182"/>
        <v>3.3700363932446693E-2</v>
      </c>
      <c r="E5813" s="130">
        <v>-5.8860055467854389E-2</v>
      </c>
      <c r="G5813" s="130">
        <v>5811</v>
      </c>
      <c r="H5813" s="130">
        <f t="shared" ca="1" si="183"/>
        <v>1.3173615127959414E-2</v>
      </c>
    </row>
    <row r="5814" spans="2:8" x14ac:dyDescent="0.25">
      <c r="B5814" s="136">
        <v>37578</v>
      </c>
      <c r="C5814" s="261">
        <v>1.4236689805984499</v>
      </c>
      <c r="D5814" s="130">
        <f t="shared" si="182"/>
        <v>-1.3747208592441876E-4</v>
      </c>
      <c r="E5814" s="130">
        <v>-3.2601675599921762E-2</v>
      </c>
      <c r="G5814" s="130">
        <v>5812</v>
      </c>
      <c r="H5814" s="130">
        <f t="shared" ca="1" si="183"/>
        <v>3.6602443299349807E-2</v>
      </c>
    </row>
    <row r="5815" spans="2:8" x14ac:dyDescent="0.25">
      <c r="B5815" s="136">
        <v>37575</v>
      </c>
      <c r="C5815" s="261">
        <v>1.4238647222518921</v>
      </c>
      <c r="D5815" s="130">
        <f t="shared" si="182"/>
        <v>-1.2092440593175801E-2</v>
      </c>
      <c r="E5815" s="130">
        <v>1.3749098709721081E-4</v>
      </c>
      <c r="G5815" s="130">
        <v>5813</v>
      </c>
      <c r="H5815" s="130">
        <f t="shared" ca="1" si="183"/>
        <v>3.1499600006280122E-3</v>
      </c>
    </row>
    <row r="5816" spans="2:8" x14ac:dyDescent="0.25">
      <c r="B5816" s="136">
        <v>37574</v>
      </c>
      <c r="C5816" s="261">
        <v>1.441293478012085</v>
      </c>
      <c r="D5816" s="130">
        <f t="shared" si="182"/>
        <v>1.9955636519104709E-2</v>
      </c>
      <c r="E5816" s="130">
        <v>1.2240457599531422E-2</v>
      </c>
      <c r="G5816" s="130">
        <v>5814</v>
      </c>
      <c r="H5816" s="130">
        <f t="shared" ca="1" si="183"/>
        <v>-4.7757284425029214E-3</v>
      </c>
    </row>
    <row r="5817" spans="2:8" x14ac:dyDescent="0.25">
      <c r="B5817" s="136">
        <v>37573</v>
      </c>
      <c r="C5817" s="261">
        <v>1.413094282150269</v>
      </c>
      <c r="D5817" s="130">
        <f t="shared" si="182"/>
        <v>-8.7910998110463431E-3</v>
      </c>
      <c r="E5817" s="130">
        <v>-1.9565200489708674E-2</v>
      </c>
      <c r="G5817" s="130">
        <v>5815</v>
      </c>
      <c r="H5817" s="130">
        <f t="shared" ca="1" si="183"/>
        <v>5.2651374916580007E-2</v>
      </c>
    </row>
    <row r="5818" spans="2:8" x14ac:dyDescent="0.25">
      <c r="B5818" s="136">
        <v>37572</v>
      </c>
      <c r="C5818" s="261">
        <v>1.4256271123886111</v>
      </c>
      <c r="D5818" s="130">
        <f t="shared" si="182"/>
        <v>9.7087681935449921E-3</v>
      </c>
      <c r="E5818" s="130">
        <v>8.8690686790347632E-3</v>
      </c>
      <c r="G5818" s="130">
        <v>5816</v>
      </c>
      <c r="H5818" s="130">
        <f t="shared" ca="1" si="183"/>
        <v>-5.5721756561491191E-2</v>
      </c>
    </row>
    <row r="5819" spans="2:8" x14ac:dyDescent="0.25">
      <c r="B5819" s="136">
        <v>37571</v>
      </c>
      <c r="C5819" s="261">
        <v>1.411919116973877</v>
      </c>
      <c r="D5819" s="130">
        <f t="shared" si="182"/>
        <v>-4.4400237914894468E-2</v>
      </c>
      <c r="E5819" s="130">
        <v>-9.6154143643961878E-3</v>
      </c>
      <c r="G5819" s="130">
        <v>5817</v>
      </c>
      <c r="H5819" s="130">
        <f t="shared" ca="1" si="183"/>
        <v>2.3176058588376614E-2</v>
      </c>
    </row>
    <row r="5820" spans="2:8" x14ac:dyDescent="0.25">
      <c r="B5820" s="136">
        <v>37568</v>
      </c>
      <c r="C5820" s="261">
        <v>1.477521419525146</v>
      </c>
      <c r="D5820" s="130">
        <f t="shared" si="182"/>
        <v>-2.8832840920328395E-2</v>
      </c>
      <c r="E5820" s="130">
        <v>4.6463215748415172E-2</v>
      </c>
      <c r="G5820" s="130">
        <v>5818</v>
      </c>
      <c r="H5820" s="130">
        <f t="shared" ca="1" si="183"/>
        <v>8.6920808993806511E-3</v>
      </c>
    </row>
    <row r="5821" spans="2:8" x14ac:dyDescent="0.25">
      <c r="B5821" s="136">
        <v>37567</v>
      </c>
      <c r="C5821" s="261">
        <v>1.5213873386383061</v>
      </c>
      <c r="D5821" s="130">
        <f t="shared" si="182"/>
        <v>-7.7175554774155106E-4</v>
      </c>
      <c r="E5821" s="130">
        <v>2.9688854952274017E-2</v>
      </c>
      <c r="G5821" s="130">
        <v>5819</v>
      </c>
      <c r="H5821" s="130">
        <f t="shared" ca="1" si="183"/>
        <v>4.5881973842571413E-3</v>
      </c>
    </row>
    <row r="5822" spans="2:8" x14ac:dyDescent="0.25">
      <c r="B5822" s="136">
        <v>37566</v>
      </c>
      <c r="C5822" s="261">
        <v>1.5225623846054079</v>
      </c>
      <c r="D5822" s="130">
        <f t="shared" si="182"/>
        <v>5.7823243625569599E-2</v>
      </c>
      <c r="E5822" s="130">
        <v>7.7235161438475965E-4</v>
      </c>
      <c r="G5822" s="130">
        <v>5820</v>
      </c>
      <c r="H5822" s="130">
        <f t="shared" ca="1" si="183"/>
        <v>-2.5711828151430471E-2</v>
      </c>
    </row>
    <row r="5823" spans="2:8" x14ac:dyDescent="0.25">
      <c r="B5823" s="136">
        <v>37565</v>
      </c>
      <c r="C5823" s="261">
        <v>1.4393353462219241</v>
      </c>
      <c r="D5823" s="130">
        <f t="shared" si="182"/>
        <v>-2.4552097750801711E-2</v>
      </c>
      <c r="E5823" s="130">
        <v>-5.4662481632930443E-2</v>
      </c>
      <c r="G5823" s="130">
        <v>5821</v>
      </c>
      <c r="H5823" s="130">
        <f t="shared" ca="1" si="183"/>
        <v>3.2509424553652681E-2</v>
      </c>
    </row>
    <row r="5824" spans="2:8" x14ac:dyDescent="0.25">
      <c r="B5824" s="136">
        <v>37564</v>
      </c>
      <c r="C5824" s="261">
        <v>1.475563526153564</v>
      </c>
      <c r="D5824" s="130">
        <f t="shared" si="182"/>
        <v>6.9097754725461494E-2</v>
      </c>
      <c r="E5824" s="130">
        <v>2.5170075915063449E-2</v>
      </c>
      <c r="G5824" s="130">
        <v>5822</v>
      </c>
      <c r="H5824" s="130">
        <f t="shared" ca="1" si="183"/>
        <v>-3.0465303906590593E-2</v>
      </c>
    </row>
    <row r="5825" spans="2:8" x14ac:dyDescent="0.25">
      <c r="B5825" s="136">
        <v>37561</v>
      </c>
      <c r="C5825" s="261">
        <v>1.380195140838623</v>
      </c>
      <c r="D5825" s="130">
        <f t="shared" si="182"/>
        <v>-1.4954625305691286E-2</v>
      </c>
      <c r="E5825" s="130">
        <v>-6.4631839717225317E-2</v>
      </c>
      <c r="G5825" s="130">
        <v>5823</v>
      </c>
      <c r="H5825" s="130">
        <f t="shared" ca="1" si="183"/>
        <v>-2.3761242144205844E-2</v>
      </c>
    </row>
    <row r="5826" spans="2:8" x14ac:dyDescent="0.25">
      <c r="B5826" s="136">
        <v>37560</v>
      </c>
      <c r="C5826" s="261">
        <v>1.401148796081543</v>
      </c>
      <c r="D5826" s="130">
        <f t="shared" si="182"/>
        <v>1.5758238628114582E-2</v>
      </c>
      <c r="E5826" s="130">
        <v>1.5181661362891214E-2</v>
      </c>
      <c r="G5826" s="130">
        <v>5824</v>
      </c>
      <c r="H5826" s="130">
        <f t="shared" ca="1" si="183"/>
        <v>-5.8794346075942338E-3</v>
      </c>
    </row>
    <row r="5827" spans="2:8" x14ac:dyDescent="0.25">
      <c r="B5827" s="136">
        <v>37559</v>
      </c>
      <c r="C5827" s="261">
        <v>1.3794116973876951</v>
      </c>
      <c r="D5827" s="130">
        <f t="shared" ref="D5827:D5890" si="184">(C5827-C5828)/C5828</f>
        <v>3.4360744553118848E-2</v>
      </c>
      <c r="E5827" s="130">
        <v>-1.5513768954901802E-2</v>
      </c>
      <c r="G5827" s="130">
        <v>5825</v>
      </c>
      <c r="H5827" s="130">
        <f t="shared" ref="H5827:H5890" ca="1" si="185">_xlfn.NORM.INV(RAND(),N$5,N$6)</f>
        <v>1.3536145028107587E-2</v>
      </c>
    </row>
    <row r="5828" spans="2:8" x14ac:dyDescent="0.25">
      <c r="B5828" s="136">
        <v>37558</v>
      </c>
      <c r="C5828" s="261">
        <v>1.333588600158691</v>
      </c>
      <c r="D5828" s="130">
        <f t="shared" si="184"/>
        <v>-1.119431480695849E-2</v>
      </c>
      <c r="E5828" s="130">
        <v>-3.3219304516398609E-2</v>
      </c>
      <c r="G5828" s="130">
        <v>5826</v>
      </c>
      <c r="H5828" s="130">
        <f t="shared" ca="1" si="185"/>
        <v>6.0821573386870796E-2</v>
      </c>
    </row>
    <row r="5829" spans="2:8" x14ac:dyDescent="0.25">
      <c r="B5829" s="136">
        <v>37557</v>
      </c>
      <c r="C5829" s="261">
        <v>1.348686218261719</v>
      </c>
      <c r="D5829" s="130">
        <f t="shared" si="184"/>
        <v>-1.287599333192219E-2</v>
      </c>
      <c r="E5829" s="130">
        <v>1.1321046161635951E-2</v>
      </c>
      <c r="G5829" s="130">
        <v>5827</v>
      </c>
      <c r="H5829" s="130">
        <f t="shared" ca="1" si="185"/>
        <v>-3.5398953742102721E-3</v>
      </c>
    </row>
    <row r="5830" spans="2:8" x14ac:dyDescent="0.25">
      <c r="B5830" s="136">
        <v>37554</v>
      </c>
      <c r="C5830" s="261">
        <v>1.366278409957886</v>
      </c>
      <c r="D5830" s="130">
        <f t="shared" si="184"/>
        <v>1.128517473676648E-2</v>
      </c>
      <c r="E5830" s="130">
        <v>1.3043947107905527E-2</v>
      </c>
      <c r="G5830" s="130">
        <v>5828</v>
      </c>
      <c r="H5830" s="130">
        <f t="shared" ca="1" si="185"/>
        <v>2.3891869201308764E-2</v>
      </c>
    </row>
    <row r="5831" spans="2:8" x14ac:dyDescent="0.25">
      <c r="B5831" s="136">
        <v>37553</v>
      </c>
      <c r="C5831" s="261">
        <v>1.3510317802429199</v>
      </c>
      <c r="D5831" s="130">
        <f t="shared" si="184"/>
        <v>1.274691415943534E-2</v>
      </c>
      <c r="E5831" s="130">
        <v>-1.1159240754917589E-2</v>
      </c>
      <c r="G5831" s="130">
        <v>5829</v>
      </c>
      <c r="H5831" s="130">
        <f t="shared" ca="1" si="185"/>
        <v>-3.5049104093410077E-3</v>
      </c>
    </row>
    <row r="5832" spans="2:8" x14ac:dyDescent="0.25">
      <c r="B5832" s="136">
        <v>37552</v>
      </c>
      <c r="C5832" s="261">
        <v>1.334027051925659</v>
      </c>
      <c r="D5832" s="130">
        <f t="shared" si="184"/>
        <v>1.1710865877202596E-2</v>
      </c>
      <c r="E5832" s="130">
        <v>-1.2586475437464143E-2</v>
      </c>
      <c r="G5832" s="130">
        <v>5830</v>
      </c>
      <c r="H5832" s="130">
        <f t="shared" ca="1" si="185"/>
        <v>1.3924627330009398E-2</v>
      </c>
    </row>
    <row r="5833" spans="2:8" x14ac:dyDescent="0.25">
      <c r="B5833" s="136">
        <v>37551</v>
      </c>
      <c r="C5833" s="261">
        <v>1.318585276603699</v>
      </c>
      <c r="D5833" s="130">
        <f t="shared" si="184"/>
        <v>-6.2795309932818413E-2</v>
      </c>
      <c r="E5833" s="130">
        <v>-1.1575308986178284E-2</v>
      </c>
      <c r="G5833" s="130">
        <v>5831</v>
      </c>
      <c r="H5833" s="130">
        <f t="shared" ca="1" si="185"/>
        <v>-1.2353069596197773E-2</v>
      </c>
    </row>
    <row r="5834" spans="2:8" x14ac:dyDescent="0.25">
      <c r="B5834" s="136">
        <v>37550</v>
      </c>
      <c r="C5834" s="261">
        <v>1.4069341421127319</v>
      </c>
      <c r="D5834" s="130">
        <f t="shared" si="184"/>
        <v>4.0447740192539579E-3</v>
      </c>
      <c r="E5834" s="130">
        <v>6.7002769617293581E-2</v>
      </c>
      <c r="G5834" s="130">
        <v>5832</v>
      </c>
      <c r="H5834" s="130">
        <f t="shared" ca="1" si="185"/>
        <v>-3.2134081672268561E-4</v>
      </c>
    </row>
    <row r="5835" spans="2:8" x14ac:dyDescent="0.25">
      <c r="B5835" s="136">
        <v>37547</v>
      </c>
      <c r="C5835" s="261">
        <v>1.40126633644104</v>
      </c>
      <c r="D5835" s="130">
        <f t="shared" si="184"/>
        <v>-7.0632661420471799E-3</v>
      </c>
      <c r="E5835" s="130">
        <v>-4.0284797291085684E-3</v>
      </c>
      <c r="G5835" s="130">
        <v>5833</v>
      </c>
      <c r="H5835" s="130">
        <f t="shared" ca="1" si="185"/>
        <v>5.6137466954254665E-3</v>
      </c>
    </row>
    <row r="5836" spans="2:8" x14ac:dyDescent="0.25">
      <c r="B5836" s="136">
        <v>37546</v>
      </c>
      <c r="C5836" s="261">
        <v>1.4112342596054079</v>
      </c>
      <c r="D5836" s="130">
        <f t="shared" si="184"/>
        <v>8.3270606204852424E-2</v>
      </c>
      <c r="E5836" s="130">
        <v>7.1135107617618203E-3</v>
      </c>
      <c r="G5836" s="130">
        <v>5834</v>
      </c>
      <c r="H5836" s="130">
        <f t="shared" ca="1" si="185"/>
        <v>-1.3167011396439344E-2</v>
      </c>
    </row>
    <row r="5837" spans="2:8" x14ac:dyDescent="0.25">
      <c r="B5837" s="136">
        <v>37545</v>
      </c>
      <c r="C5837" s="261">
        <v>1.302753210067749</v>
      </c>
      <c r="D5837" s="130">
        <f t="shared" si="184"/>
        <v>-2.4586593700607885E-2</v>
      </c>
      <c r="E5837" s="130">
        <v>-7.6869625860692362E-2</v>
      </c>
      <c r="G5837" s="130">
        <v>5835</v>
      </c>
      <c r="H5837" s="130">
        <f t="shared" ca="1" si="185"/>
        <v>-8.0054916089328503E-3</v>
      </c>
    </row>
    <row r="5838" spans="2:8" x14ac:dyDescent="0.25">
      <c r="B5838" s="136">
        <v>37544</v>
      </c>
      <c r="C5838" s="261">
        <v>1.3355908393859861</v>
      </c>
      <c r="D5838" s="130">
        <f t="shared" si="184"/>
        <v>6.5159792298675301E-2</v>
      </c>
      <c r="E5838" s="130">
        <v>2.5206331532684825E-2</v>
      </c>
      <c r="G5838" s="130">
        <v>5836</v>
      </c>
      <c r="H5838" s="130">
        <f t="shared" ca="1" si="185"/>
        <v>8.7250495791400037E-3</v>
      </c>
    </row>
    <row r="5839" spans="2:8" x14ac:dyDescent="0.25">
      <c r="B5839" s="136">
        <v>37543</v>
      </c>
      <c r="C5839" s="261">
        <v>1.2538877725601201</v>
      </c>
      <c r="D5839" s="130">
        <f t="shared" si="184"/>
        <v>-9.2662067016740634E-3</v>
      </c>
      <c r="E5839" s="130">
        <v>-6.1173725078428623E-2</v>
      </c>
      <c r="G5839" s="130">
        <v>5837</v>
      </c>
      <c r="H5839" s="130">
        <f t="shared" ca="1" si="185"/>
        <v>1.9352031947420512E-2</v>
      </c>
    </row>
    <row r="5840" spans="2:8" x14ac:dyDescent="0.25">
      <c r="B5840" s="136">
        <v>37540</v>
      </c>
      <c r="C5840" s="261">
        <v>1.2656152248382571</v>
      </c>
      <c r="D5840" s="130">
        <f t="shared" si="184"/>
        <v>0</v>
      </c>
      <c r="E5840" s="130">
        <v>9.3528723501246913E-3</v>
      </c>
      <c r="G5840" s="130">
        <v>5838</v>
      </c>
      <c r="H5840" s="130">
        <f t="shared" ca="1" si="185"/>
        <v>-3.2814765714952849E-3</v>
      </c>
    </row>
    <row r="5841" spans="2:8" x14ac:dyDescent="0.25">
      <c r="B5841" s="136">
        <v>37539</v>
      </c>
      <c r="C5841" s="261">
        <v>1.2656152248382571</v>
      </c>
      <c r="D5841" s="130">
        <f t="shared" si="184"/>
        <v>0.15645618276381101</v>
      </c>
      <c r="E5841" s="130">
        <v>0</v>
      </c>
      <c r="G5841" s="130">
        <v>5839</v>
      </c>
      <c r="H5841" s="130">
        <f t="shared" ca="1" si="185"/>
        <v>1.9249556022929989E-2</v>
      </c>
    </row>
    <row r="5842" spans="2:8" x14ac:dyDescent="0.25">
      <c r="B5842" s="136">
        <v>37538</v>
      </c>
      <c r="C5842" s="261">
        <v>1.094390988349915</v>
      </c>
      <c r="D5842" s="130">
        <f t="shared" si="184"/>
        <v>1.8926419983724546E-2</v>
      </c>
      <c r="E5842" s="130">
        <v>-0.13528933053900655</v>
      </c>
      <c r="G5842" s="130">
        <v>5840</v>
      </c>
      <c r="H5842" s="130">
        <f t="shared" ca="1" si="185"/>
        <v>9.9930367171540985E-3</v>
      </c>
    </row>
    <row r="5843" spans="2:8" x14ac:dyDescent="0.25">
      <c r="B5843" s="136">
        <v>37537</v>
      </c>
      <c r="C5843" s="261">
        <v>1.074062824249268</v>
      </c>
      <c r="D5843" s="130">
        <f t="shared" si="184"/>
        <v>7.1776456869164951E-2</v>
      </c>
      <c r="E5843" s="130">
        <v>-1.8574864300826416E-2</v>
      </c>
      <c r="G5843" s="130">
        <v>5841</v>
      </c>
      <c r="H5843" s="130">
        <f t="shared" ca="1" si="185"/>
        <v>-1.4903169985532674E-2</v>
      </c>
    </row>
    <row r="5844" spans="2:8" x14ac:dyDescent="0.25">
      <c r="B5844" s="136">
        <v>37536</v>
      </c>
      <c r="C5844" s="261">
        <v>1.002133250236511</v>
      </c>
      <c r="D5844" s="130">
        <f t="shared" si="184"/>
        <v>-3.9167415117246959E-2</v>
      </c>
      <c r="E5844" s="130">
        <v>-6.6969615174078151E-2</v>
      </c>
      <c r="G5844" s="130">
        <v>5842</v>
      </c>
      <c r="H5844" s="130">
        <f t="shared" ca="1" si="185"/>
        <v>-1.7752434477153776E-2</v>
      </c>
    </row>
    <row r="5845" spans="2:8" x14ac:dyDescent="0.25">
      <c r="B5845" s="136">
        <v>37533</v>
      </c>
      <c r="C5845" s="261">
        <v>1.042984247207642</v>
      </c>
      <c r="D5845" s="130">
        <f t="shared" si="184"/>
        <v>-1.0018750292070801E-2</v>
      </c>
      <c r="E5845" s="130">
        <v>4.0764037079390282E-2</v>
      </c>
      <c r="G5845" s="130">
        <v>5843</v>
      </c>
      <c r="H5845" s="130">
        <f t="shared" ca="1" si="185"/>
        <v>-2.3766302432480877E-2</v>
      </c>
    </row>
    <row r="5846" spans="2:8" x14ac:dyDescent="0.25">
      <c r="B5846" s="136">
        <v>37532</v>
      </c>
      <c r="C5846" s="261">
        <v>1.053539395332336</v>
      </c>
      <c r="D5846" s="130">
        <f t="shared" si="184"/>
        <v>9.3634522247961951E-3</v>
      </c>
      <c r="E5846" s="130">
        <v>1.0120141462302038E-2</v>
      </c>
      <c r="G5846" s="130">
        <v>5844</v>
      </c>
      <c r="H5846" s="130">
        <f t="shared" ca="1" si="185"/>
        <v>4.2329726237847448E-2</v>
      </c>
    </row>
    <row r="5847" spans="2:8" x14ac:dyDescent="0.25">
      <c r="B5847" s="136">
        <v>37531</v>
      </c>
      <c r="C5847" s="261">
        <v>1.043766140937805</v>
      </c>
      <c r="D5847" s="130">
        <f t="shared" si="184"/>
        <v>-1.6574725256828706E-2</v>
      </c>
      <c r="E5847" s="130">
        <v>-9.2765913053000568E-3</v>
      </c>
      <c r="G5847" s="130">
        <v>5845</v>
      </c>
      <c r="H5847" s="130">
        <f t="shared" ca="1" si="185"/>
        <v>-3.1956619678869203E-2</v>
      </c>
    </row>
    <row r="5848" spans="2:8" x14ac:dyDescent="0.25">
      <c r="B5848" s="136">
        <v>37530</v>
      </c>
      <c r="C5848" s="261">
        <v>1.061357855796814</v>
      </c>
      <c r="D5848" s="130">
        <f t="shared" si="184"/>
        <v>1.8454097963131037E-3</v>
      </c>
      <c r="E5848" s="130">
        <v>1.6854076951761603E-2</v>
      </c>
      <c r="G5848" s="130">
        <v>5846</v>
      </c>
      <c r="H5848" s="130">
        <f t="shared" ca="1" si="185"/>
        <v>-1.7777115351783307E-2</v>
      </c>
    </row>
    <row r="5849" spans="2:8" x14ac:dyDescent="0.25">
      <c r="B5849" s="136">
        <v>37529</v>
      </c>
      <c r="C5849" s="261">
        <v>1.0594028234481809</v>
      </c>
      <c r="D5849" s="130">
        <f t="shared" si="184"/>
        <v>-1.4545435190412338E-2</v>
      </c>
      <c r="E5849" s="130">
        <v>-1.8420105320323794E-3</v>
      </c>
      <c r="G5849" s="130">
        <v>5847</v>
      </c>
      <c r="H5849" s="130">
        <f t="shared" ca="1" si="185"/>
        <v>1.6674532566878838E-2</v>
      </c>
    </row>
    <row r="5850" spans="2:8" x14ac:dyDescent="0.25">
      <c r="B5850" s="136">
        <v>37526</v>
      </c>
      <c r="C5850" s="261">
        <v>1.075039744377136</v>
      </c>
      <c r="D5850" s="130">
        <f t="shared" si="184"/>
        <v>-1.4530721796968515E-3</v>
      </c>
      <c r="E5850" s="130">
        <v>1.4760127670850911E-2</v>
      </c>
      <c r="G5850" s="130">
        <v>5848</v>
      </c>
      <c r="H5850" s="130">
        <f t="shared" ca="1" si="185"/>
        <v>-2.6836478791433349E-3</v>
      </c>
    </row>
    <row r="5851" spans="2:8" x14ac:dyDescent="0.25">
      <c r="B5851" s="136">
        <v>37525</v>
      </c>
      <c r="C5851" s="261">
        <v>1.0766041278839109</v>
      </c>
      <c r="D5851" s="130">
        <f t="shared" si="184"/>
        <v>-1.2902898616303901E-2</v>
      </c>
      <c r="E5851" s="130">
        <v>1.4551866709646959E-3</v>
      </c>
      <c r="G5851" s="130">
        <v>5849</v>
      </c>
      <c r="H5851" s="130">
        <f t="shared" ca="1" si="185"/>
        <v>5.1876841970956095E-3</v>
      </c>
    </row>
    <row r="5852" spans="2:8" x14ac:dyDescent="0.25">
      <c r="B5852" s="136">
        <v>37524</v>
      </c>
      <c r="C5852" s="261">
        <v>1.09067702293396</v>
      </c>
      <c r="D5852" s="130">
        <f t="shared" si="184"/>
        <v>3.0471065755214192E-2</v>
      </c>
      <c r="E5852" s="130">
        <v>1.3071559624900969E-2</v>
      </c>
      <c r="G5852" s="130">
        <v>5850</v>
      </c>
      <c r="H5852" s="130">
        <f t="shared" ca="1" si="185"/>
        <v>2.1972622125165978E-3</v>
      </c>
    </row>
    <row r="5853" spans="2:8" x14ac:dyDescent="0.25">
      <c r="B5853" s="136">
        <v>37523</v>
      </c>
      <c r="C5853" s="261">
        <v>1.058425664901733</v>
      </c>
      <c r="D5853" s="130">
        <f t="shared" si="184"/>
        <v>1.2940888165575411E-3</v>
      </c>
      <c r="E5853" s="130">
        <v>-2.9570035266232808E-2</v>
      </c>
      <c r="G5853" s="130">
        <v>5851</v>
      </c>
      <c r="H5853" s="130">
        <f t="shared" ca="1" si="185"/>
        <v>2.3935545073010085E-3</v>
      </c>
    </row>
    <row r="5854" spans="2:8" x14ac:dyDescent="0.25">
      <c r="B5854" s="136">
        <v>37522</v>
      </c>
      <c r="C5854" s="261">
        <v>1.057057738304138</v>
      </c>
      <c r="D5854" s="130">
        <f t="shared" si="184"/>
        <v>-5.9478031506569856E-2</v>
      </c>
      <c r="E5854" s="130">
        <v>-1.2924163150578882E-3</v>
      </c>
      <c r="G5854" s="130">
        <v>5852</v>
      </c>
      <c r="H5854" s="130">
        <f t="shared" ca="1" si="185"/>
        <v>-3.2631877457010551E-2</v>
      </c>
    </row>
    <row r="5855" spans="2:8" x14ac:dyDescent="0.25">
      <c r="B5855" s="136">
        <v>37519</v>
      </c>
      <c r="C5855" s="261">
        <v>1.1239054203033449</v>
      </c>
      <c r="D5855" s="130">
        <f t="shared" si="184"/>
        <v>1.572137695504507E-2</v>
      </c>
      <c r="E5855" s="130">
        <v>6.3239385680532709E-2</v>
      </c>
      <c r="G5855" s="130">
        <v>5853</v>
      </c>
      <c r="H5855" s="130">
        <f t="shared" ca="1" si="185"/>
        <v>-2.3917214177461905E-2</v>
      </c>
    </row>
    <row r="5856" spans="2:8" x14ac:dyDescent="0.25">
      <c r="B5856" s="136">
        <v>37518</v>
      </c>
      <c r="C5856" s="261">
        <v>1.1065095663070681</v>
      </c>
      <c r="D5856" s="130">
        <f t="shared" si="184"/>
        <v>-4.7290625023414488E-2</v>
      </c>
      <c r="E5856" s="130">
        <v>-1.5478040840466514E-2</v>
      </c>
      <c r="G5856" s="130">
        <v>5854</v>
      </c>
      <c r="H5856" s="130">
        <f t="shared" ca="1" si="185"/>
        <v>-3.9134489558755592E-2</v>
      </c>
    </row>
    <row r="5857" spans="2:8" x14ac:dyDescent="0.25">
      <c r="B5857" s="136">
        <v>37517</v>
      </c>
      <c r="C5857" s="261">
        <v>1.161434531211853</v>
      </c>
      <c r="D5857" s="130">
        <f t="shared" si="184"/>
        <v>9.5143547878370517E-3</v>
      </c>
      <c r="E5857" s="130">
        <v>4.9638038908325785E-2</v>
      </c>
      <c r="G5857" s="130">
        <v>5855</v>
      </c>
      <c r="H5857" s="130">
        <f t="shared" ca="1" si="185"/>
        <v>7.6893863707398324E-3</v>
      </c>
    </row>
    <row r="5858" spans="2:8" x14ac:dyDescent="0.25">
      <c r="B5858" s="136">
        <v>37516</v>
      </c>
      <c r="C5858" s="261">
        <v>1.1504883766174321</v>
      </c>
      <c r="D5858" s="130">
        <f t="shared" si="184"/>
        <v>2.1520528273776457E-2</v>
      </c>
      <c r="E5858" s="130">
        <v>-9.4246849910684244E-3</v>
      </c>
      <c r="G5858" s="130">
        <v>5856</v>
      </c>
      <c r="H5858" s="130">
        <f t="shared" ca="1" si="185"/>
        <v>-2.8498104337112445E-2</v>
      </c>
    </row>
    <row r="5859" spans="2:8" x14ac:dyDescent="0.25">
      <c r="B5859" s="136">
        <v>37515</v>
      </c>
      <c r="C5859" s="261">
        <v>1.1262508630752559</v>
      </c>
      <c r="D5859" s="130">
        <f t="shared" si="184"/>
        <v>6.4624384282369399E-3</v>
      </c>
      <c r="E5859" s="130">
        <v>-2.1067152032806496E-2</v>
      </c>
      <c r="G5859" s="130">
        <v>5857</v>
      </c>
      <c r="H5859" s="130">
        <f t="shared" ca="1" si="185"/>
        <v>-1.5008407652646043E-2</v>
      </c>
    </row>
    <row r="5860" spans="2:8" x14ac:dyDescent="0.25">
      <c r="B5860" s="136">
        <v>37512</v>
      </c>
      <c r="C5860" s="261">
        <v>1.1190192699432371</v>
      </c>
      <c r="D5860" s="130">
        <f t="shared" si="184"/>
        <v>-6.9386185941185154E-3</v>
      </c>
      <c r="E5860" s="130">
        <v>-6.4209434763697112E-3</v>
      </c>
      <c r="G5860" s="130">
        <v>5858</v>
      </c>
      <c r="H5860" s="130">
        <f t="shared" ca="1" si="185"/>
        <v>-8.0850587549215515E-3</v>
      </c>
    </row>
    <row r="5861" spans="2:8" x14ac:dyDescent="0.25">
      <c r="B5861" s="136">
        <v>37511</v>
      </c>
      <c r="C5861" s="261">
        <v>1.1268379688262939</v>
      </c>
      <c r="D5861" s="130">
        <f t="shared" si="184"/>
        <v>-2.3708269724004267E-2</v>
      </c>
      <c r="E5861" s="130">
        <v>6.9870994120176952E-3</v>
      </c>
      <c r="G5861" s="130">
        <v>5859</v>
      </c>
      <c r="H5861" s="130">
        <f t="shared" ca="1" si="185"/>
        <v>-3.2372842086433921E-3</v>
      </c>
    </row>
    <row r="5862" spans="2:8" x14ac:dyDescent="0.25">
      <c r="B5862" s="136">
        <v>37510</v>
      </c>
      <c r="C5862" s="261">
        <v>1.1542021036148069</v>
      </c>
      <c r="D5862" s="130">
        <f t="shared" si="184"/>
        <v>-1.055628833307295E-2</v>
      </c>
      <c r="E5862" s="130">
        <v>2.4284001378667815E-2</v>
      </c>
      <c r="G5862" s="130">
        <v>5860</v>
      </c>
      <c r="H5862" s="130">
        <f t="shared" ca="1" si="185"/>
        <v>-3.2716603564387541E-2</v>
      </c>
    </row>
    <row r="5863" spans="2:8" x14ac:dyDescent="0.25">
      <c r="B5863" s="136">
        <v>37509</v>
      </c>
      <c r="C5863" s="261">
        <v>1.166516184806824</v>
      </c>
      <c r="D5863" s="130">
        <f t="shared" si="184"/>
        <v>4.7936430592777426E-2</v>
      </c>
      <c r="E5863" s="130">
        <v>1.0668912449085813E-2</v>
      </c>
      <c r="G5863" s="130">
        <v>5861</v>
      </c>
      <c r="H5863" s="130">
        <f t="shared" ca="1" si="185"/>
        <v>3.3619159920493795E-2</v>
      </c>
    </row>
    <row r="5864" spans="2:8" x14ac:dyDescent="0.25">
      <c r="B5864" s="136">
        <v>37508</v>
      </c>
      <c r="C5864" s="261">
        <v>1.1131554841995239</v>
      </c>
      <c r="D5864" s="130">
        <f t="shared" si="184"/>
        <v>-8.0126417549734354E-3</v>
      </c>
      <c r="E5864" s="130">
        <v>-4.5743643596455205E-2</v>
      </c>
      <c r="G5864" s="130">
        <v>5862</v>
      </c>
      <c r="H5864" s="130">
        <f t="shared" ca="1" si="185"/>
        <v>1.152385139980144E-2</v>
      </c>
    </row>
    <row r="5865" spans="2:8" x14ac:dyDescent="0.25">
      <c r="B5865" s="136">
        <v>37505</v>
      </c>
      <c r="C5865" s="261">
        <v>1.122146844863892</v>
      </c>
      <c r="D5865" s="130">
        <f t="shared" si="184"/>
        <v>2.9776070950157957E-2</v>
      </c>
      <c r="E5865" s="130">
        <v>8.0773627691677376E-3</v>
      </c>
      <c r="G5865" s="130">
        <v>5863</v>
      </c>
      <c r="H5865" s="130">
        <f t="shared" ca="1" si="185"/>
        <v>-5.6070518696980397E-2</v>
      </c>
    </row>
    <row r="5866" spans="2:8" x14ac:dyDescent="0.25">
      <c r="B5866" s="136">
        <v>37504</v>
      </c>
      <c r="C5866" s="261">
        <v>1.089699864387512</v>
      </c>
      <c r="D5866" s="130">
        <f t="shared" si="184"/>
        <v>1.4743594511298169E-2</v>
      </c>
      <c r="E5866" s="130">
        <v>-2.891509308687281E-2</v>
      </c>
      <c r="G5866" s="130">
        <v>5864</v>
      </c>
      <c r="H5866" s="130">
        <f t="shared" ca="1" si="185"/>
        <v>-3.9449814719833269E-2</v>
      </c>
    </row>
    <row r="5867" spans="2:8" x14ac:dyDescent="0.25">
      <c r="B5867" s="136">
        <v>37503</v>
      </c>
      <c r="C5867" s="261">
        <v>1.073867201805115</v>
      </c>
      <c r="D5867" s="130">
        <f t="shared" si="184"/>
        <v>-9.9119255027843231E-3</v>
      </c>
      <c r="E5867" s="130">
        <v>-1.4529379235351275E-2</v>
      </c>
      <c r="G5867" s="130">
        <v>5865</v>
      </c>
      <c r="H5867" s="130">
        <f t="shared" ca="1" si="185"/>
        <v>-3.1495978478404255E-2</v>
      </c>
    </row>
    <row r="5868" spans="2:8" x14ac:dyDescent="0.25">
      <c r="B5868" s="136">
        <v>37502</v>
      </c>
      <c r="C5868" s="261">
        <v>1.0846178531646731</v>
      </c>
      <c r="D5868" s="130">
        <f t="shared" si="184"/>
        <v>-1.9611046165625513E-2</v>
      </c>
      <c r="E5868" s="130">
        <v>1.0011155328598191E-2</v>
      </c>
      <c r="G5868" s="130">
        <v>5866</v>
      </c>
      <c r="H5868" s="130">
        <f t="shared" ca="1" si="185"/>
        <v>1.5798909527799655E-2</v>
      </c>
    </row>
    <row r="5869" spans="2:8" x14ac:dyDescent="0.25">
      <c r="B5869" s="136">
        <v>37498</v>
      </c>
      <c r="C5869" s="261">
        <v>1.106313824653625</v>
      </c>
      <c r="D5869" s="130">
        <f t="shared" si="184"/>
        <v>2.7222904053886887E-2</v>
      </c>
      <c r="E5869" s="130">
        <v>2.0003332441604169E-2</v>
      </c>
      <c r="G5869" s="130">
        <v>5867</v>
      </c>
      <c r="H5869" s="130">
        <f t="shared" ca="1" si="185"/>
        <v>-3.7492957005494129E-3</v>
      </c>
    </row>
    <row r="5870" spans="2:8" x14ac:dyDescent="0.25">
      <c r="B5870" s="136">
        <v>37497</v>
      </c>
      <c r="C5870" s="261">
        <v>1.076994895935059</v>
      </c>
      <c r="D5870" s="130">
        <f t="shared" si="184"/>
        <v>3.6429805719924808E-3</v>
      </c>
      <c r="E5870" s="130">
        <v>-2.6501457421220825E-2</v>
      </c>
      <c r="G5870" s="130">
        <v>5868</v>
      </c>
      <c r="H5870" s="130">
        <f t="shared" ca="1" si="185"/>
        <v>-2.4063647859368879E-2</v>
      </c>
    </row>
    <row r="5871" spans="2:8" x14ac:dyDescent="0.25">
      <c r="B5871" s="136">
        <v>37496</v>
      </c>
      <c r="C5871" s="261">
        <v>1.07308566570282</v>
      </c>
      <c r="D5871" s="130">
        <f t="shared" si="184"/>
        <v>-8.3089166206531118E-3</v>
      </c>
      <c r="E5871" s="130">
        <v>-3.629757436171463E-3</v>
      </c>
      <c r="G5871" s="130">
        <v>5869</v>
      </c>
      <c r="H5871" s="130">
        <f t="shared" ca="1" si="185"/>
        <v>1.1082672764275922E-2</v>
      </c>
    </row>
    <row r="5872" spans="2:8" x14ac:dyDescent="0.25">
      <c r="B5872" s="136">
        <v>37495</v>
      </c>
      <c r="C5872" s="261">
        <v>1.0820765495300291</v>
      </c>
      <c r="D5872" s="130">
        <f t="shared" si="184"/>
        <v>-2.5352326819444153E-2</v>
      </c>
      <c r="E5872" s="130">
        <v>8.3785331540333526E-3</v>
      </c>
      <c r="G5872" s="130">
        <v>5870</v>
      </c>
      <c r="H5872" s="130">
        <f t="shared" ca="1" si="185"/>
        <v>-1.282178273067395E-2</v>
      </c>
    </row>
    <row r="5873" spans="2:8" x14ac:dyDescent="0.25">
      <c r="B5873" s="136">
        <v>37494</v>
      </c>
      <c r="C5873" s="261">
        <v>1.1102232933044429</v>
      </c>
      <c r="D5873" s="130">
        <f t="shared" si="184"/>
        <v>1.2477971832210251E-2</v>
      </c>
      <c r="E5873" s="130">
        <v>2.6011786122376115E-2</v>
      </c>
      <c r="G5873" s="130">
        <v>5871</v>
      </c>
      <c r="H5873" s="130">
        <f t="shared" ca="1" si="185"/>
        <v>2.3044746014076911E-2</v>
      </c>
    </row>
    <row r="5874" spans="2:8" x14ac:dyDescent="0.25">
      <c r="B5874" s="136">
        <v>37491</v>
      </c>
      <c r="C5874" s="261">
        <v>1.096540689468384</v>
      </c>
      <c r="D5874" s="130">
        <f t="shared" si="184"/>
        <v>-7.4310620248622299E-3</v>
      </c>
      <c r="E5874" s="130">
        <v>-1.2324190924993404E-2</v>
      </c>
      <c r="G5874" s="130">
        <v>5872</v>
      </c>
      <c r="H5874" s="130">
        <f t="shared" ca="1" si="185"/>
        <v>-2.7610425894675152E-3</v>
      </c>
    </row>
    <row r="5875" spans="2:8" x14ac:dyDescent="0.25">
      <c r="B5875" s="136">
        <v>37490</v>
      </c>
      <c r="C5875" s="261">
        <v>1.1047501564025879</v>
      </c>
      <c r="D5875" s="130">
        <f t="shared" si="184"/>
        <v>2.0216597357346901E-2</v>
      </c>
      <c r="E5875" s="130">
        <v>7.4866961281518218E-3</v>
      </c>
      <c r="G5875" s="130">
        <v>5873</v>
      </c>
      <c r="H5875" s="130">
        <f t="shared" ca="1" si="185"/>
        <v>2.2360895920328715E-2</v>
      </c>
    </row>
    <row r="5876" spans="2:8" x14ac:dyDescent="0.25">
      <c r="B5876" s="136">
        <v>37489</v>
      </c>
      <c r="C5876" s="261">
        <v>1.0828584432601931</v>
      </c>
      <c r="D5876" s="130">
        <f t="shared" si="184"/>
        <v>-1.0714161636836753E-2</v>
      </c>
      <c r="E5876" s="130">
        <v>-1.9815985556119825E-2</v>
      </c>
      <c r="G5876" s="130">
        <v>5874</v>
      </c>
      <c r="H5876" s="130">
        <f t="shared" ca="1" si="185"/>
        <v>-1.1508392902826061E-2</v>
      </c>
    </row>
    <row r="5877" spans="2:8" x14ac:dyDescent="0.25">
      <c r="B5877" s="136">
        <v>37488</v>
      </c>
      <c r="C5877" s="261">
        <v>1.0945860147476201</v>
      </c>
      <c r="D5877" s="130">
        <f t="shared" si="184"/>
        <v>-2.849063799915094E-3</v>
      </c>
      <c r="E5877" s="130">
        <v>1.0830198130162279E-2</v>
      </c>
      <c r="G5877" s="130">
        <v>5875</v>
      </c>
      <c r="H5877" s="130">
        <f t="shared" ca="1" si="185"/>
        <v>-1.8788353468307793E-2</v>
      </c>
    </row>
    <row r="5878" spans="2:8" x14ac:dyDescent="0.25">
      <c r="B5878" s="136">
        <v>37487</v>
      </c>
      <c r="C5878" s="261">
        <v>1.0977134704589839</v>
      </c>
      <c r="D5878" s="130">
        <f t="shared" si="184"/>
        <v>4.5810234536734662E-2</v>
      </c>
      <c r="E5878" s="130">
        <v>2.8572041568473345E-3</v>
      </c>
      <c r="G5878" s="130">
        <v>5876</v>
      </c>
      <c r="H5878" s="130">
        <f t="shared" ca="1" si="185"/>
        <v>-2.4734801177764762E-2</v>
      </c>
    </row>
    <row r="5879" spans="2:8" x14ac:dyDescent="0.25">
      <c r="B5879" s="136">
        <v>37484</v>
      </c>
      <c r="C5879" s="261">
        <v>1.049629688262939</v>
      </c>
      <c r="D5879" s="130">
        <f t="shared" si="184"/>
        <v>2.3831564279037151E-2</v>
      </c>
      <c r="E5879" s="130">
        <v>-4.3803582164241621E-2</v>
      </c>
      <c r="G5879" s="130">
        <v>5877</v>
      </c>
      <c r="H5879" s="130">
        <f t="shared" ca="1" si="185"/>
        <v>2.8551372965269918E-2</v>
      </c>
    </row>
    <row r="5880" spans="2:8" x14ac:dyDescent="0.25">
      <c r="B5880" s="136">
        <v>37483</v>
      </c>
      <c r="C5880" s="261">
        <v>1.0251976251602171</v>
      </c>
      <c r="D5880" s="130">
        <f t="shared" si="184"/>
        <v>6.7182201182547554E-3</v>
      </c>
      <c r="E5880" s="130">
        <v>-2.3276840752432641E-2</v>
      </c>
      <c r="G5880" s="130">
        <v>5878</v>
      </c>
      <c r="H5880" s="130">
        <f t="shared" ca="1" si="185"/>
        <v>2.559201171558572E-2</v>
      </c>
    </row>
    <row r="5881" spans="2:8" x14ac:dyDescent="0.25">
      <c r="B5881" s="136">
        <v>37482</v>
      </c>
      <c r="C5881" s="261">
        <v>1.018356084823608</v>
      </c>
      <c r="D5881" s="130">
        <f t="shared" si="184"/>
        <v>2.1568592630540565E-2</v>
      </c>
      <c r="E5881" s="130">
        <v>-6.6733868365525311E-3</v>
      </c>
      <c r="G5881" s="130">
        <v>5879</v>
      </c>
      <c r="H5881" s="130">
        <f t="shared" ca="1" si="185"/>
        <v>-3.3944408723442634E-2</v>
      </c>
    </row>
    <row r="5882" spans="2:8" x14ac:dyDescent="0.25">
      <c r="B5882" s="136">
        <v>37481</v>
      </c>
      <c r="C5882" s="261">
        <v>0.99685531854629517</v>
      </c>
      <c r="D5882" s="130">
        <f t="shared" si="184"/>
        <v>-3.0234416622269999E-2</v>
      </c>
      <c r="E5882" s="130">
        <v>-2.1113210396378188E-2</v>
      </c>
      <c r="G5882" s="130">
        <v>5880</v>
      </c>
      <c r="H5882" s="130">
        <f t="shared" ca="1" si="185"/>
        <v>1.126980197235088E-2</v>
      </c>
    </row>
    <row r="5883" spans="2:8" x14ac:dyDescent="0.25">
      <c r="B5883" s="136">
        <v>37480</v>
      </c>
      <c r="C5883" s="261">
        <v>1.027934312820435</v>
      </c>
      <c r="D5883" s="130">
        <f t="shared" si="184"/>
        <v>7.2784362833117977E-3</v>
      </c>
      <c r="E5883" s="130">
        <v>3.117703612141234E-2</v>
      </c>
      <c r="G5883" s="130">
        <v>5881</v>
      </c>
      <c r="H5883" s="130">
        <f t="shared" ca="1" si="185"/>
        <v>-3.8137071542736966E-3</v>
      </c>
    </row>
    <row r="5884" spans="2:8" x14ac:dyDescent="0.25">
      <c r="B5884" s="136">
        <v>37477</v>
      </c>
      <c r="C5884" s="261">
        <v>1.020506620407104</v>
      </c>
      <c r="D5884" s="130">
        <f t="shared" si="184"/>
        <v>-1.4905477585513728E-2</v>
      </c>
      <c r="E5884" s="130">
        <v>-7.2258434422243813E-3</v>
      </c>
      <c r="G5884" s="130">
        <v>5882</v>
      </c>
      <c r="H5884" s="130">
        <f t="shared" ca="1" si="185"/>
        <v>-2.4453738716481169E-2</v>
      </c>
    </row>
    <row r="5885" spans="2:8" x14ac:dyDescent="0.25">
      <c r="B5885" s="136">
        <v>37476</v>
      </c>
      <c r="C5885" s="261">
        <v>1.035947918891907</v>
      </c>
      <c r="D5885" s="130">
        <f t="shared" si="184"/>
        <v>-8.0479041205316851E-3</v>
      </c>
      <c r="E5885" s="130">
        <v>1.5131012553983251E-2</v>
      </c>
      <c r="G5885" s="130">
        <v>5883</v>
      </c>
      <c r="H5885" s="130">
        <f t="shared" ca="1" si="185"/>
        <v>3.526931826695048E-3</v>
      </c>
    </row>
    <row r="5886" spans="2:8" x14ac:dyDescent="0.25">
      <c r="B5886" s="136">
        <v>37475</v>
      </c>
      <c r="C5886" s="261">
        <v>1.044352769851685</v>
      </c>
      <c r="D5886" s="130">
        <f t="shared" si="184"/>
        <v>-5.768374806814614E-3</v>
      </c>
      <c r="E5886" s="130">
        <v>8.1131983630685148E-3</v>
      </c>
      <c r="G5886" s="130">
        <v>5884</v>
      </c>
      <c r="H5886" s="130">
        <f t="shared" ca="1" si="185"/>
        <v>-2.2115319671989691E-2</v>
      </c>
    </row>
    <row r="5887" spans="2:8" x14ac:dyDescent="0.25">
      <c r="B5887" s="136">
        <v>37474</v>
      </c>
      <c r="C5887" s="261">
        <v>1.0504119396209719</v>
      </c>
      <c r="D5887" s="130">
        <f t="shared" si="184"/>
        <v>5.1663488937624236E-2</v>
      </c>
      <c r="E5887" s="130">
        <v>5.801842006075579E-3</v>
      </c>
      <c r="G5887" s="130">
        <v>5885</v>
      </c>
      <c r="H5887" s="130">
        <f t="shared" ca="1" si="185"/>
        <v>-2.447130023516144E-2</v>
      </c>
    </row>
    <row r="5888" spans="2:8" x14ac:dyDescent="0.25">
      <c r="B5888" s="136">
        <v>37473</v>
      </c>
      <c r="C5888" s="261">
        <v>0.99880993366241455</v>
      </c>
      <c r="D5888" s="130">
        <f t="shared" si="184"/>
        <v>-4.3250353844212219E-2</v>
      </c>
      <c r="E5888" s="130">
        <v>-4.9125494496166232E-2</v>
      </c>
      <c r="G5888" s="130">
        <v>5886</v>
      </c>
      <c r="H5888" s="130">
        <f t="shared" ca="1" si="185"/>
        <v>2.0007142926994369E-2</v>
      </c>
    </row>
    <row r="5889" spans="2:8" x14ac:dyDescent="0.25">
      <c r="B5889" s="136">
        <v>37470</v>
      </c>
      <c r="C5889" s="261">
        <v>1.043961644172668</v>
      </c>
      <c r="D5889" s="130">
        <f t="shared" si="184"/>
        <v>5.9302100959619498E-2</v>
      </c>
      <c r="E5889" s="130">
        <v>4.5205508063673489E-2</v>
      </c>
      <c r="G5889" s="130">
        <v>5887</v>
      </c>
      <c r="H5889" s="130">
        <f t="shared" ca="1" si="185"/>
        <v>-1.5583292724735208E-2</v>
      </c>
    </row>
    <row r="5890" spans="2:8" x14ac:dyDescent="0.25">
      <c r="B5890" s="136">
        <v>37469</v>
      </c>
      <c r="C5890" s="261">
        <v>0.98551833629608154</v>
      </c>
      <c r="D5890" s="130">
        <f t="shared" si="184"/>
        <v>-2.0971053423463719E-2</v>
      </c>
      <c r="E5890" s="130">
        <v>-5.5982236706505019E-2</v>
      </c>
      <c r="G5890" s="130">
        <v>5888</v>
      </c>
      <c r="H5890" s="130">
        <f t="shared" ca="1" si="185"/>
        <v>-2.9810936315913035E-2</v>
      </c>
    </row>
    <row r="5891" spans="2:8" x14ac:dyDescent="0.25">
      <c r="B5891" s="136">
        <v>37468</v>
      </c>
      <c r="C5891" s="261">
        <v>1.0066283941268921</v>
      </c>
      <c r="D5891" s="130">
        <f t="shared" ref="D5891:D5954" si="186">(C5891-C5892)/C5892</f>
        <v>-1.4354073129038516E-2</v>
      </c>
      <c r="E5891" s="130">
        <v>2.1420258815426446E-2</v>
      </c>
      <c r="G5891" s="130">
        <v>5889</v>
      </c>
      <c r="H5891" s="130">
        <f t="shared" ref="H5891:H5954" ca="1" si="187">_xlfn.NORM.INV(RAND(),N$5,N$6)</f>
        <v>5.6417593491612213E-3</v>
      </c>
    </row>
    <row r="5892" spans="2:8" x14ac:dyDescent="0.25">
      <c r="B5892" s="136">
        <v>37467</v>
      </c>
      <c r="C5892" s="261">
        <v>1.0212880373001101</v>
      </c>
      <c r="D5892" s="130">
        <f t="shared" si="186"/>
        <v>1.1420768162620951E-2</v>
      </c>
      <c r="E5892" s="130">
        <v>1.4563113119745808E-2</v>
      </c>
      <c r="G5892" s="130">
        <v>5890</v>
      </c>
      <c r="H5892" s="130">
        <f t="shared" ca="1" si="187"/>
        <v>-1.0537114138897154E-2</v>
      </c>
    </row>
    <row r="5893" spans="2:8" x14ac:dyDescent="0.25">
      <c r="B5893" s="136">
        <v>37466</v>
      </c>
      <c r="C5893" s="261">
        <v>1.0097558498382571</v>
      </c>
      <c r="D5893" s="130">
        <f t="shared" si="186"/>
        <v>4.3847223564959938E-2</v>
      </c>
      <c r="E5893" s="130">
        <v>-1.1291807052141395E-2</v>
      </c>
      <c r="G5893" s="130">
        <v>5891</v>
      </c>
      <c r="H5893" s="130">
        <f t="shared" ca="1" si="187"/>
        <v>-5.3344921374201036E-3</v>
      </c>
    </row>
    <row r="5894" spans="2:8" x14ac:dyDescent="0.25">
      <c r="B5894" s="136">
        <v>37463</v>
      </c>
      <c r="C5894" s="261">
        <v>0.96734064817428589</v>
      </c>
      <c r="D5894" s="130">
        <f t="shared" si="186"/>
        <v>-3.4227156708784303E-3</v>
      </c>
      <c r="E5894" s="130">
        <v>-4.2005403257396573E-2</v>
      </c>
      <c r="G5894" s="130">
        <v>5892</v>
      </c>
      <c r="H5894" s="130">
        <f t="shared" ca="1" si="187"/>
        <v>1.9941656171836634E-2</v>
      </c>
    </row>
    <row r="5895" spans="2:8" x14ac:dyDescent="0.25">
      <c r="B5895" s="136">
        <v>37462</v>
      </c>
      <c r="C5895" s="261">
        <v>0.97066295146942139</v>
      </c>
      <c r="D5895" s="130">
        <f t="shared" si="186"/>
        <v>-1.6634405153082371E-2</v>
      </c>
      <c r="E5895" s="130">
        <v>3.4344708882086783E-3</v>
      </c>
      <c r="G5895" s="130">
        <v>5893</v>
      </c>
      <c r="H5895" s="130">
        <f t="shared" ca="1" si="187"/>
        <v>-1.736893842202494E-2</v>
      </c>
    </row>
    <row r="5896" spans="2:8" x14ac:dyDescent="0.25">
      <c r="B5896" s="136">
        <v>37461</v>
      </c>
      <c r="C5896" s="261">
        <v>0.98708248138427734</v>
      </c>
      <c r="D5896" s="130">
        <f t="shared" si="186"/>
        <v>-9.9981808663607511E-3</v>
      </c>
      <c r="E5896" s="130">
        <v>1.6915789244865618E-2</v>
      </c>
      <c r="G5896" s="130">
        <v>5894</v>
      </c>
      <c r="H5896" s="130">
        <f t="shared" ca="1" si="187"/>
        <v>-1.2959266619123286E-2</v>
      </c>
    </row>
    <row r="5897" spans="2:8" x14ac:dyDescent="0.25">
      <c r="B5897" s="136">
        <v>37460</v>
      </c>
      <c r="C5897" s="261">
        <v>0.9970511794090271</v>
      </c>
      <c r="D5897" s="130">
        <f t="shared" si="186"/>
        <v>2.9880666100699716E-2</v>
      </c>
      <c r="E5897" s="130">
        <v>1.0099154034999919E-2</v>
      </c>
      <c r="G5897" s="130">
        <v>5895</v>
      </c>
      <c r="H5897" s="130">
        <f t="shared" ca="1" si="187"/>
        <v>8.6802712950078287E-3</v>
      </c>
    </row>
    <row r="5898" spans="2:8" x14ac:dyDescent="0.25">
      <c r="B5898" s="136">
        <v>37459</v>
      </c>
      <c r="C5898" s="261">
        <v>0.96812301874160767</v>
      </c>
      <c r="D5898" s="130">
        <f t="shared" si="186"/>
        <v>3.6479416250246471E-3</v>
      </c>
      <c r="E5898" s="130">
        <v>-2.9013716913273955E-2</v>
      </c>
      <c r="G5898" s="130">
        <v>5896</v>
      </c>
      <c r="H5898" s="130">
        <f t="shared" ca="1" si="187"/>
        <v>-8.0283824596685328E-4</v>
      </c>
    </row>
    <row r="5899" spans="2:8" x14ac:dyDescent="0.25">
      <c r="B5899" s="136">
        <v>37456</v>
      </c>
      <c r="C5899" s="261">
        <v>0.96460419893264771</v>
      </c>
      <c r="D5899" s="130">
        <f t="shared" si="186"/>
        <v>-6.0357802485178171E-2</v>
      </c>
      <c r="E5899" s="130">
        <v>-3.634682515383032E-3</v>
      </c>
      <c r="G5899" s="130">
        <v>5897</v>
      </c>
      <c r="H5899" s="130">
        <f t="shared" ca="1" si="187"/>
        <v>2.4709398597541003E-2</v>
      </c>
    </row>
    <row r="5900" spans="2:8" x14ac:dyDescent="0.25">
      <c r="B5900" s="136">
        <v>37455</v>
      </c>
      <c r="C5900" s="261">
        <v>1.0265654325485229</v>
      </c>
      <c r="D5900" s="130">
        <f t="shared" si="186"/>
        <v>-4.3526518328366647E-2</v>
      </c>
      <c r="E5900" s="130">
        <v>6.4234878600400544E-2</v>
      </c>
      <c r="G5900" s="130">
        <v>5898</v>
      </c>
      <c r="H5900" s="130">
        <f t="shared" ca="1" si="187"/>
        <v>3.1483469371023094E-2</v>
      </c>
    </row>
    <row r="5901" spans="2:8" x14ac:dyDescent="0.25">
      <c r="B5901" s="136">
        <v>37454</v>
      </c>
      <c r="C5901" s="261">
        <v>1.0732816457748411</v>
      </c>
      <c r="D5901" s="130">
        <f t="shared" si="186"/>
        <v>1.2726716036406849E-2</v>
      </c>
      <c r="E5901" s="130">
        <v>4.5507292321680617E-2</v>
      </c>
      <c r="G5901" s="130">
        <v>5899</v>
      </c>
      <c r="H5901" s="130">
        <f t="shared" ca="1" si="187"/>
        <v>-2.1375777138322043E-2</v>
      </c>
    </row>
    <row r="5902" spans="2:8" x14ac:dyDescent="0.25">
      <c r="B5902" s="136">
        <v>37453</v>
      </c>
      <c r="C5902" s="261">
        <v>1.059793949127197</v>
      </c>
      <c r="D5902" s="130">
        <f t="shared" si="186"/>
        <v>-5.1375845362628385E-3</v>
      </c>
      <c r="E5902" s="130">
        <v>-1.2566782168260023E-2</v>
      </c>
      <c r="G5902" s="130">
        <v>5900</v>
      </c>
      <c r="H5902" s="130">
        <f t="shared" ca="1" si="187"/>
        <v>-2.7333197835249637E-2</v>
      </c>
    </row>
    <row r="5903" spans="2:8" x14ac:dyDescent="0.25">
      <c r="B5903" s="136">
        <v>37452</v>
      </c>
      <c r="C5903" s="261">
        <v>1.0652668476104741</v>
      </c>
      <c r="D5903" s="130">
        <f t="shared" si="186"/>
        <v>-4.2179303493827425E-2</v>
      </c>
      <c r="E5903" s="130">
        <v>5.1641156167991798E-3</v>
      </c>
      <c r="G5903" s="130">
        <v>5901</v>
      </c>
      <c r="H5903" s="130">
        <f t="shared" ca="1" si="187"/>
        <v>2.029665537654677E-2</v>
      </c>
    </row>
    <row r="5904" spans="2:8" x14ac:dyDescent="0.25">
      <c r="B5904" s="136">
        <v>37449</v>
      </c>
      <c r="C5904" s="261">
        <v>1.112177729606628</v>
      </c>
      <c r="D5904" s="130">
        <f t="shared" si="186"/>
        <v>1.4079095278808908E-2</v>
      </c>
      <c r="E5904" s="130">
        <v>4.4036742625925919E-2</v>
      </c>
      <c r="G5904" s="130">
        <v>5902</v>
      </c>
      <c r="H5904" s="130">
        <f t="shared" ca="1" si="187"/>
        <v>-1.2314982047726908E-2</v>
      </c>
    </row>
    <row r="5905" spans="2:8" x14ac:dyDescent="0.25">
      <c r="B5905" s="136">
        <v>37448</v>
      </c>
      <c r="C5905" s="261">
        <v>1.0967366695404051</v>
      </c>
      <c r="D5905" s="130">
        <f t="shared" si="186"/>
        <v>2.1296364854842105E-2</v>
      </c>
      <c r="E5905" s="130">
        <v>-1.3883626380186873E-2</v>
      </c>
      <c r="G5905" s="130">
        <v>5903</v>
      </c>
      <c r="H5905" s="130">
        <f t="shared" ca="1" si="187"/>
        <v>-2.3024132238652645E-2</v>
      </c>
    </row>
    <row r="5906" spans="2:8" x14ac:dyDescent="0.25">
      <c r="B5906" s="136">
        <v>37447</v>
      </c>
      <c r="C5906" s="261">
        <v>1.073867201805115</v>
      </c>
      <c r="D5906" s="130">
        <f t="shared" si="186"/>
        <v>-1.9986060719735265E-3</v>
      </c>
      <c r="E5906" s="130">
        <v>-2.0852286944024301E-2</v>
      </c>
      <c r="G5906" s="130">
        <v>5904</v>
      </c>
      <c r="H5906" s="130">
        <f t="shared" ca="1" si="187"/>
        <v>4.4460496090836937E-3</v>
      </c>
    </row>
    <row r="5907" spans="2:8" x14ac:dyDescent="0.25">
      <c r="B5907" s="136">
        <v>37446</v>
      </c>
      <c r="C5907" s="261">
        <v>1.0760177373886111</v>
      </c>
      <c r="D5907" s="130">
        <f t="shared" si="186"/>
        <v>1.4746742510525504E-2</v>
      </c>
      <c r="E5907" s="130">
        <v>2.0026084974763686E-3</v>
      </c>
      <c r="G5907" s="130">
        <v>5905</v>
      </c>
      <c r="H5907" s="130">
        <f t="shared" ca="1" si="187"/>
        <v>-5.1060983546492057E-2</v>
      </c>
    </row>
    <row r="5908" spans="2:8" x14ac:dyDescent="0.25">
      <c r="B5908" s="136">
        <v>37445</v>
      </c>
      <c r="C5908" s="261">
        <v>1.0603805780410771</v>
      </c>
      <c r="D5908" s="130">
        <f t="shared" si="186"/>
        <v>1.4018695317666599E-2</v>
      </c>
      <c r="E5908" s="130">
        <v>-1.4532436412696878E-2</v>
      </c>
      <c r="G5908" s="130">
        <v>5906</v>
      </c>
      <c r="H5908" s="130">
        <f t="shared" ca="1" si="187"/>
        <v>3.5253218541324155E-2</v>
      </c>
    </row>
    <row r="5909" spans="2:8" x14ac:dyDescent="0.25">
      <c r="B5909" s="136">
        <v>37442</v>
      </c>
      <c r="C5909" s="261">
        <v>1.0457209348678591</v>
      </c>
      <c r="D5909" s="130">
        <f t="shared" si="186"/>
        <v>4.9019767876469993E-2</v>
      </c>
      <c r="E5909" s="130">
        <v>-1.3824888419118244E-2</v>
      </c>
      <c r="G5909" s="130">
        <v>5907</v>
      </c>
      <c r="H5909" s="130">
        <f t="shared" ca="1" si="187"/>
        <v>-7.5883724262709564E-3</v>
      </c>
    </row>
    <row r="5910" spans="2:8" x14ac:dyDescent="0.25">
      <c r="B5910" s="136">
        <v>37440</v>
      </c>
      <c r="C5910" s="261">
        <v>0.99685531854629517</v>
      </c>
      <c r="D5910" s="130">
        <f t="shared" si="186"/>
        <v>-2.1113210396378188E-2</v>
      </c>
      <c r="E5910" s="130">
        <v>-4.6729117388989418E-2</v>
      </c>
      <c r="G5910" s="130">
        <v>5908</v>
      </c>
      <c r="H5910" s="130">
        <f t="shared" ca="1" si="187"/>
        <v>-1.704468028869284E-2</v>
      </c>
    </row>
    <row r="5911" spans="2:8" x14ac:dyDescent="0.25">
      <c r="B5911" s="136">
        <v>37439</v>
      </c>
      <c r="C5911" s="261">
        <v>1.018356084823608</v>
      </c>
      <c r="D5911" s="130">
        <f t="shared" si="186"/>
        <v>4.3252034823794701E-2</v>
      </c>
      <c r="E5911" s="130">
        <v>2.1568592630540565E-2</v>
      </c>
      <c r="G5911" s="130">
        <v>5909</v>
      </c>
      <c r="H5911" s="130">
        <f t="shared" ca="1" si="187"/>
        <v>2.5845517398486739E-2</v>
      </c>
    </row>
    <row r="5912" spans="2:8" x14ac:dyDescent="0.25">
      <c r="B5912" s="136">
        <v>37438</v>
      </c>
      <c r="C5912" s="261">
        <v>0.97613620758056641</v>
      </c>
      <c r="D5912" s="130">
        <f t="shared" si="186"/>
        <v>-2.4609700295043644E-2</v>
      </c>
      <c r="E5912" s="130">
        <v>-4.1458854984260794E-2</v>
      </c>
      <c r="G5912" s="130">
        <v>5910</v>
      </c>
      <c r="H5912" s="130">
        <f t="shared" ca="1" si="187"/>
        <v>1.294541822414041E-2</v>
      </c>
    </row>
    <row r="5913" spans="2:8" x14ac:dyDescent="0.25">
      <c r="B5913" s="136">
        <v>37435</v>
      </c>
      <c r="C5913" s="261">
        <v>1.000764727592468</v>
      </c>
      <c r="D5913" s="130">
        <f t="shared" si="186"/>
        <v>3.434381691413E-2</v>
      </c>
      <c r="E5913" s="130">
        <v>2.5230618248395311E-2</v>
      </c>
      <c r="G5913" s="130">
        <v>5911</v>
      </c>
      <c r="H5913" s="130">
        <f t="shared" ca="1" si="187"/>
        <v>2.3900225441834712E-2</v>
      </c>
    </row>
    <row r="5914" spans="2:8" x14ac:dyDescent="0.25">
      <c r="B5914" s="136">
        <v>37434</v>
      </c>
      <c r="C5914" s="261">
        <v>0.96753585338592529</v>
      </c>
      <c r="D5914" s="130">
        <f t="shared" si="186"/>
        <v>4.3202738248788106E-2</v>
      </c>
      <c r="E5914" s="130">
        <v>-3.3203482587242247E-2</v>
      </c>
      <c r="G5914" s="130">
        <v>5912</v>
      </c>
      <c r="H5914" s="130">
        <f t="shared" ca="1" si="187"/>
        <v>-1.587208768154167E-2</v>
      </c>
    </row>
    <row r="5915" spans="2:8" x14ac:dyDescent="0.25">
      <c r="B5915" s="136">
        <v>37433</v>
      </c>
      <c r="C5915" s="261">
        <v>0.9274667501449585</v>
      </c>
      <c r="D5915" s="130">
        <f t="shared" si="186"/>
        <v>-5.7409579302289813E-2</v>
      </c>
      <c r="E5915" s="130">
        <v>-4.1413559095245495E-2</v>
      </c>
      <c r="G5915" s="130">
        <v>5913</v>
      </c>
      <c r="H5915" s="130">
        <f t="shared" ca="1" si="187"/>
        <v>4.7265880750710257E-4</v>
      </c>
    </row>
    <row r="5916" spans="2:8" x14ac:dyDescent="0.25">
      <c r="B5916" s="136">
        <v>37432</v>
      </c>
      <c r="C5916" s="261">
        <v>0.98395520448684692</v>
      </c>
      <c r="D5916" s="130">
        <f t="shared" si="186"/>
        <v>-2.0622132856752653E-2</v>
      </c>
      <c r="E5916" s="130">
        <v>6.09061773190894E-2</v>
      </c>
      <c r="G5916" s="130">
        <v>5914</v>
      </c>
      <c r="H5916" s="130">
        <f t="shared" ca="1" si="187"/>
        <v>-1.4403467000703251E-2</v>
      </c>
    </row>
    <row r="5917" spans="2:8" x14ac:dyDescent="0.25">
      <c r="B5917" s="136">
        <v>37431</v>
      </c>
      <c r="C5917" s="261">
        <v>1.0046737194061279</v>
      </c>
      <c r="D5917" s="130">
        <f t="shared" si="186"/>
        <v>-3.3653296549889758E-2</v>
      </c>
      <c r="E5917" s="130">
        <v>2.1056359908260398E-2</v>
      </c>
      <c r="G5917" s="130">
        <v>5915</v>
      </c>
      <c r="H5917" s="130">
        <f t="shared" ca="1" si="187"/>
        <v>2.8514382576999902E-3</v>
      </c>
    </row>
    <row r="5918" spans="2:8" x14ac:dyDescent="0.25">
      <c r="B5918" s="136">
        <v>37428</v>
      </c>
      <c r="C5918" s="261">
        <v>1.039661765098572</v>
      </c>
      <c r="D5918" s="130">
        <f t="shared" si="186"/>
        <v>-7.8340848160294695E-3</v>
      </c>
      <c r="E5918" s="130">
        <v>3.4825282095689566E-2</v>
      </c>
      <c r="G5918" s="130">
        <v>5916</v>
      </c>
      <c r="H5918" s="130">
        <f t="shared" ca="1" si="187"/>
        <v>2.5352811748355623E-2</v>
      </c>
    </row>
    <row r="5919" spans="2:8" x14ac:dyDescent="0.25">
      <c r="B5919" s="136">
        <v>37427</v>
      </c>
      <c r="C5919" s="261">
        <v>1.047870874404907</v>
      </c>
      <c r="D5919" s="130">
        <f t="shared" si="186"/>
        <v>-3.4054016275915387E-2</v>
      </c>
      <c r="E5919" s="130">
        <v>7.8959422976920633E-3</v>
      </c>
      <c r="G5919" s="130">
        <v>5917</v>
      </c>
      <c r="H5919" s="130">
        <f t="shared" ca="1" si="187"/>
        <v>4.3177782218868192E-2</v>
      </c>
    </row>
    <row r="5920" spans="2:8" x14ac:dyDescent="0.25">
      <c r="B5920" s="136">
        <v>37426</v>
      </c>
      <c r="C5920" s="261">
        <v>1.084813117980957</v>
      </c>
      <c r="D5920" s="130">
        <f t="shared" si="186"/>
        <v>-3.394273724957856E-2</v>
      </c>
      <c r="E5920" s="130">
        <v>3.525457618719461E-2</v>
      </c>
      <c r="G5920" s="130">
        <v>5918</v>
      </c>
      <c r="H5920" s="130">
        <f t="shared" ca="1" si="187"/>
        <v>4.0847603038540172E-3</v>
      </c>
    </row>
    <row r="5921" spans="2:8" x14ac:dyDescent="0.25">
      <c r="B5921" s="136">
        <v>37425</v>
      </c>
      <c r="C5921" s="261">
        <v>1.122928380966187</v>
      </c>
      <c r="D5921" s="130">
        <f t="shared" si="186"/>
        <v>1.573570918305536E-2</v>
      </c>
      <c r="E5921" s="130">
        <v>3.5135326401813494E-2</v>
      </c>
      <c r="G5921" s="130">
        <v>5919</v>
      </c>
      <c r="H5921" s="130">
        <f t="shared" ca="1" si="187"/>
        <v>-3.0933336137630688E-4</v>
      </c>
    </row>
    <row r="5922" spans="2:8" x14ac:dyDescent="0.25">
      <c r="B5922" s="136">
        <v>37424</v>
      </c>
      <c r="C5922" s="261">
        <v>1.105532050132751</v>
      </c>
      <c r="D5922" s="130">
        <f t="shared" si="186"/>
        <v>-1.6519388265542237E-2</v>
      </c>
      <c r="E5922" s="130">
        <v>-1.5491932636405399E-2</v>
      </c>
      <c r="G5922" s="130">
        <v>5920</v>
      </c>
      <c r="H5922" s="130">
        <f t="shared" ca="1" si="187"/>
        <v>-1.0750201577749705E-2</v>
      </c>
    </row>
    <row r="5923" spans="2:8" x14ac:dyDescent="0.25">
      <c r="B5923" s="136">
        <v>37421</v>
      </c>
      <c r="C5923" s="261">
        <v>1.124101519584656</v>
      </c>
      <c r="D5923" s="130">
        <f t="shared" si="186"/>
        <v>1.4822887943216205E-2</v>
      </c>
      <c r="E5923" s="130">
        <v>1.6796862153091955E-2</v>
      </c>
      <c r="G5923" s="130">
        <v>5921</v>
      </c>
      <c r="H5923" s="130">
        <f t="shared" ca="1" si="187"/>
        <v>1.8752799854154695E-2</v>
      </c>
    </row>
    <row r="5924" spans="2:8" x14ac:dyDescent="0.25">
      <c r="B5924" s="136">
        <v>37420</v>
      </c>
      <c r="C5924" s="261">
        <v>1.107682466506958</v>
      </c>
      <c r="D5924" s="130">
        <f t="shared" si="186"/>
        <v>-1.1857290539084445E-2</v>
      </c>
      <c r="E5924" s="130">
        <v>-1.4606379220770601E-2</v>
      </c>
      <c r="G5924" s="130">
        <v>5922</v>
      </c>
      <c r="H5924" s="130">
        <f t="shared" ca="1" si="187"/>
        <v>1.767596781990128E-2</v>
      </c>
    </row>
    <row r="5925" spans="2:8" x14ac:dyDescent="0.25">
      <c r="B5925" s="136">
        <v>37419</v>
      </c>
      <c r="C5925" s="261">
        <v>1.120974183082581</v>
      </c>
      <c r="D5925" s="130">
        <f t="shared" si="186"/>
        <v>-3.7589865692214661E-2</v>
      </c>
      <c r="E5925" s="130">
        <v>1.19995729620403E-2</v>
      </c>
      <c r="G5925" s="130">
        <v>5923</v>
      </c>
      <c r="H5925" s="130">
        <f t="shared" ca="1" si="187"/>
        <v>3.9037374449136727E-2</v>
      </c>
    </row>
    <row r="5926" spans="2:8" x14ac:dyDescent="0.25">
      <c r="B5926" s="136">
        <v>37418</v>
      </c>
      <c r="C5926" s="261">
        <v>1.164757251739502</v>
      </c>
      <c r="D5926" s="130">
        <f t="shared" si="186"/>
        <v>2.7590912743201877E-2</v>
      </c>
      <c r="E5926" s="130">
        <v>3.9058052645352927E-2</v>
      </c>
      <c r="G5926" s="130">
        <v>5924</v>
      </c>
      <c r="H5926" s="130">
        <f t="shared" ca="1" si="187"/>
        <v>-1.4843140280531639E-2</v>
      </c>
    </row>
    <row r="5927" spans="2:8" x14ac:dyDescent="0.25">
      <c r="B5927" s="136">
        <v>37417</v>
      </c>
      <c r="C5927" s="261">
        <v>1.133483409881592</v>
      </c>
      <c r="D5927" s="130">
        <f t="shared" si="186"/>
        <v>4.5241883072626672E-2</v>
      </c>
      <c r="E5927" s="130">
        <v>-2.6850094138674941E-2</v>
      </c>
      <c r="G5927" s="130">
        <v>5925</v>
      </c>
      <c r="H5927" s="130">
        <f t="shared" ca="1" si="187"/>
        <v>-2.0854079606419152E-2</v>
      </c>
    </row>
    <row r="5928" spans="2:8" x14ac:dyDescent="0.25">
      <c r="B5928" s="136">
        <v>37414</v>
      </c>
      <c r="C5928" s="261">
        <v>1.08442211151123</v>
      </c>
      <c r="D5928" s="130">
        <f t="shared" si="186"/>
        <v>1.7234791365931233E-2</v>
      </c>
      <c r="E5928" s="130">
        <v>-4.3283649273249729E-2</v>
      </c>
      <c r="G5928" s="130">
        <v>5926</v>
      </c>
      <c r="H5928" s="130">
        <f t="shared" ca="1" si="187"/>
        <v>-3.2050834277899255E-3</v>
      </c>
    </row>
    <row r="5929" spans="2:8" x14ac:dyDescent="0.25">
      <c r="B5929" s="136">
        <v>37413</v>
      </c>
      <c r="C5929" s="261">
        <v>1.0660489797592161</v>
      </c>
      <c r="D5929" s="130">
        <f t="shared" si="186"/>
        <v>-1.2314553578380781E-2</v>
      </c>
      <c r="E5929" s="130">
        <v>-1.694278598433362E-2</v>
      </c>
      <c r="G5929" s="130">
        <v>5927</v>
      </c>
      <c r="H5929" s="130">
        <f t="shared" ca="1" si="187"/>
        <v>2.7967791221146E-2</v>
      </c>
    </row>
    <row r="5930" spans="2:8" x14ac:dyDescent="0.25">
      <c r="B5930" s="136">
        <v>37412</v>
      </c>
      <c r="C5930" s="261">
        <v>1.0793405771255491</v>
      </c>
      <c r="D5930" s="130">
        <f t="shared" si="186"/>
        <v>2.9264032788521042E-2</v>
      </c>
      <c r="E5930" s="130">
        <v>1.2468092572383611E-2</v>
      </c>
      <c r="G5930" s="130">
        <v>5928</v>
      </c>
      <c r="H5930" s="130">
        <f t="shared" ca="1" si="187"/>
        <v>-5.3228517568605096E-4</v>
      </c>
    </row>
    <row r="5931" spans="2:8" x14ac:dyDescent="0.25">
      <c r="B5931" s="136">
        <v>37411</v>
      </c>
      <c r="C5931" s="261">
        <v>1.048652768135071</v>
      </c>
      <c r="D5931" s="130">
        <f t="shared" si="186"/>
        <v>-4.3842704215847836E-2</v>
      </c>
      <c r="E5931" s="130">
        <v>-2.8431997870592852E-2</v>
      </c>
      <c r="G5931" s="130">
        <v>5929</v>
      </c>
      <c r="H5931" s="130">
        <f t="shared" ca="1" si="187"/>
        <v>-3.8594762060692706E-2</v>
      </c>
    </row>
    <row r="5932" spans="2:8" x14ac:dyDescent="0.25">
      <c r="B5932" s="136">
        <v>37410</v>
      </c>
      <c r="C5932" s="261">
        <v>1.0967366695404051</v>
      </c>
      <c r="D5932" s="130">
        <f t="shared" si="186"/>
        <v>-7.6049047979221797E-3</v>
      </c>
      <c r="E5932" s="130">
        <v>4.5853024820452878E-2</v>
      </c>
      <c r="G5932" s="130">
        <v>5930</v>
      </c>
      <c r="H5932" s="130">
        <f t="shared" ca="1" si="187"/>
        <v>-2.2740081841602786E-2</v>
      </c>
    </row>
    <row r="5933" spans="2:8" x14ac:dyDescent="0.25">
      <c r="B5933" s="136">
        <v>37407</v>
      </c>
      <c r="C5933" s="261">
        <v>1.105141162872314</v>
      </c>
      <c r="D5933" s="130">
        <f t="shared" si="186"/>
        <v>-2.5172077087002431E-2</v>
      </c>
      <c r="E5933" s="130">
        <v>7.6631825718300435E-3</v>
      </c>
      <c r="G5933" s="130">
        <v>5931</v>
      </c>
      <c r="H5933" s="130">
        <f t="shared" ca="1" si="187"/>
        <v>-2.7391330258789294E-2</v>
      </c>
    </row>
    <row r="5934" spans="2:8" x14ac:dyDescent="0.25">
      <c r="B5934" s="136">
        <v>37406</v>
      </c>
      <c r="C5934" s="261">
        <v>1.133678197860718</v>
      </c>
      <c r="D5934" s="130">
        <f t="shared" si="186"/>
        <v>-2.8476024357000078E-2</v>
      </c>
      <c r="E5934" s="130">
        <v>2.5822072281006064E-2</v>
      </c>
      <c r="G5934" s="130">
        <v>5932</v>
      </c>
      <c r="H5934" s="130">
        <f t="shared" ca="1" si="187"/>
        <v>7.3861377609713346E-3</v>
      </c>
    </row>
    <row r="5935" spans="2:8" x14ac:dyDescent="0.25">
      <c r="B5935" s="136">
        <v>37405</v>
      </c>
      <c r="C5935" s="261">
        <v>1.166907072067261</v>
      </c>
      <c r="D5935" s="130">
        <f t="shared" si="186"/>
        <v>1.7208545331320161E-2</v>
      </c>
      <c r="E5935" s="130">
        <v>2.9310675877199342E-2</v>
      </c>
      <c r="G5935" s="130">
        <v>5933</v>
      </c>
      <c r="H5935" s="130">
        <f t="shared" ca="1" si="187"/>
        <v>1.9709240439399235E-2</v>
      </c>
    </row>
    <row r="5936" spans="2:8" x14ac:dyDescent="0.25">
      <c r="B5936" s="136">
        <v>37404</v>
      </c>
      <c r="C5936" s="261">
        <v>1.1471660137176509</v>
      </c>
      <c r="D5936" s="130">
        <f t="shared" si="186"/>
        <v>-7.2680988416807216E-2</v>
      </c>
      <c r="E5936" s="130">
        <v>-1.6917421123035372E-2</v>
      </c>
      <c r="G5936" s="130">
        <v>5934</v>
      </c>
      <c r="H5936" s="130">
        <f t="shared" ca="1" si="187"/>
        <v>-1.1793613773543E-2</v>
      </c>
    </row>
    <row r="5937" spans="2:8" x14ac:dyDescent="0.25">
      <c r="B5937" s="136">
        <v>37400</v>
      </c>
      <c r="C5937" s="261">
        <v>1.237078070640564</v>
      </c>
      <c r="D5937" s="130">
        <f t="shared" si="186"/>
        <v>1.4100259609185069E-2</v>
      </c>
      <c r="E5937" s="130">
        <v>7.8377545924266601E-2</v>
      </c>
      <c r="G5937" s="130">
        <v>5935</v>
      </c>
      <c r="H5937" s="130">
        <f t="shared" ca="1" si="187"/>
        <v>-1.7564063918267522E-2</v>
      </c>
    </row>
    <row r="5938" spans="2:8" x14ac:dyDescent="0.25">
      <c r="B5938" s="136">
        <v>37399</v>
      </c>
      <c r="C5938" s="261">
        <v>1.2198774814605711</v>
      </c>
      <c r="D5938" s="130">
        <f t="shared" si="186"/>
        <v>3.2594242841846338E-2</v>
      </c>
      <c r="E5938" s="130">
        <v>-1.3904206685263093E-2</v>
      </c>
      <c r="G5938" s="130">
        <v>5936</v>
      </c>
      <c r="H5938" s="130">
        <f t="shared" ca="1" si="187"/>
        <v>1.2493787519809131E-3</v>
      </c>
    </row>
    <row r="5939" spans="2:8" x14ac:dyDescent="0.25">
      <c r="B5939" s="136">
        <v>37398</v>
      </c>
      <c r="C5939" s="261">
        <v>1.1813715696334841</v>
      </c>
      <c r="D5939" s="130">
        <f t="shared" si="186"/>
        <v>-3.2959761526075243E-2</v>
      </c>
      <c r="E5939" s="130">
        <v>-3.1565392764676216E-2</v>
      </c>
      <c r="G5939" s="130">
        <v>5937</v>
      </c>
      <c r="H5939" s="130">
        <f t="shared" ca="1" si="187"/>
        <v>-9.6775090804581184E-3</v>
      </c>
    </row>
    <row r="5940" spans="2:8" x14ac:dyDescent="0.25">
      <c r="B5940" s="136">
        <v>37397</v>
      </c>
      <c r="C5940" s="261">
        <v>1.2216364145278931</v>
      </c>
      <c r="D5940" s="130">
        <f t="shared" si="186"/>
        <v>-1.3759857874342139E-2</v>
      </c>
      <c r="E5940" s="130">
        <v>3.4083133477556912E-2</v>
      </c>
      <c r="G5940" s="130">
        <v>5938</v>
      </c>
      <c r="H5940" s="130">
        <f t="shared" ca="1" si="187"/>
        <v>-3.8055713123585459E-2</v>
      </c>
    </row>
    <row r="5941" spans="2:8" x14ac:dyDescent="0.25">
      <c r="B5941" s="136">
        <v>37396</v>
      </c>
      <c r="C5941" s="261">
        <v>1.238680481910706</v>
      </c>
      <c r="D5941" s="130">
        <f t="shared" si="186"/>
        <v>-5.2097744048815876E-2</v>
      </c>
      <c r="E5941" s="130">
        <v>1.3951833115092351E-2</v>
      </c>
      <c r="G5941" s="130">
        <v>5939</v>
      </c>
      <c r="H5941" s="130">
        <f t="shared" ca="1" si="187"/>
        <v>2.6957318489207569E-3</v>
      </c>
    </row>
    <row r="5942" spans="2:8" x14ac:dyDescent="0.25">
      <c r="B5942" s="136">
        <v>37393</v>
      </c>
      <c r="C5942" s="261">
        <v>1.306759715080261</v>
      </c>
      <c r="D5942" s="130">
        <f t="shared" si="186"/>
        <v>1.1955642647754167E-3</v>
      </c>
      <c r="E5942" s="130">
        <v>5.496109300482438E-2</v>
      </c>
      <c r="G5942" s="130">
        <v>5940</v>
      </c>
      <c r="H5942" s="130">
        <f t="shared" ca="1" si="187"/>
        <v>-4.4714751649968944E-2</v>
      </c>
    </row>
    <row r="5943" spans="2:8" x14ac:dyDescent="0.25">
      <c r="B5943" s="136">
        <v>37392</v>
      </c>
      <c r="C5943" s="261">
        <v>1.3051992654800419</v>
      </c>
      <c r="D5943" s="130">
        <f t="shared" si="186"/>
        <v>1.5943328857127546E-2</v>
      </c>
      <c r="E5943" s="130">
        <v>-1.194136597731908E-3</v>
      </c>
      <c r="G5943" s="130">
        <v>5941</v>
      </c>
      <c r="H5943" s="130">
        <f t="shared" ca="1" si="187"/>
        <v>1.908539025759335E-2</v>
      </c>
    </row>
    <row r="5944" spans="2:8" x14ac:dyDescent="0.25">
      <c r="B5944" s="136">
        <v>37391</v>
      </c>
      <c r="C5944" s="261">
        <v>1.2847166061401369</v>
      </c>
      <c r="D5944" s="130">
        <f t="shared" si="186"/>
        <v>-9.7731865439582826E-3</v>
      </c>
      <c r="E5944" s="130">
        <v>-1.5693128154168588E-2</v>
      </c>
      <c r="G5944" s="130">
        <v>5942</v>
      </c>
      <c r="H5944" s="130">
        <f t="shared" ca="1" si="187"/>
        <v>1.0616892097074811E-2</v>
      </c>
    </row>
    <row r="5945" spans="2:8" x14ac:dyDescent="0.25">
      <c r="B5945" s="136">
        <v>37390</v>
      </c>
      <c r="C5945" s="261">
        <v>1.297396302223206</v>
      </c>
      <c r="D5945" s="130">
        <f t="shared" si="186"/>
        <v>4.4113257951982295E-2</v>
      </c>
      <c r="E5945" s="130">
        <v>9.8696444199974538E-3</v>
      </c>
      <c r="G5945" s="130">
        <v>5943</v>
      </c>
      <c r="H5945" s="130">
        <f t="shared" ca="1" si="187"/>
        <v>2.0700214104363887E-2</v>
      </c>
    </row>
    <row r="5946" spans="2:8" x14ac:dyDescent="0.25">
      <c r="B5946" s="136">
        <v>37389</v>
      </c>
      <c r="C5946" s="261">
        <v>1.242581963539124</v>
      </c>
      <c r="D5946" s="130">
        <f t="shared" si="186"/>
        <v>4.1700258108192736E-2</v>
      </c>
      <c r="E5946" s="130">
        <v>-4.2249495077296507E-2</v>
      </c>
      <c r="G5946" s="130">
        <v>5944</v>
      </c>
      <c r="H5946" s="130">
        <f t="shared" ca="1" si="187"/>
        <v>1.2086130506778092E-2</v>
      </c>
    </row>
    <row r="5947" spans="2:8" x14ac:dyDescent="0.25">
      <c r="B5947" s="136">
        <v>37386</v>
      </c>
      <c r="C5947" s="261">
        <v>1.1928402185440059</v>
      </c>
      <c r="D5947" s="130">
        <f t="shared" si="186"/>
        <v>-1.5139049553040254E-2</v>
      </c>
      <c r="E5947" s="130">
        <v>-4.0030956874219835E-2</v>
      </c>
      <c r="G5947" s="130">
        <v>5945</v>
      </c>
      <c r="H5947" s="130">
        <f t="shared" ca="1" si="187"/>
        <v>-4.5644620580950054E-3</v>
      </c>
    </row>
    <row r="5948" spans="2:8" x14ac:dyDescent="0.25">
      <c r="B5948" s="136">
        <v>37385</v>
      </c>
      <c r="C5948" s="261">
        <v>1.21117627620697</v>
      </c>
      <c r="D5948" s="130">
        <f t="shared" si="186"/>
        <v>-3.5869352634261456E-2</v>
      </c>
      <c r="E5948" s="130">
        <v>1.5371763441498716E-2</v>
      </c>
      <c r="G5948" s="130">
        <v>5946</v>
      </c>
      <c r="H5948" s="130">
        <f t="shared" ca="1" si="187"/>
        <v>-1.5286296755570966E-2</v>
      </c>
    </row>
    <row r="5949" spans="2:8" x14ac:dyDescent="0.25">
      <c r="B5949" s="136">
        <v>37384</v>
      </c>
      <c r="C5949" s="261">
        <v>1.256236672401428</v>
      </c>
      <c r="D5949" s="130">
        <f t="shared" si="186"/>
        <v>8.2716668125620937E-2</v>
      </c>
      <c r="E5949" s="130">
        <v>3.7203829929342118E-2</v>
      </c>
      <c r="G5949" s="130">
        <v>5947</v>
      </c>
      <c r="H5949" s="130">
        <f t="shared" ca="1" si="187"/>
        <v>9.8744411880793363E-3</v>
      </c>
    </row>
    <row r="5950" spans="2:8" x14ac:dyDescent="0.25">
      <c r="B5950" s="136">
        <v>37383</v>
      </c>
      <c r="C5950" s="261">
        <v>1.1602635383605959</v>
      </c>
      <c r="D5950" s="130">
        <f t="shared" si="186"/>
        <v>-2.090533449380191E-2</v>
      </c>
      <c r="E5950" s="130">
        <v>-7.6397335111519526E-2</v>
      </c>
      <c r="G5950" s="130">
        <v>5948</v>
      </c>
      <c r="H5950" s="130">
        <f t="shared" ca="1" si="187"/>
        <v>-2.2230297030384181E-2</v>
      </c>
    </row>
    <row r="5951" spans="2:8" x14ac:dyDescent="0.25">
      <c r="B5951" s="136">
        <v>37382</v>
      </c>
      <c r="C5951" s="261">
        <v>1.1850371360778811</v>
      </c>
      <c r="D5951" s="130">
        <f t="shared" si="186"/>
        <v>-3.6479082012097166E-2</v>
      </c>
      <c r="E5951" s="130">
        <v>2.135169890134548E-2</v>
      </c>
      <c r="G5951" s="130">
        <v>5949</v>
      </c>
      <c r="H5951" s="130">
        <f t="shared" ca="1" si="187"/>
        <v>-1.1274663338826602E-3</v>
      </c>
    </row>
    <row r="5952" spans="2:8" x14ac:dyDescent="0.25">
      <c r="B5952" s="136">
        <v>37379</v>
      </c>
      <c r="C5952" s="261">
        <v>1.229902863502502</v>
      </c>
      <c r="D5952" s="130">
        <f t="shared" si="186"/>
        <v>1.6935932829141118E-2</v>
      </c>
      <c r="E5952" s="130">
        <v>3.7860186874069675E-2</v>
      </c>
      <c r="G5952" s="130">
        <v>5950</v>
      </c>
      <c r="H5952" s="130">
        <f t="shared" ca="1" si="187"/>
        <v>-2.6380214414346861E-2</v>
      </c>
    </row>
    <row r="5953" spans="2:8" x14ac:dyDescent="0.25">
      <c r="B5953" s="136">
        <v>37378</v>
      </c>
      <c r="C5953" s="261">
        <v>1.2094202041625981</v>
      </c>
      <c r="D5953" s="130">
        <f t="shared" si="186"/>
        <v>0</v>
      </c>
      <c r="E5953" s="130">
        <v>-1.6653883772230302E-2</v>
      </c>
      <c r="G5953" s="130">
        <v>5951</v>
      </c>
      <c r="H5953" s="130">
        <f t="shared" ca="1" si="187"/>
        <v>-6.4947200662405693E-3</v>
      </c>
    </row>
    <row r="5954" spans="2:8" x14ac:dyDescent="0.25">
      <c r="B5954" s="136">
        <v>37377</v>
      </c>
      <c r="C5954" s="261">
        <v>1.2094202041625981</v>
      </c>
      <c r="D5954" s="130">
        <f t="shared" si="186"/>
        <v>-8.0641825412541368E-4</v>
      </c>
      <c r="E5954" s="130">
        <v>0</v>
      </c>
      <c r="G5954" s="130">
        <v>5952</v>
      </c>
      <c r="H5954" s="130">
        <f t="shared" ca="1" si="187"/>
        <v>2.4912303362414128E-3</v>
      </c>
    </row>
    <row r="5955" spans="2:8" x14ac:dyDescent="0.25">
      <c r="B5955" s="136">
        <v>37376</v>
      </c>
      <c r="C5955" s="261">
        <v>1.210396289825439</v>
      </c>
      <c r="D5955" s="130">
        <f t="shared" ref="D5955:D5976" si="188">(C5955-C5956)/C5956</f>
        <v>1.5548782256436413E-2</v>
      </c>
      <c r="E5955" s="130">
        <v>8.0706908937142312E-4</v>
      </c>
      <c r="G5955" s="130">
        <v>5953</v>
      </c>
      <c r="H5955" s="130">
        <f t="shared" ref="H5955:H6002" ca="1" si="189">_xlfn.NORM.INV(RAND(),N$5,N$6)</f>
        <v>-1.2466428500320044E-2</v>
      </c>
    </row>
    <row r="5956" spans="2:8" x14ac:dyDescent="0.25">
      <c r="B5956" s="136">
        <v>37375</v>
      </c>
      <c r="C5956" s="261">
        <v>1.1918642520904541</v>
      </c>
      <c r="D5956" s="130">
        <f t="shared" si="188"/>
        <v>-1.4833929243229576E-2</v>
      </c>
      <c r="E5956" s="130">
        <v>-1.5310719217139671E-2</v>
      </c>
      <c r="G5956" s="130">
        <v>5954</v>
      </c>
      <c r="H5956" s="130">
        <f t="shared" ca="1" si="189"/>
        <v>1.4019083383242854E-2</v>
      </c>
    </row>
    <row r="5957" spans="2:8" x14ac:dyDescent="0.25">
      <c r="B5957" s="136">
        <v>37372</v>
      </c>
      <c r="C5957" s="261">
        <v>1.2098104953765869</v>
      </c>
      <c r="D5957" s="130">
        <f t="shared" si="188"/>
        <v>-7.6801289740706128E-3</v>
      </c>
      <c r="E5957" s="130">
        <v>1.5057287987836067E-2</v>
      </c>
      <c r="G5957" s="130">
        <v>5955</v>
      </c>
      <c r="H5957" s="130">
        <f t="shared" ca="1" si="189"/>
        <v>-1.083156960399099E-2</v>
      </c>
    </row>
    <row r="5958" spans="2:8" x14ac:dyDescent="0.25">
      <c r="B5958" s="136">
        <v>37371</v>
      </c>
      <c r="C5958" s="261">
        <v>1.219173908233643</v>
      </c>
      <c r="D5958" s="130">
        <f t="shared" si="188"/>
        <v>-1.729557603075536E-2</v>
      </c>
      <c r="E5958" s="130">
        <v>7.7395698688673444E-3</v>
      </c>
      <c r="G5958" s="130">
        <v>5956</v>
      </c>
      <c r="H5958" s="130">
        <f t="shared" ca="1" si="189"/>
        <v>3.6133435378652365E-2</v>
      </c>
    </row>
    <row r="5959" spans="2:8" x14ac:dyDescent="0.25">
      <c r="B5959" s="136">
        <v>37370</v>
      </c>
      <c r="C5959" s="261">
        <v>1.2406313419342041</v>
      </c>
      <c r="D5959" s="130">
        <f t="shared" si="188"/>
        <v>-2.5287690906140178E-2</v>
      </c>
      <c r="E5959" s="130">
        <v>1.7599977784669721E-2</v>
      </c>
      <c r="G5959" s="130">
        <v>5957</v>
      </c>
      <c r="H5959" s="130">
        <f t="shared" ca="1" si="189"/>
        <v>2.8128324564116094E-2</v>
      </c>
    </row>
    <row r="5960" spans="2:8" x14ac:dyDescent="0.25">
      <c r="B5960" s="136">
        <v>37369</v>
      </c>
      <c r="C5960" s="261">
        <v>1.272817969322205</v>
      </c>
      <c r="D5960" s="130">
        <f t="shared" si="188"/>
        <v>-2.1738998977501024E-2</v>
      </c>
      <c r="E5960" s="130">
        <v>2.5943748396538513E-2</v>
      </c>
      <c r="G5960" s="130">
        <v>5958</v>
      </c>
      <c r="H5960" s="130">
        <f t="shared" ca="1" si="189"/>
        <v>-5.5075844253230097E-3</v>
      </c>
    </row>
    <row r="5961" spans="2:8" x14ac:dyDescent="0.25">
      <c r="B5961" s="136">
        <v>37368</v>
      </c>
      <c r="C5961" s="261">
        <v>1.3011026382446289</v>
      </c>
      <c r="D5961" s="130">
        <f t="shared" si="188"/>
        <v>-1.4042863828946104E-2</v>
      </c>
      <c r="E5961" s="130">
        <v>2.222208485749607E-2</v>
      </c>
      <c r="G5961" s="130">
        <v>5959</v>
      </c>
      <c r="H5961" s="130">
        <f t="shared" ca="1" si="189"/>
        <v>-6.1234170144334561E-3</v>
      </c>
    </row>
    <row r="5962" spans="2:8" x14ac:dyDescent="0.25">
      <c r="B5962" s="136">
        <v>37365</v>
      </c>
      <c r="C5962" s="261">
        <v>1.3196340799331669</v>
      </c>
      <c r="D5962" s="130">
        <f t="shared" si="188"/>
        <v>-1.9564700232773704E-2</v>
      </c>
      <c r="E5962" s="130">
        <v>1.4242874577166005E-2</v>
      </c>
      <c r="G5962" s="130">
        <v>5960</v>
      </c>
      <c r="H5962" s="130">
        <f t="shared" ca="1" si="189"/>
        <v>-4.4741867658455163E-2</v>
      </c>
    </row>
    <row r="5963" spans="2:8" x14ac:dyDescent="0.25">
      <c r="B5963" s="136">
        <v>37364</v>
      </c>
      <c r="C5963" s="261">
        <v>1.3459675312042241</v>
      </c>
      <c r="D5963" s="130">
        <f t="shared" si="188"/>
        <v>8.4768622194153435E-3</v>
      </c>
      <c r="E5963" s="130">
        <v>1.9955116097328123E-2</v>
      </c>
      <c r="G5963" s="130">
        <v>5961</v>
      </c>
      <c r="H5963" s="130">
        <f t="shared" ca="1" si="189"/>
        <v>1.296826919391931E-2</v>
      </c>
    </row>
    <row r="5964" spans="2:8" x14ac:dyDescent="0.25">
      <c r="B5964" s="136">
        <v>37363</v>
      </c>
      <c r="C5964" s="261">
        <v>1.334653854370117</v>
      </c>
      <c r="D5964" s="130">
        <f t="shared" si="188"/>
        <v>7.509331208147698E-3</v>
      </c>
      <c r="E5964" s="130">
        <v>-8.4056090297994594E-3</v>
      </c>
      <c r="G5964" s="130">
        <v>5962</v>
      </c>
      <c r="H5964" s="130">
        <f t="shared" ca="1" si="189"/>
        <v>4.9166742429981748E-3</v>
      </c>
    </row>
    <row r="5965" spans="2:8" x14ac:dyDescent="0.25">
      <c r="B5965" s="136">
        <v>37362</v>
      </c>
      <c r="C5965" s="261">
        <v>1.3247061967849729</v>
      </c>
      <c r="D5965" s="130">
        <f t="shared" si="188"/>
        <v>5.3295186850242145E-3</v>
      </c>
      <c r="E5965" s="130">
        <v>-7.4533614484174919E-3</v>
      </c>
      <c r="G5965" s="130">
        <v>5963</v>
      </c>
      <c r="H5965" s="130">
        <f t="shared" ca="1" si="189"/>
        <v>2.1635997757857187E-2</v>
      </c>
    </row>
    <row r="5966" spans="2:8" x14ac:dyDescent="0.25">
      <c r="B5966" s="136">
        <v>37361</v>
      </c>
      <c r="C5966" s="261">
        <v>1.3176835775375371</v>
      </c>
      <c r="D5966" s="130">
        <f t="shared" si="188"/>
        <v>-2.0730232777356656E-2</v>
      </c>
      <c r="E5966" s="130">
        <v>-5.3012654915328165E-3</v>
      </c>
      <c r="G5966" s="130">
        <v>5964</v>
      </c>
      <c r="H5966" s="130">
        <f t="shared" ca="1" si="189"/>
        <v>1.2595565701004363E-2</v>
      </c>
    </row>
    <row r="5967" spans="2:8" x14ac:dyDescent="0.25">
      <c r="B5967" s="136">
        <v>37358</v>
      </c>
      <c r="C5967" s="261">
        <v>1.345577716827393</v>
      </c>
      <c r="D5967" s="130">
        <f t="shared" si="188"/>
        <v>-3.8988837072620568E-3</v>
      </c>
      <c r="E5967" s="130">
        <v>2.1169072579612789E-2</v>
      </c>
      <c r="G5967" s="130">
        <v>5965</v>
      </c>
      <c r="H5967" s="130">
        <f t="shared" ca="1" si="189"/>
        <v>-1.1897567618785779E-2</v>
      </c>
    </row>
    <row r="5968" spans="2:8" x14ac:dyDescent="0.25">
      <c r="B5968" s="136">
        <v>37357</v>
      </c>
      <c r="C5968" s="261">
        <v>1.3508445024490361</v>
      </c>
      <c r="D5968" s="130">
        <f t="shared" si="188"/>
        <v>4.9335433591519177E-3</v>
      </c>
      <c r="E5968" s="130">
        <v>3.9141445014867727E-3</v>
      </c>
      <c r="G5968" s="130">
        <v>5966</v>
      </c>
      <c r="H5968" s="130">
        <f t="shared" ca="1" si="189"/>
        <v>-8.1445812676128968E-3</v>
      </c>
    </row>
    <row r="5969" spans="2:8" x14ac:dyDescent="0.25">
      <c r="B5969" s="136">
        <v>37356</v>
      </c>
      <c r="C5969" s="261">
        <v>1.3442127704620359</v>
      </c>
      <c r="D5969" s="130">
        <f t="shared" si="188"/>
        <v>9.0348659806295181E-2</v>
      </c>
      <c r="E5969" s="130">
        <v>-4.9093230012611138E-3</v>
      </c>
      <c r="G5969" s="130">
        <v>5967</v>
      </c>
      <c r="H5969" s="130">
        <f t="shared" ca="1" si="189"/>
        <v>3.9463039614220073E-4</v>
      </c>
    </row>
    <row r="5970" spans="2:8" x14ac:dyDescent="0.25">
      <c r="B5970" s="136">
        <v>37355</v>
      </c>
      <c r="C5970" s="261">
        <v>1.2328283786773679</v>
      </c>
      <c r="D5970" s="130">
        <f t="shared" si="188"/>
        <v>4.6094606287014565E-3</v>
      </c>
      <c r="E5970" s="130">
        <v>-8.2862173483430501E-2</v>
      </c>
      <c r="G5970" s="130">
        <v>5968</v>
      </c>
      <c r="H5970" s="130">
        <f t="shared" ca="1" si="189"/>
        <v>-1.9865069914394198E-2</v>
      </c>
    </row>
    <row r="5971" spans="2:8" x14ac:dyDescent="0.25">
      <c r="B5971" s="136">
        <v>37354</v>
      </c>
      <c r="C5971" s="261">
        <v>1.227171778678894</v>
      </c>
      <c r="D5971" s="130">
        <f t="shared" si="188"/>
        <v>-5.2132224452743431E-2</v>
      </c>
      <c r="E5971" s="130">
        <v>-4.5883109898415429E-3</v>
      </c>
      <c r="G5971" s="130">
        <v>5969</v>
      </c>
      <c r="H5971" s="130">
        <f t="shared" ca="1" si="189"/>
        <v>3.7740216913585332E-2</v>
      </c>
    </row>
    <row r="5972" spans="2:8" x14ac:dyDescent="0.25">
      <c r="B5972" s="136">
        <v>37351</v>
      </c>
      <c r="C5972" s="261">
        <v>1.294665575027466</v>
      </c>
      <c r="D5972" s="130">
        <f t="shared" si="188"/>
        <v>-9.2550603704921724E-3</v>
      </c>
      <c r="E5972" s="130">
        <v>5.4999469121781892E-2</v>
      </c>
      <c r="G5972" s="130">
        <v>5970</v>
      </c>
      <c r="H5972" s="130">
        <f t="shared" ca="1" si="189"/>
        <v>-6.1371944940599686E-3</v>
      </c>
    </row>
    <row r="5973" spans="2:8" x14ac:dyDescent="0.25">
      <c r="B5973" s="136">
        <v>37350</v>
      </c>
      <c r="C5973" s="261">
        <v>1.306759715080261</v>
      </c>
      <c r="D5973" s="130">
        <f t="shared" si="188"/>
        <v>4.8357156382874772E-2</v>
      </c>
      <c r="E5973" s="130">
        <v>9.3415166712364252E-3</v>
      </c>
      <c r="G5973" s="130">
        <v>5971</v>
      </c>
      <c r="H5973" s="130">
        <f t="shared" ca="1" si="189"/>
        <v>-2.6372841167294214E-2</v>
      </c>
    </row>
    <row r="5974" spans="2:8" x14ac:dyDescent="0.25">
      <c r="B5974" s="136">
        <v>37349</v>
      </c>
      <c r="C5974" s="261">
        <v>1.246483325958252</v>
      </c>
      <c r="D5974" s="130">
        <f t="shared" si="188"/>
        <v>1.1876283200638979E-2</v>
      </c>
      <c r="E5974" s="130">
        <v>-4.6126604934639333E-2</v>
      </c>
      <c r="G5974" s="130">
        <v>5972</v>
      </c>
      <c r="H5974" s="130">
        <f t="shared" ca="1" si="189"/>
        <v>-2.1018244512981898E-2</v>
      </c>
    </row>
    <row r="5975" spans="2:8" x14ac:dyDescent="0.25">
      <c r="B5975" s="136">
        <v>37348</v>
      </c>
      <c r="C5975" s="261">
        <v>1.2318534851074221</v>
      </c>
      <c r="D5975" s="130">
        <f t="shared" si="188"/>
        <v>-5.981309993462156E-3</v>
      </c>
      <c r="E5975" s="130">
        <v>-1.1736892540927458E-2</v>
      </c>
      <c r="G5975" s="130">
        <v>5973</v>
      </c>
      <c r="H5975" s="130">
        <f t="shared" ca="1" si="189"/>
        <v>-4.3578876342604503E-2</v>
      </c>
    </row>
    <row r="5976" spans="2:8" x14ac:dyDescent="0.25">
      <c r="B5976" s="136">
        <v>37347</v>
      </c>
      <c r="C5976" s="261">
        <v>1.239265918731689</v>
      </c>
      <c r="D5976" s="130" t="e">
        <f t="shared" si="188"/>
        <v>#DIV/0!</v>
      </c>
      <c r="E5976" s="130">
        <v>6.0173013380893431E-3</v>
      </c>
      <c r="G5976" s="130">
        <v>5974</v>
      </c>
      <c r="H5976" s="130">
        <f t="shared" ca="1" si="189"/>
        <v>-1.4583485057128521E-2</v>
      </c>
    </row>
    <row r="5977" spans="2:8" x14ac:dyDescent="0.25">
      <c r="G5977" s="130">
        <v>5975</v>
      </c>
      <c r="H5977" s="130">
        <f t="shared" ca="1" si="189"/>
        <v>-2.8206007691213651E-2</v>
      </c>
    </row>
    <row r="5978" spans="2:8" x14ac:dyDescent="0.25">
      <c r="G5978" s="130">
        <v>5976</v>
      </c>
      <c r="H5978" s="130">
        <f t="shared" ca="1" si="189"/>
        <v>-7.579740078533112E-3</v>
      </c>
    </row>
    <row r="5979" spans="2:8" x14ac:dyDescent="0.25">
      <c r="G5979" s="130">
        <v>5977</v>
      </c>
      <c r="H5979" s="130">
        <f t="shared" ca="1" si="189"/>
        <v>-3.1082049771450743E-3</v>
      </c>
    </row>
    <row r="5980" spans="2:8" x14ac:dyDescent="0.25">
      <c r="G5980" s="130">
        <v>5978</v>
      </c>
      <c r="H5980" s="130">
        <f t="shared" ca="1" si="189"/>
        <v>-4.8776586033630947E-3</v>
      </c>
    </row>
    <row r="5981" spans="2:8" x14ac:dyDescent="0.25">
      <c r="G5981" s="130">
        <v>5979</v>
      </c>
      <c r="H5981" s="130">
        <f t="shared" ca="1" si="189"/>
        <v>4.8282890011414937E-4</v>
      </c>
    </row>
    <row r="5982" spans="2:8" x14ac:dyDescent="0.25">
      <c r="G5982" s="130">
        <v>5980</v>
      </c>
      <c r="H5982" s="130">
        <f t="shared" ca="1" si="189"/>
        <v>2.6867945175281037E-2</v>
      </c>
    </row>
    <row r="5983" spans="2:8" x14ac:dyDescent="0.25">
      <c r="G5983" s="130">
        <v>5981</v>
      </c>
      <c r="H5983" s="130">
        <f t="shared" ca="1" si="189"/>
        <v>5.9689251608234066E-3</v>
      </c>
    </row>
    <row r="5984" spans="2:8" x14ac:dyDescent="0.25">
      <c r="G5984" s="130">
        <v>5982</v>
      </c>
      <c r="H5984" s="130">
        <f t="shared" ca="1" si="189"/>
        <v>6.7861981573745555E-3</v>
      </c>
    </row>
    <row r="5985" spans="7:8" x14ac:dyDescent="0.25">
      <c r="G5985" s="130">
        <v>5983</v>
      </c>
      <c r="H5985" s="130">
        <f t="shared" ca="1" si="189"/>
        <v>-1.8637838042953978E-2</v>
      </c>
    </row>
    <row r="5986" spans="7:8" x14ac:dyDescent="0.25">
      <c r="G5986" s="130">
        <v>5984</v>
      </c>
      <c r="H5986" s="130">
        <f t="shared" ca="1" si="189"/>
        <v>-3.6162649426835589E-3</v>
      </c>
    </row>
    <row r="5987" spans="7:8" x14ac:dyDescent="0.25">
      <c r="G5987" s="130">
        <v>5985</v>
      </c>
      <c r="H5987" s="130">
        <f t="shared" ca="1" si="189"/>
        <v>-7.7209745035007127E-3</v>
      </c>
    </row>
    <row r="5988" spans="7:8" x14ac:dyDescent="0.25">
      <c r="G5988" s="130">
        <v>5986</v>
      </c>
      <c r="H5988" s="130">
        <f t="shared" ca="1" si="189"/>
        <v>-1.5117742432093819E-2</v>
      </c>
    </row>
    <row r="5989" spans="7:8" x14ac:dyDescent="0.25">
      <c r="G5989" s="130">
        <v>5987</v>
      </c>
      <c r="H5989" s="130">
        <f t="shared" ca="1" si="189"/>
        <v>2.079160627233902E-2</v>
      </c>
    </row>
    <row r="5990" spans="7:8" x14ac:dyDescent="0.25">
      <c r="G5990" s="130">
        <v>5988</v>
      </c>
      <c r="H5990" s="130">
        <f t="shared" ca="1" si="189"/>
        <v>-2.6094056954679697E-2</v>
      </c>
    </row>
    <row r="5991" spans="7:8" x14ac:dyDescent="0.25">
      <c r="G5991" s="130">
        <v>5989</v>
      </c>
      <c r="H5991" s="130">
        <f t="shared" ca="1" si="189"/>
        <v>-9.1948293244337384E-3</v>
      </c>
    </row>
    <row r="5992" spans="7:8" x14ac:dyDescent="0.25">
      <c r="G5992" s="130">
        <v>5990</v>
      </c>
      <c r="H5992" s="130">
        <f t="shared" ca="1" si="189"/>
        <v>-1.800510032560447E-2</v>
      </c>
    </row>
    <row r="5993" spans="7:8" x14ac:dyDescent="0.25">
      <c r="G5993" s="130">
        <v>5991</v>
      </c>
      <c r="H5993" s="130">
        <f t="shared" ca="1" si="189"/>
        <v>-2.7875828557206123E-2</v>
      </c>
    </row>
    <row r="5994" spans="7:8" x14ac:dyDescent="0.25">
      <c r="G5994" s="130">
        <v>5992</v>
      </c>
      <c r="H5994" s="130">
        <f t="shared" ca="1" si="189"/>
        <v>-2.2948331628072013E-2</v>
      </c>
    </row>
    <row r="5995" spans="7:8" x14ac:dyDescent="0.25">
      <c r="G5995" s="130">
        <v>5993</v>
      </c>
      <c r="H5995" s="130">
        <f t="shared" ca="1" si="189"/>
        <v>1.4585749404705724E-2</v>
      </c>
    </row>
    <row r="5996" spans="7:8" x14ac:dyDescent="0.25">
      <c r="G5996" s="130">
        <v>5994</v>
      </c>
      <c r="H5996" s="130">
        <f t="shared" ca="1" si="189"/>
        <v>-8.0200499188041695E-3</v>
      </c>
    </row>
    <row r="5997" spans="7:8" x14ac:dyDescent="0.25">
      <c r="G5997" s="130">
        <v>5995</v>
      </c>
      <c r="H5997" s="130">
        <f t="shared" ca="1" si="189"/>
        <v>3.1321932296652921E-2</v>
      </c>
    </row>
    <row r="5998" spans="7:8" x14ac:dyDescent="0.25">
      <c r="G5998" s="130">
        <v>5996</v>
      </c>
      <c r="H5998" s="130">
        <f t="shared" ca="1" si="189"/>
        <v>4.1323064585492043E-3</v>
      </c>
    </row>
    <row r="5999" spans="7:8" x14ac:dyDescent="0.25">
      <c r="G5999" s="130">
        <v>5997</v>
      </c>
      <c r="H5999" s="130">
        <f t="shared" ca="1" si="189"/>
        <v>-2.1130603277814223E-4</v>
      </c>
    </row>
    <row r="6000" spans="7:8" x14ac:dyDescent="0.25">
      <c r="G6000" s="130">
        <v>5998</v>
      </c>
      <c r="H6000" s="130">
        <f t="shared" ca="1" si="189"/>
        <v>4.1632818561723302E-2</v>
      </c>
    </row>
    <row r="6001" spans="7:8" x14ac:dyDescent="0.25">
      <c r="G6001" s="130">
        <v>5999</v>
      </c>
      <c r="H6001" s="130">
        <f t="shared" ca="1" si="189"/>
        <v>1.0365166845753962E-2</v>
      </c>
    </row>
    <row r="6002" spans="7:8" x14ac:dyDescent="0.25">
      <c r="G6002" s="130">
        <v>6000</v>
      </c>
      <c r="H6002" s="130">
        <f t="shared" ca="1" si="189"/>
        <v>1.7820844482882212E-2</v>
      </c>
    </row>
  </sheetData>
  <autoFilter ref="B2:E2">
    <sortState ref="B3:E5976">
      <sortCondition descending="1" ref="B2"/>
    </sortState>
  </autoFilter>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2</vt:i4>
      </vt:variant>
    </vt:vector>
  </HeadingPairs>
  <TitlesOfParts>
    <vt:vector size="25" baseType="lpstr">
      <vt:lpstr>Financial&gt;</vt:lpstr>
      <vt:lpstr>Ratio Analysis</vt:lpstr>
      <vt:lpstr>Forecasting</vt:lpstr>
      <vt:lpstr>Intrinsic Growth</vt:lpstr>
      <vt:lpstr>DCF</vt:lpstr>
      <vt:lpstr>Comps Val</vt:lpstr>
      <vt:lpstr>Football Field</vt:lpstr>
      <vt:lpstr>RV Data</vt:lpstr>
      <vt:lpstr>Historical FS</vt:lpstr>
      <vt:lpstr>Doupond Analysis</vt:lpstr>
      <vt:lpstr>Altman Z Score</vt:lpstr>
      <vt:lpstr>Data&gt;</vt:lpstr>
      <vt:lpstr>List of Stock</vt:lpstr>
      <vt:lpstr>Data Sheet</vt:lpstr>
      <vt:lpstr>Raw FS</vt:lpstr>
      <vt:lpstr>Cash Flow Data</vt:lpstr>
      <vt:lpstr>Common Size Statement</vt:lpstr>
      <vt:lpstr>Beta Comps</vt:lpstr>
      <vt:lpstr>Beta</vt:lpstr>
      <vt:lpstr>RM</vt:lpstr>
      <vt:lpstr>WACC</vt:lpstr>
      <vt:lpstr>Historical Approch</vt:lpstr>
      <vt:lpstr>Monte Carlo Stimulation</vt:lpstr>
      <vt:lpstr>'Altman Z Score'!Print_Area</vt:lpstr>
      <vt:lpstr>'Doupond Analysis'!Print_Area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2026-06-28T16:21:20Z</dcterms:modified>
</cp:coreProperties>
</file>