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owerbi\sergio\"/>
    </mc:Choice>
  </mc:AlternateContent>
  <xr:revisionPtr revIDLastSave="0" documentId="13_ncr:1_{BAF3D0D0-2A8F-47DA-BD13-4FFDCB45FBFF}" xr6:coauthVersionLast="47" xr6:coauthVersionMax="47" xr10:uidLastSave="{00000000-0000-0000-0000-000000000000}"/>
  <bookViews>
    <workbookView xWindow="-120" yWindow="-120" windowWidth="29040" windowHeight="16440" xr2:uid="{39EE2142-ACC7-4C94-A977-6F130F1B6051}"/>
  </bookViews>
  <sheets>
    <sheet name="presupuesto 2023 " sheetId="17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V3" i="17" l="1"/>
  <c r="CO3" i="17"/>
  <c r="CH3" i="17"/>
  <c r="CA3" i="17"/>
  <c r="BT3" i="17"/>
  <c r="BM3" i="17"/>
  <c r="BF3" i="17"/>
  <c r="AY3" i="17"/>
  <c r="AR3" i="17"/>
  <c r="AK3" i="17"/>
  <c r="AD3" i="17"/>
  <c r="W3" i="17"/>
  <c r="CD45" i="17"/>
  <c r="CD44" i="17"/>
  <c r="V9" i="17" l="1"/>
  <c r="BV27" i="17"/>
  <c r="BT27" i="17"/>
  <c r="BV13" i="17"/>
  <c r="BT13" i="17"/>
  <c r="BV8" i="17"/>
  <c r="BT8" i="17"/>
  <c r="BO27" i="17"/>
  <c r="BM27" i="17"/>
  <c r="BO13" i="17"/>
  <c r="BM13" i="17"/>
  <c r="BO8" i="17"/>
  <c r="BM8" i="17"/>
  <c r="BH27" i="17"/>
  <c r="BF27" i="17"/>
  <c r="BH13" i="17"/>
  <c r="BF13" i="17"/>
  <c r="BH8" i="17"/>
  <c r="BF8" i="17"/>
  <c r="BA27" i="17"/>
  <c r="AY27" i="17"/>
  <c r="BA13" i="17"/>
  <c r="AY13" i="17"/>
  <c r="BA8" i="17"/>
  <c r="BA7" i="17" s="1"/>
  <c r="AY8" i="17"/>
  <c r="AT27" i="17"/>
  <c r="AR27" i="17"/>
  <c r="AT13" i="17"/>
  <c r="AR13" i="17"/>
  <c r="AT8" i="17"/>
  <c r="AR8" i="17"/>
  <c r="AM27" i="17"/>
  <c r="AK27" i="17"/>
  <c r="AM13" i="17"/>
  <c r="AK13" i="17"/>
  <c r="AM8" i="17"/>
  <c r="AK8" i="17"/>
  <c r="AF27" i="17"/>
  <c r="AD27" i="17"/>
  <c r="AF13" i="17"/>
  <c r="AD13" i="17"/>
  <c r="AF8" i="17"/>
  <c r="AD8" i="17"/>
  <c r="Y27" i="17"/>
  <c r="W27" i="17"/>
  <c r="Y13" i="17"/>
  <c r="W13" i="17"/>
  <c r="Y8" i="17"/>
  <c r="W8" i="17"/>
  <c r="R27" i="17"/>
  <c r="P27" i="17"/>
  <c r="R13" i="17"/>
  <c r="P13" i="17"/>
  <c r="R8" i="17"/>
  <c r="P8" i="17"/>
  <c r="CQ27" i="17"/>
  <c r="CO27" i="17"/>
  <c r="CQ13" i="17"/>
  <c r="CO13" i="17"/>
  <c r="CQ8" i="17"/>
  <c r="CO8" i="17"/>
  <c r="CJ27" i="17"/>
  <c r="CH27" i="17"/>
  <c r="CJ13" i="17"/>
  <c r="CH13" i="17"/>
  <c r="CJ8" i="17"/>
  <c r="CH8" i="17"/>
  <c r="CG45" i="17"/>
  <c r="CG44" i="17"/>
  <c r="BZ52" i="17"/>
  <c r="BZ51" i="17"/>
  <c r="BZ50" i="17"/>
  <c r="BZ49" i="17"/>
  <c r="BZ48" i="17"/>
  <c r="BZ47" i="17"/>
  <c r="BZ46" i="17"/>
  <c r="BZ45" i="17"/>
  <c r="BZ44" i="17"/>
  <c r="BZ43" i="17"/>
  <c r="BZ42" i="17"/>
  <c r="BZ41" i="17"/>
  <c r="BZ40" i="17"/>
  <c r="BZ39" i="17"/>
  <c r="BZ38" i="17"/>
  <c r="BZ37" i="17"/>
  <c r="BZ36" i="17"/>
  <c r="BZ35" i="17"/>
  <c r="BZ34" i="17"/>
  <c r="BZ33" i="17"/>
  <c r="BZ32" i="17"/>
  <c r="BZ31" i="17"/>
  <c r="BZ30" i="17"/>
  <c r="BZ29" i="17"/>
  <c r="BZ28" i="17"/>
  <c r="BZ26" i="17"/>
  <c r="BZ25" i="17"/>
  <c r="BZ24" i="17"/>
  <c r="BZ23" i="17"/>
  <c r="BZ22" i="17"/>
  <c r="BZ21" i="17"/>
  <c r="BZ20" i="17"/>
  <c r="BZ19" i="17"/>
  <c r="BZ18" i="17"/>
  <c r="BZ17" i="17"/>
  <c r="BZ16" i="17"/>
  <c r="BZ15" i="17"/>
  <c r="BZ14" i="17"/>
  <c r="BZ12" i="17"/>
  <c r="BZ11" i="17"/>
  <c r="BZ10" i="17"/>
  <c r="BZ9" i="17"/>
  <c r="BS52" i="17"/>
  <c r="BS51" i="17"/>
  <c r="BS50" i="17"/>
  <c r="BS49" i="17"/>
  <c r="BS48" i="17"/>
  <c r="BS47" i="17"/>
  <c r="BS46" i="17"/>
  <c r="BS45" i="17"/>
  <c r="BS44" i="17"/>
  <c r="BS43" i="17"/>
  <c r="BS42" i="17"/>
  <c r="BS41" i="17"/>
  <c r="BS40" i="17"/>
  <c r="BS39" i="17"/>
  <c r="BS38" i="17"/>
  <c r="BS37" i="17"/>
  <c r="BS36" i="17"/>
  <c r="BS35" i="17"/>
  <c r="BS34" i="17"/>
  <c r="BS33" i="17"/>
  <c r="BS32" i="17"/>
  <c r="BS31" i="17"/>
  <c r="BS30" i="17"/>
  <c r="BS29" i="17"/>
  <c r="BS28" i="17"/>
  <c r="BS26" i="17"/>
  <c r="BS25" i="17"/>
  <c r="BS24" i="17"/>
  <c r="BS23" i="17"/>
  <c r="BS22" i="17"/>
  <c r="BS21" i="17"/>
  <c r="BS20" i="17"/>
  <c r="BS19" i="17"/>
  <c r="BS18" i="17"/>
  <c r="BS17" i="17"/>
  <c r="BS16" i="17"/>
  <c r="BS15" i="17"/>
  <c r="BS14" i="17"/>
  <c r="BS12" i="17"/>
  <c r="BS11" i="17"/>
  <c r="BS10" i="17"/>
  <c r="BS9" i="17"/>
  <c r="BL52" i="17"/>
  <c r="BL51" i="17"/>
  <c r="BL50" i="17"/>
  <c r="BL49" i="17"/>
  <c r="BL48" i="17"/>
  <c r="BL47" i="17"/>
  <c r="BL46" i="17"/>
  <c r="BL45" i="17"/>
  <c r="BL44" i="17"/>
  <c r="BL43" i="17"/>
  <c r="BL42" i="17"/>
  <c r="BL41" i="17"/>
  <c r="BL40" i="17"/>
  <c r="BL39" i="17"/>
  <c r="BL38" i="17"/>
  <c r="BL37" i="17"/>
  <c r="BL36" i="17"/>
  <c r="BL35" i="17"/>
  <c r="BL34" i="17"/>
  <c r="BL33" i="17"/>
  <c r="BL32" i="17"/>
  <c r="BL31" i="17"/>
  <c r="BL30" i="17"/>
  <c r="BL29" i="17"/>
  <c r="BL28" i="17"/>
  <c r="BL26" i="17"/>
  <c r="BL25" i="17"/>
  <c r="BL24" i="17"/>
  <c r="BL23" i="17"/>
  <c r="BL22" i="17"/>
  <c r="BL21" i="17"/>
  <c r="BL20" i="17"/>
  <c r="BL19" i="17"/>
  <c r="BL18" i="17"/>
  <c r="BL17" i="17"/>
  <c r="BL16" i="17"/>
  <c r="BL15" i="17"/>
  <c r="BL14" i="17"/>
  <c r="BL12" i="17"/>
  <c r="BL11" i="17"/>
  <c r="BL10" i="17"/>
  <c r="BL9" i="17"/>
  <c r="BE52" i="17"/>
  <c r="BE51" i="17"/>
  <c r="BE50" i="17"/>
  <c r="BE49" i="17"/>
  <c r="BE48" i="17"/>
  <c r="BE47" i="17"/>
  <c r="BE46" i="17"/>
  <c r="BE45" i="17"/>
  <c r="BE44" i="17"/>
  <c r="BE43" i="17"/>
  <c r="BE42" i="17"/>
  <c r="BE41" i="17"/>
  <c r="BE40" i="17"/>
  <c r="BE39" i="17"/>
  <c r="BE38" i="17"/>
  <c r="BE37" i="17"/>
  <c r="BE36" i="17"/>
  <c r="BE35" i="17"/>
  <c r="BE34" i="17"/>
  <c r="BE33" i="17"/>
  <c r="BE32" i="17"/>
  <c r="BE31" i="17"/>
  <c r="BE30" i="17"/>
  <c r="BE29" i="17"/>
  <c r="BE28" i="17"/>
  <c r="BE26" i="17"/>
  <c r="BE25" i="17"/>
  <c r="BE24" i="17"/>
  <c r="BE23" i="17"/>
  <c r="BE22" i="17"/>
  <c r="BE21" i="17"/>
  <c r="BE20" i="17"/>
  <c r="BE19" i="17"/>
  <c r="BE18" i="17"/>
  <c r="BE17" i="17"/>
  <c r="BE16" i="17"/>
  <c r="BE15" i="17"/>
  <c r="BE14" i="17"/>
  <c r="BE12" i="17"/>
  <c r="BE11" i="17"/>
  <c r="BE10" i="17"/>
  <c r="BE9" i="17"/>
  <c r="AX52" i="17"/>
  <c r="AX51" i="17"/>
  <c r="AX50" i="17"/>
  <c r="AX49" i="17"/>
  <c r="AX48" i="17"/>
  <c r="AX47" i="17"/>
  <c r="AX46" i="17"/>
  <c r="AX45" i="17"/>
  <c r="AX44" i="17"/>
  <c r="AX43" i="17"/>
  <c r="AX42" i="17"/>
  <c r="AX41" i="17"/>
  <c r="AX40" i="17"/>
  <c r="AX39" i="17"/>
  <c r="AX38" i="17"/>
  <c r="AX37" i="17"/>
  <c r="AX36" i="17"/>
  <c r="AX35" i="17"/>
  <c r="AX34" i="17"/>
  <c r="AX33" i="17"/>
  <c r="AX32" i="17"/>
  <c r="AX31" i="17"/>
  <c r="AX30" i="17"/>
  <c r="AX29" i="17"/>
  <c r="AX28" i="17"/>
  <c r="AX26" i="17"/>
  <c r="AX25" i="17"/>
  <c r="AX24" i="17"/>
  <c r="AX23" i="17"/>
  <c r="AX22" i="17"/>
  <c r="AX21" i="17"/>
  <c r="AX20" i="17"/>
  <c r="AX19" i="17"/>
  <c r="AX18" i="17"/>
  <c r="AX17" i="17"/>
  <c r="AX16" i="17"/>
  <c r="AX15" i="17"/>
  <c r="AX14" i="17"/>
  <c r="AX12" i="17"/>
  <c r="AX11" i="17"/>
  <c r="AX10" i="17"/>
  <c r="AX9" i="17"/>
  <c r="AQ52" i="17"/>
  <c r="AQ51" i="17"/>
  <c r="AQ50" i="17"/>
  <c r="AQ49" i="17"/>
  <c r="AQ48" i="17"/>
  <c r="AQ47" i="17"/>
  <c r="AQ46" i="17"/>
  <c r="AQ45" i="17"/>
  <c r="AQ44" i="17"/>
  <c r="AQ43" i="17"/>
  <c r="AQ42" i="17"/>
  <c r="AQ41" i="17"/>
  <c r="AQ40" i="17"/>
  <c r="AQ39" i="17"/>
  <c r="AQ38" i="17"/>
  <c r="AQ37" i="17"/>
  <c r="AQ36" i="17"/>
  <c r="AQ35" i="17"/>
  <c r="AQ34" i="17"/>
  <c r="AQ33" i="17"/>
  <c r="AQ32" i="17"/>
  <c r="AQ31" i="17"/>
  <c r="AQ30" i="17"/>
  <c r="AQ29" i="17"/>
  <c r="AQ28" i="17"/>
  <c r="AQ26" i="17"/>
  <c r="AQ25" i="17"/>
  <c r="AQ24" i="17"/>
  <c r="AQ23" i="17"/>
  <c r="AQ22" i="17"/>
  <c r="AQ21" i="17"/>
  <c r="AQ20" i="17"/>
  <c r="AQ19" i="17"/>
  <c r="AQ18" i="17"/>
  <c r="AQ17" i="17"/>
  <c r="AQ16" i="17"/>
  <c r="AQ15" i="17"/>
  <c r="AQ14" i="17"/>
  <c r="AQ12" i="17"/>
  <c r="AQ11" i="17"/>
  <c r="AQ10" i="17"/>
  <c r="AQ9" i="17"/>
  <c r="AJ52" i="17"/>
  <c r="AJ51" i="17"/>
  <c r="AJ50" i="17"/>
  <c r="AJ49" i="17"/>
  <c r="AJ48" i="17"/>
  <c r="AJ47" i="17"/>
  <c r="AJ46" i="17"/>
  <c r="AJ45" i="17"/>
  <c r="AJ44" i="17"/>
  <c r="AJ43" i="17"/>
  <c r="AJ42" i="17"/>
  <c r="AJ41" i="17"/>
  <c r="AJ40" i="17"/>
  <c r="AJ39" i="17"/>
  <c r="AJ38" i="17"/>
  <c r="AJ37" i="17"/>
  <c r="AJ36" i="17"/>
  <c r="AJ35" i="17"/>
  <c r="AJ34" i="17"/>
  <c r="AJ33" i="17"/>
  <c r="AJ32" i="17"/>
  <c r="AJ31" i="17"/>
  <c r="AJ30" i="17"/>
  <c r="AJ29" i="17"/>
  <c r="AJ28" i="17"/>
  <c r="AJ26" i="17"/>
  <c r="AJ25" i="17"/>
  <c r="AJ24" i="17"/>
  <c r="AJ23" i="17"/>
  <c r="AJ22" i="17"/>
  <c r="AJ21" i="17"/>
  <c r="AJ20" i="17"/>
  <c r="AJ19" i="17"/>
  <c r="AJ18" i="17"/>
  <c r="AJ17" i="17"/>
  <c r="AJ16" i="17"/>
  <c r="AJ15" i="17"/>
  <c r="AJ14" i="17"/>
  <c r="AJ12" i="17"/>
  <c r="AJ11" i="17"/>
  <c r="AJ10" i="17"/>
  <c r="AJ9" i="17"/>
  <c r="AC52" i="17"/>
  <c r="AC51" i="17"/>
  <c r="AC50" i="17"/>
  <c r="AC49" i="17"/>
  <c r="AC48" i="17"/>
  <c r="AC47" i="17"/>
  <c r="AC46" i="17"/>
  <c r="AC45" i="17"/>
  <c r="AC44" i="17"/>
  <c r="AC43" i="17"/>
  <c r="AC42" i="17"/>
  <c r="AC41" i="17"/>
  <c r="AC40" i="17"/>
  <c r="AC39" i="17"/>
  <c r="AC38" i="17"/>
  <c r="AC37" i="17"/>
  <c r="AC36" i="17"/>
  <c r="AC35" i="17"/>
  <c r="AC34" i="17"/>
  <c r="AC33" i="17"/>
  <c r="AC32" i="17"/>
  <c r="AC31" i="17"/>
  <c r="AC30" i="17"/>
  <c r="AC29" i="17"/>
  <c r="AC28" i="17"/>
  <c r="AC26" i="17"/>
  <c r="AC25" i="17"/>
  <c r="AC24" i="17"/>
  <c r="AC23" i="17"/>
  <c r="AC22" i="17"/>
  <c r="AC21" i="17"/>
  <c r="AC20" i="17"/>
  <c r="AC19" i="17"/>
  <c r="AC18" i="17"/>
  <c r="AC17" i="17"/>
  <c r="AC16" i="17"/>
  <c r="AC15" i="17"/>
  <c r="AC14" i="17"/>
  <c r="AC12" i="17"/>
  <c r="AC11" i="17"/>
  <c r="AC10" i="17"/>
  <c r="AC9" i="17"/>
  <c r="V52" i="17"/>
  <c r="V51" i="17"/>
  <c r="V50" i="17"/>
  <c r="V49" i="17"/>
  <c r="V48" i="17"/>
  <c r="V47" i="17"/>
  <c r="V46" i="17"/>
  <c r="V45" i="17"/>
  <c r="V44" i="17"/>
  <c r="V43" i="17"/>
  <c r="V42" i="17"/>
  <c r="V41" i="17"/>
  <c r="V40" i="17"/>
  <c r="V39" i="17"/>
  <c r="V38" i="17"/>
  <c r="V37" i="17"/>
  <c r="V36" i="17"/>
  <c r="V35" i="17"/>
  <c r="V34" i="17"/>
  <c r="V33" i="17"/>
  <c r="V32" i="17"/>
  <c r="V31" i="17"/>
  <c r="V30" i="17"/>
  <c r="V29" i="17"/>
  <c r="V28" i="17"/>
  <c r="V26" i="17"/>
  <c r="V25" i="17"/>
  <c r="V24" i="17"/>
  <c r="V23" i="17"/>
  <c r="V22" i="17"/>
  <c r="V21" i="17"/>
  <c r="V20" i="17"/>
  <c r="V19" i="17"/>
  <c r="V18" i="17"/>
  <c r="V17" i="17"/>
  <c r="V16" i="17"/>
  <c r="V15" i="17"/>
  <c r="V14" i="17"/>
  <c r="V12" i="17"/>
  <c r="V11" i="17"/>
  <c r="V10" i="17"/>
  <c r="CZ52" i="17"/>
  <c r="CZ51" i="17"/>
  <c r="CZ50" i="17"/>
  <c r="CZ49" i="17"/>
  <c r="CZ48" i="17"/>
  <c r="CZ47" i="17"/>
  <c r="CZ46" i="17"/>
  <c r="CZ45" i="17"/>
  <c r="CZ44" i="17"/>
  <c r="CZ43" i="17"/>
  <c r="CZ42" i="17"/>
  <c r="CZ41" i="17"/>
  <c r="CZ40" i="17"/>
  <c r="CZ39" i="17"/>
  <c r="CZ38" i="17"/>
  <c r="CZ37" i="17"/>
  <c r="CZ36" i="17"/>
  <c r="CZ35" i="17"/>
  <c r="CZ34" i="17"/>
  <c r="CZ33" i="17"/>
  <c r="CZ32" i="17"/>
  <c r="CZ31" i="17"/>
  <c r="CZ30" i="17"/>
  <c r="CZ29" i="17"/>
  <c r="CZ28" i="17"/>
  <c r="CZ26" i="17"/>
  <c r="CZ25" i="17"/>
  <c r="CZ24" i="17"/>
  <c r="CZ23" i="17"/>
  <c r="CZ22" i="17"/>
  <c r="CZ21" i="17"/>
  <c r="CZ20" i="17"/>
  <c r="CZ19" i="17"/>
  <c r="CZ18" i="17"/>
  <c r="CZ17" i="17"/>
  <c r="CZ16" i="17"/>
  <c r="CZ15" i="17"/>
  <c r="CZ14" i="17"/>
  <c r="CZ10" i="17"/>
  <c r="CZ11" i="17"/>
  <c r="CZ12" i="17"/>
  <c r="CZ9" i="17"/>
  <c r="AW53" i="17"/>
  <c r="AP53" i="17"/>
  <c r="CR52" i="17"/>
  <c r="CK52" i="17"/>
  <c r="BW52" i="17"/>
  <c r="BP52" i="17"/>
  <c r="BI52" i="17"/>
  <c r="BB52" i="17"/>
  <c r="AU52" i="17"/>
  <c r="AN52" i="17"/>
  <c r="AG52" i="17"/>
  <c r="Z52" i="17"/>
  <c r="CR51" i="17"/>
  <c r="CN51" i="17"/>
  <c r="CK51" i="17"/>
  <c r="CG51" i="17"/>
  <c r="CD51" i="17"/>
  <c r="BW51" i="17"/>
  <c r="BP51" i="17"/>
  <c r="BI51" i="17"/>
  <c r="BB51" i="17"/>
  <c r="AU51" i="17"/>
  <c r="AN51" i="17"/>
  <c r="AG51" i="17"/>
  <c r="Z51" i="17"/>
  <c r="S51" i="17"/>
  <c r="CR50" i="17"/>
  <c r="CK50" i="17"/>
  <c r="CG50" i="17"/>
  <c r="CD50" i="17"/>
  <c r="BW50" i="17"/>
  <c r="BP50" i="17"/>
  <c r="BI50" i="17"/>
  <c r="BB50" i="17"/>
  <c r="AU50" i="17"/>
  <c r="AN50" i="17"/>
  <c r="AG50" i="17"/>
  <c r="Z50" i="17"/>
  <c r="S50" i="17"/>
  <c r="CR49" i="17"/>
  <c r="CK49" i="17"/>
  <c r="CG49" i="17"/>
  <c r="CD49" i="17"/>
  <c r="BW49" i="17"/>
  <c r="BP49" i="17"/>
  <c r="BI49" i="17"/>
  <c r="BB49" i="17"/>
  <c r="AU49" i="17"/>
  <c r="AN49" i="17"/>
  <c r="AG49" i="17"/>
  <c r="Z49" i="17"/>
  <c r="S49" i="17"/>
  <c r="CR48" i="17"/>
  <c r="CN48" i="17"/>
  <c r="CK48" i="17"/>
  <c r="CG48" i="17"/>
  <c r="CD48" i="17"/>
  <c r="BW48" i="17"/>
  <c r="BP48" i="17"/>
  <c r="BI48" i="17"/>
  <c r="BB48" i="17"/>
  <c r="AU48" i="17"/>
  <c r="AN48" i="17"/>
  <c r="AG48" i="17"/>
  <c r="Z48" i="17"/>
  <c r="S48" i="17"/>
  <c r="CR47" i="17"/>
  <c r="CN47" i="17"/>
  <c r="CK47" i="17"/>
  <c r="CG47" i="17"/>
  <c r="CD47" i="17"/>
  <c r="BW47" i="17"/>
  <c r="BP47" i="17"/>
  <c r="BI47" i="17"/>
  <c r="BB47" i="17"/>
  <c r="AU47" i="17"/>
  <c r="AN47" i="17"/>
  <c r="AG47" i="17"/>
  <c r="Z47" i="17"/>
  <c r="S47" i="17"/>
  <c r="CR46" i="17"/>
  <c r="CK46" i="17"/>
  <c r="CG46" i="17"/>
  <c r="CD46" i="17"/>
  <c r="BW46" i="17"/>
  <c r="BP46" i="17"/>
  <c r="BI46" i="17"/>
  <c r="BB46" i="17"/>
  <c r="AU46" i="17"/>
  <c r="AN46" i="17"/>
  <c r="AG46" i="17"/>
  <c r="Z46" i="17"/>
  <c r="S46" i="17"/>
  <c r="CR45" i="17"/>
  <c r="CK45" i="17"/>
  <c r="BW45" i="17"/>
  <c r="BP45" i="17"/>
  <c r="BI45" i="17"/>
  <c r="BB45" i="17"/>
  <c r="AU45" i="17"/>
  <c r="AN45" i="17"/>
  <c r="AG45" i="17"/>
  <c r="Z45" i="17"/>
  <c r="CR44" i="17"/>
  <c r="CK44" i="17"/>
  <c r="BW44" i="17"/>
  <c r="BP44" i="17"/>
  <c r="BI44" i="17"/>
  <c r="BB44" i="17"/>
  <c r="AU44" i="17"/>
  <c r="AN44" i="17"/>
  <c r="AG44" i="17"/>
  <c r="Z44" i="17"/>
  <c r="CR43" i="17"/>
  <c r="CN43" i="17"/>
  <c r="CK43" i="17"/>
  <c r="BW43" i="17"/>
  <c r="BP43" i="17"/>
  <c r="BI43" i="17"/>
  <c r="BB43" i="17"/>
  <c r="AU43" i="17"/>
  <c r="AN43" i="17"/>
  <c r="AG43" i="17"/>
  <c r="Z43" i="17"/>
  <c r="CR42" i="17"/>
  <c r="CK42" i="17"/>
  <c r="CG42" i="17"/>
  <c r="CD42" i="17"/>
  <c r="BW42" i="17"/>
  <c r="BP42" i="17"/>
  <c r="BI42" i="17"/>
  <c r="BB42" i="17"/>
  <c r="AU42" i="17"/>
  <c r="AN42" i="17"/>
  <c r="AG42" i="17"/>
  <c r="Z42" i="17"/>
  <c r="S42" i="17"/>
  <c r="CR41" i="17"/>
  <c r="CK41" i="17"/>
  <c r="BW41" i="17"/>
  <c r="BP41" i="17"/>
  <c r="BI41" i="17"/>
  <c r="BB41" i="17"/>
  <c r="AU41" i="17"/>
  <c r="AN41" i="17"/>
  <c r="AG41" i="17"/>
  <c r="Z41" i="17"/>
  <c r="S41" i="17"/>
  <c r="CR40" i="17"/>
  <c r="CN40" i="17"/>
  <c r="CK40" i="17"/>
  <c r="CG40" i="17"/>
  <c r="CD40" i="17"/>
  <c r="BW40" i="17"/>
  <c r="BP40" i="17"/>
  <c r="BI40" i="17"/>
  <c r="BB40" i="17"/>
  <c r="AU40" i="17"/>
  <c r="AN40" i="17"/>
  <c r="AG40" i="17"/>
  <c r="Z40" i="17"/>
  <c r="S40" i="17"/>
  <c r="CR39" i="17"/>
  <c r="CN39" i="17"/>
  <c r="CK39" i="17"/>
  <c r="CG39" i="17"/>
  <c r="CD39" i="17"/>
  <c r="BW39" i="17"/>
  <c r="BP39" i="17"/>
  <c r="BI39" i="17"/>
  <c r="BB39" i="17"/>
  <c r="AU39" i="17"/>
  <c r="AN39" i="17"/>
  <c r="AG39" i="17"/>
  <c r="Z39" i="17"/>
  <c r="S39" i="17"/>
  <c r="CR38" i="17"/>
  <c r="CN38" i="17"/>
  <c r="CK38" i="17"/>
  <c r="BW38" i="17"/>
  <c r="BP38" i="17"/>
  <c r="BI38" i="17"/>
  <c r="BB38" i="17"/>
  <c r="AU38" i="17"/>
  <c r="AN38" i="17"/>
  <c r="AG38" i="17"/>
  <c r="Z38" i="17"/>
  <c r="CR37" i="17"/>
  <c r="CN37" i="17"/>
  <c r="CK37" i="17"/>
  <c r="CG37" i="17"/>
  <c r="CD37" i="17"/>
  <c r="BW37" i="17"/>
  <c r="BP37" i="17"/>
  <c r="BI37" i="17"/>
  <c r="BB37" i="17"/>
  <c r="AU37" i="17"/>
  <c r="AN37" i="17"/>
  <c r="AG37" i="17"/>
  <c r="Z37" i="17"/>
  <c r="S37" i="17"/>
  <c r="CR36" i="17"/>
  <c r="CK36" i="17"/>
  <c r="CG36" i="17"/>
  <c r="CD36" i="17"/>
  <c r="BW36" i="17"/>
  <c r="BP36" i="17"/>
  <c r="BI36" i="17"/>
  <c r="BB36" i="17"/>
  <c r="AU36" i="17"/>
  <c r="AN36" i="17"/>
  <c r="AG36" i="17"/>
  <c r="Z36" i="17"/>
  <c r="CR35" i="17"/>
  <c r="CK35" i="17"/>
  <c r="CG35" i="17"/>
  <c r="CD35" i="17"/>
  <c r="BW35" i="17"/>
  <c r="BP35" i="17"/>
  <c r="BI35" i="17"/>
  <c r="BB35" i="17"/>
  <c r="AU35" i="17"/>
  <c r="AN35" i="17"/>
  <c r="AG35" i="17"/>
  <c r="Z35" i="17"/>
  <c r="S35" i="17"/>
  <c r="CR34" i="17"/>
  <c r="CN34" i="17"/>
  <c r="CK34" i="17"/>
  <c r="CG34" i="17"/>
  <c r="CD34" i="17"/>
  <c r="BW34" i="17"/>
  <c r="BP34" i="17"/>
  <c r="BI34" i="17"/>
  <c r="BB34" i="17"/>
  <c r="AU34" i="17"/>
  <c r="AN34" i="17"/>
  <c r="AG34" i="17"/>
  <c r="Z34" i="17"/>
  <c r="S34" i="17"/>
  <c r="CR33" i="17"/>
  <c r="CN33" i="17"/>
  <c r="CK33" i="17"/>
  <c r="CG33" i="17"/>
  <c r="CD33" i="17"/>
  <c r="BW33" i="17"/>
  <c r="BP33" i="17"/>
  <c r="BI33" i="17"/>
  <c r="BB33" i="17"/>
  <c r="AU33" i="17"/>
  <c r="AN33" i="17"/>
  <c r="AG33" i="17"/>
  <c r="Z33" i="17"/>
  <c r="S33" i="17"/>
  <c r="CR32" i="17"/>
  <c r="CN32" i="17"/>
  <c r="CK32" i="17"/>
  <c r="CG32" i="17"/>
  <c r="CD32" i="17"/>
  <c r="BW32" i="17"/>
  <c r="BP32" i="17"/>
  <c r="BI32" i="17"/>
  <c r="BB32" i="17"/>
  <c r="AU32" i="17"/>
  <c r="AN32" i="17"/>
  <c r="AG32" i="17"/>
  <c r="Z32" i="17"/>
  <c r="S32" i="17"/>
  <c r="CR31" i="17"/>
  <c r="CN31" i="17"/>
  <c r="CK31" i="17"/>
  <c r="CG31" i="17"/>
  <c r="CD31" i="17"/>
  <c r="BW31" i="17"/>
  <c r="BP31" i="17"/>
  <c r="BI31" i="17"/>
  <c r="BB31" i="17"/>
  <c r="AU31" i="17"/>
  <c r="AN31" i="17"/>
  <c r="AG31" i="17"/>
  <c r="Z31" i="17"/>
  <c r="S31" i="17"/>
  <c r="CR30" i="17"/>
  <c r="CK30" i="17"/>
  <c r="CG30" i="17"/>
  <c r="CD30" i="17"/>
  <c r="BW30" i="17"/>
  <c r="BP30" i="17"/>
  <c r="BI30" i="17"/>
  <c r="BB30" i="17"/>
  <c r="AU30" i="17"/>
  <c r="AN30" i="17"/>
  <c r="AG30" i="17"/>
  <c r="Z30" i="17"/>
  <c r="S30" i="17"/>
  <c r="CR29" i="17"/>
  <c r="CK29" i="17"/>
  <c r="CG29" i="17"/>
  <c r="CD29" i="17"/>
  <c r="BW29" i="17"/>
  <c r="BP29" i="17"/>
  <c r="BI29" i="17"/>
  <c r="BB29" i="17"/>
  <c r="AU29" i="17"/>
  <c r="AN29" i="17"/>
  <c r="AG29" i="17"/>
  <c r="Z29" i="17"/>
  <c r="S29" i="17"/>
  <c r="CR28" i="17"/>
  <c r="CN28" i="17"/>
  <c r="CK28" i="17"/>
  <c r="CG28" i="17"/>
  <c r="CD28" i="17"/>
  <c r="BW28" i="17"/>
  <c r="BP28" i="17"/>
  <c r="BI28" i="17"/>
  <c r="BB28" i="17"/>
  <c r="AU28" i="17"/>
  <c r="AN28" i="17"/>
  <c r="AG28" i="17"/>
  <c r="Z28" i="17"/>
  <c r="S28" i="17"/>
  <c r="CS27" i="17"/>
  <c r="CL27" i="17"/>
  <c r="CE27" i="17"/>
  <c r="CC27" i="17"/>
  <c r="CA27" i="17"/>
  <c r="BX27" i="17"/>
  <c r="BQ27" i="17"/>
  <c r="BJ27" i="17"/>
  <c r="BC27" i="17"/>
  <c r="AV27" i="17"/>
  <c r="AO27" i="17"/>
  <c r="AH27" i="17"/>
  <c r="AA27" i="17"/>
  <c r="T27" i="17"/>
  <c r="CR26" i="17"/>
  <c r="CK26" i="17"/>
  <c r="BW26" i="17"/>
  <c r="BP26" i="17"/>
  <c r="AU26" i="17"/>
  <c r="Z26" i="17"/>
  <c r="S26" i="17"/>
  <c r="CR25" i="17"/>
  <c r="CK25" i="17"/>
  <c r="CG25" i="17"/>
  <c r="CD25" i="17"/>
  <c r="BW25" i="17"/>
  <c r="BP25" i="17"/>
  <c r="BI25" i="17"/>
  <c r="BB25" i="17"/>
  <c r="AU25" i="17"/>
  <c r="AN25" i="17"/>
  <c r="AG25" i="17"/>
  <c r="Z25" i="17"/>
  <c r="S25" i="17"/>
  <c r="CR24" i="17"/>
  <c r="CK24" i="17"/>
  <c r="CG24" i="17"/>
  <c r="CD24" i="17"/>
  <c r="BW24" i="17"/>
  <c r="BP24" i="17"/>
  <c r="BI24" i="17"/>
  <c r="BB24" i="17"/>
  <c r="AU24" i="17"/>
  <c r="AN24" i="17"/>
  <c r="AG24" i="17"/>
  <c r="Z24" i="17"/>
  <c r="S24" i="17"/>
  <c r="CR23" i="17"/>
  <c r="CN23" i="17"/>
  <c r="CK23" i="17"/>
  <c r="BW23" i="17"/>
  <c r="BP23" i="17"/>
  <c r="AG23" i="17"/>
  <c r="Z23" i="17"/>
  <c r="CR22" i="17"/>
  <c r="CK22" i="17"/>
  <c r="BW22" i="17"/>
  <c r="BP22" i="17"/>
  <c r="Z22" i="17"/>
  <c r="CR21" i="17"/>
  <c r="CK21" i="17"/>
  <c r="CG21" i="17"/>
  <c r="CD21" i="17"/>
  <c r="BW21" i="17"/>
  <c r="BP21" i="17"/>
  <c r="AN21" i="17"/>
  <c r="AG21" i="17"/>
  <c r="Z21" i="17"/>
  <c r="S21" i="17"/>
  <c r="CR20" i="17"/>
  <c r="CK20" i="17"/>
  <c r="CG20" i="17"/>
  <c r="CD20" i="17"/>
  <c r="BW20" i="17"/>
  <c r="BP20" i="17"/>
  <c r="BI20" i="17"/>
  <c r="BB20" i="17"/>
  <c r="AU20" i="17"/>
  <c r="AN20" i="17"/>
  <c r="AG20" i="17"/>
  <c r="Z20" i="17"/>
  <c r="S20" i="17"/>
  <c r="CR19" i="17"/>
  <c r="CK19" i="17"/>
  <c r="CG19" i="17"/>
  <c r="CD19" i="17"/>
  <c r="BW19" i="17"/>
  <c r="BP19" i="17"/>
  <c r="BI19" i="17"/>
  <c r="BB19" i="17"/>
  <c r="AU19" i="17"/>
  <c r="AN19" i="17"/>
  <c r="AG19" i="17"/>
  <c r="Z19" i="17"/>
  <c r="S19" i="17"/>
  <c r="CR18" i="17"/>
  <c r="CK18" i="17"/>
  <c r="CG18" i="17"/>
  <c r="CD18" i="17"/>
  <c r="BW18" i="17"/>
  <c r="BP18" i="17"/>
  <c r="BI18" i="17"/>
  <c r="BB18" i="17"/>
  <c r="AU18" i="17"/>
  <c r="AN18" i="17"/>
  <c r="AG18" i="17"/>
  <c r="Z18" i="17"/>
  <c r="S18" i="17"/>
  <c r="CR17" i="17"/>
  <c r="CK17" i="17"/>
  <c r="CG17" i="17"/>
  <c r="CD17" i="17"/>
  <c r="BW17" i="17"/>
  <c r="BP17" i="17"/>
  <c r="BI17" i="17"/>
  <c r="BB17" i="17"/>
  <c r="AU17" i="17"/>
  <c r="AN17" i="17"/>
  <c r="AG17" i="17"/>
  <c r="Z17" i="17"/>
  <c r="S17" i="17"/>
  <c r="CR16" i="17"/>
  <c r="CN16" i="17"/>
  <c r="CK16" i="17"/>
  <c r="CG16" i="17"/>
  <c r="CD16" i="17"/>
  <c r="BW16" i="17"/>
  <c r="BP16" i="17"/>
  <c r="BI16" i="17"/>
  <c r="BB16" i="17"/>
  <c r="AU16" i="17"/>
  <c r="AN16" i="17"/>
  <c r="AG16" i="17"/>
  <c r="Z16" i="17"/>
  <c r="S16" i="17"/>
  <c r="CR15" i="17"/>
  <c r="CN15" i="17"/>
  <c r="CK15" i="17"/>
  <c r="CG15" i="17"/>
  <c r="CD15" i="17"/>
  <c r="BW15" i="17"/>
  <c r="BP15" i="17"/>
  <c r="BI15" i="17"/>
  <c r="BB15" i="17"/>
  <c r="AU15" i="17"/>
  <c r="AN15" i="17"/>
  <c r="AG15" i="17"/>
  <c r="Z15" i="17"/>
  <c r="S15" i="17"/>
  <c r="CR14" i="17"/>
  <c r="CK14" i="17"/>
  <c r="CG14" i="17"/>
  <c r="CD14" i="17"/>
  <c r="BW14" i="17"/>
  <c r="BP14" i="17"/>
  <c r="BI14" i="17"/>
  <c r="BB14" i="17"/>
  <c r="AU14" i="17"/>
  <c r="AN14" i="17"/>
  <c r="AG14" i="17"/>
  <c r="Z14" i="17"/>
  <c r="S14" i="17"/>
  <c r="CX13" i="17"/>
  <c r="CV13" i="17"/>
  <c r="CS13" i="17"/>
  <c r="CL13" i="17"/>
  <c r="CE13" i="17"/>
  <c r="CC13" i="17"/>
  <c r="CA13" i="17"/>
  <c r="BX13" i="17"/>
  <c r="BQ13" i="17"/>
  <c r="BJ13" i="17"/>
  <c r="BC13" i="17"/>
  <c r="AV13" i="17"/>
  <c r="AO13" i="17"/>
  <c r="AH13" i="17"/>
  <c r="AA13" i="17"/>
  <c r="T13" i="17"/>
  <c r="CR12" i="17"/>
  <c r="CN12" i="17"/>
  <c r="CK12" i="17"/>
  <c r="BW12" i="17"/>
  <c r="BP12" i="17"/>
  <c r="BI12" i="17"/>
  <c r="BB12" i="17"/>
  <c r="CR11" i="17"/>
  <c r="CK11" i="17"/>
  <c r="BW11" i="17"/>
  <c r="BP11" i="17"/>
  <c r="BI11" i="17"/>
  <c r="BB11" i="17"/>
  <c r="AU11" i="17"/>
  <c r="CR10" i="17"/>
  <c r="CK10" i="17"/>
  <c r="CG10" i="17"/>
  <c r="CD10" i="17"/>
  <c r="BW10" i="17"/>
  <c r="BP10" i="17"/>
  <c r="BI10" i="17"/>
  <c r="BB10" i="17"/>
  <c r="AU10" i="17"/>
  <c r="AN10" i="17"/>
  <c r="AG10" i="17"/>
  <c r="Z10" i="17"/>
  <c r="S10" i="17"/>
  <c r="CR9" i="17"/>
  <c r="CK9" i="17"/>
  <c r="CG9" i="17"/>
  <c r="CD9" i="17"/>
  <c r="BW9" i="17"/>
  <c r="BP9" i="17"/>
  <c r="BI9" i="17"/>
  <c r="BB9" i="17"/>
  <c r="AU9" i="17"/>
  <c r="AN9" i="17"/>
  <c r="AG9" i="17"/>
  <c r="Z9" i="17"/>
  <c r="S9" i="17"/>
  <c r="CX8" i="17"/>
  <c r="CV8" i="17"/>
  <c r="CS8" i="17"/>
  <c r="CS7" i="17" s="1"/>
  <c r="CL8" i="17"/>
  <c r="CE8" i="17"/>
  <c r="CC8" i="17"/>
  <c r="CA8" i="17"/>
  <c r="BX8" i="17"/>
  <c r="BQ8" i="17"/>
  <c r="BJ8" i="17"/>
  <c r="BC8" i="17"/>
  <c r="AV8" i="17"/>
  <c r="AO8" i="17"/>
  <c r="AH8" i="17"/>
  <c r="AA8" i="17"/>
  <c r="T8" i="17"/>
  <c r="AK7" i="17" l="1"/>
  <c r="BM7" i="17"/>
  <c r="AM7" i="17"/>
  <c r="BF7" i="17"/>
  <c r="AJ8" i="17"/>
  <c r="AI8" i="17" s="1"/>
  <c r="BE8" i="17"/>
  <c r="BD8" i="17" s="1"/>
  <c r="CZ13" i="17"/>
  <c r="CO7" i="17"/>
  <c r="R7" i="17"/>
  <c r="W7" i="17"/>
  <c r="AH7" i="17"/>
  <c r="CC7" i="17"/>
  <c r="CQ7" i="17"/>
  <c r="P7" i="17"/>
  <c r="AT7" i="17"/>
  <c r="BV7" i="17"/>
  <c r="CY21" i="17"/>
  <c r="CW21" i="17" s="1"/>
  <c r="AC8" i="17"/>
  <c r="AB8" i="17" s="1"/>
  <c r="BT7" i="17"/>
  <c r="BS8" i="17"/>
  <c r="BR8" i="17" s="1"/>
  <c r="BZ8" i="17"/>
  <c r="BY8" i="17" s="1"/>
  <c r="CH7" i="17"/>
  <c r="Y7" i="17"/>
  <c r="AD7" i="17"/>
  <c r="AY7" i="17"/>
  <c r="V8" i="17"/>
  <c r="U8" i="17" s="1"/>
  <c r="CZ27" i="17"/>
  <c r="CJ7" i="17"/>
  <c r="AF7" i="17"/>
  <c r="AR7" i="17"/>
  <c r="BH7" i="17"/>
  <c r="BO7" i="17"/>
  <c r="BZ13" i="17"/>
  <c r="BY13" i="17" s="1"/>
  <c r="BS13" i="17"/>
  <c r="BR13" i="17" s="1"/>
  <c r="BL8" i="17"/>
  <c r="BK8" i="17" s="1"/>
  <c r="BL13" i="17"/>
  <c r="BK13" i="17" s="1"/>
  <c r="BE13" i="17"/>
  <c r="BD13" i="17" s="1"/>
  <c r="AX8" i="17"/>
  <c r="AW8" i="17" s="1"/>
  <c r="AX13" i="17"/>
  <c r="AW13" i="17" s="1"/>
  <c r="AQ8" i="17"/>
  <c r="AP8" i="17" s="1"/>
  <c r="AQ13" i="17"/>
  <c r="AP13" i="17" s="1"/>
  <c r="AJ13" i="17"/>
  <c r="AI13" i="17" s="1"/>
  <c r="AC13" i="17"/>
  <c r="AB13" i="17" s="1"/>
  <c r="V13" i="17"/>
  <c r="U13" i="17" s="1"/>
  <c r="CY52" i="17"/>
  <c r="CY36" i="17"/>
  <c r="CW36" i="17" s="1"/>
  <c r="CY20" i="17"/>
  <c r="CW20" i="17" s="1"/>
  <c r="CY41" i="17"/>
  <c r="CW41" i="17" s="1"/>
  <c r="CY9" i="17"/>
  <c r="CY14" i="17"/>
  <c r="CW14" i="17" s="1"/>
  <c r="CY24" i="17"/>
  <c r="CW24" i="17" s="1"/>
  <c r="CY42" i="17"/>
  <c r="CW42" i="17" s="1"/>
  <c r="CY44" i="17"/>
  <c r="CW44" i="17" s="1"/>
  <c r="CY49" i="17"/>
  <c r="CW49" i="17" s="1"/>
  <c r="CY16" i="17"/>
  <c r="CW16" i="17" s="1"/>
  <c r="CY29" i="17"/>
  <c r="CW29" i="17" s="1"/>
  <c r="CY30" i="17"/>
  <c r="CW30" i="17" s="1"/>
  <c r="CY43" i="17"/>
  <c r="CW43" i="17" s="1"/>
  <c r="CY48" i="17"/>
  <c r="CW48" i="17" s="1"/>
  <c r="CY34" i="17"/>
  <c r="CW34" i="17" s="1"/>
  <c r="CY45" i="17"/>
  <c r="CW45" i="17" s="1"/>
  <c r="CY37" i="17"/>
  <c r="CW37" i="17" s="1"/>
  <c r="CY19" i="17"/>
  <c r="CW19" i="17" s="1"/>
  <c r="CY28" i="17"/>
  <c r="CW28" i="17" s="1"/>
  <c r="CY47" i="17"/>
  <c r="CW47" i="17" s="1"/>
  <c r="CY46" i="17"/>
  <c r="CW46" i="17" s="1"/>
  <c r="CY12" i="17"/>
  <c r="CW12" i="17" s="1"/>
  <c r="CY40" i="17"/>
  <c r="CW40" i="17" s="1"/>
  <c r="CY10" i="17"/>
  <c r="CW10" i="17" s="1"/>
  <c r="CY11" i="17"/>
  <c r="CW11" i="17" s="1"/>
  <c r="CY18" i="17"/>
  <c r="CW18" i="17" s="1"/>
  <c r="CY25" i="17"/>
  <c r="CW25" i="17" s="1"/>
  <c r="CY39" i="17"/>
  <c r="CW39" i="17" s="1"/>
  <c r="CY51" i="17"/>
  <c r="CW51" i="17" s="1"/>
  <c r="CY15" i="17"/>
  <c r="CW15" i="17" s="1"/>
  <c r="CY17" i="17"/>
  <c r="CW17" i="17" s="1"/>
  <c r="CY22" i="17"/>
  <c r="CW22" i="17" s="1"/>
  <c r="CY23" i="17"/>
  <c r="CW23" i="17" s="1"/>
  <c r="CY26" i="17"/>
  <c r="CW26" i="17" s="1"/>
  <c r="CY31" i="17"/>
  <c r="CW31" i="17" s="1"/>
  <c r="CY32" i="17"/>
  <c r="CW32" i="17" s="1"/>
  <c r="CY33" i="17"/>
  <c r="CW33" i="17" s="1"/>
  <c r="CY35" i="17"/>
  <c r="CW35" i="17" s="1"/>
  <c r="CY38" i="17"/>
  <c r="CW38" i="17" s="1"/>
  <c r="CY50" i="17"/>
  <c r="CW50" i="17" s="1"/>
  <c r="BZ27" i="17"/>
  <c r="BY27" i="17" s="1"/>
  <c r="BE27" i="17"/>
  <c r="BD27" i="17" s="1"/>
  <c r="BS27" i="17"/>
  <c r="BR27" i="17" s="1"/>
  <c r="BL27" i="17"/>
  <c r="BK27" i="17" s="1"/>
  <c r="AX27" i="17"/>
  <c r="AW27" i="17" s="1"/>
  <c r="AQ27" i="17"/>
  <c r="AP27" i="17" s="1"/>
  <c r="AJ27" i="17"/>
  <c r="AI27" i="17" s="1"/>
  <c r="AC27" i="17"/>
  <c r="AB27" i="17" s="1"/>
  <c r="V27" i="17"/>
  <c r="U27" i="17" s="1"/>
  <c r="BL7" i="17"/>
  <c r="CN29" i="17"/>
  <c r="CN24" i="17"/>
  <c r="CN26" i="17"/>
  <c r="CR13" i="17"/>
  <c r="CP13" i="17" s="1"/>
  <c r="CN25" i="17"/>
  <c r="CN42" i="17"/>
  <c r="CN49" i="17"/>
  <c r="BB8" i="17"/>
  <c r="AZ8" i="17" s="1"/>
  <c r="CD8" i="17"/>
  <c r="CB8" i="17" s="1"/>
  <c r="CN10" i="17"/>
  <c r="CL7" i="17"/>
  <c r="CL53" i="17" s="1"/>
  <c r="CN17" i="17"/>
  <c r="CN20" i="17"/>
  <c r="CN46" i="17"/>
  <c r="CN50" i="17"/>
  <c r="BI8" i="17"/>
  <c r="BG8" i="17" s="1"/>
  <c r="BW8" i="17"/>
  <c r="BU8" i="17" s="1"/>
  <c r="CK8" i="17"/>
  <c r="CI8" i="17" s="1"/>
  <c r="CN11" i="17"/>
  <c r="BP13" i="17"/>
  <c r="BN13" i="17" s="1"/>
  <c r="CN36" i="17"/>
  <c r="CN44" i="17"/>
  <c r="CN45" i="17"/>
  <c r="CN9" i="17"/>
  <c r="CN19" i="17"/>
  <c r="CN21" i="17"/>
  <c r="CN35" i="17"/>
  <c r="CN41" i="17"/>
  <c r="CA7" i="17"/>
  <c r="CG8" i="17"/>
  <c r="CF8" i="17" s="1"/>
  <c r="CR8" i="17"/>
  <c r="CP8" i="17" s="1"/>
  <c r="AO7" i="17"/>
  <c r="AO53" i="17" s="1"/>
  <c r="AV7" i="17"/>
  <c r="AV53" i="17" s="1"/>
  <c r="CK27" i="17"/>
  <c r="CI27" i="17" s="1"/>
  <c r="CG27" i="17"/>
  <c r="CF27" i="17" s="1"/>
  <c r="BI27" i="17"/>
  <c r="BG27" i="17" s="1"/>
  <c r="CR27" i="17"/>
  <c r="CP27" i="17" s="1"/>
  <c r="CD27" i="17"/>
  <c r="BW27" i="17"/>
  <c r="BU27" i="17" s="1"/>
  <c r="AG27" i="17"/>
  <c r="AE27" i="17" s="1"/>
  <c r="AU27" i="17"/>
  <c r="AS27" i="17" s="1"/>
  <c r="S27" i="17"/>
  <c r="Q27" i="17" s="1"/>
  <c r="BB27" i="17"/>
  <c r="AZ27" i="17" s="1"/>
  <c r="Z27" i="17"/>
  <c r="X27" i="17" s="1"/>
  <c r="BP27" i="17"/>
  <c r="BN27" i="17" s="1"/>
  <c r="AN27" i="17"/>
  <c r="AL27" i="17" s="1"/>
  <c r="AN13" i="17"/>
  <c r="AL13" i="17" s="1"/>
  <c r="CK13" i="17"/>
  <c r="CI13" i="17" s="1"/>
  <c r="CG13" i="17"/>
  <c r="CF13" i="17" s="1"/>
  <c r="BI13" i="17"/>
  <c r="BG13" i="17" s="1"/>
  <c r="AG13" i="17"/>
  <c r="AE13" i="17" s="1"/>
  <c r="BJ7" i="17"/>
  <c r="BJ53" i="17" s="1"/>
  <c r="BB13" i="17"/>
  <c r="AZ13" i="17" s="1"/>
  <c r="BC7" i="17"/>
  <c r="BC53" i="17" s="1"/>
  <c r="AU13" i="17"/>
  <c r="AS13" i="17" s="1"/>
  <c r="Z13" i="17"/>
  <c r="X13" i="17" s="1"/>
  <c r="S13" i="17"/>
  <c r="Q13" i="17" s="1"/>
  <c r="CD13" i="17"/>
  <c r="CB13" i="17" s="1"/>
  <c r="CE7" i="17"/>
  <c r="CE53" i="17" s="1"/>
  <c r="BX7" i="17"/>
  <c r="BX53" i="17" s="1"/>
  <c r="BQ7" i="17"/>
  <c r="BQ53" i="17" s="1"/>
  <c r="AA7" i="17"/>
  <c r="AA53" i="17" s="1"/>
  <c r="T7" i="17"/>
  <c r="AU8" i="17"/>
  <c r="AS8" i="17" s="1"/>
  <c r="AN8" i="17"/>
  <c r="AL8" i="17" s="1"/>
  <c r="AG8" i="17"/>
  <c r="AE8" i="17" s="1"/>
  <c r="Z8" i="17"/>
  <c r="X8" i="17" s="1"/>
  <c r="S8" i="17"/>
  <c r="Q8" i="17" s="1"/>
  <c r="BP8" i="17"/>
  <c r="BN8" i="17" s="1"/>
  <c r="CS53" i="17"/>
  <c r="AH53" i="17"/>
  <c r="CZ8" i="17"/>
  <c r="CN14" i="17"/>
  <c r="CN18" i="17"/>
  <c r="CN22" i="17"/>
  <c r="CN30" i="17"/>
  <c r="CN52" i="17"/>
  <c r="BW13" i="17"/>
  <c r="BU13" i="17" s="1"/>
  <c r="CB27" i="17" l="1"/>
  <c r="CW52" i="17"/>
  <c r="AC7" i="17"/>
  <c r="AB7" i="17" s="1"/>
  <c r="BE7" i="17"/>
  <c r="BD7" i="17" s="1"/>
  <c r="AQ7" i="17"/>
  <c r="AP7" i="17" s="1"/>
  <c r="BS7" i="17"/>
  <c r="BR7" i="17" s="1"/>
  <c r="BK7" i="17"/>
  <c r="CN13" i="17"/>
  <c r="CN8" i="17"/>
  <c r="AX7" i="17"/>
  <c r="AW7" i="17" s="1"/>
  <c r="BZ7" i="17"/>
  <c r="BY7" i="17" s="1"/>
  <c r="AJ7" i="17"/>
  <c r="AI7" i="17" s="1"/>
  <c r="V7" i="17"/>
  <c r="U7" i="17" s="1"/>
  <c r="BP7" i="17"/>
  <c r="BN7" i="17" s="1"/>
  <c r="BB7" i="17"/>
  <c r="AZ7" i="17" s="1"/>
  <c r="CY27" i="17"/>
  <c r="CW27" i="17" s="1"/>
  <c r="CY13" i="17"/>
  <c r="CW13" i="17" s="1"/>
  <c r="CK7" i="17"/>
  <c r="CI7" i="17" s="1"/>
  <c r="CN27" i="17"/>
  <c r="CM27" i="17" s="1"/>
  <c r="CR7" i="17"/>
  <c r="CP7" i="17" s="1"/>
  <c r="BW7" i="17"/>
  <c r="BU7" i="17" s="1"/>
  <c r="CD7" i="17"/>
  <c r="CD53" i="17" s="1"/>
  <c r="BI7" i="17"/>
  <c r="BG7" i="17" s="1"/>
  <c r="CG7" i="17"/>
  <c r="AN7" i="17"/>
  <c r="AL7" i="17" s="1"/>
  <c r="AG7" i="17"/>
  <c r="AE7" i="17" s="1"/>
  <c r="S7" i="17"/>
  <c r="Q7" i="17" s="1"/>
  <c r="AU7" i="17"/>
  <c r="AS7" i="17" s="1"/>
  <c r="Z7" i="17"/>
  <c r="X7" i="17" s="1"/>
  <c r="CZ7" i="17"/>
  <c r="CZ53" i="17" s="1"/>
  <c r="T53" i="17"/>
  <c r="BL53" i="17"/>
  <c r="CM13" i="17"/>
  <c r="CW9" i="17"/>
  <c r="CY8" i="17"/>
  <c r="CW8" i="17" s="1"/>
  <c r="BE53" i="17"/>
  <c r="CN7" i="17" l="1"/>
  <c r="CM7" i="17" s="1"/>
  <c r="AC53" i="17"/>
  <c r="AB53" i="17" s="1"/>
  <c r="V53" i="17"/>
  <c r="U53" i="17" s="1"/>
  <c r="BP53" i="17"/>
  <c r="BS53" i="17"/>
  <c r="AJ53" i="17"/>
  <c r="AQ53" i="17"/>
  <c r="CM8" i="17"/>
  <c r="BB53" i="17"/>
  <c r="BW53" i="17"/>
  <c r="BV53" i="17" s="1"/>
  <c r="CB7" i="17"/>
  <c r="CK53" i="17"/>
  <c r="BZ53" i="17"/>
  <c r="AX53" i="17"/>
  <c r="CG53" i="17"/>
  <c r="CF7" i="17"/>
  <c r="BI53" i="17"/>
  <c r="AU53" i="17"/>
  <c r="AN53" i="17"/>
  <c r="AG53" i="17"/>
  <c r="Z53" i="17"/>
  <c r="Y53" i="17" s="1"/>
  <c r="W53" i="17" s="1"/>
  <c r="S53" i="17"/>
  <c r="R53" i="17" s="1"/>
  <c r="P53" i="17" s="1"/>
  <c r="CR53" i="17"/>
  <c r="CY7" i="17"/>
  <c r="CW7" i="17" s="1"/>
  <c r="BO53" i="17" l="1"/>
  <c r="BM53" i="17" s="1"/>
  <c r="BA53" i="17"/>
  <c r="CY53" i="17"/>
  <c r="CJ53" i="17"/>
  <c r="CC53" i="17"/>
  <c r="BT53" i="17"/>
  <c r="BH53" i="17"/>
  <c r="AT53" i="17"/>
  <c r="AM53" i="17"/>
  <c r="AF53" i="17"/>
  <c r="CQ53" i="17"/>
  <c r="CN53" i="17"/>
  <c r="AY53" i="17" l="1"/>
  <c r="CX53" i="17"/>
  <c r="CA53" i="17"/>
  <c r="CH53" i="17"/>
  <c r="BF53" i="17"/>
  <c r="AR53" i="17"/>
  <c r="AK53" i="17"/>
  <c r="AD53" i="17"/>
  <c r="CO53" i="17"/>
  <c r="CW53" i="17"/>
  <c r="CU11" i="17" l="1"/>
  <c r="DB11" i="17" s="1"/>
  <c r="CU10" i="17"/>
  <c r="CU12" i="17"/>
  <c r="DB12" i="17" s="1"/>
  <c r="CU43" i="17"/>
  <c r="CU24" i="17"/>
  <c r="CU35" i="17"/>
  <c r="CU22" i="17"/>
  <c r="DB22" i="17" s="1"/>
  <c r="CU9" i="17"/>
  <c r="DB9" i="17" s="1"/>
  <c r="CU25" i="17"/>
  <c r="CU16" i="17"/>
  <c r="CU23" i="17"/>
  <c r="DB23" i="17" s="1"/>
  <c r="CU31" i="17"/>
  <c r="CU38" i="17"/>
  <c r="CU47" i="17"/>
  <c r="CU33" i="17"/>
  <c r="CU49" i="17"/>
  <c r="CU40" i="17"/>
  <c r="DB40" i="17" s="1"/>
  <c r="CU21" i="17"/>
  <c r="CU18" i="17"/>
  <c r="CU42" i="17"/>
  <c r="CU19" i="17"/>
  <c r="CU26" i="17"/>
  <c r="CU34" i="17"/>
  <c r="CU41" i="17"/>
  <c r="CU50" i="17"/>
  <c r="CU28" i="17"/>
  <c r="DB28" i="17" s="1"/>
  <c r="CU20" i="17"/>
  <c r="CU36" i="17"/>
  <c r="CU44" i="17"/>
  <c r="CU52" i="17"/>
  <c r="CU17" i="17"/>
  <c r="CU15" i="17"/>
  <c r="CU30" i="17"/>
  <c r="CU32" i="17"/>
  <c r="CU39" i="17"/>
  <c r="CU46" i="17"/>
  <c r="CU48" i="17"/>
  <c r="CU14" i="17"/>
  <c r="DB14" i="17" s="1"/>
  <c r="CU29" i="17"/>
  <c r="CU37" i="17"/>
  <c r="CU45" i="17"/>
  <c r="CU51" i="17"/>
  <c r="DB46" i="17" l="1"/>
  <c r="DA46" i="17" s="1"/>
  <c r="DB29" i="17"/>
  <c r="DA29" i="17" s="1"/>
  <c r="DB17" i="17"/>
  <c r="DA17" i="17" s="1"/>
  <c r="DB34" i="17"/>
  <c r="DA34" i="17" s="1"/>
  <c r="DB52" i="17"/>
  <c r="DB26" i="17"/>
  <c r="DA26" i="17" s="1"/>
  <c r="DB21" i="17"/>
  <c r="DA21" i="17" s="1"/>
  <c r="DB47" i="17"/>
  <c r="DA47" i="17" s="1"/>
  <c r="DB16" i="17"/>
  <c r="DA16" i="17" s="1"/>
  <c r="DB35" i="17"/>
  <c r="DA35" i="17" s="1"/>
  <c r="DB10" i="17"/>
  <c r="DA10" i="17" s="1"/>
  <c r="DB37" i="17"/>
  <c r="DA37" i="17" s="1"/>
  <c r="DB15" i="17"/>
  <c r="DB36" i="17"/>
  <c r="DA36" i="17" s="1"/>
  <c r="DB41" i="17"/>
  <c r="DA41" i="17" s="1"/>
  <c r="DB42" i="17"/>
  <c r="DA42" i="17" s="1"/>
  <c r="DB49" i="17"/>
  <c r="DA49" i="17" s="1"/>
  <c r="DB31" i="17"/>
  <c r="DA31" i="17" s="1"/>
  <c r="DB43" i="17"/>
  <c r="DA43" i="17" s="1"/>
  <c r="DB39" i="17"/>
  <c r="DA39" i="17" s="1"/>
  <c r="DB20" i="17"/>
  <c r="DA20" i="17" s="1"/>
  <c r="DB18" i="17"/>
  <c r="DA18" i="17" s="1"/>
  <c r="DB33" i="17"/>
  <c r="DA33" i="17" s="1"/>
  <c r="DB51" i="17"/>
  <c r="DA51" i="17" s="1"/>
  <c r="DB32" i="17"/>
  <c r="DA32" i="17" s="1"/>
  <c r="DB45" i="17"/>
  <c r="DA45" i="17" s="1"/>
  <c r="DB48" i="17"/>
  <c r="DA48" i="17" s="1"/>
  <c r="DB30" i="17"/>
  <c r="DA30" i="17" s="1"/>
  <c r="DB44" i="17"/>
  <c r="DA44" i="17" s="1"/>
  <c r="DB50" i="17"/>
  <c r="DA50" i="17" s="1"/>
  <c r="DB19" i="17"/>
  <c r="DA19" i="17" s="1"/>
  <c r="DB38" i="17"/>
  <c r="DA38" i="17" s="1"/>
  <c r="DB25" i="17"/>
  <c r="DA25" i="17" s="1"/>
  <c r="DB24" i="17"/>
  <c r="DA24" i="17" s="1"/>
  <c r="DA40" i="17"/>
  <c r="CU27" i="17"/>
  <c r="CT27" i="17" s="1"/>
  <c r="DA9" i="17"/>
  <c r="DA14" i="17"/>
  <c r="DA28" i="17"/>
  <c r="CU13" i="17"/>
  <c r="CT13" i="17" s="1"/>
  <c r="CU8" i="17"/>
  <c r="CT8" i="17" s="1"/>
  <c r="DA52" i="17" l="1"/>
  <c r="DB8" i="17"/>
  <c r="DA8" i="17" s="1"/>
  <c r="DB13" i="17"/>
  <c r="DA13" i="17" s="1"/>
  <c r="DA15" i="17"/>
  <c r="DB27" i="17"/>
  <c r="DA27" i="17" s="1"/>
  <c r="CU7" i="17"/>
  <c r="CT7" i="17" s="1"/>
  <c r="DB7" i="17" l="1"/>
  <c r="DB53" i="17" s="1"/>
  <c r="DA53" i="17" s="1"/>
  <c r="DA7" i="17"/>
  <c r="CU53" i="17"/>
</calcChain>
</file>

<file path=xl/sharedStrings.xml><?xml version="1.0" encoding="utf-8"?>
<sst xmlns="http://schemas.openxmlformats.org/spreadsheetml/2006/main" count="226" uniqueCount="85">
  <si>
    <t>Gestor</t>
  </si>
  <si>
    <t>Coste Ppto</t>
  </si>
  <si>
    <t>Coste Real</t>
  </si>
  <si>
    <t>€/kg B</t>
  </si>
  <si>
    <t>€/k C</t>
  </si>
  <si>
    <t>Imp Bruto</t>
  </si>
  <si>
    <t>Kg</t>
  </si>
  <si>
    <t>Unidades</t>
  </si>
  <si>
    <t>Margen Bruto</t>
  </si>
  <si>
    <t>Kilos</t>
  </si>
  <si>
    <t>Ppto 2022</t>
  </si>
  <si>
    <t>€/kg Br</t>
  </si>
  <si>
    <t>Imp Contributivo</t>
  </si>
  <si>
    <t>Peso Neto</t>
  </si>
  <si>
    <t>Presupuesto 2023</t>
  </si>
  <si>
    <t xml:space="preserve">€/kg contributivo </t>
  </si>
  <si>
    <t>Cliente</t>
  </si>
  <si>
    <t>Para la mensualización</t>
  </si>
  <si>
    <t>No Para Cierre</t>
  </si>
  <si>
    <t>No lo  Hay Utilizar valores actuales</t>
  </si>
  <si>
    <t>Nacional</t>
  </si>
  <si>
    <t>Cefalópodos-Todos</t>
  </si>
  <si>
    <t>Pescados</t>
  </si>
  <si>
    <t>Surimis</t>
  </si>
  <si>
    <t>Mariscos</t>
  </si>
  <si>
    <t>Mezclas</t>
  </si>
  <si>
    <t>Bivalvos</t>
  </si>
  <si>
    <t>Carne</t>
  </si>
  <si>
    <t>Productos Ajenos</t>
  </si>
  <si>
    <t>Varios</t>
  </si>
  <si>
    <t>Subclase</t>
  </si>
  <si>
    <t>Producto</t>
  </si>
  <si>
    <t>Total</t>
  </si>
  <si>
    <t>Potón</t>
  </si>
  <si>
    <t>Rabas</t>
  </si>
  <si>
    <t>Tubo</t>
  </si>
  <si>
    <t>Anilla/Troceado</t>
  </si>
  <si>
    <t>Manto</t>
  </si>
  <si>
    <t>Pota</t>
  </si>
  <si>
    <t>Tubo Interfoliado/Armario</t>
  </si>
  <si>
    <t>Enharinado</t>
  </si>
  <si>
    <t>Rejos</t>
  </si>
  <si>
    <t>Tubo IQF</t>
  </si>
  <si>
    <t>Calamar Romana</t>
  </si>
  <si>
    <t>Vaina</t>
  </si>
  <si>
    <t>Entero</t>
  </si>
  <si>
    <t>Puntilla</t>
  </si>
  <si>
    <t>Calamar</t>
  </si>
  <si>
    <t>Sepia</t>
  </si>
  <si>
    <t>Merluza</t>
  </si>
  <si>
    <t>Rape</t>
  </si>
  <si>
    <t>Panga</t>
  </si>
  <si>
    <t>Pez Plata</t>
  </si>
  <si>
    <t>Pescado Azul</t>
  </si>
  <si>
    <t>Pejerrey</t>
  </si>
  <si>
    <t>Limanda</t>
  </si>
  <si>
    <t>Bacalao</t>
  </si>
  <si>
    <t>Halibut</t>
  </si>
  <si>
    <t>Gallo</t>
  </si>
  <si>
    <t>Salmón</t>
  </si>
  <si>
    <t>Tilapia</t>
  </si>
  <si>
    <t>Abadejo</t>
  </si>
  <si>
    <t>Boqueron</t>
  </si>
  <si>
    <t>Fogonero</t>
  </si>
  <si>
    <t>Gallineta</t>
  </si>
  <si>
    <t>Lubina/Dorada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</si>
  <si>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</si>
  <si>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</si>
  <si>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</si>
  <si>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</si>
  <si>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</si>
  <si>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</si>
  <si>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</si>
  <si>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</si>
  <si>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</si>
  <si>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</si>
  <si>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</si>
  <si>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</si>
  <si>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Clase</t>
  </si>
  <si>
    <t>Margen Contri
 €/kg</t>
  </si>
  <si>
    <t>Margen Contri</t>
  </si>
  <si>
    <t>Imp Cont 
(sin cont/S FOB)</t>
  </si>
  <si>
    <t>Imp Cont (sin com/S rappel)</t>
  </si>
  <si>
    <t>Pez Plata2</t>
  </si>
  <si>
    <t>090350100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</si>
</sst>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b/>
      <sz val="11"/>
      <name val="Calibri"/>
      <family val="2"/>
    </font>
  </fonts>
  <fills count="18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theme="4" tint="0.79998168889431442"/>
      </patternFill>
    </fill>
    <fill>
      <patternFill patternType="solid">
        <fgColor theme="9" tint="0.79998168889431442"/>
        <bgColor theme="4" tint="0.79998168889431442"/>
      </patternFill>
    </fill>
    <fill>
      <patternFill patternType="solid">
        <fgColor theme="3" tint="0.79998168889431442"/>
        <bgColor theme="4" tint="0.79998168889431442"/>
      </patternFill>
    </fill>
    <fill>
      <patternFill patternType="solid">
        <fgColor rgb="FFFFFF00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theme="4" tint="0.79998168889431442"/>
      </patternFill>
    </fill>
    <fill>
      <patternFill patternType="solid">
        <fgColor theme="8" tint="0.59999389629810485"/>
        <bgColor theme="4" tint="0.79998168889431442"/>
      </patternFill>
    </fill>
    <fill>
      <patternFill patternType="solid">
        <fgColor theme="7" tint="0.59999389629810485"/>
        <bgColor theme="4" tint="0.79998168889431442"/>
      </patternFill>
    </fill>
    <fill>
      <patternFill patternType="solid">
        <fgColor theme="9" tint="0.39997558519241921"/>
        <bgColor theme="4" tint="0.79998168889431442"/>
      </patternFill>
    </fill>
    <fill>
      <patternFill patternType="solid">
        <fgColor theme="3" tint="0.59999389629810485"/>
        <bgColor theme="4" tint="0.79998168889431442"/>
      </patternFill>
    </fill>
    <fill>
      <patternFill patternType="solid">
        <fgColor theme="4" tint="0.39997558519241921"/>
        <bgColor theme="4" tint="0.79998168889431442"/>
      </patternFill>
    </fill>
    <fill>
      <patternFill patternType="solid">
        <fgColor theme="5" tint="-0.249977111117893"/>
        <bgColor theme="4" tint="0.79998168889431442"/>
      </patternFill>
    </fill>
    <fill>
      <patternFill patternType="solid">
        <fgColor rgb="FF00B0F0"/>
        <bgColor theme="4" tint="0.79998168889431442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107">
    <xf numFmtId="0" fontId="0" fillId="0" borderId="0" xfId="0"/>
    <xf numFmtId="4" fontId="1" fillId="2" borderId="1" xfId="0" applyNumberFormat="1" applyFont="1" applyFill="1" applyBorder="1"/>
    <xf numFmtId="3" fontId="1" fillId="5" borderId="1" xfId="0" applyNumberFormat="1" applyFont="1" applyFill="1" applyBorder="1" applyAlignment="1">
      <alignment horizontal="center" vertical="center"/>
    </xf>
    <xf numFmtId="4" fontId="1" fillId="2" borderId="0" xfId="0" applyNumberFormat="1" applyFont="1" applyFill="1"/>
    <xf numFmtId="3" fontId="1" fillId="5" borderId="0" xfId="0" applyNumberFormat="1" applyFont="1" applyFill="1" applyAlignment="1">
      <alignment horizontal="center" vertical="center"/>
    </xf>
    <xf numFmtId="4" fontId="1" fillId="6" borderId="0" xfId="0" applyNumberFormat="1" applyFont="1" applyFill="1" applyAlignment="1">
      <alignment horizontal="center" vertical="center" wrapText="1"/>
    </xf>
    <xf numFmtId="4" fontId="1" fillId="5" borderId="2" xfId="0" applyNumberFormat="1" applyFont="1" applyFill="1" applyBorder="1" applyAlignment="1">
      <alignment horizontal="center" vertical="center" wrapText="1"/>
    </xf>
    <xf numFmtId="0" fontId="0" fillId="0" borderId="3" xfId="0" applyBorder="1"/>
    <xf numFmtId="4" fontId="0" fillId="0" borderId="0" xfId="0" applyNumberFormat="1"/>
    <xf numFmtId="3" fontId="0" fillId="0" borderId="0" xfId="0" applyNumberFormat="1"/>
    <xf numFmtId="4" fontId="1" fillId="7" borderId="1" xfId="0" applyNumberFormat="1" applyFont="1" applyFill="1" applyBorder="1"/>
    <xf numFmtId="4" fontId="1" fillId="7" borderId="0" xfId="0" applyNumberFormat="1" applyFont="1" applyFill="1"/>
    <xf numFmtId="3" fontId="1" fillId="4" borderId="1" xfId="0" applyNumberFormat="1" applyFont="1" applyFill="1" applyBorder="1" applyAlignment="1">
      <alignment horizontal="center" vertical="center"/>
    </xf>
    <xf numFmtId="3" fontId="1" fillId="4" borderId="0" xfId="0" applyNumberFormat="1" applyFont="1" applyFill="1" applyAlignment="1">
      <alignment horizontal="center" vertical="center"/>
    </xf>
    <xf numFmtId="0" fontId="0" fillId="0" borderId="4" xfId="0" applyBorder="1" applyAlignment="1">
      <alignment vertical="top"/>
    </xf>
    <xf numFmtId="0" fontId="0" fillId="8" borderId="4" xfId="0" applyFill="1" applyBorder="1" applyAlignment="1">
      <alignment vertical="top"/>
    </xf>
    <xf numFmtId="0" fontId="2" fillId="0" borderId="4" xfId="0" applyFont="1" applyBorder="1"/>
    <xf numFmtId="0" fontId="2" fillId="0" borderId="4" xfId="0" applyFont="1" applyBorder="1" applyAlignment="1">
      <alignment vertical="top"/>
    </xf>
    <xf numFmtId="0" fontId="0" fillId="0" borderId="4" xfId="0" applyBorder="1"/>
    <xf numFmtId="2" fontId="0" fillId="0" borderId="0" xfId="0" applyNumberFormat="1"/>
    <xf numFmtId="4" fontId="1" fillId="2" borderId="0" xfId="0" applyNumberFormat="1" applyFont="1" applyFill="1" applyAlignment="1">
      <alignment wrapText="1"/>
    </xf>
    <xf numFmtId="4" fontId="1" fillId="4" borderId="0" xfId="0" applyNumberFormat="1" applyFont="1" applyFill="1" applyAlignment="1">
      <alignment horizontal="center" vertical="center"/>
    </xf>
    <xf numFmtId="4" fontId="1" fillId="5" borderId="0" xfId="0" applyNumberFormat="1" applyFont="1" applyFill="1" applyAlignment="1">
      <alignment horizontal="center" vertical="center" wrapText="1"/>
    </xf>
    <xf numFmtId="4" fontId="1" fillId="5" borderId="0" xfId="0" applyNumberFormat="1" applyFont="1" applyFill="1" applyAlignment="1">
      <alignment horizontal="center" vertical="center"/>
    </xf>
    <xf numFmtId="3" fontId="1" fillId="10" borderId="1" xfId="0" applyNumberFormat="1" applyFont="1" applyFill="1" applyBorder="1" applyAlignment="1">
      <alignment horizontal="center" vertical="center"/>
    </xf>
    <xf numFmtId="3" fontId="1" fillId="11" borderId="1" xfId="0" applyNumberFormat="1" applyFont="1" applyFill="1" applyBorder="1" applyAlignment="1">
      <alignment horizontal="center" vertical="center"/>
    </xf>
    <xf numFmtId="3" fontId="1" fillId="12" borderId="1" xfId="0" applyNumberFormat="1" applyFont="1" applyFill="1" applyBorder="1" applyAlignment="1">
      <alignment horizontal="center" vertical="center"/>
    </xf>
    <xf numFmtId="3" fontId="1" fillId="13" borderId="1" xfId="0" applyNumberFormat="1" applyFont="1" applyFill="1" applyBorder="1" applyAlignment="1">
      <alignment horizontal="center" vertical="center"/>
    </xf>
    <xf numFmtId="3" fontId="1" fillId="14" borderId="1" xfId="0" applyNumberFormat="1" applyFont="1" applyFill="1" applyBorder="1" applyAlignment="1">
      <alignment horizontal="center" vertical="center"/>
    </xf>
    <xf numFmtId="3" fontId="1" fillId="15" borderId="1" xfId="0" applyNumberFormat="1" applyFont="1" applyFill="1" applyBorder="1" applyAlignment="1">
      <alignment horizontal="center" vertical="center"/>
    </xf>
    <xf numFmtId="3" fontId="1" fillId="16" borderId="1" xfId="0" applyNumberFormat="1" applyFont="1" applyFill="1" applyBorder="1" applyAlignment="1">
      <alignment horizontal="center" vertical="center"/>
    </xf>
    <xf numFmtId="3" fontId="1" fillId="17" borderId="1" xfId="0" applyNumberFormat="1" applyFont="1" applyFill="1" applyBorder="1" applyAlignment="1">
      <alignment horizontal="center" vertical="center"/>
    </xf>
    <xf numFmtId="3" fontId="1" fillId="10" borderId="0" xfId="0" applyNumberFormat="1" applyFont="1" applyFill="1" applyAlignment="1">
      <alignment horizontal="center" vertical="center"/>
    </xf>
    <xf numFmtId="3" fontId="1" fillId="11" borderId="0" xfId="0" applyNumberFormat="1" applyFont="1" applyFill="1" applyAlignment="1">
      <alignment horizontal="center" vertical="center"/>
    </xf>
    <xf numFmtId="3" fontId="1" fillId="12" borderId="0" xfId="0" applyNumberFormat="1" applyFont="1" applyFill="1" applyAlignment="1">
      <alignment horizontal="center" vertical="center"/>
    </xf>
    <xf numFmtId="3" fontId="1" fillId="13" borderId="0" xfId="0" applyNumberFormat="1" applyFont="1" applyFill="1" applyAlignment="1">
      <alignment horizontal="center" vertical="center"/>
    </xf>
    <xf numFmtId="3" fontId="1" fillId="14" borderId="0" xfId="0" applyNumberFormat="1" applyFont="1" applyFill="1" applyAlignment="1">
      <alignment horizontal="center" vertical="center"/>
    </xf>
    <xf numFmtId="3" fontId="1" fillId="15" borderId="0" xfId="0" applyNumberFormat="1" applyFont="1" applyFill="1" applyAlignment="1">
      <alignment horizontal="center" vertical="center"/>
    </xf>
    <xf numFmtId="3" fontId="1" fillId="16" borderId="0" xfId="0" applyNumberFormat="1" applyFont="1" applyFill="1" applyAlignment="1">
      <alignment horizontal="center" vertical="center"/>
    </xf>
    <xf numFmtId="3" fontId="1" fillId="17" borderId="0" xfId="0" applyNumberFormat="1" applyFont="1" applyFill="1" applyAlignment="1">
      <alignment horizontal="center" vertical="center"/>
    </xf>
    <xf numFmtId="2" fontId="1" fillId="4" borderId="0" xfId="0" applyNumberFormat="1" applyFont="1" applyFill="1" applyAlignment="1">
      <alignment horizontal="center" vertical="center"/>
    </xf>
    <xf numFmtId="3" fontId="1" fillId="4" borderId="0" xfId="0" applyNumberFormat="1" applyFont="1" applyFill="1" applyAlignment="1">
      <alignment horizontal="center" vertical="center" wrapText="1"/>
    </xf>
    <xf numFmtId="2" fontId="1" fillId="4" borderId="0" xfId="0" applyNumberFormat="1" applyFont="1" applyFill="1" applyAlignment="1">
      <alignment horizontal="center" vertical="center" wrapText="1"/>
    </xf>
    <xf numFmtId="4" fontId="1" fillId="10" borderId="0" xfId="0" applyNumberFormat="1" applyFont="1" applyFill="1" applyAlignment="1">
      <alignment horizontal="center" vertical="center"/>
    </xf>
    <xf numFmtId="2" fontId="1" fillId="10" borderId="0" xfId="0" applyNumberFormat="1" applyFont="1" applyFill="1" applyAlignment="1">
      <alignment horizontal="center" vertical="center"/>
    </xf>
    <xf numFmtId="4" fontId="1" fillId="10" borderId="0" xfId="0" applyNumberFormat="1" applyFont="1" applyFill="1" applyAlignment="1">
      <alignment horizontal="center" vertical="center" wrapText="1"/>
    </xf>
    <xf numFmtId="3" fontId="1" fillId="10" borderId="0" xfId="0" applyNumberFormat="1" applyFont="1" applyFill="1" applyAlignment="1">
      <alignment horizontal="center" vertical="center" wrapText="1"/>
    </xf>
    <xf numFmtId="2" fontId="1" fillId="10" borderId="0" xfId="0" applyNumberFormat="1" applyFont="1" applyFill="1" applyAlignment="1">
      <alignment horizontal="center" vertical="center" wrapText="1"/>
    </xf>
    <xf numFmtId="4" fontId="1" fillId="11" borderId="0" xfId="0" applyNumberFormat="1" applyFont="1" applyFill="1" applyAlignment="1">
      <alignment horizontal="center" vertical="center"/>
    </xf>
    <xf numFmtId="4" fontId="1" fillId="11" borderId="0" xfId="0" applyNumberFormat="1" applyFont="1" applyFill="1" applyAlignment="1">
      <alignment horizontal="center" vertical="center" wrapText="1"/>
    </xf>
    <xf numFmtId="4" fontId="1" fillId="11" borderId="2" xfId="0" applyNumberFormat="1" applyFont="1" applyFill="1" applyBorder="1" applyAlignment="1">
      <alignment horizontal="center" vertical="center" wrapText="1"/>
    </xf>
    <xf numFmtId="4" fontId="1" fillId="12" borderId="0" xfId="0" applyNumberFormat="1" applyFont="1" applyFill="1" applyAlignment="1">
      <alignment horizontal="center" vertical="center"/>
    </xf>
    <xf numFmtId="4" fontId="1" fillId="12" borderId="0" xfId="0" applyNumberFormat="1" applyFont="1" applyFill="1" applyAlignment="1">
      <alignment horizontal="center" vertical="center" wrapText="1"/>
    </xf>
    <xf numFmtId="4" fontId="1" fillId="12" borderId="2" xfId="0" applyNumberFormat="1" applyFont="1" applyFill="1" applyBorder="1" applyAlignment="1">
      <alignment horizontal="center" vertical="center" wrapText="1"/>
    </xf>
    <xf numFmtId="4" fontId="1" fillId="13" borderId="0" xfId="0" applyNumberFormat="1" applyFont="1" applyFill="1" applyAlignment="1">
      <alignment horizontal="center" vertical="center"/>
    </xf>
    <xf numFmtId="4" fontId="1" fillId="13" borderId="0" xfId="0" applyNumberFormat="1" applyFont="1" applyFill="1" applyAlignment="1">
      <alignment horizontal="center" vertical="center" wrapText="1"/>
    </xf>
    <xf numFmtId="4" fontId="1" fillId="13" borderId="2" xfId="0" applyNumberFormat="1" applyFont="1" applyFill="1" applyBorder="1" applyAlignment="1">
      <alignment horizontal="center" vertical="center" wrapText="1"/>
    </xf>
    <xf numFmtId="4" fontId="1" fillId="14" borderId="0" xfId="0" applyNumberFormat="1" applyFont="1" applyFill="1" applyAlignment="1">
      <alignment horizontal="center" vertical="center"/>
    </xf>
    <xf numFmtId="4" fontId="1" fillId="14" borderId="0" xfId="0" applyNumberFormat="1" applyFont="1" applyFill="1" applyAlignment="1">
      <alignment horizontal="center" vertical="center" wrapText="1"/>
    </xf>
    <xf numFmtId="4" fontId="1" fillId="14" borderId="2" xfId="0" applyNumberFormat="1" applyFont="1" applyFill="1" applyBorder="1" applyAlignment="1">
      <alignment horizontal="center" vertical="center" wrapText="1"/>
    </xf>
    <xf numFmtId="4" fontId="1" fillId="15" borderId="0" xfId="0" applyNumberFormat="1" applyFont="1" applyFill="1" applyAlignment="1">
      <alignment horizontal="center" vertical="center"/>
    </xf>
    <xf numFmtId="4" fontId="1" fillId="15" borderId="0" xfId="0" applyNumberFormat="1" applyFont="1" applyFill="1" applyAlignment="1">
      <alignment horizontal="center" vertical="center" wrapText="1"/>
    </xf>
    <xf numFmtId="4" fontId="1" fillId="15" borderId="2" xfId="0" applyNumberFormat="1" applyFont="1" applyFill="1" applyBorder="1" applyAlignment="1">
      <alignment horizontal="center" vertical="center" wrapText="1"/>
    </xf>
    <xf numFmtId="4" fontId="1" fillId="10" borderId="2" xfId="0" applyNumberFormat="1" applyFont="1" applyFill="1" applyBorder="1" applyAlignment="1">
      <alignment horizontal="center" vertical="center" wrapText="1"/>
    </xf>
    <xf numFmtId="4" fontId="1" fillId="16" borderId="0" xfId="0" applyNumberFormat="1" applyFont="1" applyFill="1" applyAlignment="1">
      <alignment horizontal="center" vertical="center"/>
    </xf>
    <xf numFmtId="4" fontId="1" fillId="16" borderId="0" xfId="0" applyNumberFormat="1" applyFont="1" applyFill="1" applyAlignment="1">
      <alignment horizontal="center" vertical="center" wrapText="1"/>
    </xf>
    <xf numFmtId="4" fontId="1" fillId="16" borderId="2" xfId="0" applyNumberFormat="1" applyFont="1" applyFill="1" applyBorder="1" applyAlignment="1">
      <alignment horizontal="center" vertical="center" wrapText="1"/>
    </xf>
    <xf numFmtId="4" fontId="1" fillId="17" borderId="0" xfId="0" applyNumberFormat="1" applyFont="1" applyFill="1" applyAlignment="1">
      <alignment horizontal="center" vertical="center"/>
    </xf>
    <xf numFmtId="4" fontId="1" fillId="17" borderId="0" xfId="0" applyNumberFormat="1" applyFont="1" applyFill="1" applyAlignment="1">
      <alignment horizontal="center" vertical="center" wrapText="1"/>
    </xf>
    <xf numFmtId="4" fontId="1" fillId="17" borderId="2" xfId="0" applyNumberFormat="1" applyFont="1" applyFill="1" applyBorder="1" applyAlignment="1">
      <alignment horizontal="center" vertical="center" wrapText="1"/>
    </xf>
    <xf numFmtId="3" fontId="4" fillId="0" borderId="0" xfId="0" applyNumberFormat="1" applyFont="1"/>
    <xf numFmtId="2" fontId="4" fillId="0" borderId="0" xfId="0" applyNumberFormat="1" applyFont="1"/>
    <xf numFmtId="3" fontId="1" fillId="16" borderId="2" xfId="0" applyNumberFormat="1" applyFont="1" applyFill="1" applyBorder="1" applyAlignment="1">
      <alignment horizontal="center" vertical="center" wrapText="1"/>
    </xf>
    <xf numFmtId="3" fontId="1" fillId="17" borderId="2" xfId="0" applyNumberFormat="1" applyFont="1" applyFill="1" applyBorder="1" applyAlignment="1">
      <alignment horizontal="center" vertical="center" wrapText="1"/>
    </xf>
    <xf numFmtId="3" fontId="4" fillId="9" borderId="0" xfId="0" applyNumberFormat="1" applyFont="1" applyFill="1"/>
    <xf numFmtId="4" fontId="4" fillId="0" borderId="0" xfId="0" applyNumberFormat="1" applyFont="1"/>
    <xf numFmtId="3" fontId="1" fillId="0" borderId="0" xfId="0" applyNumberFormat="1" applyFont="1"/>
    <xf numFmtId="14" fontId="0" fillId="0" borderId="0" xfId="0" applyNumberFormat="1"/>
    <xf numFmtId="3" fontId="0" fillId="0" borderId="0" xfId="0" applyNumberFormat="1" applyAlignment="1">
      <alignment wrapText="1"/>
    </xf>
    <xf numFmtId="0" fontId="0" fillId="0" borderId="4" xfId="0" quotePrefix="1" applyBorder="1"/>
    <xf numFmtId="0" fontId="0" fillId="0" borderId="4" xfId="0" applyBorder="1" applyAlignment="1">
      <alignment vertical="top"/>
    </xf>
    <xf numFmtId="3" fontId="1" fillId="16" borderId="1" xfId="0" applyNumberFormat="1" applyFont="1" applyFill="1" applyBorder="1" applyAlignment="1">
      <alignment horizontal="center" vertical="center"/>
    </xf>
    <xf numFmtId="3" fontId="1" fillId="16" borderId="0" xfId="0" applyNumberFormat="1" applyFont="1" applyFill="1" applyAlignment="1">
      <alignment horizontal="center" vertical="center"/>
    </xf>
    <xf numFmtId="3" fontId="1" fillId="17" borderId="1" xfId="0" applyNumberFormat="1" applyFont="1" applyFill="1" applyBorder="1" applyAlignment="1">
      <alignment horizontal="center" vertical="center"/>
    </xf>
    <xf numFmtId="3" fontId="1" fillId="17" borderId="0" xfId="0" applyNumberFormat="1" applyFont="1" applyFill="1" applyAlignment="1">
      <alignment horizontal="center" vertical="center"/>
    </xf>
    <xf numFmtId="3" fontId="1" fillId="13" borderId="1" xfId="0" applyNumberFormat="1" applyFont="1" applyFill="1" applyBorder="1" applyAlignment="1">
      <alignment horizontal="center" vertical="center"/>
    </xf>
    <xf numFmtId="3" fontId="1" fillId="13" borderId="0" xfId="0" applyNumberFormat="1" applyFont="1" applyFill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4" xfId="0" applyFont="1" applyBorder="1" applyAlignment="1">
      <alignment vertical="top"/>
    </xf>
    <xf numFmtId="0" fontId="0" fillId="0" borderId="4" xfId="0" applyBorder="1"/>
    <xf numFmtId="3" fontId="1" fillId="12" borderId="1" xfId="0" applyNumberFormat="1" applyFont="1" applyFill="1" applyBorder="1" applyAlignment="1">
      <alignment horizontal="center" vertical="center"/>
    </xf>
    <xf numFmtId="3" fontId="1" fillId="12" borderId="0" xfId="0" applyNumberFormat="1" applyFont="1" applyFill="1" applyAlignment="1">
      <alignment horizontal="center" vertical="center"/>
    </xf>
    <xf numFmtId="3" fontId="1" fillId="14" borderId="1" xfId="0" applyNumberFormat="1" applyFont="1" applyFill="1" applyBorder="1" applyAlignment="1">
      <alignment horizontal="center" vertical="center"/>
    </xf>
    <xf numFmtId="3" fontId="1" fillId="14" borderId="0" xfId="0" applyNumberFormat="1" applyFont="1" applyFill="1" applyAlignment="1">
      <alignment horizontal="center" vertical="center"/>
    </xf>
    <xf numFmtId="3" fontId="1" fillId="15" borderId="1" xfId="0" applyNumberFormat="1" applyFont="1" applyFill="1" applyBorder="1" applyAlignment="1">
      <alignment horizontal="center" vertical="center"/>
    </xf>
    <xf numFmtId="3" fontId="1" fillId="15" borderId="0" xfId="0" applyNumberFormat="1" applyFont="1" applyFill="1" applyAlignment="1">
      <alignment horizontal="center" vertical="center"/>
    </xf>
    <xf numFmtId="3" fontId="1" fillId="10" borderId="1" xfId="0" applyNumberFormat="1" applyFont="1" applyFill="1" applyBorder="1" applyAlignment="1">
      <alignment horizontal="center" vertical="center"/>
    </xf>
    <xf numFmtId="3" fontId="1" fillId="10" borderId="0" xfId="0" applyNumberFormat="1" applyFont="1" applyFill="1" applyAlignment="1">
      <alignment horizontal="center" vertical="center"/>
    </xf>
    <xf numFmtId="3" fontId="1" fillId="11" borderId="1" xfId="0" applyNumberFormat="1" applyFont="1" applyFill="1" applyBorder="1" applyAlignment="1">
      <alignment horizontal="center" vertical="center"/>
    </xf>
    <xf numFmtId="3" fontId="1" fillId="11" borderId="0" xfId="0" applyNumberFormat="1" applyFont="1" applyFill="1" applyAlignment="1">
      <alignment horizontal="center" vertical="center"/>
    </xf>
    <xf numFmtId="0" fontId="0" fillId="0" borderId="4" xfId="0" applyBorder="1" applyAlignment="1">
      <alignment horizontal="center" wrapText="1"/>
    </xf>
    <xf numFmtId="0" fontId="1" fillId="3" borderId="1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3" fontId="1" fillId="4" borderId="1" xfId="0" applyNumberFormat="1" applyFont="1" applyFill="1" applyBorder="1" applyAlignment="1">
      <alignment horizontal="center" vertical="center"/>
    </xf>
    <xf numFmtId="3" fontId="1" fillId="4" borderId="0" xfId="0" applyNumberFormat="1" applyFont="1" applyFill="1" applyAlignment="1">
      <alignment horizontal="center" vertical="center"/>
    </xf>
    <xf numFmtId="3" fontId="1" fillId="5" borderId="1" xfId="0" applyNumberFormat="1" applyFont="1" applyFill="1" applyBorder="1" applyAlignment="1">
      <alignment horizontal="center" vertical="center"/>
    </xf>
    <xf numFmtId="3" fontId="1" fillId="5" borderId="0" xfId="0" applyNumberFormat="1" applyFont="1" applyFill="1" applyAlignment="1">
      <alignment horizontal="center" vertical="center"/>
    </xf>
  </cellXfs>
  <cellStyles count="2">
    <cellStyle name="Normal" xfId="0" builtinId="0"/>
    <cellStyle name="Normal 2" xfId="1" xr:uid="{2D75A618-B6DD-48BD-A5B6-27F466198C52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4142F-4C8E-410E-9F10-3C6D8B21D7C7}">
  <dimension ref="A1:DB53"/>
  <sheetViews>
    <sheetView tabSelected="1" zoomScaleNormal="100" workbookViewId="0">
      <pane xSplit="15" ySplit="6" topLeftCell="P7" activePane="bottomRight" state="frozen"/>
      <selection pane="topRight" activeCell="P1" sqref="P1"/>
      <selection pane="bottomLeft" activeCell="A7" sqref="A7"/>
      <selection pane="bottomRight" activeCell="F33" sqref="F33"/>
    </sheetView>
  </sheetViews>
  <sheetFormatPr baseColWidth="10" defaultRowHeight="15" x14ac:dyDescent="0.25"/>
  <cols>
    <col min="3" max="3" width="18.28515625" bestFit="1" customWidth="1"/>
    <col min="5" max="5" width="24.42578125" customWidth="1"/>
    <col min="6" max="6" width="11.42578125" customWidth="1"/>
    <col min="7" max="15" width="11.42578125" hidden="1" customWidth="1"/>
    <col min="16" max="16" width="10.7109375" customWidth="1"/>
    <col min="17" max="17" width="5.5703125" style="19" bestFit="1" customWidth="1"/>
    <col min="18" max="18" width="9.140625" style="9" bestFit="1" customWidth="1"/>
    <col min="19" max="19" width="8.85546875" style="9" customWidth="1"/>
    <col min="20" max="20" width="7.5703125" style="9" bestFit="1" customWidth="1"/>
    <col min="21" max="21" width="7.85546875" style="19" customWidth="1"/>
    <col min="22" max="22" width="7.85546875" style="9" customWidth="1"/>
    <col min="23" max="23" width="11.85546875" bestFit="1" customWidth="1"/>
    <col min="24" max="24" width="5.42578125" style="19" customWidth="1"/>
    <col min="25" max="25" width="9.7109375" customWidth="1"/>
    <col min="26" max="26" width="10.42578125" style="9" customWidth="1"/>
    <col min="27" max="27" width="7.5703125" style="9" bestFit="1" customWidth="1"/>
    <col min="28" max="28" width="7.85546875" style="19" customWidth="1"/>
    <col min="29" max="29" width="7.85546875" style="9" customWidth="1"/>
    <col min="30" max="30" width="6.42578125" customWidth="1"/>
    <col min="31" max="31" width="5.42578125" customWidth="1"/>
    <col min="32" max="32" width="9.7109375" customWidth="1"/>
    <col min="33" max="33" width="10.42578125" customWidth="1"/>
    <col min="34" max="34" width="7.5703125" bestFit="1" customWidth="1"/>
    <col min="35" max="35" width="8.85546875" customWidth="1"/>
    <col min="36" max="36" width="13.7109375" customWidth="1"/>
    <col min="37" max="37" width="6.42578125" customWidth="1"/>
    <col min="38" max="38" width="5.42578125" customWidth="1"/>
    <col min="39" max="39" width="9.7109375" customWidth="1"/>
    <col min="40" max="40" width="10.42578125" customWidth="1"/>
    <col min="41" max="41" width="7.5703125" bestFit="1" customWidth="1"/>
    <col min="42" max="43" width="7.85546875" customWidth="1"/>
    <col min="44" max="44" width="6.42578125" customWidth="1"/>
    <col min="45" max="45" width="5.42578125" customWidth="1"/>
    <col min="46" max="46" width="9.7109375" customWidth="1"/>
    <col min="47" max="47" width="10.42578125" customWidth="1"/>
    <col min="48" max="48" width="7.7109375" customWidth="1"/>
    <col min="49" max="50" width="7.85546875" customWidth="1"/>
    <col min="51" max="51" width="6.42578125" customWidth="1"/>
    <col min="52" max="52" width="5.42578125" customWidth="1"/>
    <col min="53" max="53" width="10.5703125" customWidth="1"/>
    <col min="54" max="54" width="10.42578125" customWidth="1"/>
    <col min="55" max="55" width="7.5703125" bestFit="1" customWidth="1"/>
    <col min="56" max="57" width="7.85546875" customWidth="1"/>
    <col min="58" max="58" width="6.42578125" customWidth="1"/>
    <col min="59" max="59" width="5.42578125" customWidth="1"/>
    <col min="60" max="60" width="9.7109375" customWidth="1"/>
    <col min="61" max="61" width="10.42578125" customWidth="1"/>
    <col min="62" max="62" width="7.5703125" bestFit="1" customWidth="1"/>
    <col min="63" max="64" width="7.85546875" customWidth="1"/>
    <col min="65" max="65" width="6.42578125" customWidth="1"/>
    <col min="66" max="66" width="5.42578125" customWidth="1"/>
    <col min="67" max="67" width="9.7109375" customWidth="1"/>
    <col min="68" max="68" width="10.42578125" customWidth="1"/>
    <col min="69" max="69" width="7.5703125" bestFit="1" customWidth="1"/>
    <col min="70" max="71" width="7.85546875" customWidth="1"/>
    <col min="72" max="72" width="6.42578125" customWidth="1"/>
    <col min="73" max="73" width="5.42578125" customWidth="1"/>
    <col min="74" max="74" width="9.7109375" customWidth="1"/>
    <col min="75" max="75" width="10.42578125" customWidth="1"/>
    <col min="76" max="76" width="7.5703125" bestFit="1" customWidth="1"/>
    <col min="77" max="78" width="7.85546875" customWidth="1"/>
    <col min="79" max="79" width="6.42578125" customWidth="1"/>
    <col min="80" max="80" width="5.42578125" customWidth="1"/>
    <col min="81" max="81" width="9.7109375" customWidth="1"/>
    <col min="82" max="82" width="10.42578125" customWidth="1"/>
    <col min="83" max="83" width="7.5703125" bestFit="1" customWidth="1"/>
    <col min="84" max="85" width="7.85546875" customWidth="1"/>
    <col min="86" max="87" width="6.42578125" customWidth="1"/>
    <col min="88" max="88" width="11.85546875" bestFit="1" customWidth="1"/>
    <col min="89" max="89" width="10.42578125" customWidth="1"/>
    <col min="90" max="90" width="7.5703125" style="9" bestFit="1" customWidth="1"/>
    <col min="91" max="91" width="8.42578125" customWidth="1"/>
    <col min="92" max="92" width="7.85546875" customWidth="1"/>
    <col min="93" max="93" width="6.42578125" customWidth="1"/>
    <col min="94" max="94" width="5.42578125" customWidth="1"/>
    <col min="95" max="95" width="9.7109375" customWidth="1"/>
    <col min="96" max="96" width="10.42578125" customWidth="1"/>
    <col min="97" max="97" width="7.5703125" style="9" bestFit="1" customWidth="1"/>
    <col min="98" max="98" width="7.85546875" customWidth="1"/>
    <col min="99" max="99" width="9.140625" bestFit="1" customWidth="1"/>
    <col min="100" max="100" width="6.42578125" customWidth="1"/>
    <col min="101" max="101" width="8.42578125" bestFit="1" customWidth="1"/>
    <col min="102" max="102" width="10.140625" customWidth="1"/>
    <col min="103" max="103" width="11" bestFit="1" customWidth="1"/>
    <col min="104" max="104" width="9.85546875" bestFit="1" customWidth="1"/>
    <col min="105" max="105" width="8.7109375" customWidth="1"/>
    <col min="106" max="106" width="12" bestFit="1" customWidth="1"/>
  </cols>
  <sheetData>
    <row r="1" spans="1:106" x14ac:dyDescent="0.25">
      <c r="A1" t="s">
        <v>14</v>
      </c>
      <c r="Z1" s="78"/>
    </row>
    <row r="3" spans="1:106" x14ac:dyDescent="0.25">
      <c r="F3" s="100" t="s">
        <v>19</v>
      </c>
      <c r="G3" s="100"/>
      <c r="H3" s="7"/>
      <c r="P3" s="77">
        <v>44957</v>
      </c>
      <c r="W3" s="77">
        <f>EDATE(P3,1)</f>
        <v>44985</v>
      </c>
      <c r="AD3" s="77">
        <f>EDATE(W3,1)</f>
        <v>45013</v>
      </c>
      <c r="AK3" s="77">
        <f>EDATE(AD3,1)</f>
        <v>45044</v>
      </c>
      <c r="AR3" s="77">
        <f>EDATE(AK3,1)</f>
        <v>45074</v>
      </c>
      <c r="AY3" s="77">
        <f>EDATE(AR3,1)</f>
        <v>45105</v>
      </c>
      <c r="BF3" s="77">
        <f>EDATE(AY3,1)</f>
        <v>45135</v>
      </c>
      <c r="BM3" s="77">
        <f>EDATE(BF3,1)</f>
        <v>45166</v>
      </c>
      <c r="BT3" s="77">
        <f>EDATE(BM3,1)</f>
        <v>45197</v>
      </c>
      <c r="CA3" s="77">
        <f>EDATE(BT3,1)</f>
        <v>45227</v>
      </c>
      <c r="CH3" s="77">
        <f>EDATE(CA3,1)</f>
        <v>45258</v>
      </c>
      <c r="CO3" s="77">
        <f>EDATE(CH3,1)</f>
        <v>45288</v>
      </c>
      <c r="CV3" s="77">
        <f>EDATE(CO3,1)</f>
        <v>45319</v>
      </c>
    </row>
    <row r="4" spans="1:106" ht="15" customHeight="1" x14ac:dyDescent="0.25">
      <c r="A4" s="1"/>
      <c r="B4" s="10" t="s">
        <v>17</v>
      </c>
      <c r="C4" s="1"/>
      <c r="D4" s="1"/>
      <c r="E4" s="1"/>
      <c r="F4" s="1"/>
      <c r="G4" s="1"/>
      <c r="H4" s="1"/>
      <c r="I4" s="101" t="s">
        <v>10</v>
      </c>
      <c r="J4" s="101"/>
      <c r="K4" s="101"/>
      <c r="L4" s="101"/>
      <c r="M4" s="101"/>
      <c r="N4" s="101"/>
      <c r="O4" s="101"/>
      <c r="P4" s="103" t="s">
        <v>66</v>
      </c>
      <c r="Q4" s="103"/>
      <c r="R4" s="103"/>
      <c r="S4" s="103"/>
      <c r="T4" s="103"/>
      <c r="U4" s="103"/>
      <c r="V4" s="12"/>
      <c r="W4" s="96" t="s">
        <v>67</v>
      </c>
      <c r="X4" s="96"/>
      <c r="Y4" s="96"/>
      <c r="Z4" s="96"/>
      <c r="AA4" s="96"/>
      <c r="AB4" s="96"/>
      <c r="AC4" s="24"/>
      <c r="AD4" s="105" t="s">
        <v>68</v>
      </c>
      <c r="AE4" s="105"/>
      <c r="AF4" s="105"/>
      <c r="AG4" s="105"/>
      <c r="AH4" s="105"/>
      <c r="AI4" s="105"/>
      <c r="AJ4" s="2"/>
      <c r="AK4" s="98" t="s">
        <v>69</v>
      </c>
      <c r="AL4" s="98"/>
      <c r="AM4" s="98"/>
      <c r="AN4" s="98"/>
      <c r="AO4" s="98"/>
      <c r="AP4" s="98"/>
      <c r="AQ4" s="25"/>
      <c r="AR4" s="90" t="s">
        <v>70</v>
      </c>
      <c r="AS4" s="90"/>
      <c r="AT4" s="90"/>
      <c r="AU4" s="90"/>
      <c r="AV4" s="90"/>
      <c r="AW4" s="90"/>
      <c r="AX4" s="26"/>
      <c r="AY4" s="85" t="s">
        <v>71</v>
      </c>
      <c r="AZ4" s="85"/>
      <c r="BA4" s="85"/>
      <c r="BB4" s="85"/>
      <c r="BC4" s="85"/>
      <c r="BD4" s="85"/>
      <c r="BE4" s="27"/>
      <c r="BF4" s="92" t="s">
        <v>72</v>
      </c>
      <c r="BG4" s="92"/>
      <c r="BH4" s="92"/>
      <c r="BI4" s="92"/>
      <c r="BJ4" s="92"/>
      <c r="BK4" s="92"/>
      <c r="BL4" s="28"/>
      <c r="BM4" s="94" t="s">
        <v>73</v>
      </c>
      <c r="BN4" s="94"/>
      <c r="BO4" s="94"/>
      <c r="BP4" s="94"/>
      <c r="BQ4" s="94"/>
      <c r="BR4" s="94"/>
      <c r="BS4" s="29"/>
      <c r="BT4" s="96" t="s">
        <v>74</v>
      </c>
      <c r="BU4" s="96"/>
      <c r="BV4" s="96"/>
      <c r="BW4" s="96"/>
      <c r="BX4" s="96"/>
      <c r="BY4" s="96"/>
      <c r="BZ4" s="24"/>
      <c r="CA4" s="85" t="s">
        <v>75</v>
      </c>
      <c r="CB4" s="85"/>
      <c r="CC4" s="85"/>
      <c r="CD4" s="85"/>
      <c r="CE4" s="85"/>
      <c r="CF4" s="85"/>
      <c r="CG4" s="27"/>
      <c r="CH4" s="81" t="s">
        <v>76</v>
      </c>
      <c r="CI4" s="81"/>
      <c r="CJ4" s="81"/>
      <c r="CK4" s="81"/>
      <c r="CL4" s="81"/>
      <c r="CM4" s="81"/>
      <c r="CN4" s="30"/>
      <c r="CO4" s="83" t="s">
        <v>77</v>
      </c>
      <c r="CP4" s="83"/>
      <c r="CQ4" s="83"/>
      <c r="CR4" s="83"/>
      <c r="CS4" s="83"/>
      <c r="CT4" s="83"/>
      <c r="CU4" s="31"/>
      <c r="CV4" s="85" t="s">
        <v>32</v>
      </c>
      <c r="CW4" s="85"/>
      <c r="CX4" s="85"/>
      <c r="CY4" s="85"/>
      <c r="CZ4" s="85"/>
      <c r="DA4" s="85"/>
      <c r="DB4" s="27"/>
    </row>
    <row r="5" spans="1:106" x14ac:dyDescent="0.25">
      <c r="A5" s="3"/>
      <c r="B5" s="11" t="s">
        <v>18</v>
      </c>
      <c r="C5" s="3"/>
      <c r="D5" s="3"/>
      <c r="E5" s="3"/>
      <c r="F5" s="3"/>
      <c r="G5" s="3"/>
      <c r="H5" s="3"/>
      <c r="I5" s="102"/>
      <c r="J5" s="102"/>
      <c r="K5" s="102"/>
      <c r="L5" s="102"/>
      <c r="M5" s="102"/>
      <c r="N5" s="102"/>
      <c r="O5" s="102"/>
      <c r="P5" s="104"/>
      <c r="Q5" s="104"/>
      <c r="R5" s="104"/>
      <c r="S5" s="104"/>
      <c r="T5" s="104"/>
      <c r="U5" s="104"/>
      <c r="V5" s="13"/>
      <c r="W5" s="97"/>
      <c r="X5" s="97"/>
      <c r="Y5" s="97"/>
      <c r="Z5" s="97"/>
      <c r="AA5" s="97"/>
      <c r="AB5" s="97"/>
      <c r="AC5" s="32"/>
      <c r="AD5" s="106"/>
      <c r="AE5" s="106"/>
      <c r="AF5" s="106"/>
      <c r="AG5" s="106"/>
      <c r="AH5" s="106"/>
      <c r="AI5" s="106"/>
      <c r="AJ5" s="4"/>
      <c r="AK5" s="99"/>
      <c r="AL5" s="99"/>
      <c r="AM5" s="99"/>
      <c r="AN5" s="99"/>
      <c r="AO5" s="99"/>
      <c r="AP5" s="99"/>
      <c r="AQ5" s="33"/>
      <c r="AR5" s="91"/>
      <c r="AS5" s="91"/>
      <c r="AT5" s="91"/>
      <c r="AU5" s="91"/>
      <c r="AV5" s="91"/>
      <c r="AW5" s="91"/>
      <c r="AX5" s="34"/>
      <c r="AY5" s="86"/>
      <c r="AZ5" s="86"/>
      <c r="BA5" s="86"/>
      <c r="BB5" s="86"/>
      <c r="BC5" s="86"/>
      <c r="BD5" s="86"/>
      <c r="BE5" s="35"/>
      <c r="BF5" s="93"/>
      <c r="BG5" s="93"/>
      <c r="BH5" s="93"/>
      <c r="BI5" s="93"/>
      <c r="BJ5" s="93"/>
      <c r="BK5" s="93"/>
      <c r="BL5" s="36"/>
      <c r="BM5" s="95"/>
      <c r="BN5" s="95"/>
      <c r="BO5" s="95"/>
      <c r="BP5" s="95"/>
      <c r="BQ5" s="95"/>
      <c r="BR5" s="95"/>
      <c r="BS5" s="37"/>
      <c r="BT5" s="97"/>
      <c r="BU5" s="97"/>
      <c r="BV5" s="97"/>
      <c r="BW5" s="97"/>
      <c r="BX5" s="97"/>
      <c r="BY5" s="97"/>
      <c r="BZ5" s="32"/>
      <c r="CA5" s="86"/>
      <c r="CB5" s="86"/>
      <c r="CC5" s="86"/>
      <c r="CD5" s="86"/>
      <c r="CE5" s="86"/>
      <c r="CF5" s="86"/>
      <c r="CG5" s="35"/>
      <c r="CH5" s="82"/>
      <c r="CI5" s="82"/>
      <c r="CJ5" s="82"/>
      <c r="CK5" s="82"/>
      <c r="CL5" s="82"/>
      <c r="CM5" s="82"/>
      <c r="CN5" s="38"/>
      <c r="CO5" s="84"/>
      <c r="CP5" s="84"/>
      <c r="CQ5" s="84"/>
      <c r="CR5" s="84"/>
      <c r="CS5" s="84"/>
      <c r="CT5" s="84"/>
      <c r="CU5" s="39"/>
      <c r="CV5" s="86"/>
      <c r="CW5" s="86"/>
      <c r="CX5" s="86"/>
      <c r="CY5" s="86"/>
      <c r="CZ5" s="86"/>
      <c r="DA5" s="86"/>
      <c r="DB5" s="35"/>
    </row>
    <row r="6" spans="1:106" ht="60" x14ac:dyDescent="0.25">
      <c r="A6" s="3" t="s">
        <v>0</v>
      </c>
      <c r="B6" s="11" t="s">
        <v>16</v>
      </c>
      <c r="C6" s="3" t="s">
        <v>78</v>
      </c>
      <c r="D6" s="3" t="s">
        <v>30</v>
      </c>
      <c r="E6" s="3" t="s">
        <v>31</v>
      </c>
      <c r="F6" s="20" t="s">
        <v>1</v>
      </c>
      <c r="G6" s="20" t="s">
        <v>2</v>
      </c>
      <c r="H6" s="20" t="s">
        <v>13</v>
      </c>
      <c r="I6" s="5" t="s">
        <v>11</v>
      </c>
      <c r="J6" s="5" t="s">
        <v>15</v>
      </c>
      <c r="K6" s="5" t="s">
        <v>5</v>
      </c>
      <c r="L6" s="5" t="s">
        <v>12</v>
      </c>
      <c r="M6" s="5" t="s">
        <v>6</v>
      </c>
      <c r="N6" s="5" t="s">
        <v>7</v>
      </c>
      <c r="O6" s="5" t="s">
        <v>8</v>
      </c>
      <c r="P6" s="21" t="s">
        <v>3</v>
      </c>
      <c r="Q6" s="40" t="s">
        <v>4</v>
      </c>
      <c r="R6" s="41" t="s">
        <v>5</v>
      </c>
      <c r="S6" s="41" t="s">
        <v>82</v>
      </c>
      <c r="T6" s="41" t="s">
        <v>9</v>
      </c>
      <c r="U6" s="42" t="s">
        <v>79</v>
      </c>
      <c r="V6" s="41" t="s">
        <v>80</v>
      </c>
      <c r="W6" s="43" t="s">
        <v>3</v>
      </c>
      <c r="X6" s="44" t="s">
        <v>4</v>
      </c>
      <c r="Y6" s="45" t="s">
        <v>5</v>
      </c>
      <c r="Z6" s="46" t="s">
        <v>82</v>
      </c>
      <c r="AA6" s="46" t="s">
        <v>9</v>
      </c>
      <c r="AB6" s="47" t="s">
        <v>79</v>
      </c>
      <c r="AC6" s="46" t="s">
        <v>80</v>
      </c>
      <c r="AD6" s="23" t="s">
        <v>3</v>
      </c>
      <c r="AE6" s="23" t="s">
        <v>4</v>
      </c>
      <c r="AF6" s="22" t="s">
        <v>5</v>
      </c>
      <c r="AG6" s="6" t="s">
        <v>82</v>
      </c>
      <c r="AH6" s="6" t="s">
        <v>9</v>
      </c>
      <c r="AI6" s="6" t="s">
        <v>79</v>
      </c>
      <c r="AJ6" s="22" t="s">
        <v>80</v>
      </c>
      <c r="AK6" s="48" t="s">
        <v>3</v>
      </c>
      <c r="AL6" s="48" t="s">
        <v>4</v>
      </c>
      <c r="AM6" s="49" t="s">
        <v>5</v>
      </c>
      <c r="AN6" s="50" t="s">
        <v>82</v>
      </c>
      <c r="AO6" s="50" t="s">
        <v>9</v>
      </c>
      <c r="AP6" s="50" t="s">
        <v>79</v>
      </c>
      <c r="AQ6" s="49" t="s">
        <v>80</v>
      </c>
      <c r="AR6" s="51" t="s">
        <v>3</v>
      </c>
      <c r="AS6" s="51" t="s">
        <v>4</v>
      </c>
      <c r="AT6" s="52" t="s">
        <v>5</v>
      </c>
      <c r="AU6" s="53" t="s">
        <v>82</v>
      </c>
      <c r="AV6" s="53" t="s">
        <v>9</v>
      </c>
      <c r="AW6" s="53" t="s">
        <v>79</v>
      </c>
      <c r="AX6" s="52" t="s">
        <v>80</v>
      </c>
      <c r="AY6" s="54" t="s">
        <v>3</v>
      </c>
      <c r="AZ6" s="54" t="s">
        <v>4</v>
      </c>
      <c r="BA6" s="55" t="s">
        <v>5</v>
      </c>
      <c r="BB6" s="56" t="s">
        <v>82</v>
      </c>
      <c r="BC6" s="56" t="s">
        <v>9</v>
      </c>
      <c r="BD6" s="56" t="s">
        <v>79</v>
      </c>
      <c r="BE6" s="55" t="s">
        <v>80</v>
      </c>
      <c r="BF6" s="57" t="s">
        <v>3</v>
      </c>
      <c r="BG6" s="57" t="s">
        <v>4</v>
      </c>
      <c r="BH6" s="58" t="s">
        <v>5</v>
      </c>
      <c r="BI6" s="59" t="s">
        <v>82</v>
      </c>
      <c r="BJ6" s="59" t="s">
        <v>9</v>
      </c>
      <c r="BK6" s="59" t="s">
        <v>79</v>
      </c>
      <c r="BL6" s="58" t="s">
        <v>80</v>
      </c>
      <c r="BM6" s="60" t="s">
        <v>3</v>
      </c>
      <c r="BN6" s="60" t="s">
        <v>4</v>
      </c>
      <c r="BO6" s="61" t="s">
        <v>5</v>
      </c>
      <c r="BP6" s="62" t="s">
        <v>82</v>
      </c>
      <c r="BQ6" s="62" t="s">
        <v>9</v>
      </c>
      <c r="BR6" s="62" t="s">
        <v>79</v>
      </c>
      <c r="BS6" s="61" t="s">
        <v>80</v>
      </c>
      <c r="BT6" s="43" t="s">
        <v>3</v>
      </c>
      <c r="BU6" s="43" t="s">
        <v>4</v>
      </c>
      <c r="BV6" s="45" t="s">
        <v>5</v>
      </c>
      <c r="BW6" s="63" t="s">
        <v>82</v>
      </c>
      <c r="BX6" s="63" t="s">
        <v>9</v>
      </c>
      <c r="BY6" s="63" t="s">
        <v>79</v>
      </c>
      <c r="BZ6" s="45" t="s">
        <v>80</v>
      </c>
      <c r="CA6" s="54" t="s">
        <v>3</v>
      </c>
      <c r="CB6" s="54" t="s">
        <v>4</v>
      </c>
      <c r="CC6" s="55" t="s">
        <v>5</v>
      </c>
      <c r="CD6" s="56" t="s">
        <v>82</v>
      </c>
      <c r="CE6" s="56" t="s">
        <v>9</v>
      </c>
      <c r="CF6" s="56" t="s">
        <v>79</v>
      </c>
      <c r="CG6" s="55" t="s">
        <v>80</v>
      </c>
      <c r="CH6" s="64" t="s">
        <v>3</v>
      </c>
      <c r="CI6" s="64" t="s">
        <v>4</v>
      </c>
      <c r="CJ6" s="65" t="s">
        <v>5</v>
      </c>
      <c r="CK6" s="66" t="s">
        <v>82</v>
      </c>
      <c r="CL6" s="72" t="s">
        <v>9</v>
      </c>
      <c r="CM6" s="66" t="s">
        <v>79</v>
      </c>
      <c r="CN6" s="65" t="s">
        <v>80</v>
      </c>
      <c r="CO6" s="67" t="s">
        <v>3</v>
      </c>
      <c r="CP6" s="67" t="s">
        <v>4</v>
      </c>
      <c r="CQ6" s="68" t="s">
        <v>5</v>
      </c>
      <c r="CR6" s="69" t="s">
        <v>82</v>
      </c>
      <c r="CS6" s="73" t="s">
        <v>9</v>
      </c>
      <c r="CT6" s="69" t="s">
        <v>79</v>
      </c>
      <c r="CU6" s="68" t="s">
        <v>80</v>
      </c>
      <c r="CV6" s="54" t="s">
        <v>3</v>
      </c>
      <c r="CW6" s="54" t="s">
        <v>4</v>
      </c>
      <c r="CX6" s="55" t="s">
        <v>5</v>
      </c>
      <c r="CY6" s="56" t="s">
        <v>81</v>
      </c>
      <c r="CZ6" s="56" t="s">
        <v>9</v>
      </c>
      <c r="DA6" s="56" t="s">
        <v>79</v>
      </c>
      <c r="DB6" s="55" t="s">
        <v>80</v>
      </c>
    </row>
    <row r="7" spans="1:106" x14ac:dyDescent="0.25">
      <c r="A7" s="87" t="s">
        <v>20</v>
      </c>
      <c r="B7" s="18"/>
      <c r="C7" s="80" t="s">
        <v>21</v>
      </c>
      <c r="D7" s="88" t="s">
        <v>32</v>
      </c>
      <c r="E7" s="89"/>
      <c r="F7" s="89"/>
      <c r="P7" s="70">
        <f t="shared" ref="P7" si="0">P8+P13+P24+P25+P26</f>
        <v>0</v>
      </c>
      <c r="Q7" s="75">
        <f>S7/T7</f>
        <v>5.3475741239892187</v>
      </c>
      <c r="R7" s="70">
        <f t="shared" ref="R7" si="1">R8+R13+R24+R25+R26</f>
        <v>0</v>
      </c>
      <c r="S7" s="70">
        <f>S8+S13+S24+S25+S26</f>
        <v>595185</v>
      </c>
      <c r="T7" s="70">
        <f>T8+T13+T24+T25+T26</f>
        <v>111300</v>
      </c>
      <c r="U7" s="75">
        <f>V7/T7</f>
        <v>1.0105570530098833</v>
      </c>
      <c r="V7" s="70">
        <f>V8+V13+V24+V25+V26</f>
        <v>112475</v>
      </c>
      <c r="W7" s="70">
        <f t="shared" ref="W7" si="2">W8+W13+W24+W25+W26</f>
        <v>0</v>
      </c>
      <c r="X7" s="75">
        <f>Z7/AA7</f>
        <v>5.301924587588374</v>
      </c>
      <c r="Y7" s="70">
        <f t="shared" ref="Y7" si="3">Y8+Y13+Y24+Y25+Y26</f>
        <v>0</v>
      </c>
      <c r="Z7" s="70">
        <f>Z8+Z13+Z24+Z25+Z26</f>
        <v>674935</v>
      </c>
      <c r="AA7" s="70">
        <f t="shared" ref="AA7:CL7" si="4">AA8+AA13+AA24+AA25+AA26</f>
        <v>127300</v>
      </c>
      <c r="AB7" s="75">
        <f>AC7/AA7</f>
        <v>1.0104870384917517</v>
      </c>
      <c r="AC7" s="70">
        <f>AC8+AC13+AC24+AC25+AC26</f>
        <v>128635</v>
      </c>
      <c r="AD7" s="70">
        <f t="shared" ref="AD7" si="5">AD8+AD13+AD24+AD25+AD26</f>
        <v>0</v>
      </c>
      <c r="AE7" s="75">
        <f>AG7/AH7</f>
        <v>5.3108089260808926</v>
      </c>
      <c r="AF7" s="70">
        <f t="shared" ref="AF7" si="6">AF8+AF13+AF24+AF25+AF26</f>
        <v>0</v>
      </c>
      <c r="AG7" s="70">
        <f t="shared" si="4"/>
        <v>1142355</v>
      </c>
      <c r="AH7" s="70">
        <f t="shared" si="4"/>
        <v>215100</v>
      </c>
      <c r="AI7" s="75">
        <f>AJ7/AH7</f>
        <v>1.0278707577870758</v>
      </c>
      <c r="AJ7" s="70">
        <f>AJ8+AJ13+AJ24+AJ25+AJ26</f>
        <v>221095</v>
      </c>
      <c r="AK7" s="70">
        <f t="shared" ref="AK7" si="7">AK8+AK13+AK24+AK25+AK26</f>
        <v>0</v>
      </c>
      <c r="AL7" s="75">
        <f>AN7/AO7</f>
        <v>5.3556129985228953</v>
      </c>
      <c r="AM7" s="70">
        <f t="shared" ref="AM7" si="8">AM8+AM13+AM24+AM25+AM26</f>
        <v>0</v>
      </c>
      <c r="AN7" s="70">
        <f t="shared" si="4"/>
        <v>1087725</v>
      </c>
      <c r="AO7" s="70">
        <f t="shared" si="4"/>
        <v>203100</v>
      </c>
      <c r="AP7" s="75">
        <f>AQ7/AO7</f>
        <v>1.0189807976366323</v>
      </c>
      <c r="AQ7" s="70">
        <f>AQ8+AQ13+AQ24+AQ25+AQ26</f>
        <v>206955</v>
      </c>
      <c r="AR7" s="70">
        <f t="shared" ref="AR7" si="9">AR8+AR13+AR24+AR25+AR26</f>
        <v>0</v>
      </c>
      <c r="AS7" s="75">
        <f>AU7/AV7</f>
        <v>5.1806613756613755</v>
      </c>
      <c r="AT7" s="70">
        <f t="shared" ref="AT7" si="10">AT8+AT13+AT24+AT25+AT26</f>
        <v>0</v>
      </c>
      <c r="AU7" s="70">
        <f t="shared" si="4"/>
        <v>979145</v>
      </c>
      <c r="AV7" s="70">
        <f t="shared" si="4"/>
        <v>189000</v>
      </c>
      <c r="AW7" s="75">
        <f>AX7/AV7</f>
        <v>1.0282010582010581</v>
      </c>
      <c r="AX7" s="70">
        <f>AX8+AX13+AX24+AX25+AX26</f>
        <v>194330</v>
      </c>
      <c r="AY7" s="70">
        <f t="shared" ref="AY7" si="11">AY8+AY13+AY24+AY25+AY26</f>
        <v>0</v>
      </c>
      <c r="AZ7" s="75">
        <f>BB7/BC7</f>
        <v>5.2323110151187908</v>
      </c>
      <c r="BA7" s="70">
        <f t="shared" ref="BA7" si="12">BA8+BA13+BA24+BA25+BA26</f>
        <v>0</v>
      </c>
      <c r="BB7" s="70">
        <f t="shared" si="4"/>
        <v>1211280</v>
      </c>
      <c r="BC7" s="70">
        <f t="shared" si="4"/>
        <v>231500</v>
      </c>
      <c r="BD7" s="75">
        <f>BE7/BC7</f>
        <v>1.0287904967602592</v>
      </c>
      <c r="BE7" s="70">
        <f>BE8+BE13+BE24+BE25+BE26</f>
        <v>238165</v>
      </c>
      <c r="BF7" s="70">
        <f t="shared" ref="BF7" si="13">BF8+BF13+BF24+BF25+BF26</f>
        <v>0</v>
      </c>
      <c r="BG7" s="75">
        <f>BI7/BJ7</f>
        <v>5.2359960159362551</v>
      </c>
      <c r="BH7" s="70">
        <f t="shared" ref="BH7" si="14">BH8+BH13+BH24+BH25+BH26</f>
        <v>0</v>
      </c>
      <c r="BI7" s="70">
        <f t="shared" si="4"/>
        <v>1314235</v>
      </c>
      <c r="BJ7" s="70">
        <f t="shared" si="4"/>
        <v>251000</v>
      </c>
      <c r="BK7" s="75">
        <f>BL7/BJ7</f>
        <v>1.0214342629482072</v>
      </c>
      <c r="BL7" s="70">
        <f>BL8+BL13+BL24+BL25+BL26</f>
        <v>256380</v>
      </c>
      <c r="BM7" s="70">
        <f t="shared" ref="BM7" si="15">BM8+BM13+BM24+BM25+BM26</f>
        <v>0</v>
      </c>
      <c r="BN7" s="75">
        <f>BP7/BQ7</f>
        <v>5.3812676056338029</v>
      </c>
      <c r="BO7" s="70">
        <f t="shared" ref="BO7" si="16">BO8+BO13+BO24+BO25+BO26</f>
        <v>0</v>
      </c>
      <c r="BP7" s="70">
        <f t="shared" si="4"/>
        <v>1337245</v>
      </c>
      <c r="BQ7" s="70">
        <f t="shared" si="4"/>
        <v>248500</v>
      </c>
      <c r="BR7" s="75">
        <f>BS7/BQ7</f>
        <v>1.0247283702213279</v>
      </c>
      <c r="BS7" s="70">
        <f>BS8+BS13+BS24+BS25+BS26</f>
        <v>254645</v>
      </c>
      <c r="BT7" s="70">
        <f t="shared" ref="BT7" si="17">BT8+BT13+BT24+BT25+BT26</f>
        <v>0</v>
      </c>
      <c r="BU7" s="75">
        <f>BW7/BX7</f>
        <v>5.3235406698564596</v>
      </c>
      <c r="BV7" s="70">
        <f t="shared" ref="BV7" si="18">BV8+BV13+BV24+BV25+BV26</f>
        <v>0</v>
      </c>
      <c r="BW7" s="70">
        <f t="shared" si="4"/>
        <v>1112620</v>
      </c>
      <c r="BX7" s="70">
        <f t="shared" si="4"/>
        <v>209000</v>
      </c>
      <c r="BY7" s="75">
        <f>BZ7/BX7</f>
        <v>1.0166507177033492</v>
      </c>
      <c r="BZ7" s="70">
        <f>BZ8+BZ13+BZ24+BZ25+BZ26</f>
        <v>212480</v>
      </c>
      <c r="CA7" s="70">
        <f t="shared" si="4"/>
        <v>0</v>
      </c>
      <c r="CB7" s="75">
        <f>CD7/CE7</f>
        <v>5.4360534124629076</v>
      </c>
      <c r="CC7" s="70">
        <f t="shared" si="4"/>
        <v>0</v>
      </c>
      <c r="CD7" s="70">
        <f t="shared" si="4"/>
        <v>915975</v>
      </c>
      <c r="CE7" s="70">
        <f t="shared" si="4"/>
        <v>168500</v>
      </c>
      <c r="CF7" s="75">
        <f>CG7/CE7</f>
        <v>1.0237685459940653</v>
      </c>
      <c r="CG7" s="70">
        <f t="shared" si="4"/>
        <v>172505</v>
      </c>
      <c r="CH7" s="70">
        <f t="shared" ref="CH7" si="19">CH8+CH13+CH24+CH25+CH26</f>
        <v>0</v>
      </c>
      <c r="CI7" s="75">
        <f>CK7/CL7</f>
        <v>5.4023389830508473</v>
      </c>
      <c r="CJ7" s="70">
        <f t="shared" ref="CJ7" si="20">CJ8+CJ13+CJ24+CJ25+CJ26</f>
        <v>0</v>
      </c>
      <c r="CK7" s="70">
        <f t="shared" si="4"/>
        <v>796845</v>
      </c>
      <c r="CL7" s="70">
        <f t="shared" si="4"/>
        <v>147500</v>
      </c>
      <c r="CM7" s="75">
        <f>CN7/CL7</f>
        <v>1.0270169491525423</v>
      </c>
      <c r="CN7" s="70">
        <f>CN8+CN13+CN24+CN25+CN26</f>
        <v>151485</v>
      </c>
      <c r="CO7" s="70">
        <f t="shared" ref="CO7:CR7" si="21">CO8+CO13+CO24+CO25+CO26</f>
        <v>0</v>
      </c>
      <c r="CP7" s="75">
        <f>CR7/CS7</f>
        <v>5.3782905982905982</v>
      </c>
      <c r="CQ7" s="70">
        <f t="shared" ref="CQ7" si="22">CQ8+CQ13+CQ24+CQ25+CQ26</f>
        <v>0</v>
      </c>
      <c r="CR7" s="70">
        <f t="shared" si="21"/>
        <v>629260</v>
      </c>
      <c r="CS7" s="70">
        <f>CS8+CS13+CS24+CS25+CS26</f>
        <v>117000</v>
      </c>
      <c r="CT7" s="75">
        <f>CU7/CS7</f>
        <v>1.0336324786324786</v>
      </c>
      <c r="CU7" s="70">
        <f>CU8+CU13+CU24+CU25+CU26</f>
        <v>120935</v>
      </c>
      <c r="CV7" s="19"/>
      <c r="CW7" s="19">
        <f>CY7/CZ7</f>
        <v>5.3167500450694067</v>
      </c>
      <c r="CX7" s="9"/>
      <c r="CY7" s="70">
        <f>CY8+CY13+CY24+CY25+CY26</f>
        <v>11796805</v>
      </c>
      <c r="CZ7" s="70">
        <f>T7+AA7+AH7+AO7+AV7+BC7+BJ7+BQ7+BX7+CE7+CL7+CS7</f>
        <v>2218800</v>
      </c>
      <c r="DA7" s="8">
        <f>DB7/CZ7</f>
        <v>1.0231138453217956</v>
      </c>
      <c r="DB7" s="70">
        <f>DB8+DB13+DB24+DB25+DB26</f>
        <v>2270085</v>
      </c>
    </row>
    <row r="8" spans="1:106" x14ac:dyDescent="0.25">
      <c r="A8" s="87"/>
      <c r="B8" s="18"/>
      <c r="C8" s="80" t="s">
        <v>21</v>
      </c>
      <c r="D8" s="80" t="s">
        <v>33</v>
      </c>
      <c r="E8" s="88" t="s">
        <v>32</v>
      </c>
      <c r="F8" s="89"/>
      <c r="P8" s="70">
        <f t="shared" ref="P8" si="23">P9+P10+P11+P12</f>
        <v>0</v>
      </c>
      <c r="Q8" s="75">
        <f>S8/T8</f>
        <v>4.9960344827586205</v>
      </c>
      <c r="R8" s="70">
        <f t="shared" ref="R8" si="24">R9+R10+R11+R12</f>
        <v>0</v>
      </c>
      <c r="S8" s="70">
        <f>SUM(S9:S12)</f>
        <v>289770</v>
      </c>
      <c r="T8" s="70">
        <f>T9+T10+T11+T12</f>
        <v>58000</v>
      </c>
      <c r="U8" s="75">
        <f>V8/T8</f>
        <v>0.98137931034482762</v>
      </c>
      <c r="V8" s="70">
        <f t="shared" ref="V8:W8" si="25">V9+V10+V11+V12</f>
        <v>56920</v>
      </c>
      <c r="W8" s="70">
        <f t="shared" si="25"/>
        <v>0</v>
      </c>
      <c r="X8" s="75">
        <f>Z8/AA8</f>
        <v>5.0113235294117651</v>
      </c>
      <c r="Y8" s="70">
        <f t="shared" ref="Y8" si="26">Y9+Y10+Y11+Y12</f>
        <v>0</v>
      </c>
      <c r="Z8" s="70">
        <f>SUM(Z9:Z12)</f>
        <v>340770</v>
      </c>
      <c r="AA8" s="70">
        <f t="shared" ref="AA8:CL8" si="27">AA9+AA10+AA11+AA12</f>
        <v>68000</v>
      </c>
      <c r="AB8" s="75">
        <f>AC8/AA8</f>
        <v>0.98411764705882354</v>
      </c>
      <c r="AC8" s="70">
        <f t="shared" ref="AC8:AD8" si="28">AC9+AC10+AC11+AC12</f>
        <v>66920</v>
      </c>
      <c r="AD8" s="70">
        <f t="shared" si="28"/>
        <v>0</v>
      </c>
      <c r="AE8" s="75">
        <f>AG8/AH8</f>
        <v>5.0086363636363638</v>
      </c>
      <c r="AF8" s="70">
        <f t="shared" ref="AF8" si="29">AF9+AF10+AF11+AF12</f>
        <v>0</v>
      </c>
      <c r="AG8" s="70">
        <f t="shared" si="27"/>
        <v>550950</v>
      </c>
      <c r="AH8" s="70">
        <f t="shared" si="27"/>
        <v>110000</v>
      </c>
      <c r="AI8" s="75">
        <f>AJ8/AH8</f>
        <v>0.98363636363636364</v>
      </c>
      <c r="AJ8" s="70">
        <f t="shared" ref="AJ8:AK8" si="30">AJ9+AJ10+AJ11+AJ12</f>
        <v>108200</v>
      </c>
      <c r="AK8" s="70">
        <f t="shared" si="30"/>
        <v>0</v>
      </c>
      <c r="AL8" s="75">
        <f>AN8/AO8</f>
        <v>4.9359183673469378</v>
      </c>
      <c r="AM8" s="70">
        <f t="shared" ref="AM8" si="31">AM9+AM10+AM11+AM12</f>
        <v>0</v>
      </c>
      <c r="AN8" s="70">
        <f t="shared" si="27"/>
        <v>483719.99999999994</v>
      </c>
      <c r="AO8" s="70">
        <f t="shared" si="27"/>
        <v>98000</v>
      </c>
      <c r="AP8" s="75">
        <f>AQ8/AO8</f>
        <v>0.97061224489795916</v>
      </c>
      <c r="AQ8" s="70">
        <f t="shared" ref="AQ8:AR8" si="32">AQ9+AQ10+AQ11+AQ12</f>
        <v>95120</v>
      </c>
      <c r="AR8" s="70">
        <f t="shared" si="32"/>
        <v>0</v>
      </c>
      <c r="AS8" s="75">
        <f>AU8/AV8</f>
        <v>4.9674725274725269</v>
      </c>
      <c r="AT8" s="70">
        <f t="shared" ref="AT8" si="33">AT9+AT10+AT11+AT12</f>
        <v>0</v>
      </c>
      <c r="AU8" s="70">
        <f t="shared" si="27"/>
        <v>452039.99999999994</v>
      </c>
      <c r="AV8" s="70">
        <f t="shared" si="27"/>
        <v>91000</v>
      </c>
      <c r="AW8" s="75">
        <f>AX8/AV8</f>
        <v>0.9762637362637363</v>
      </c>
      <c r="AX8" s="70">
        <f t="shared" ref="AX8:AY8" si="34">AX9+AX10+AX11+AX12</f>
        <v>88840</v>
      </c>
      <c r="AY8" s="70">
        <f t="shared" si="34"/>
        <v>0</v>
      </c>
      <c r="AZ8" s="75">
        <f>BB8/BC8</f>
        <v>4.97974358974359</v>
      </c>
      <c r="BA8" s="70">
        <f t="shared" ref="BA8" si="35">BA9+BA10+BA11+BA12</f>
        <v>0</v>
      </c>
      <c r="BB8" s="70">
        <f t="shared" si="27"/>
        <v>582630</v>
      </c>
      <c r="BC8" s="70">
        <f t="shared" si="27"/>
        <v>117000</v>
      </c>
      <c r="BD8" s="75">
        <f>BE8/BC8</f>
        <v>0.97846153846153849</v>
      </c>
      <c r="BE8" s="70">
        <f t="shared" ref="BE8:BF8" si="36">BE9+BE10+BE11+BE12</f>
        <v>114480</v>
      </c>
      <c r="BF8" s="70">
        <f t="shared" si="36"/>
        <v>0</v>
      </c>
      <c r="BG8" s="75">
        <f>BI8/BJ8</f>
        <v>4.917272727272727</v>
      </c>
      <c r="BH8" s="70">
        <f t="shared" ref="BH8" si="37">BH9+BH10+BH11+BH12</f>
        <v>0</v>
      </c>
      <c r="BI8" s="70">
        <f t="shared" si="27"/>
        <v>540900</v>
      </c>
      <c r="BJ8" s="70">
        <f t="shared" si="27"/>
        <v>110000</v>
      </c>
      <c r="BK8" s="75">
        <f>BL8/BJ8</f>
        <v>0.96727272727272728</v>
      </c>
      <c r="BL8" s="70">
        <f t="shared" ref="BL8:BM8" si="38">BL9+BL10+BL11+BL12</f>
        <v>106400</v>
      </c>
      <c r="BM8" s="70">
        <f t="shared" si="38"/>
        <v>0</v>
      </c>
      <c r="BN8" s="75">
        <f>BP8/BQ8</f>
        <v>4.9511111111111115</v>
      </c>
      <c r="BO8" s="70">
        <f t="shared" ref="BO8" si="39">BO9+BO10+BO11+BO12</f>
        <v>0</v>
      </c>
      <c r="BP8" s="70">
        <f t="shared" si="27"/>
        <v>534720</v>
      </c>
      <c r="BQ8" s="70">
        <f t="shared" si="27"/>
        <v>108000</v>
      </c>
      <c r="BR8" s="75">
        <f>BS8/BQ8</f>
        <v>0.97333333333333338</v>
      </c>
      <c r="BS8" s="70">
        <f t="shared" ref="BS8:BT8" si="40">BS9+BS10+BS11+BS12</f>
        <v>105120</v>
      </c>
      <c r="BT8" s="70">
        <f t="shared" si="40"/>
        <v>0</v>
      </c>
      <c r="BU8" s="75">
        <f>BW8/BX8</f>
        <v>4.9359183673469378</v>
      </c>
      <c r="BV8" s="70">
        <f t="shared" ref="BV8" si="41">BV9+BV10+BV11+BV12</f>
        <v>0</v>
      </c>
      <c r="BW8" s="70">
        <f t="shared" si="27"/>
        <v>483719.99999999994</v>
      </c>
      <c r="BX8" s="70">
        <f t="shared" si="27"/>
        <v>98000</v>
      </c>
      <c r="BY8" s="75">
        <f>BZ8/BX8</f>
        <v>0.97061224489795916</v>
      </c>
      <c r="BZ8" s="70">
        <f t="shared" ref="BZ8" si="42">BZ9+BZ10+BZ11+BZ12</f>
        <v>95120</v>
      </c>
      <c r="CA8" s="70">
        <f t="shared" si="27"/>
        <v>0</v>
      </c>
      <c r="CB8" s="75">
        <f>CD8/CE8</f>
        <v>4.9597674418604649</v>
      </c>
      <c r="CC8" s="70">
        <f t="shared" si="27"/>
        <v>0</v>
      </c>
      <c r="CD8" s="70">
        <f t="shared" si="27"/>
        <v>426540</v>
      </c>
      <c r="CE8" s="70">
        <f t="shared" si="27"/>
        <v>86000</v>
      </c>
      <c r="CF8" s="75">
        <f>CG8/CE8</f>
        <v>0.97488372093023257</v>
      </c>
      <c r="CG8" s="70">
        <f t="shared" si="27"/>
        <v>83840</v>
      </c>
      <c r="CH8" s="70">
        <f t="shared" ref="CH8" si="43">CH9+CH10+CH11+CH12</f>
        <v>0</v>
      </c>
      <c r="CI8" s="75">
        <f>CK8/CL8</f>
        <v>4.9413157894736841</v>
      </c>
      <c r="CJ8" s="70">
        <f t="shared" ref="CJ8" si="44">CJ9+CJ10+CJ11+CJ12</f>
        <v>0</v>
      </c>
      <c r="CK8" s="70">
        <f t="shared" si="27"/>
        <v>375540</v>
      </c>
      <c r="CL8" s="70">
        <f t="shared" si="27"/>
        <v>76000</v>
      </c>
      <c r="CM8" s="75">
        <f>CN8/CL8</f>
        <v>0.9715789473684211</v>
      </c>
      <c r="CN8" s="70">
        <f>SUM(CN9:CN12)</f>
        <v>73840</v>
      </c>
      <c r="CO8" s="70">
        <f t="shared" ref="CO8:CY8" si="45">CO9+CO10+CO11+CO12</f>
        <v>0</v>
      </c>
      <c r="CP8" s="75">
        <f>CR8/CS8</f>
        <v>5.0113235294117651</v>
      </c>
      <c r="CQ8" s="70">
        <f t="shared" ref="CQ8" si="46">CQ9+CQ10+CQ11+CQ12</f>
        <v>0</v>
      </c>
      <c r="CR8" s="70">
        <f t="shared" si="45"/>
        <v>340770</v>
      </c>
      <c r="CS8" s="70">
        <f t="shared" si="45"/>
        <v>68000</v>
      </c>
      <c r="CT8" s="75">
        <f>CU8/CS8</f>
        <v>0.98411764705882354</v>
      </c>
      <c r="CU8" s="70">
        <f t="shared" si="45"/>
        <v>66920</v>
      </c>
      <c r="CV8" s="70">
        <f t="shared" si="45"/>
        <v>0</v>
      </c>
      <c r="CW8" s="19">
        <f>CY8/CZ8</f>
        <v>4.9651378676470586</v>
      </c>
      <c r="CX8" s="70">
        <f t="shared" si="45"/>
        <v>0</v>
      </c>
      <c r="CY8" s="70">
        <f t="shared" si="45"/>
        <v>5402070</v>
      </c>
      <c r="CZ8" s="70">
        <f t="shared" ref="CZ8" si="47">T8+AA8+AH8+AO8+AV8+BC8+BJ8+BQ8+BX8+CE8+CL8+CS8</f>
        <v>1088000</v>
      </c>
      <c r="DA8" s="8">
        <f t="shared" ref="DA8:DA10" si="48">DB8/CZ8</f>
        <v>0.9758455882352941</v>
      </c>
      <c r="DB8" s="70">
        <f>SUM(DB9:DB12)</f>
        <v>1061720</v>
      </c>
    </row>
    <row r="9" spans="1:106" x14ac:dyDescent="0.25">
      <c r="A9" s="87"/>
      <c r="B9" s="18"/>
      <c r="C9" s="80" t="s">
        <v>21</v>
      </c>
      <c r="D9" s="80" t="s">
        <v>33</v>
      </c>
      <c r="E9" s="15" t="s">
        <v>34</v>
      </c>
      <c r="F9" s="16">
        <v>180550100</v>
      </c>
      <c r="Q9" s="19">
        <v>5.0999999999999996</v>
      </c>
      <c r="S9" s="9">
        <f t="shared" ref="S9:S51" si="49">Q9*T9</f>
        <v>280500</v>
      </c>
      <c r="T9" s="9">
        <v>55000</v>
      </c>
      <c r="U9" s="19">
        <v>1</v>
      </c>
      <c r="V9" s="9">
        <f>U9*T9</f>
        <v>55000</v>
      </c>
      <c r="X9" s="19">
        <v>5.0999999999999996</v>
      </c>
      <c r="Y9" s="9"/>
      <c r="Z9" s="9">
        <f t="shared" ref="Z9:Z52" si="50">X9*AA9</f>
        <v>331500</v>
      </c>
      <c r="AA9" s="9">
        <v>65000</v>
      </c>
      <c r="AB9" s="19">
        <v>1</v>
      </c>
      <c r="AC9" s="9">
        <f t="shared" ref="AC9:AC12" si="51">AB9*AA9</f>
        <v>65000</v>
      </c>
      <c r="AE9" s="19">
        <v>5.0999999999999996</v>
      </c>
      <c r="AF9" s="9"/>
      <c r="AG9" s="9">
        <f t="shared" ref="AG9:AG52" si="52">AE9*AH9</f>
        <v>535500</v>
      </c>
      <c r="AH9" s="9">
        <v>105000</v>
      </c>
      <c r="AI9" s="19">
        <v>1</v>
      </c>
      <c r="AJ9" s="9">
        <f t="shared" ref="AJ9:AJ12" si="53">AI9*AH9</f>
        <v>105000</v>
      </c>
      <c r="AL9" s="19">
        <v>5.0999999999999996</v>
      </c>
      <c r="AM9" s="9"/>
      <c r="AN9" s="9">
        <f t="shared" ref="AN9:AN52" si="54">AL9*AO9</f>
        <v>458999.99999999994</v>
      </c>
      <c r="AO9" s="9">
        <v>90000</v>
      </c>
      <c r="AP9" s="19">
        <v>1</v>
      </c>
      <c r="AQ9" s="9">
        <f t="shared" ref="AQ9:AQ12" si="55">AP9*AO9</f>
        <v>90000</v>
      </c>
      <c r="AS9" s="19">
        <v>5.0999999999999996</v>
      </c>
      <c r="AT9" s="9"/>
      <c r="AU9" s="9">
        <f t="shared" ref="AU9:AU52" si="56">AS9*AV9</f>
        <v>433499.99999999994</v>
      </c>
      <c r="AV9" s="9">
        <v>85000</v>
      </c>
      <c r="AW9" s="19">
        <v>1</v>
      </c>
      <c r="AX9" s="9">
        <f t="shared" ref="AX9:AX12" si="57">AW9*AV9</f>
        <v>85000</v>
      </c>
      <c r="AZ9" s="19">
        <v>5.0999999999999996</v>
      </c>
      <c r="BA9" s="9"/>
      <c r="BB9" s="9">
        <f t="shared" ref="BB9:BB52" si="58">AZ9*BC9</f>
        <v>561000</v>
      </c>
      <c r="BC9" s="9">
        <v>110000</v>
      </c>
      <c r="BD9" s="19">
        <v>1</v>
      </c>
      <c r="BE9" s="9">
        <f t="shared" ref="BE9:BE12" si="59">BD9*BC9</f>
        <v>110000</v>
      </c>
      <c r="BG9" s="19">
        <v>5.0999999999999996</v>
      </c>
      <c r="BH9" s="9"/>
      <c r="BI9" s="9">
        <f t="shared" ref="BI9:BI52" si="60">BG9*BJ9</f>
        <v>509999.99999999994</v>
      </c>
      <c r="BJ9" s="9">
        <v>100000</v>
      </c>
      <c r="BK9" s="19">
        <v>1</v>
      </c>
      <c r="BL9" s="9">
        <f t="shared" ref="BL9:BL12" si="61">BK9*BJ9</f>
        <v>100000</v>
      </c>
      <c r="BN9" s="19">
        <v>5.0999999999999996</v>
      </c>
      <c r="BO9" s="9"/>
      <c r="BP9" s="9">
        <f t="shared" ref="BP9:BP52" si="62">BN9*BQ9</f>
        <v>509999.99999999994</v>
      </c>
      <c r="BQ9" s="9">
        <v>100000</v>
      </c>
      <c r="BR9" s="19">
        <v>1</v>
      </c>
      <c r="BS9" s="9">
        <f t="shared" ref="BS9:BS12" si="63">BR9*BQ9</f>
        <v>100000</v>
      </c>
      <c r="BU9" s="19">
        <v>5.0999999999999996</v>
      </c>
      <c r="BV9" s="9"/>
      <c r="BW9" s="9">
        <f t="shared" ref="BW9:BW52" si="64">BU9*BX9</f>
        <v>458999.99999999994</v>
      </c>
      <c r="BX9" s="9">
        <v>90000</v>
      </c>
      <c r="BY9" s="19">
        <v>1</v>
      </c>
      <c r="BZ9" s="9">
        <f t="shared" ref="BZ9:BZ12" si="65">BY9*BX9</f>
        <v>90000</v>
      </c>
      <c r="CB9" s="19">
        <v>5.0999999999999996</v>
      </c>
      <c r="CC9" s="9"/>
      <c r="CD9" s="9">
        <f t="shared" ref="CD9:CD51" si="66">CB9*CE9</f>
        <v>408000</v>
      </c>
      <c r="CE9" s="9">
        <v>80000</v>
      </c>
      <c r="CF9" s="19">
        <v>1</v>
      </c>
      <c r="CG9" s="9">
        <f t="shared" ref="CG9:CG51" si="67">CF9*CE9</f>
        <v>80000</v>
      </c>
      <c r="CI9" s="19">
        <v>5.0999999999999996</v>
      </c>
      <c r="CJ9" s="9"/>
      <c r="CK9" s="9">
        <f t="shared" ref="CK9:CK52" si="68">CL9*CI9</f>
        <v>357000</v>
      </c>
      <c r="CL9" s="9">
        <v>70000</v>
      </c>
      <c r="CM9" s="19">
        <v>1</v>
      </c>
      <c r="CN9" s="9">
        <f t="shared" ref="CN9:CN52" si="69">CM9*CL9</f>
        <v>70000</v>
      </c>
      <c r="CP9" s="19">
        <v>5.0999999999999996</v>
      </c>
      <c r="CQ9" s="9"/>
      <c r="CR9" s="9">
        <f t="shared" ref="CR9:CR52" si="70">CS9*CP9</f>
        <v>331500</v>
      </c>
      <c r="CS9" s="9">
        <v>65000</v>
      </c>
      <c r="CT9" s="19">
        <v>1</v>
      </c>
      <c r="CU9" s="9">
        <f t="shared" ref="CU9:CU52" si="71">CT9*CS9</f>
        <v>65000</v>
      </c>
      <c r="CV9" s="19"/>
      <c r="CW9" s="19">
        <f t="shared" ref="CW9:CW53" si="72">CY9/CZ9</f>
        <v>5.0999999999999996</v>
      </c>
      <c r="CX9" s="9"/>
      <c r="CY9" s="9">
        <f>CR9+CK9+CD9+BW9+BP9+BI9+BB9+AU9+AN9+AG9+S9+Z9</f>
        <v>5176500</v>
      </c>
      <c r="CZ9" s="9">
        <f>CS9+CL9+CE9+BX9+BQ9+BJ9+BC9+AV9+AO9+AH9+T9+AA9</f>
        <v>1015000</v>
      </c>
      <c r="DA9" s="8">
        <f t="shared" si="48"/>
        <v>1</v>
      </c>
      <c r="DB9" s="9">
        <f>CU9+CN9+CG9+BZ9+BS9+BL9+BE9+AX9+AQ9+AJ9+V9+AC9</f>
        <v>1015000</v>
      </c>
    </row>
    <row r="10" spans="1:106" x14ac:dyDescent="0.25">
      <c r="A10" s="87"/>
      <c r="B10" s="18"/>
      <c r="C10" s="80" t="s">
        <v>21</v>
      </c>
      <c r="D10" s="80" t="s">
        <v>33</v>
      </c>
      <c r="E10" s="14" t="s">
        <v>35</v>
      </c>
      <c r="F10" s="16">
        <v>152208205</v>
      </c>
      <c r="Q10" s="19">
        <v>3.09</v>
      </c>
      <c r="S10" s="9">
        <f t="shared" si="49"/>
        <v>9270</v>
      </c>
      <c r="T10" s="9">
        <v>3000</v>
      </c>
      <c r="U10" s="19">
        <v>0.64</v>
      </c>
      <c r="V10" s="9">
        <f t="shared" ref="V10:V12" si="73">U10*T10</f>
        <v>1920</v>
      </c>
      <c r="X10" s="19">
        <v>3.09</v>
      </c>
      <c r="Y10" s="9"/>
      <c r="Z10" s="9">
        <f t="shared" si="50"/>
        <v>9270</v>
      </c>
      <c r="AA10" s="9">
        <v>3000</v>
      </c>
      <c r="AB10" s="19">
        <v>0.64</v>
      </c>
      <c r="AC10" s="9">
        <f t="shared" si="51"/>
        <v>1920</v>
      </c>
      <c r="AE10" s="19">
        <v>3.09</v>
      </c>
      <c r="AF10" s="9"/>
      <c r="AG10" s="9">
        <f t="shared" si="52"/>
        <v>15450</v>
      </c>
      <c r="AH10" s="9">
        <v>5000</v>
      </c>
      <c r="AI10" s="19">
        <v>0.64</v>
      </c>
      <c r="AJ10" s="9">
        <f t="shared" si="53"/>
        <v>3200</v>
      </c>
      <c r="AL10" s="19">
        <v>3.09</v>
      </c>
      <c r="AM10" s="9"/>
      <c r="AN10" s="9">
        <f t="shared" si="54"/>
        <v>24720</v>
      </c>
      <c r="AO10" s="9">
        <v>8000</v>
      </c>
      <c r="AP10" s="19">
        <v>0.64</v>
      </c>
      <c r="AQ10" s="9">
        <f t="shared" si="55"/>
        <v>5120</v>
      </c>
      <c r="AS10" s="19">
        <v>3.09</v>
      </c>
      <c r="AT10" s="9"/>
      <c r="AU10" s="9">
        <f t="shared" si="56"/>
        <v>18540</v>
      </c>
      <c r="AV10" s="9">
        <v>6000</v>
      </c>
      <c r="AW10" s="19">
        <v>0.64</v>
      </c>
      <c r="AX10" s="9">
        <f t="shared" si="57"/>
        <v>3840</v>
      </c>
      <c r="AZ10" s="19">
        <v>3.09</v>
      </c>
      <c r="BA10" s="9"/>
      <c r="BB10" s="9">
        <f t="shared" si="58"/>
        <v>21630</v>
      </c>
      <c r="BC10" s="9">
        <v>7000</v>
      </c>
      <c r="BD10" s="19">
        <v>0.64</v>
      </c>
      <c r="BE10" s="9">
        <f t="shared" si="59"/>
        <v>4480</v>
      </c>
      <c r="BG10" s="19">
        <v>3.09</v>
      </c>
      <c r="BH10" s="9"/>
      <c r="BI10" s="9">
        <f t="shared" si="60"/>
        <v>30900</v>
      </c>
      <c r="BJ10" s="9">
        <v>10000</v>
      </c>
      <c r="BK10" s="19">
        <v>0.64</v>
      </c>
      <c r="BL10" s="9">
        <f t="shared" si="61"/>
        <v>6400</v>
      </c>
      <c r="BN10" s="19">
        <v>3.09</v>
      </c>
      <c r="BO10" s="9"/>
      <c r="BP10" s="9">
        <f t="shared" si="62"/>
        <v>24720</v>
      </c>
      <c r="BQ10" s="9">
        <v>8000</v>
      </c>
      <c r="BR10" s="19">
        <v>0.64</v>
      </c>
      <c r="BS10" s="9">
        <f t="shared" si="63"/>
        <v>5120</v>
      </c>
      <c r="BU10" s="19">
        <v>3.09</v>
      </c>
      <c r="BV10" s="9"/>
      <c r="BW10" s="9">
        <f t="shared" si="64"/>
        <v>24720</v>
      </c>
      <c r="BX10" s="9">
        <v>8000</v>
      </c>
      <c r="BY10" s="19">
        <v>0.64</v>
      </c>
      <c r="BZ10" s="9">
        <f t="shared" si="65"/>
        <v>5120</v>
      </c>
      <c r="CB10" s="19">
        <v>3.09</v>
      </c>
      <c r="CC10" s="9"/>
      <c r="CD10" s="9">
        <f t="shared" si="66"/>
        <v>18540</v>
      </c>
      <c r="CE10" s="9">
        <v>6000</v>
      </c>
      <c r="CF10" s="19">
        <v>0.64</v>
      </c>
      <c r="CG10" s="9">
        <f t="shared" si="67"/>
        <v>3840</v>
      </c>
      <c r="CI10" s="19">
        <v>3.09</v>
      </c>
      <c r="CJ10" s="9"/>
      <c r="CK10" s="9">
        <f t="shared" si="68"/>
        <v>18540</v>
      </c>
      <c r="CL10" s="9">
        <v>6000</v>
      </c>
      <c r="CM10" s="19">
        <v>0.64</v>
      </c>
      <c r="CN10" s="9">
        <f t="shared" si="69"/>
        <v>3840</v>
      </c>
      <c r="CP10" s="19">
        <v>3.09</v>
      </c>
      <c r="CQ10" s="9"/>
      <c r="CR10" s="9">
        <f t="shared" si="70"/>
        <v>9270</v>
      </c>
      <c r="CS10" s="9">
        <v>3000</v>
      </c>
      <c r="CT10" s="19">
        <v>0.64</v>
      </c>
      <c r="CU10" s="9">
        <f t="shared" si="71"/>
        <v>1920</v>
      </c>
      <c r="CV10" s="19"/>
      <c r="CW10" s="19">
        <f t="shared" si="72"/>
        <v>3.09</v>
      </c>
      <c r="CX10" s="9"/>
      <c r="CY10" s="9">
        <f t="shared" ref="CY10:CY12" si="74">CR10+CK10+CD10+BW10+BP10+BI10+BB10+AU10+AN10+AG10+S10+Z10</f>
        <v>225570</v>
      </c>
      <c r="CZ10" s="9">
        <f t="shared" ref="CZ10:CZ12" si="75">CS10+CL10+CE10+BX10+BQ10+BJ10+BC10+AV10+AO10+AH10+T10+AA10</f>
        <v>73000</v>
      </c>
      <c r="DA10" s="8">
        <f t="shared" si="48"/>
        <v>0.64</v>
      </c>
      <c r="DB10" s="9">
        <f t="shared" ref="DB10:DB12" si="76">CU10+CN10+CG10+BZ10+BS10+BL10+BE10+AX10+AQ10+AJ10+V10+AC10</f>
        <v>46720</v>
      </c>
    </row>
    <row r="11" spans="1:106" x14ac:dyDescent="0.25">
      <c r="A11" s="87"/>
      <c r="B11" s="18"/>
      <c r="C11" s="80" t="s">
        <v>21</v>
      </c>
      <c r="D11" s="80" t="s">
        <v>33</v>
      </c>
      <c r="E11" s="14" t="s">
        <v>36</v>
      </c>
      <c r="F11" s="16">
        <v>151555000</v>
      </c>
      <c r="U11" s="19">
        <v>0</v>
      </c>
      <c r="V11" s="9">
        <f t="shared" si="73"/>
        <v>0</v>
      </c>
      <c r="Y11" s="9"/>
      <c r="AB11" s="19">
        <v>0</v>
      </c>
      <c r="AC11" s="9">
        <f t="shared" si="51"/>
        <v>0</v>
      </c>
      <c r="AE11" s="19"/>
      <c r="AF11" s="9"/>
      <c r="AG11" s="9"/>
      <c r="AH11" s="9"/>
      <c r="AI11" s="19">
        <v>0</v>
      </c>
      <c r="AJ11" s="9">
        <f t="shared" si="53"/>
        <v>0</v>
      </c>
      <c r="AL11" s="19"/>
      <c r="AM11" s="9"/>
      <c r="AN11" s="9"/>
      <c r="AO11" s="9"/>
      <c r="AP11" s="19">
        <v>0</v>
      </c>
      <c r="AQ11" s="9">
        <f t="shared" si="55"/>
        <v>0</v>
      </c>
      <c r="AS11" s="19"/>
      <c r="AT11" s="9"/>
      <c r="AU11" s="9">
        <f t="shared" si="56"/>
        <v>0</v>
      </c>
      <c r="AV11" s="9"/>
      <c r="AW11" s="19">
        <v>0</v>
      </c>
      <c r="AX11" s="9">
        <f t="shared" si="57"/>
        <v>0</v>
      </c>
      <c r="AZ11" s="19"/>
      <c r="BA11" s="9"/>
      <c r="BB11" s="9">
        <f t="shared" si="58"/>
        <v>0</v>
      </c>
      <c r="BC11" s="9"/>
      <c r="BD11" s="19">
        <v>0</v>
      </c>
      <c r="BE11" s="9">
        <f t="shared" si="59"/>
        <v>0</v>
      </c>
      <c r="BG11" s="19"/>
      <c r="BH11" s="9"/>
      <c r="BI11" s="9">
        <f t="shared" si="60"/>
        <v>0</v>
      </c>
      <c r="BJ11" s="9"/>
      <c r="BK11" s="19">
        <v>0</v>
      </c>
      <c r="BL11" s="9">
        <f t="shared" si="61"/>
        <v>0</v>
      </c>
      <c r="BN11" s="19"/>
      <c r="BO11" s="9"/>
      <c r="BP11" s="9">
        <f t="shared" si="62"/>
        <v>0</v>
      </c>
      <c r="BQ11" s="9"/>
      <c r="BR11" s="19">
        <v>0</v>
      </c>
      <c r="BS11" s="9">
        <f t="shared" si="63"/>
        <v>0</v>
      </c>
      <c r="BU11" s="19"/>
      <c r="BV11" s="9"/>
      <c r="BW11" s="9">
        <f t="shared" si="64"/>
        <v>0</v>
      </c>
      <c r="BX11" s="9"/>
      <c r="BY11" s="19">
        <v>0</v>
      </c>
      <c r="BZ11" s="9">
        <f t="shared" si="65"/>
        <v>0</v>
      </c>
      <c r="CB11" s="19"/>
      <c r="CC11" s="9"/>
      <c r="CD11" s="9"/>
      <c r="CE11" s="9"/>
      <c r="CF11" s="19">
        <v>0</v>
      </c>
      <c r="CG11" s="9"/>
      <c r="CI11" s="19"/>
      <c r="CJ11" s="9"/>
      <c r="CK11" s="9">
        <f t="shared" si="68"/>
        <v>0</v>
      </c>
      <c r="CL11" s="9">
        <v>0</v>
      </c>
      <c r="CM11" s="19">
        <v>0</v>
      </c>
      <c r="CN11" s="9">
        <f t="shared" si="69"/>
        <v>0</v>
      </c>
      <c r="CP11" s="19"/>
      <c r="CQ11" s="9"/>
      <c r="CR11" s="9">
        <f t="shared" si="70"/>
        <v>0</v>
      </c>
      <c r="CS11" s="9">
        <v>0</v>
      </c>
      <c r="CT11" s="19">
        <v>0</v>
      </c>
      <c r="CU11" s="9">
        <f t="shared" si="71"/>
        <v>0</v>
      </c>
      <c r="CV11" s="19"/>
      <c r="CW11" s="19" t="e">
        <f t="shared" si="72"/>
        <v>#DIV/0!</v>
      </c>
      <c r="CX11" s="9"/>
      <c r="CY11" s="9">
        <f t="shared" si="74"/>
        <v>0</v>
      </c>
      <c r="CZ11" s="9">
        <f t="shared" si="75"/>
        <v>0</v>
      </c>
      <c r="DA11" s="8"/>
      <c r="DB11" s="9">
        <f t="shared" si="76"/>
        <v>0</v>
      </c>
    </row>
    <row r="12" spans="1:106" x14ac:dyDescent="0.25">
      <c r="A12" s="87"/>
      <c r="B12" s="18"/>
      <c r="C12" s="80" t="s">
        <v>21</v>
      </c>
      <c r="D12" s="80" t="s">
        <v>33</v>
      </c>
      <c r="E12" s="14" t="s">
        <v>37</v>
      </c>
      <c r="F12" s="16">
        <v>159100130</v>
      </c>
      <c r="U12" s="19">
        <v>0</v>
      </c>
      <c r="V12" s="9">
        <f t="shared" si="73"/>
        <v>0</v>
      </c>
      <c r="Y12" s="9"/>
      <c r="AB12" s="19">
        <v>0</v>
      </c>
      <c r="AC12" s="9">
        <f t="shared" si="51"/>
        <v>0</v>
      </c>
      <c r="AE12" s="19"/>
      <c r="AF12" s="9"/>
      <c r="AG12" s="9"/>
      <c r="AH12" s="9"/>
      <c r="AI12" s="19">
        <v>0</v>
      </c>
      <c r="AJ12" s="9">
        <f t="shared" si="53"/>
        <v>0</v>
      </c>
      <c r="AL12" s="19"/>
      <c r="AM12" s="9"/>
      <c r="AN12" s="9"/>
      <c r="AO12" s="9"/>
      <c r="AP12" s="19">
        <v>0</v>
      </c>
      <c r="AQ12" s="9">
        <f t="shared" si="55"/>
        <v>0</v>
      </c>
      <c r="AS12" s="19"/>
      <c r="AT12" s="9"/>
      <c r="AU12" s="9"/>
      <c r="AV12" s="9"/>
      <c r="AW12" s="19">
        <v>0</v>
      </c>
      <c r="AX12" s="9">
        <f t="shared" si="57"/>
        <v>0</v>
      </c>
      <c r="AZ12" s="19"/>
      <c r="BA12" s="9"/>
      <c r="BB12" s="9">
        <f t="shared" si="58"/>
        <v>0</v>
      </c>
      <c r="BC12" s="9"/>
      <c r="BD12" s="19">
        <v>0</v>
      </c>
      <c r="BE12" s="9">
        <f t="shared" si="59"/>
        <v>0</v>
      </c>
      <c r="BG12" s="19"/>
      <c r="BH12" s="9"/>
      <c r="BI12" s="9">
        <f t="shared" si="60"/>
        <v>0</v>
      </c>
      <c r="BJ12" s="9"/>
      <c r="BK12" s="19">
        <v>0</v>
      </c>
      <c r="BL12" s="9">
        <f t="shared" si="61"/>
        <v>0</v>
      </c>
      <c r="BN12" s="19"/>
      <c r="BO12" s="9"/>
      <c r="BP12" s="9">
        <f t="shared" si="62"/>
        <v>0</v>
      </c>
      <c r="BQ12" s="9"/>
      <c r="BR12" s="19">
        <v>0</v>
      </c>
      <c r="BS12" s="9">
        <f t="shared" si="63"/>
        <v>0</v>
      </c>
      <c r="BU12" s="19"/>
      <c r="BV12" s="9"/>
      <c r="BW12" s="9">
        <f t="shared" si="64"/>
        <v>0</v>
      </c>
      <c r="BX12" s="9"/>
      <c r="BY12" s="19">
        <v>0</v>
      </c>
      <c r="BZ12" s="9">
        <f t="shared" si="65"/>
        <v>0</v>
      </c>
      <c r="CB12" s="19"/>
      <c r="CC12" s="9"/>
      <c r="CD12" s="9"/>
      <c r="CE12" s="9"/>
      <c r="CF12" s="19">
        <v>0</v>
      </c>
      <c r="CG12" s="9"/>
      <c r="CI12" s="19"/>
      <c r="CJ12" s="9"/>
      <c r="CK12" s="9">
        <f t="shared" si="68"/>
        <v>0</v>
      </c>
      <c r="CL12" s="9">
        <v>0</v>
      </c>
      <c r="CM12" s="19">
        <v>0</v>
      </c>
      <c r="CN12" s="9">
        <f t="shared" si="69"/>
        <v>0</v>
      </c>
      <c r="CP12" s="19"/>
      <c r="CQ12" s="9"/>
      <c r="CR12" s="9">
        <f t="shared" si="70"/>
        <v>0</v>
      </c>
      <c r="CS12" s="9">
        <v>0</v>
      </c>
      <c r="CT12" s="19">
        <v>0</v>
      </c>
      <c r="CU12" s="9">
        <f t="shared" si="71"/>
        <v>0</v>
      </c>
      <c r="CV12" s="19"/>
      <c r="CW12" s="19" t="e">
        <f t="shared" si="72"/>
        <v>#DIV/0!</v>
      </c>
      <c r="CX12" s="9"/>
      <c r="CY12" s="9">
        <f t="shared" si="74"/>
        <v>0</v>
      </c>
      <c r="CZ12" s="9">
        <f t="shared" si="75"/>
        <v>0</v>
      </c>
      <c r="DA12" s="8"/>
      <c r="DB12" s="9">
        <f t="shared" si="76"/>
        <v>0</v>
      </c>
    </row>
    <row r="13" spans="1:106" x14ac:dyDescent="0.25">
      <c r="A13" s="87"/>
      <c r="B13" s="18"/>
      <c r="C13" s="80" t="s">
        <v>21</v>
      </c>
      <c r="D13" s="80" t="s">
        <v>38</v>
      </c>
      <c r="E13" s="17" t="s">
        <v>32</v>
      </c>
      <c r="F13" s="18"/>
      <c r="P13" s="70">
        <f t="shared" ref="P13" si="77">P14+P15+P16+P17+P18+P19+P20+P21+P22+P23</f>
        <v>0</v>
      </c>
      <c r="Q13" s="75">
        <f>S13/T13</f>
        <v>6.3023219814241482</v>
      </c>
      <c r="R13" s="70">
        <f t="shared" ref="R13" si="78">R14+R15+R16+R17+R18+R19+R20+R21+R22+R23</f>
        <v>0</v>
      </c>
      <c r="S13" s="70">
        <f>SUM(S14:S23)</f>
        <v>203565</v>
      </c>
      <c r="T13" s="70">
        <f>T14+T15+T16+T17+T18+T19+T20+T21+T22+T23</f>
        <v>32300</v>
      </c>
      <c r="U13" s="75">
        <f>V13/T13</f>
        <v>1.0267801857585139</v>
      </c>
      <c r="V13" s="70">
        <f t="shared" ref="V13:W13" si="79">V14+V15+V16+V17+V18+V19+V20+V21+V22+V23</f>
        <v>33165</v>
      </c>
      <c r="W13" s="70">
        <f t="shared" si="79"/>
        <v>0</v>
      </c>
      <c r="X13" s="75">
        <f>Z13/AA13</f>
        <v>6.2707207207207203</v>
      </c>
      <c r="Y13" s="70">
        <f t="shared" ref="Y13" si="80">Y14+Y15+Y16+Y17+Y18+Y19+Y20+Y21+Y22+Y23</f>
        <v>0</v>
      </c>
      <c r="Z13" s="70">
        <f>SUM(Z14:Z23)</f>
        <v>208815</v>
      </c>
      <c r="AA13" s="70">
        <f t="shared" ref="AA13:CL13" si="81">AA14+AA15+AA16+AA17+AA18+AA19+AA20+AA21+AA22+AA23</f>
        <v>33300</v>
      </c>
      <c r="AB13" s="75">
        <f>AC13/AA13</f>
        <v>1.0232732732732732</v>
      </c>
      <c r="AC13" s="70">
        <f t="shared" ref="AC13:AD13" si="82">AC14+AC15+AC16+AC17+AC18+AC19+AC20+AC21+AC22+AC23</f>
        <v>34075</v>
      </c>
      <c r="AD13" s="70">
        <f t="shared" si="82"/>
        <v>0</v>
      </c>
      <c r="AE13" s="75">
        <f>AG13/AH13</f>
        <v>6.4162900188323917</v>
      </c>
      <c r="AF13" s="70">
        <f t="shared" ref="AF13" si="83">AF14+AF15+AF16+AF17+AF18+AF19+AF20+AF21+AF22+AF23</f>
        <v>0</v>
      </c>
      <c r="AG13" s="70">
        <f t="shared" si="81"/>
        <v>340705</v>
      </c>
      <c r="AH13" s="70">
        <f t="shared" si="81"/>
        <v>53100</v>
      </c>
      <c r="AI13" s="75">
        <f>AJ13/AH13</f>
        <v>1.0850282485875706</v>
      </c>
      <c r="AJ13" s="70">
        <f t="shared" ref="AJ13:AK13" si="84">AJ14+AJ15+AJ16+AJ17+AJ18+AJ19+AJ20+AJ21+AJ22+AJ23</f>
        <v>57615</v>
      </c>
      <c r="AK13" s="70">
        <f t="shared" si="84"/>
        <v>0</v>
      </c>
      <c r="AL13" s="75">
        <f>AN13/AO13</f>
        <v>6.3558176100628927</v>
      </c>
      <c r="AM13" s="70">
        <f t="shared" ref="AM13" si="85">AM14+AM15+AM16+AM17+AM18+AM19+AM20+AM21+AM22+AM23</f>
        <v>0</v>
      </c>
      <c r="AN13" s="70">
        <f t="shared" si="81"/>
        <v>404230</v>
      </c>
      <c r="AO13" s="70">
        <f t="shared" si="81"/>
        <v>63600</v>
      </c>
      <c r="AP13" s="75">
        <f>AQ13/AO13</f>
        <v>1.0652515723270439</v>
      </c>
      <c r="AQ13" s="70">
        <f t="shared" ref="AQ13:AR13" si="86">AQ14+AQ15+AQ16+AQ17+AQ18+AQ19+AQ20+AQ21+AQ22+AQ23</f>
        <v>67750</v>
      </c>
      <c r="AR13" s="70">
        <f t="shared" si="86"/>
        <v>0</v>
      </c>
      <c r="AS13" s="75">
        <f>AU13/AV13</f>
        <v>5.7934513274336279</v>
      </c>
      <c r="AT13" s="70">
        <f t="shared" ref="AT13" si="87">AT14+AT15+AT16+AT17+AT18+AT19+AT20+AT21+AT22+AT23</f>
        <v>0</v>
      </c>
      <c r="AU13" s="70">
        <f t="shared" si="81"/>
        <v>327330</v>
      </c>
      <c r="AV13" s="70">
        <f t="shared" si="81"/>
        <v>56500</v>
      </c>
      <c r="AW13" s="75">
        <f>AX13/AV13</f>
        <v>1.0868141592920355</v>
      </c>
      <c r="AX13" s="70">
        <f t="shared" ref="AX13:AY13" si="88">AX14+AX15+AX16+AX17+AX18+AX19+AX20+AX21+AX22+AX23</f>
        <v>61405</v>
      </c>
      <c r="AY13" s="70">
        <f t="shared" si="88"/>
        <v>0</v>
      </c>
      <c r="AZ13" s="75">
        <f>BB13/BC13</f>
        <v>5.9474074074074075</v>
      </c>
      <c r="BA13" s="70">
        <f t="shared" ref="BA13" si="89">BA14+BA15+BA16+BA17+BA18+BA19+BA20+BA21+BA22+BA23</f>
        <v>0</v>
      </c>
      <c r="BB13" s="70">
        <f t="shared" si="81"/>
        <v>401450</v>
      </c>
      <c r="BC13" s="70">
        <f t="shared" si="81"/>
        <v>67500</v>
      </c>
      <c r="BD13" s="75">
        <f>BE13/BC13</f>
        <v>1.0911851851851853</v>
      </c>
      <c r="BE13" s="70">
        <f t="shared" ref="BE13:BF13" si="90">BE14+BE15+BE16+BE17+BE18+BE19+BE20+BE21+BE22+BE23</f>
        <v>73655</v>
      </c>
      <c r="BF13" s="70">
        <f t="shared" si="90"/>
        <v>0</v>
      </c>
      <c r="BG13" s="75">
        <f>BI13/BJ13</f>
        <v>5.9420833333333336</v>
      </c>
      <c r="BH13" s="70">
        <f t="shared" ref="BH13" si="91">BH14+BH15+BH16+BH17+BH18+BH19+BH20+BH21+BH22+BH23</f>
        <v>0</v>
      </c>
      <c r="BI13" s="70">
        <f t="shared" si="81"/>
        <v>499135</v>
      </c>
      <c r="BJ13" s="70">
        <f t="shared" si="81"/>
        <v>84000</v>
      </c>
      <c r="BK13" s="75">
        <f>BL13/BJ13</f>
        <v>1.0648809523809524</v>
      </c>
      <c r="BL13" s="70">
        <f t="shared" ref="BL13:BM13" si="92">BL14+BL15+BL16+BL17+BL18+BL19+BL20+BL21+BL22+BL23</f>
        <v>89450</v>
      </c>
      <c r="BM13" s="70">
        <f t="shared" si="92"/>
        <v>0</v>
      </c>
      <c r="BN13" s="75">
        <f>BP13/BQ13</f>
        <v>6.3272455089820356</v>
      </c>
      <c r="BO13" s="70">
        <f t="shared" ref="BO13" si="93">BO14+BO15+BO16+BO17+BO18+BO19+BO20+BO21+BO22+BO23</f>
        <v>0</v>
      </c>
      <c r="BP13" s="70">
        <f t="shared" si="81"/>
        <v>528325</v>
      </c>
      <c r="BQ13" s="70">
        <f t="shared" si="81"/>
        <v>83500</v>
      </c>
      <c r="BR13" s="75">
        <f>BS13/BQ13</f>
        <v>1.065808383233533</v>
      </c>
      <c r="BS13" s="70">
        <f t="shared" ref="BS13:BT13" si="94">BS14+BS15+BS16+BS17+BS18+BS19+BS20+BS21+BS22+BS23</f>
        <v>88995</v>
      </c>
      <c r="BT13" s="70">
        <f t="shared" si="94"/>
        <v>0</v>
      </c>
      <c r="BU13" s="75">
        <f>BW13/BX13</f>
        <v>6.3274193548387094</v>
      </c>
      <c r="BV13" s="70">
        <f t="shared" ref="BV13" si="95">BV14+BV15+BV16+BV17+BV18+BV19+BV20+BV21+BV22+BV23</f>
        <v>0</v>
      </c>
      <c r="BW13" s="70">
        <f t="shared" si="81"/>
        <v>392300</v>
      </c>
      <c r="BX13" s="70">
        <f t="shared" si="81"/>
        <v>62000</v>
      </c>
      <c r="BY13" s="75">
        <f>BZ13/BX13</f>
        <v>1.0520967741935483</v>
      </c>
      <c r="BZ13" s="70">
        <f t="shared" ref="BZ13" si="96">BZ14+BZ15+BZ16+BZ17+BZ18+BZ19+BZ20+BZ21+BZ22+BZ23</f>
        <v>65230</v>
      </c>
      <c r="CA13" s="70">
        <f t="shared" si="81"/>
        <v>0</v>
      </c>
      <c r="CB13" s="75">
        <f>CD13/CE13</f>
        <v>6.4629090909090907</v>
      </c>
      <c r="CC13" s="70">
        <f t="shared" si="81"/>
        <v>0</v>
      </c>
      <c r="CD13" s="70">
        <f t="shared" si="81"/>
        <v>355460</v>
      </c>
      <c r="CE13" s="70">
        <f t="shared" si="81"/>
        <v>55000</v>
      </c>
      <c r="CF13" s="75">
        <f>CG13/CE13</f>
        <v>1.0778181818181818</v>
      </c>
      <c r="CG13" s="70">
        <f t="shared" si="81"/>
        <v>59280</v>
      </c>
      <c r="CH13" s="70">
        <f t="shared" ref="CH13" si="97">CH14+CH15+CH16+CH17+CH18+CH19+CH20+CH21+CH22+CH23</f>
        <v>0</v>
      </c>
      <c r="CI13" s="75">
        <f>CK13/CL13</f>
        <v>6.4804255319148938</v>
      </c>
      <c r="CJ13" s="70">
        <f t="shared" ref="CJ13" si="98">CJ14+CJ15+CJ16+CJ17+CJ18+CJ19+CJ20+CJ21+CJ22+CJ23</f>
        <v>0</v>
      </c>
      <c r="CK13" s="70">
        <f t="shared" si="81"/>
        <v>304580</v>
      </c>
      <c r="CL13" s="70">
        <f t="shared" si="81"/>
        <v>47000</v>
      </c>
      <c r="CM13" s="75">
        <f>CN13/CL13</f>
        <v>1.1010638297872339</v>
      </c>
      <c r="CN13" s="70">
        <f>SUM(CN14:CN23)</f>
        <v>51750</v>
      </c>
      <c r="CO13" s="70">
        <f t="shared" ref="CO13:CZ13" si="99">CO14+CO15+CO16+CO17+CO18+CO19+CO20+CO21+CO22+CO23</f>
        <v>0</v>
      </c>
      <c r="CP13" s="75">
        <f>CR13/CS13</f>
        <v>6.5562295081967212</v>
      </c>
      <c r="CQ13" s="70">
        <f t="shared" ref="CQ13" si="100">CQ14+CQ15+CQ16+CQ17+CQ18+CQ19+CQ20+CQ21+CQ22+CQ23</f>
        <v>0</v>
      </c>
      <c r="CR13" s="70">
        <f t="shared" si="99"/>
        <v>199965</v>
      </c>
      <c r="CS13" s="70">
        <f t="shared" si="99"/>
        <v>30500</v>
      </c>
      <c r="CT13" s="75">
        <f>CU13/CS13</f>
        <v>1.1285245901639345</v>
      </c>
      <c r="CU13" s="70">
        <f t="shared" si="99"/>
        <v>34420</v>
      </c>
      <c r="CV13" s="70">
        <f t="shared" si="99"/>
        <v>0</v>
      </c>
      <c r="CW13" s="75">
        <f t="shared" si="72"/>
        <v>6.2335178811910819</v>
      </c>
      <c r="CX13" s="70">
        <f t="shared" si="99"/>
        <v>0</v>
      </c>
      <c r="CY13" s="70">
        <f t="shared" si="99"/>
        <v>4165860</v>
      </c>
      <c r="CZ13" s="70">
        <f t="shared" si="99"/>
        <v>668300</v>
      </c>
      <c r="DA13" s="75">
        <f>DB13/CZ13</f>
        <v>1.0725572347748018</v>
      </c>
      <c r="DB13" s="70">
        <f>SUM(DB14:DB23)</f>
        <v>716790</v>
      </c>
    </row>
    <row r="14" spans="1:106" x14ac:dyDescent="0.25">
      <c r="A14" s="87"/>
      <c r="B14" s="18"/>
      <c r="C14" s="80" t="s">
        <v>21</v>
      </c>
      <c r="D14" s="80" t="s">
        <v>38</v>
      </c>
      <c r="E14" s="14" t="s">
        <v>39</v>
      </c>
      <c r="F14" s="16">
        <v>152052400</v>
      </c>
      <c r="Q14" s="19">
        <v>6.16</v>
      </c>
      <c r="S14" s="9">
        <f t="shared" si="49"/>
        <v>110880</v>
      </c>
      <c r="T14" s="9">
        <v>18000</v>
      </c>
      <c r="U14" s="19">
        <v>0.95</v>
      </c>
      <c r="V14" s="9">
        <f t="shared" ref="V14:V26" si="101">U14*T14</f>
        <v>17100</v>
      </c>
      <c r="X14" s="19">
        <v>6.16</v>
      </c>
      <c r="Y14" s="9"/>
      <c r="Z14" s="9">
        <f t="shared" si="50"/>
        <v>110880</v>
      </c>
      <c r="AA14" s="9">
        <v>18000</v>
      </c>
      <c r="AB14" s="19">
        <v>0.95</v>
      </c>
      <c r="AC14" s="9">
        <f t="shared" ref="AC14:AC26" si="102">AB14*AA14</f>
        <v>17100</v>
      </c>
      <c r="AE14" s="19">
        <v>6.16</v>
      </c>
      <c r="AF14" s="9"/>
      <c r="AG14" s="9">
        <f t="shared" si="52"/>
        <v>123200</v>
      </c>
      <c r="AH14" s="9">
        <v>20000</v>
      </c>
      <c r="AI14" s="19">
        <v>0.95</v>
      </c>
      <c r="AJ14" s="9">
        <f t="shared" ref="AJ14:AJ26" si="103">AI14*AH14</f>
        <v>19000</v>
      </c>
      <c r="AL14" s="19">
        <v>6.16</v>
      </c>
      <c r="AM14" s="9"/>
      <c r="AN14" s="9">
        <f t="shared" si="54"/>
        <v>184800</v>
      </c>
      <c r="AO14" s="9">
        <v>30000</v>
      </c>
      <c r="AP14" s="19">
        <v>0.95</v>
      </c>
      <c r="AQ14" s="9">
        <f t="shared" ref="AQ14:AQ26" si="104">AP14*AO14</f>
        <v>28500</v>
      </c>
      <c r="AS14" s="19">
        <v>6.16</v>
      </c>
      <c r="AT14" s="9"/>
      <c r="AU14" s="9">
        <f t="shared" si="56"/>
        <v>123200</v>
      </c>
      <c r="AV14" s="9">
        <v>20000</v>
      </c>
      <c r="AW14" s="19">
        <v>0.95</v>
      </c>
      <c r="AX14" s="9">
        <f t="shared" ref="AX14:AX26" si="105">AW14*AV14</f>
        <v>19000</v>
      </c>
      <c r="AZ14" s="19">
        <v>6.16</v>
      </c>
      <c r="BA14" s="9"/>
      <c r="BB14" s="9">
        <f t="shared" si="58"/>
        <v>154000</v>
      </c>
      <c r="BC14" s="9">
        <v>25000</v>
      </c>
      <c r="BD14" s="19">
        <v>0.95</v>
      </c>
      <c r="BE14" s="9">
        <f t="shared" ref="BE14:BE26" si="106">BD14*BC14</f>
        <v>23750</v>
      </c>
      <c r="BG14" s="19">
        <v>6.16</v>
      </c>
      <c r="BH14" s="9"/>
      <c r="BI14" s="9">
        <f t="shared" si="60"/>
        <v>215600</v>
      </c>
      <c r="BJ14" s="9">
        <v>35000</v>
      </c>
      <c r="BK14" s="19">
        <v>0.95</v>
      </c>
      <c r="BL14" s="9">
        <f t="shared" ref="BL14:BL26" si="107">BK14*BJ14</f>
        <v>33250</v>
      </c>
      <c r="BN14" s="19">
        <v>6.16</v>
      </c>
      <c r="BO14" s="9"/>
      <c r="BP14" s="9">
        <f t="shared" si="62"/>
        <v>215600</v>
      </c>
      <c r="BQ14" s="9">
        <v>35000</v>
      </c>
      <c r="BR14" s="19">
        <v>0.95</v>
      </c>
      <c r="BS14" s="9">
        <f t="shared" ref="BS14:BS26" si="108">BR14*BQ14</f>
        <v>33250</v>
      </c>
      <c r="BU14" s="19">
        <v>6.16</v>
      </c>
      <c r="BV14" s="9"/>
      <c r="BW14" s="9">
        <f t="shared" si="64"/>
        <v>154000</v>
      </c>
      <c r="BX14" s="9">
        <v>25000</v>
      </c>
      <c r="BY14" s="19">
        <v>0.95</v>
      </c>
      <c r="BZ14" s="9">
        <f t="shared" ref="BZ14:BZ26" si="109">BY14*BX14</f>
        <v>23750</v>
      </c>
      <c r="CB14" s="19">
        <v>6.16</v>
      </c>
      <c r="CC14" s="9"/>
      <c r="CD14" s="9">
        <f t="shared" si="66"/>
        <v>154000</v>
      </c>
      <c r="CE14" s="9">
        <v>25000</v>
      </c>
      <c r="CF14" s="19">
        <v>0.95</v>
      </c>
      <c r="CG14" s="9">
        <f t="shared" si="67"/>
        <v>23750</v>
      </c>
      <c r="CI14" s="19">
        <v>6.16</v>
      </c>
      <c r="CJ14" s="9"/>
      <c r="CK14" s="9">
        <f t="shared" si="68"/>
        <v>117040</v>
      </c>
      <c r="CL14" s="9">
        <v>19000</v>
      </c>
      <c r="CM14" s="19">
        <v>0.95</v>
      </c>
      <c r="CN14" s="9">
        <f t="shared" si="69"/>
        <v>18050</v>
      </c>
      <c r="CP14" s="19">
        <v>6.16</v>
      </c>
      <c r="CQ14" s="9"/>
      <c r="CR14" s="9">
        <f t="shared" si="70"/>
        <v>61600</v>
      </c>
      <c r="CS14" s="9">
        <v>10000</v>
      </c>
      <c r="CT14" s="19">
        <v>0.95</v>
      </c>
      <c r="CU14" s="9">
        <f t="shared" si="71"/>
        <v>9500</v>
      </c>
      <c r="CW14" s="19">
        <f t="shared" si="72"/>
        <v>6.16</v>
      </c>
      <c r="CY14" s="9">
        <f t="shared" ref="CY14:CY26" si="110">CR14+CK14+CD14+BW14+BP14+BI14+BB14+AU14+AN14+AG14+S14+Z14</f>
        <v>1724800</v>
      </c>
      <c r="CZ14" s="9">
        <f t="shared" ref="CZ14:CZ26" si="111">CS14+CL14+CE14+BX14+BQ14+BJ14+BC14+AV14+AO14+AH14+T14+AA14</f>
        <v>280000</v>
      </c>
      <c r="DA14" s="8">
        <f t="shared" ref="DA14:DA26" si="112">DB14/CZ14</f>
        <v>0.95</v>
      </c>
      <c r="DB14" s="9">
        <f t="shared" ref="DB14:DB26" si="113">CU14+CN14+CG14+BZ14+BS14+BL14+BE14+AX14+AQ14+AJ14+V14+AC14</f>
        <v>266000</v>
      </c>
    </row>
    <row r="15" spans="1:106" x14ac:dyDescent="0.25">
      <c r="A15" s="87"/>
      <c r="B15" s="18"/>
      <c r="C15" s="80" t="s">
        <v>21</v>
      </c>
      <c r="D15" s="80" t="s">
        <v>38</v>
      </c>
      <c r="E15" s="15" t="s">
        <v>34</v>
      </c>
      <c r="F15" s="16">
        <v>181930101</v>
      </c>
      <c r="Q15" s="19">
        <v>8.52</v>
      </c>
      <c r="S15" s="9">
        <f t="shared" si="49"/>
        <v>25560</v>
      </c>
      <c r="T15" s="9">
        <v>3000</v>
      </c>
      <c r="U15" s="19">
        <v>1.6</v>
      </c>
      <c r="V15" s="9">
        <f t="shared" si="101"/>
        <v>4800</v>
      </c>
      <c r="X15" s="19">
        <v>8.52</v>
      </c>
      <c r="Y15" s="9"/>
      <c r="Z15" s="9">
        <f t="shared" si="50"/>
        <v>25560</v>
      </c>
      <c r="AA15" s="9">
        <v>3000</v>
      </c>
      <c r="AB15" s="19">
        <v>1.6</v>
      </c>
      <c r="AC15" s="9">
        <f t="shared" si="102"/>
        <v>4800</v>
      </c>
      <c r="AE15" s="19">
        <v>8.52</v>
      </c>
      <c r="AF15" s="9"/>
      <c r="AG15" s="9">
        <f t="shared" si="52"/>
        <v>68160</v>
      </c>
      <c r="AH15" s="9">
        <v>8000</v>
      </c>
      <c r="AI15" s="19">
        <v>1.6</v>
      </c>
      <c r="AJ15" s="9">
        <f t="shared" si="103"/>
        <v>12800</v>
      </c>
      <c r="AL15" s="19">
        <v>8.52</v>
      </c>
      <c r="AM15" s="9"/>
      <c r="AN15" s="9">
        <f t="shared" si="54"/>
        <v>59640</v>
      </c>
      <c r="AO15" s="9">
        <v>7000</v>
      </c>
      <c r="AP15" s="19">
        <v>1.6</v>
      </c>
      <c r="AQ15" s="9">
        <f t="shared" si="104"/>
        <v>11200</v>
      </c>
      <c r="AS15" s="19">
        <v>8.52</v>
      </c>
      <c r="AT15" s="9"/>
      <c r="AU15" s="9">
        <f t="shared" si="56"/>
        <v>68160</v>
      </c>
      <c r="AV15" s="9">
        <v>8000</v>
      </c>
      <c r="AW15" s="19">
        <v>1.6</v>
      </c>
      <c r="AX15" s="9">
        <f t="shared" si="105"/>
        <v>12800</v>
      </c>
      <c r="AZ15" s="19">
        <v>8.52</v>
      </c>
      <c r="BA15" s="9"/>
      <c r="BB15" s="9">
        <f t="shared" si="58"/>
        <v>85200</v>
      </c>
      <c r="BC15" s="9">
        <v>10000</v>
      </c>
      <c r="BD15" s="19">
        <v>1.6</v>
      </c>
      <c r="BE15" s="9">
        <f t="shared" si="106"/>
        <v>16000</v>
      </c>
      <c r="BG15" s="19">
        <v>8.52</v>
      </c>
      <c r="BH15" s="9"/>
      <c r="BI15" s="9">
        <f t="shared" si="60"/>
        <v>93720</v>
      </c>
      <c r="BJ15" s="9">
        <v>11000</v>
      </c>
      <c r="BK15" s="19">
        <v>1.6</v>
      </c>
      <c r="BL15" s="9">
        <f t="shared" si="107"/>
        <v>17600</v>
      </c>
      <c r="BN15" s="19">
        <v>8.52</v>
      </c>
      <c r="BO15" s="9"/>
      <c r="BP15" s="9">
        <f t="shared" si="62"/>
        <v>93720</v>
      </c>
      <c r="BQ15" s="9">
        <v>11000</v>
      </c>
      <c r="BR15" s="19">
        <v>1.6</v>
      </c>
      <c r="BS15" s="9">
        <f t="shared" si="108"/>
        <v>17600</v>
      </c>
      <c r="BU15" s="19">
        <v>8.52</v>
      </c>
      <c r="BV15" s="9"/>
      <c r="BW15" s="9">
        <f t="shared" si="64"/>
        <v>76680</v>
      </c>
      <c r="BX15" s="9">
        <v>9000</v>
      </c>
      <c r="BY15" s="19">
        <v>1.6</v>
      </c>
      <c r="BZ15" s="9">
        <f t="shared" si="109"/>
        <v>14400</v>
      </c>
      <c r="CB15" s="19">
        <v>8.52</v>
      </c>
      <c r="CC15" s="9"/>
      <c r="CD15" s="9">
        <f t="shared" si="66"/>
        <v>76680</v>
      </c>
      <c r="CE15" s="9">
        <v>9000</v>
      </c>
      <c r="CF15" s="19">
        <v>1.6</v>
      </c>
      <c r="CG15" s="9">
        <f t="shared" si="67"/>
        <v>14400</v>
      </c>
      <c r="CI15" s="19">
        <v>8.52</v>
      </c>
      <c r="CJ15" s="9"/>
      <c r="CK15" s="9">
        <f t="shared" si="68"/>
        <v>76680</v>
      </c>
      <c r="CL15" s="9">
        <v>9000</v>
      </c>
      <c r="CM15" s="19">
        <v>1.6</v>
      </c>
      <c r="CN15" s="9">
        <f t="shared" si="69"/>
        <v>14400</v>
      </c>
      <c r="CP15" s="19">
        <v>8.52</v>
      </c>
      <c r="CQ15" s="9"/>
      <c r="CR15" s="9">
        <f t="shared" si="70"/>
        <v>59640</v>
      </c>
      <c r="CS15" s="9">
        <v>7000</v>
      </c>
      <c r="CT15" s="19">
        <v>1.6</v>
      </c>
      <c r="CU15" s="9">
        <f t="shared" si="71"/>
        <v>11200</v>
      </c>
      <c r="CW15" s="19">
        <f t="shared" si="72"/>
        <v>8.52</v>
      </c>
      <c r="CY15" s="9">
        <f t="shared" si="110"/>
        <v>809400</v>
      </c>
      <c r="CZ15" s="9">
        <f t="shared" si="111"/>
        <v>95000</v>
      </c>
      <c r="DA15" s="8">
        <f t="shared" si="112"/>
        <v>1.6</v>
      </c>
      <c r="DB15" s="9">
        <f t="shared" si="113"/>
        <v>152000</v>
      </c>
    </row>
    <row r="16" spans="1:106" x14ac:dyDescent="0.25">
      <c r="A16" s="87"/>
      <c r="B16" s="18"/>
      <c r="C16" s="80" t="s">
        <v>21</v>
      </c>
      <c r="D16" s="80" t="s">
        <v>38</v>
      </c>
      <c r="E16" s="15" t="s">
        <v>40</v>
      </c>
      <c r="F16" s="16">
        <v>181940120</v>
      </c>
      <c r="Q16" s="19">
        <v>6.29</v>
      </c>
      <c r="S16" s="9">
        <f t="shared" si="49"/>
        <v>12580</v>
      </c>
      <c r="T16" s="9">
        <v>2000</v>
      </c>
      <c r="U16" s="19">
        <v>1.45</v>
      </c>
      <c r="V16" s="9">
        <f t="shared" si="101"/>
        <v>2900</v>
      </c>
      <c r="X16" s="19">
        <v>6.29</v>
      </c>
      <c r="Y16" s="9"/>
      <c r="Z16" s="9">
        <f t="shared" si="50"/>
        <v>12580</v>
      </c>
      <c r="AA16" s="9">
        <v>2000</v>
      </c>
      <c r="AB16" s="19">
        <v>1.45</v>
      </c>
      <c r="AC16" s="9">
        <f t="shared" si="102"/>
        <v>2900</v>
      </c>
      <c r="AE16" s="19">
        <v>6.29</v>
      </c>
      <c r="AF16" s="9"/>
      <c r="AG16" s="9">
        <f t="shared" si="52"/>
        <v>37740</v>
      </c>
      <c r="AH16" s="9">
        <v>6000</v>
      </c>
      <c r="AI16" s="19">
        <v>1.45</v>
      </c>
      <c r="AJ16" s="9">
        <f t="shared" si="103"/>
        <v>8700</v>
      </c>
      <c r="AL16" s="19">
        <v>6.29</v>
      </c>
      <c r="AM16" s="9"/>
      <c r="AN16" s="9">
        <f t="shared" si="54"/>
        <v>44030</v>
      </c>
      <c r="AO16" s="9">
        <v>7000</v>
      </c>
      <c r="AP16" s="19">
        <v>1.45</v>
      </c>
      <c r="AQ16" s="9">
        <f t="shared" si="104"/>
        <v>10150</v>
      </c>
      <c r="AS16" s="19">
        <v>6.29</v>
      </c>
      <c r="AT16" s="9"/>
      <c r="AU16" s="9">
        <f t="shared" si="56"/>
        <v>44030</v>
      </c>
      <c r="AV16" s="9">
        <v>7000</v>
      </c>
      <c r="AW16" s="19">
        <v>1.45</v>
      </c>
      <c r="AX16" s="9">
        <f t="shared" si="105"/>
        <v>10150</v>
      </c>
      <c r="AZ16" s="19">
        <v>6.29</v>
      </c>
      <c r="BA16" s="9"/>
      <c r="BB16" s="9">
        <f t="shared" si="58"/>
        <v>56610</v>
      </c>
      <c r="BC16" s="9">
        <v>9000</v>
      </c>
      <c r="BD16" s="19">
        <v>1.45</v>
      </c>
      <c r="BE16" s="9">
        <f t="shared" si="106"/>
        <v>13050</v>
      </c>
      <c r="BG16" s="19">
        <v>6.29</v>
      </c>
      <c r="BH16" s="9"/>
      <c r="BI16" s="9">
        <f t="shared" si="60"/>
        <v>56610</v>
      </c>
      <c r="BJ16" s="9">
        <v>9000</v>
      </c>
      <c r="BK16" s="19">
        <v>1.45</v>
      </c>
      <c r="BL16" s="9">
        <f t="shared" si="107"/>
        <v>13050</v>
      </c>
      <c r="BN16" s="19">
        <v>6.29</v>
      </c>
      <c r="BO16" s="9"/>
      <c r="BP16" s="9">
        <f t="shared" si="62"/>
        <v>56610</v>
      </c>
      <c r="BQ16" s="9">
        <v>9000</v>
      </c>
      <c r="BR16" s="19">
        <v>1.45</v>
      </c>
      <c r="BS16" s="9">
        <f t="shared" si="108"/>
        <v>13050</v>
      </c>
      <c r="BU16" s="19">
        <v>6.29</v>
      </c>
      <c r="BV16" s="9"/>
      <c r="BW16" s="9">
        <f t="shared" si="64"/>
        <v>31450</v>
      </c>
      <c r="BX16" s="9">
        <v>5000</v>
      </c>
      <c r="BY16" s="19">
        <v>1.45</v>
      </c>
      <c r="BZ16" s="9">
        <f t="shared" si="109"/>
        <v>7250</v>
      </c>
      <c r="CB16" s="19">
        <v>6.29</v>
      </c>
      <c r="CC16" s="9"/>
      <c r="CD16" s="9">
        <f t="shared" si="66"/>
        <v>25160</v>
      </c>
      <c r="CE16" s="9">
        <v>4000</v>
      </c>
      <c r="CF16" s="19">
        <v>1.45</v>
      </c>
      <c r="CG16" s="9">
        <f t="shared" si="67"/>
        <v>5800</v>
      </c>
      <c r="CI16" s="19">
        <v>6.29</v>
      </c>
      <c r="CJ16" s="9"/>
      <c r="CK16" s="9">
        <f t="shared" si="68"/>
        <v>25160</v>
      </c>
      <c r="CL16" s="9">
        <v>4000</v>
      </c>
      <c r="CM16" s="19">
        <v>1.45</v>
      </c>
      <c r="CN16" s="9">
        <f t="shared" si="69"/>
        <v>5800</v>
      </c>
      <c r="CP16" s="19">
        <v>6.29</v>
      </c>
      <c r="CQ16" s="9"/>
      <c r="CR16" s="9">
        <f t="shared" si="70"/>
        <v>18870</v>
      </c>
      <c r="CS16" s="9">
        <v>3000</v>
      </c>
      <c r="CT16" s="19">
        <v>1.45</v>
      </c>
      <c r="CU16" s="9">
        <f t="shared" si="71"/>
        <v>4350</v>
      </c>
      <c r="CW16" s="19">
        <f t="shared" si="72"/>
        <v>6.29</v>
      </c>
      <c r="CY16" s="9">
        <f t="shared" si="110"/>
        <v>421430</v>
      </c>
      <c r="CZ16" s="9">
        <f t="shared" si="111"/>
        <v>67000</v>
      </c>
      <c r="DA16" s="8">
        <f t="shared" si="112"/>
        <v>1.45</v>
      </c>
      <c r="DB16" s="9">
        <f t="shared" si="113"/>
        <v>97150</v>
      </c>
    </row>
    <row r="17" spans="1:106" x14ac:dyDescent="0.25">
      <c r="A17" s="87"/>
      <c r="B17" s="18"/>
      <c r="C17" s="80" t="s">
        <v>21</v>
      </c>
      <c r="D17" s="80" t="s">
        <v>38</v>
      </c>
      <c r="E17" s="14" t="s">
        <v>41</v>
      </c>
      <c r="F17" s="16">
        <v>156990100</v>
      </c>
      <c r="Q17" s="19">
        <v>4.74</v>
      </c>
      <c r="S17" s="9">
        <f t="shared" si="49"/>
        <v>9480</v>
      </c>
      <c r="T17" s="9">
        <v>2000</v>
      </c>
      <c r="U17" s="19">
        <v>0.76</v>
      </c>
      <c r="V17" s="9">
        <f t="shared" si="101"/>
        <v>1520</v>
      </c>
      <c r="X17" s="19">
        <v>4.74</v>
      </c>
      <c r="Y17" s="9"/>
      <c r="Z17" s="9">
        <f t="shared" si="50"/>
        <v>9480</v>
      </c>
      <c r="AA17" s="9">
        <v>2000</v>
      </c>
      <c r="AB17" s="19">
        <v>0.76</v>
      </c>
      <c r="AC17" s="9">
        <f t="shared" si="102"/>
        <v>1520</v>
      </c>
      <c r="AE17" s="19">
        <v>4.74</v>
      </c>
      <c r="AF17" s="9"/>
      <c r="AG17" s="9">
        <f t="shared" si="52"/>
        <v>18960</v>
      </c>
      <c r="AH17" s="9">
        <v>4000</v>
      </c>
      <c r="AI17" s="19">
        <v>0.76</v>
      </c>
      <c r="AJ17" s="9">
        <f t="shared" si="103"/>
        <v>3040</v>
      </c>
      <c r="AL17" s="19">
        <v>4.74</v>
      </c>
      <c r="AM17" s="9"/>
      <c r="AN17" s="9">
        <f t="shared" si="54"/>
        <v>14220</v>
      </c>
      <c r="AO17" s="9">
        <v>3000</v>
      </c>
      <c r="AP17" s="19">
        <v>0.76</v>
      </c>
      <c r="AQ17" s="9">
        <f t="shared" si="104"/>
        <v>2280</v>
      </c>
      <c r="AS17" s="19">
        <v>4.74</v>
      </c>
      <c r="AT17" s="9"/>
      <c r="AU17" s="9">
        <f t="shared" si="56"/>
        <v>23700</v>
      </c>
      <c r="AV17" s="9">
        <v>5000</v>
      </c>
      <c r="AW17" s="19">
        <v>0.76</v>
      </c>
      <c r="AX17" s="9">
        <f t="shared" si="105"/>
        <v>3800</v>
      </c>
      <c r="AZ17" s="19">
        <v>4.74</v>
      </c>
      <c r="BA17" s="9"/>
      <c r="BB17" s="9">
        <f t="shared" si="58"/>
        <v>23700</v>
      </c>
      <c r="BC17" s="9">
        <v>5000</v>
      </c>
      <c r="BD17" s="19">
        <v>0.76</v>
      </c>
      <c r="BE17" s="9">
        <f t="shared" si="106"/>
        <v>3800</v>
      </c>
      <c r="BG17" s="19">
        <v>4.74</v>
      </c>
      <c r="BH17" s="9"/>
      <c r="BI17" s="9">
        <f t="shared" si="60"/>
        <v>37920</v>
      </c>
      <c r="BJ17" s="9">
        <v>8000</v>
      </c>
      <c r="BK17" s="19">
        <v>0.76</v>
      </c>
      <c r="BL17" s="9">
        <f t="shared" si="107"/>
        <v>6080</v>
      </c>
      <c r="BN17" s="19">
        <v>4.74</v>
      </c>
      <c r="BO17" s="9"/>
      <c r="BP17" s="9">
        <f t="shared" si="62"/>
        <v>37920</v>
      </c>
      <c r="BQ17" s="9">
        <v>8000</v>
      </c>
      <c r="BR17" s="19">
        <v>0.76</v>
      </c>
      <c r="BS17" s="9">
        <f t="shared" si="108"/>
        <v>6080</v>
      </c>
      <c r="BU17" s="19">
        <v>4.74</v>
      </c>
      <c r="BV17" s="9"/>
      <c r="BW17" s="9">
        <f t="shared" si="64"/>
        <v>42660</v>
      </c>
      <c r="BX17" s="9">
        <v>9000</v>
      </c>
      <c r="BY17" s="19">
        <v>0.76</v>
      </c>
      <c r="BZ17" s="9">
        <f t="shared" si="109"/>
        <v>6840</v>
      </c>
      <c r="CB17" s="19">
        <v>4.74</v>
      </c>
      <c r="CC17" s="9"/>
      <c r="CD17" s="9">
        <f t="shared" si="66"/>
        <v>18960</v>
      </c>
      <c r="CE17" s="9">
        <v>4000</v>
      </c>
      <c r="CF17" s="19">
        <v>0.76</v>
      </c>
      <c r="CG17" s="9">
        <f t="shared" si="67"/>
        <v>3040</v>
      </c>
      <c r="CI17" s="19">
        <v>4.74</v>
      </c>
      <c r="CJ17" s="9"/>
      <c r="CK17" s="9">
        <f t="shared" si="68"/>
        <v>18960</v>
      </c>
      <c r="CL17" s="9">
        <v>4000</v>
      </c>
      <c r="CM17" s="19">
        <v>0.76</v>
      </c>
      <c r="CN17" s="9">
        <f t="shared" si="69"/>
        <v>3040</v>
      </c>
      <c r="CP17" s="19">
        <v>4.74</v>
      </c>
      <c r="CQ17" s="9"/>
      <c r="CR17" s="9">
        <f t="shared" si="70"/>
        <v>14220</v>
      </c>
      <c r="CS17" s="9">
        <v>3000</v>
      </c>
      <c r="CT17" s="19">
        <v>0.76</v>
      </c>
      <c r="CU17" s="9">
        <f t="shared" si="71"/>
        <v>2280</v>
      </c>
      <c r="CW17" s="19">
        <f t="shared" si="72"/>
        <v>4.74</v>
      </c>
      <c r="CY17" s="9">
        <f t="shared" si="110"/>
        <v>270180</v>
      </c>
      <c r="CZ17" s="9">
        <f t="shared" si="111"/>
        <v>57000</v>
      </c>
      <c r="DA17" s="8">
        <f t="shared" si="112"/>
        <v>0.76</v>
      </c>
      <c r="DB17" s="9">
        <f t="shared" si="113"/>
        <v>43320</v>
      </c>
    </row>
    <row r="18" spans="1:106" x14ac:dyDescent="0.25">
      <c r="A18" s="87"/>
      <c r="B18" s="18"/>
      <c r="C18" s="80" t="s">
        <v>21</v>
      </c>
      <c r="D18" s="80" t="s">
        <v>38</v>
      </c>
      <c r="E18" s="14" t="s">
        <v>42</v>
      </c>
      <c r="F18" s="16">
        <v>152100101</v>
      </c>
      <c r="Q18" s="19">
        <v>5.36</v>
      </c>
      <c r="S18" s="9">
        <f t="shared" si="49"/>
        <v>10720</v>
      </c>
      <c r="T18" s="9">
        <v>2000</v>
      </c>
      <c r="U18" s="19">
        <v>0.98</v>
      </c>
      <c r="V18" s="9">
        <f t="shared" si="101"/>
        <v>1960</v>
      </c>
      <c r="X18" s="19">
        <v>5.36</v>
      </c>
      <c r="Y18" s="9"/>
      <c r="Z18" s="9">
        <f t="shared" si="50"/>
        <v>10720</v>
      </c>
      <c r="AA18" s="9">
        <v>2000</v>
      </c>
      <c r="AB18" s="19">
        <v>0.98</v>
      </c>
      <c r="AC18" s="9">
        <f t="shared" si="102"/>
        <v>1960</v>
      </c>
      <c r="AE18" s="19">
        <v>5.36</v>
      </c>
      <c r="AF18" s="9"/>
      <c r="AG18" s="9">
        <f t="shared" si="52"/>
        <v>16080.000000000002</v>
      </c>
      <c r="AH18" s="9">
        <v>3000</v>
      </c>
      <c r="AI18" s="19">
        <v>0.98</v>
      </c>
      <c r="AJ18" s="9">
        <f t="shared" si="103"/>
        <v>2940</v>
      </c>
      <c r="AL18" s="19">
        <v>5.36</v>
      </c>
      <c r="AM18" s="9"/>
      <c r="AN18" s="9">
        <f t="shared" si="54"/>
        <v>21440</v>
      </c>
      <c r="AO18" s="9">
        <v>4000</v>
      </c>
      <c r="AP18" s="19">
        <v>0.98</v>
      </c>
      <c r="AQ18" s="9">
        <f t="shared" si="104"/>
        <v>3920</v>
      </c>
      <c r="AS18" s="19">
        <v>5.36</v>
      </c>
      <c r="AT18" s="9"/>
      <c r="AU18" s="9">
        <f t="shared" si="56"/>
        <v>21440</v>
      </c>
      <c r="AV18" s="9">
        <v>4000</v>
      </c>
      <c r="AW18" s="19">
        <v>0.98</v>
      </c>
      <c r="AX18" s="9">
        <f t="shared" si="105"/>
        <v>3920</v>
      </c>
      <c r="AZ18" s="19">
        <v>5.36</v>
      </c>
      <c r="BA18" s="9"/>
      <c r="BB18" s="9">
        <f t="shared" si="58"/>
        <v>21440</v>
      </c>
      <c r="BC18" s="9">
        <v>4000</v>
      </c>
      <c r="BD18" s="19">
        <v>0.98</v>
      </c>
      <c r="BE18" s="9">
        <f t="shared" si="106"/>
        <v>3920</v>
      </c>
      <c r="BG18" s="19">
        <v>5.36</v>
      </c>
      <c r="BH18" s="9"/>
      <c r="BI18" s="9">
        <f t="shared" si="60"/>
        <v>32160.000000000004</v>
      </c>
      <c r="BJ18" s="9">
        <v>6000</v>
      </c>
      <c r="BK18" s="19">
        <v>0.98</v>
      </c>
      <c r="BL18" s="9">
        <f t="shared" si="107"/>
        <v>5880</v>
      </c>
      <c r="BN18" s="19">
        <v>5.36</v>
      </c>
      <c r="BO18" s="9"/>
      <c r="BP18" s="9">
        <f t="shared" si="62"/>
        <v>32160.000000000004</v>
      </c>
      <c r="BQ18" s="9">
        <v>6000</v>
      </c>
      <c r="BR18" s="19">
        <v>0.98</v>
      </c>
      <c r="BS18" s="9">
        <f t="shared" si="108"/>
        <v>5880</v>
      </c>
      <c r="BU18" s="19">
        <v>5.36</v>
      </c>
      <c r="BV18" s="9"/>
      <c r="BW18" s="9">
        <f t="shared" si="64"/>
        <v>16080.000000000002</v>
      </c>
      <c r="BX18" s="9">
        <v>3000</v>
      </c>
      <c r="BY18" s="19">
        <v>0.98</v>
      </c>
      <c r="BZ18" s="9">
        <f t="shared" si="109"/>
        <v>2940</v>
      </c>
      <c r="CB18" s="19">
        <v>5.36</v>
      </c>
      <c r="CC18" s="9"/>
      <c r="CD18" s="9">
        <f t="shared" si="66"/>
        <v>16080.000000000002</v>
      </c>
      <c r="CE18" s="9">
        <v>3000</v>
      </c>
      <c r="CF18" s="19">
        <v>0.98</v>
      </c>
      <c r="CG18" s="9">
        <f t="shared" si="67"/>
        <v>2940</v>
      </c>
      <c r="CI18" s="19">
        <v>5.36</v>
      </c>
      <c r="CJ18" s="9"/>
      <c r="CK18" s="9">
        <f t="shared" si="68"/>
        <v>16080.000000000002</v>
      </c>
      <c r="CL18" s="9">
        <v>3000</v>
      </c>
      <c r="CM18" s="19">
        <v>0.98</v>
      </c>
      <c r="CN18" s="9">
        <f t="shared" si="69"/>
        <v>2940</v>
      </c>
      <c r="CP18" s="19">
        <v>5.36</v>
      </c>
      <c r="CQ18" s="9"/>
      <c r="CR18" s="9">
        <f t="shared" si="70"/>
        <v>10720</v>
      </c>
      <c r="CS18" s="9">
        <v>2000</v>
      </c>
      <c r="CT18" s="19">
        <v>0.98</v>
      </c>
      <c r="CU18" s="9">
        <f t="shared" si="71"/>
        <v>1960</v>
      </c>
      <c r="CW18" s="19">
        <f t="shared" si="72"/>
        <v>5.36</v>
      </c>
      <c r="CY18" s="9">
        <f t="shared" si="110"/>
        <v>225120</v>
      </c>
      <c r="CZ18" s="9">
        <f t="shared" si="111"/>
        <v>42000</v>
      </c>
      <c r="DA18" s="8">
        <f t="shared" si="112"/>
        <v>0.98</v>
      </c>
      <c r="DB18" s="9">
        <f t="shared" si="113"/>
        <v>41160</v>
      </c>
    </row>
    <row r="19" spans="1:106" x14ac:dyDescent="0.25">
      <c r="A19" s="87"/>
      <c r="B19" s="18"/>
      <c r="C19" s="80" t="s">
        <v>21</v>
      </c>
      <c r="D19" s="80" t="s">
        <v>38</v>
      </c>
      <c r="E19" s="15" t="s">
        <v>43</v>
      </c>
      <c r="F19" s="16">
        <v>183340101</v>
      </c>
      <c r="Q19" s="19">
        <v>6.85</v>
      </c>
      <c r="S19" s="9">
        <f t="shared" si="49"/>
        <v>12330</v>
      </c>
      <c r="T19" s="9">
        <v>1800</v>
      </c>
      <c r="U19" s="19">
        <v>0.7</v>
      </c>
      <c r="V19" s="9">
        <f t="shared" si="101"/>
        <v>1260</v>
      </c>
      <c r="X19" s="19">
        <v>6.85</v>
      </c>
      <c r="Y19" s="9"/>
      <c r="Z19" s="9">
        <f t="shared" si="50"/>
        <v>12330</v>
      </c>
      <c r="AA19" s="9">
        <v>1800</v>
      </c>
      <c r="AB19" s="19">
        <v>0.7</v>
      </c>
      <c r="AC19" s="9">
        <f t="shared" si="102"/>
        <v>1260</v>
      </c>
      <c r="AE19" s="19">
        <v>6.85</v>
      </c>
      <c r="AF19" s="9"/>
      <c r="AG19" s="9">
        <f t="shared" si="52"/>
        <v>24660</v>
      </c>
      <c r="AH19" s="9">
        <v>3600</v>
      </c>
      <c r="AI19" s="19">
        <v>0.7</v>
      </c>
      <c r="AJ19" s="9">
        <f t="shared" si="103"/>
        <v>2520</v>
      </c>
      <c r="AL19" s="19">
        <v>6.85</v>
      </c>
      <c r="AM19" s="9"/>
      <c r="AN19" s="9">
        <f t="shared" si="54"/>
        <v>24660</v>
      </c>
      <c r="AO19" s="9">
        <v>3600</v>
      </c>
      <c r="AP19" s="19">
        <v>0.7</v>
      </c>
      <c r="AQ19" s="9">
        <f t="shared" si="104"/>
        <v>2520</v>
      </c>
      <c r="AS19" s="19">
        <v>6.85</v>
      </c>
      <c r="AT19" s="9"/>
      <c r="AU19" s="9">
        <f t="shared" si="56"/>
        <v>20550</v>
      </c>
      <c r="AV19" s="9">
        <v>3000</v>
      </c>
      <c r="AW19" s="19">
        <v>0.7</v>
      </c>
      <c r="AX19" s="9">
        <f t="shared" si="105"/>
        <v>2100</v>
      </c>
      <c r="AZ19" s="19">
        <v>6.85</v>
      </c>
      <c r="BA19" s="9"/>
      <c r="BB19" s="9">
        <f t="shared" si="58"/>
        <v>34250</v>
      </c>
      <c r="BC19" s="9">
        <v>5000</v>
      </c>
      <c r="BD19" s="19">
        <v>0.7</v>
      </c>
      <c r="BE19" s="9">
        <f t="shared" si="106"/>
        <v>3500</v>
      </c>
      <c r="BG19" s="19">
        <v>6.85</v>
      </c>
      <c r="BH19" s="9"/>
      <c r="BI19" s="9">
        <f t="shared" si="60"/>
        <v>34250</v>
      </c>
      <c r="BJ19" s="9">
        <v>5000</v>
      </c>
      <c r="BK19" s="19">
        <v>0.7</v>
      </c>
      <c r="BL19" s="9">
        <f t="shared" si="107"/>
        <v>3500</v>
      </c>
      <c r="BN19" s="19">
        <v>6.85</v>
      </c>
      <c r="BO19" s="9"/>
      <c r="BP19" s="9">
        <f t="shared" si="62"/>
        <v>34250</v>
      </c>
      <c r="BQ19" s="9">
        <v>5000</v>
      </c>
      <c r="BR19" s="19">
        <v>0.7</v>
      </c>
      <c r="BS19" s="9">
        <f t="shared" si="108"/>
        <v>3500</v>
      </c>
      <c r="BU19" s="19">
        <v>6.85</v>
      </c>
      <c r="BV19" s="9"/>
      <c r="BW19" s="9">
        <f t="shared" si="64"/>
        <v>27400</v>
      </c>
      <c r="BX19" s="9">
        <v>4000</v>
      </c>
      <c r="BY19" s="19">
        <v>0.7</v>
      </c>
      <c r="BZ19" s="9">
        <f t="shared" si="109"/>
        <v>2800</v>
      </c>
      <c r="CB19" s="19">
        <v>6.85</v>
      </c>
      <c r="CC19" s="9"/>
      <c r="CD19" s="9">
        <f t="shared" si="66"/>
        <v>20550</v>
      </c>
      <c r="CE19" s="9">
        <v>3000</v>
      </c>
      <c r="CF19" s="19">
        <v>0.7</v>
      </c>
      <c r="CG19" s="9">
        <f t="shared" si="67"/>
        <v>2100</v>
      </c>
      <c r="CI19" s="19">
        <v>6.85</v>
      </c>
      <c r="CJ19" s="9"/>
      <c r="CK19" s="9">
        <f t="shared" si="68"/>
        <v>13700</v>
      </c>
      <c r="CL19" s="9">
        <v>2000</v>
      </c>
      <c r="CM19" s="19">
        <v>0.7</v>
      </c>
      <c r="CN19" s="9">
        <f t="shared" si="69"/>
        <v>1400</v>
      </c>
      <c r="CP19" s="19">
        <v>6.85</v>
      </c>
      <c r="CQ19" s="9"/>
      <c r="CR19" s="9">
        <f t="shared" si="70"/>
        <v>10275</v>
      </c>
      <c r="CS19" s="9">
        <v>1500</v>
      </c>
      <c r="CT19" s="19">
        <v>0.7</v>
      </c>
      <c r="CU19" s="9">
        <f t="shared" si="71"/>
        <v>1050</v>
      </c>
      <c r="CW19" s="19">
        <f t="shared" si="72"/>
        <v>6.85</v>
      </c>
      <c r="CY19" s="9">
        <f t="shared" si="110"/>
        <v>269205</v>
      </c>
      <c r="CZ19" s="9">
        <f t="shared" si="111"/>
        <v>39300</v>
      </c>
      <c r="DA19" s="8">
        <f t="shared" si="112"/>
        <v>0.7</v>
      </c>
      <c r="DB19" s="9">
        <f t="shared" si="113"/>
        <v>27510</v>
      </c>
    </row>
    <row r="20" spans="1:106" x14ac:dyDescent="0.25">
      <c r="A20" s="87"/>
      <c r="B20" s="18"/>
      <c r="C20" s="80" t="s">
        <v>21</v>
      </c>
      <c r="D20" s="80" t="s">
        <v>38</v>
      </c>
      <c r="E20" s="14" t="s">
        <v>36</v>
      </c>
      <c r="F20" s="16">
        <v>151200100</v>
      </c>
      <c r="Q20" s="19">
        <v>5.25</v>
      </c>
      <c r="S20" s="9">
        <f t="shared" si="49"/>
        <v>7875</v>
      </c>
      <c r="T20" s="9">
        <v>1500</v>
      </c>
      <c r="U20" s="19">
        <v>0.91</v>
      </c>
      <c r="V20" s="9">
        <f t="shared" si="101"/>
        <v>1365</v>
      </c>
      <c r="X20" s="19">
        <v>5.25</v>
      </c>
      <c r="Y20" s="9"/>
      <c r="Z20" s="9">
        <f t="shared" si="50"/>
        <v>13125</v>
      </c>
      <c r="AA20" s="9">
        <v>2500</v>
      </c>
      <c r="AB20" s="19">
        <v>0.91</v>
      </c>
      <c r="AC20" s="9">
        <f t="shared" si="102"/>
        <v>2275</v>
      </c>
      <c r="AE20" s="19">
        <v>5.25</v>
      </c>
      <c r="AF20" s="9"/>
      <c r="AG20" s="9">
        <f t="shared" si="52"/>
        <v>23625</v>
      </c>
      <c r="AH20" s="9">
        <v>4500</v>
      </c>
      <c r="AI20" s="19">
        <v>0.91</v>
      </c>
      <c r="AJ20" s="9">
        <f t="shared" si="103"/>
        <v>4095</v>
      </c>
      <c r="AL20" s="19">
        <v>5.25</v>
      </c>
      <c r="AM20" s="9"/>
      <c r="AN20" s="9">
        <f t="shared" si="54"/>
        <v>23625</v>
      </c>
      <c r="AO20" s="9">
        <v>4500</v>
      </c>
      <c r="AP20" s="19">
        <v>0.91</v>
      </c>
      <c r="AQ20" s="9">
        <f t="shared" si="104"/>
        <v>4095</v>
      </c>
      <c r="AS20" s="19">
        <v>5.25</v>
      </c>
      <c r="AT20" s="9"/>
      <c r="AU20" s="9">
        <f t="shared" si="56"/>
        <v>26250</v>
      </c>
      <c r="AV20" s="9">
        <v>5000</v>
      </c>
      <c r="AW20" s="19">
        <v>0.91</v>
      </c>
      <c r="AX20" s="9">
        <f t="shared" si="105"/>
        <v>4550</v>
      </c>
      <c r="AZ20" s="19">
        <v>5.25</v>
      </c>
      <c r="BA20" s="9"/>
      <c r="BB20" s="9">
        <f t="shared" si="58"/>
        <v>26250</v>
      </c>
      <c r="BC20" s="9">
        <v>5000</v>
      </c>
      <c r="BD20" s="19">
        <v>0.91</v>
      </c>
      <c r="BE20" s="9">
        <f t="shared" si="106"/>
        <v>4550</v>
      </c>
      <c r="BG20" s="19">
        <v>5.25</v>
      </c>
      <c r="BH20" s="9"/>
      <c r="BI20" s="9">
        <f t="shared" si="60"/>
        <v>28875</v>
      </c>
      <c r="BJ20" s="9">
        <v>5500</v>
      </c>
      <c r="BK20" s="19">
        <v>0.91</v>
      </c>
      <c r="BL20" s="9">
        <f t="shared" si="107"/>
        <v>5005</v>
      </c>
      <c r="BN20" s="19">
        <v>5.25</v>
      </c>
      <c r="BO20" s="9"/>
      <c r="BP20" s="9">
        <f t="shared" si="62"/>
        <v>26250</v>
      </c>
      <c r="BQ20" s="9">
        <v>5000</v>
      </c>
      <c r="BR20" s="19">
        <v>0.91</v>
      </c>
      <c r="BS20" s="9">
        <f t="shared" si="108"/>
        <v>4550</v>
      </c>
      <c r="BU20" s="19">
        <v>5.25</v>
      </c>
      <c r="BV20" s="9"/>
      <c r="BW20" s="9">
        <f t="shared" si="64"/>
        <v>15750</v>
      </c>
      <c r="BX20" s="9">
        <v>3000</v>
      </c>
      <c r="BY20" s="19">
        <v>0.91</v>
      </c>
      <c r="BZ20" s="9">
        <f t="shared" si="109"/>
        <v>2730</v>
      </c>
      <c r="CB20" s="19">
        <v>5.25</v>
      </c>
      <c r="CC20" s="9"/>
      <c r="CD20" s="9">
        <f t="shared" si="66"/>
        <v>15750</v>
      </c>
      <c r="CE20" s="9">
        <v>3000</v>
      </c>
      <c r="CF20" s="19">
        <v>0.91</v>
      </c>
      <c r="CG20" s="9">
        <f t="shared" si="67"/>
        <v>2730</v>
      </c>
      <c r="CI20" s="19">
        <v>5.25</v>
      </c>
      <c r="CJ20" s="9"/>
      <c r="CK20" s="9">
        <f t="shared" si="68"/>
        <v>15750</v>
      </c>
      <c r="CL20" s="9">
        <v>3000</v>
      </c>
      <c r="CM20" s="19">
        <v>0.91</v>
      </c>
      <c r="CN20" s="9">
        <f t="shared" si="69"/>
        <v>2730</v>
      </c>
      <c r="CP20" s="19">
        <v>5.25</v>
      </c>
      <c r="CQ20" s="9"/>
      <c r="CR20" s="9">
        <f t="shared" si="70"/>
        <v>10500</v>
      </c>
      <c r="CS20" s="9">
        <v>2000</v>
      </c>
      <c r="CT20" s="19">
        <v>0.91</v>
      </c>
      <c r="CU20" s="9">
        <f t="shared" si="71"/>
        <v>1820</v>
      </c>
      <c r="CW20" s="19">
        <f t="shared" si="72"/>
        <v>5.25</v>
      </c>
      <c r="CY20" s="9">
        <f t="shared" si="110"/>
        <v>233625</v>
      </c>
      <c r="CZ20" s="9">
        <f t="shared" si="111"/>
        <v>44500</v>
      </c>
      <c r="DA20" s="8">
        <f t="shared" si="112"/>
        <v>0.91</v>
      </c>
      <c r="DB20" s="9">
        <f t="shared" si="113"/>
        <v>40495</v>
      </c>
    </row>
    <row r="21" spans="1:106" x14ac:dyDescent="0.25">
      <c r="A21" s="87"/>
      <c r="B21" s="18"/>
      <c r="C21" s="80" t="s">
        <v>21</v>
      </c>
      <c r="D21" s="80" t="s">
        <v>38</v>
      </c>
      <c r="E21" s="14" t="s">
        <v>44</v>
      </c>
      <c r="F21" s="16">
        <v>154400101</v>
      </c>
      <c r="Q21" s="19">
        <v>7.07</v>
      </c>
      <c r="S21" s="9">
        <f t="shared" si="49"/>
        <v>14140</v>
      </c>
      <c r="T21" s="9">
        <v>2000</v>
      </c>
      <c r="U21" s="19">
        <v>1.1299999999999999</v>
      </c>
      <c r="V21" s="9">
        <f t="shared" si="101"/>
        <v>2260</v>
      </c>
      <c r="X21" s="19">
        <v>7.07</v>
      </c>
      <c r="Y21" s="9"/>
      <c r="Z21" s="9">
        <f t="shared" si="50"/>
        <v>14140</v>
      </c>
      <c r="AA21" s="9">
        <v>2000</v>
      </c>
      <c r="AB21" s="19">
        <v>1.1299999999999999</v>
      </c>
      <c r="AC21" s="9">
        <f t="shared" si="102"/>
        <v>2260</v>
      </c>
      <c r="AE21" s="19">
        <v>7.07</v>
      </c>
      <c r="AF21" s="9"/>
      <c r="AG21" s="9">
        <f t="shared" si="52"/>
        <v>28280</v>
      </c>
      <c r="AH21" s="9">
        <v>4000</v>
      </c>
      <c r="AI21" s="19">
        <v>1.1299999999999999</v>
      </c>
      <c r="AJ21" s="9">
        <f t="shared" si="103"/>
        <v>4520</v>
      </c>
      <c r="AL21" s="19">
        <v>7.07</v>
      </c>
      <c r="AM21" s="9"/>
      <c r="AN21" s="9">
        <f t="shared" si="54"/>
        <v>31815</v>
      </c>
      <c r="AO21" s="9">
        <v>4500</v>
      </c>
      <c r="AP21" s="19">
        <v>1.1299999999999999</v>
      </c>
      <c r="AQ21" s="9">
        <f t="shared" si="104"/>
        <v>5084.9999999999991</v>
      </c>
      <c r="AS21" s="19">
        <v>7.07</v>
      </c>
      <c r="AT21" s="9"/>
      <c r="AU21" s="9"/>
      <c r="AV21" s="9">
        <v>4500</v>
      </c>
      <c r="AW21" s="19">
        <v>1.1299999999999999</v>
      </c>
      <c r="AX21" s="9">
        <f t="shared" si="105"/>
        <v>5084.9999999999991</v>
      </c>
      <c r="AZ21" s="19">
        <v>7.07</v>
      </c>
      <c r="BA21" s="9"/>
      <c r="BB21" s="9"/>
      <c r="BC21" s="9">
        <v>4500</v>
      </c>
      <c r="BD21" s="19">
        <v>1.1299999999999999</v>
      </c>
      <c r="BE21" s="9">
        <f t="shared" si="106"/>
        <v>5084.9999999999991</v>
      </c>
      <c r="BG21" s="19">
        <v>7.07</v>
      </c>
      <c r="BH21" s="9"/>
      <c r="BI21" s="9"/>
      <c r="BJ21" s="9">
        <v>4500</v>
      </c>
      <c r="BK21" s="19">
        <v>1.1299999999999999</v>
      </c>
      <c r="BL21" s="9">
        <f t="shared" si="107"/>
        <v>5084.9999999999991</v>
      </c>
      <c r="BN21" s="19">
        <v>7.07</v>
      </c>
      <c r="BO21" s="9"/>
      <c r="BP21" s="9">
        <f t="shared" si="62"/>
        <v>31815</v>
      </c>
      <c r="BQ21" s="9">
        <v>4500</v>
      </c>
      <c r="BR21" s="19">
        <v>1.1299999999999999</v>
      </c>
      <c r="BS21" s="9">
        <f t="shared" si="108"/>
        <v>5084.9999999999991</v>
      </c>
      <c r="BU21" s="19">
        <v>7.07</v>
      </c>
      <c r="BV21" s="9"/>
      <c r="BW21" s="9">
        <f t="shared" si="64"/>
        <v>28280</v>
      </c>
      <c r="BX21" s="9">
        <v>4000</v>
      </c>
      <c r="BY21" s="19">
        <v>1.1299999999999999</v>
      </c>
      <c r="BZ21" s="9">
        <f t="shared" si="109"/>
        <v>4520</v>
      </c>
      <c r="CB21" s="19">
        <v>7.07</v>
      </c>
      <c r="CC21" s="9"/>
      <c r="CD21" s="9">
        <f t="shared" si="66"/>
        <v>28280</v>
      </c>
      <c r="CE21" s="9">
        <v>4000</v>
      </c>
      <c r="CF21" s="19">
        <v>1.1299999999999999</v>
      </c>
      <c r="CG21" s="9">
        <f t="shared" si="67"/>
        <v>4520</v>
      </c>
      <c r="CI21" s="19">
        <v>7.07</v>
      </c>
      <c r="CJ21" s="9"/>
      <c r="CK21" s="9">
        <f t="shared" si="68"/>
        <v>21210</v>
      </c>
      <c r="CL21" s="9">
        <v>3000</v>
      </c>
      <c r="CM21" s="19">
        <v>1.1299999999999999</v>
      </c>
      <c r="CN21" s="9">
        <f t="shared" si="69"/>
        <v>3389.9999999999995</v>
      </c>
      <c r="CP21" s="19">
        <v>7.07</v>
      </c>
      <c r="CQ21" s="9"/>
      <c r="CR21" s="9">
        <f t="shared" si="70"/>
        <v>14140</v>
      </c>
      <c r="CS21" s="9">
        <v>2000</v>
      </c>
      <c r="CT21" s="19">
        <v>1.1299999999999999</v>
      </c>
      <c r="CU21" s="9">
        <f t="shared" si="71"/>
        <v>2260</v>
      </c>
      <c r="CW21" s="19">
        <f t="shared" si="72"/>
        <v>4.8758620689655174</v>
      </c>
      <c r="CY21" s="9">
        <f t="shared" si="110"/>
        <v>212100</v>
      </c>
      <c r="CZ21" s="9">
        <f t="shared" si="111"/>
        <v>43500</v>
      </c>
      <c r="DA21" s="8">
        <f t="shared" si="112"/>
        <v>1.1299999999999999</v>
      </c>
      <c r="DB21" s="9">
        <f t="shared" si="113"/>
        <v>49155</v>
      </c>
    </row>
    <row r="22" spans="1:106" x14ac:dyDescent="0.25">
      <c r="A22" s="87"/>
      <c r="B22" s="18"/>
      <c r="C22" s="80" t="s">
        <v>21</v>
      </c>
      <c r="D22" s="80" t="s">
        <v>38</v>
      </c>
      <c r="E22" s="14" t="s">
        <v>45</v>
      </c>
      <c r="F22" s="16">
        <v>151920000</v>
      </c>
      <c r="U22" s="19">
        <v>0</v>
      </c>
      <c r="V22" s="9">
        <f t="shared" si="101"/>
        <v>0</v>
      </c>
      <c r="Y22" s="9"/>
      <c r="Z22" s="9">
        <f t="shared" si="50"/>
        <v>0</v>
      </c>
      <c r="AB22" s="19">
        <v>0</v>
      </c>
      <c r="AC22" s="9">
        <f t="shared" si="102"/>
        <v>0</v>
      </c>
      <c r="AE22" s="19"/>
      <c r="AF22" s="9"/>
      <c r="AG22" s="9"/>
      <c r="AH22" s="9"/>
      <c r="AI22" s="19">
        <v>0</v>
      </c>
      <c r="AJ22" s="9">
        <f t="shared" si="103"/>
        <v>0</v>
      </c>
      <c r="AL22" s="19"/>
      <c r="AM22" s="9"/>
      <c r="AN22" s="9"/>
      <c r="AO22" s="9"/>
      <c r="AP22" s="19">
        <v>0</v>
      </c>
      <c r="AQ22" s="9">
        <f t="shared" si="104"/>
        <v>0</v>
      </c>
      <c r="AS22" s="19"/>
      <c r="AT22" s="9"/>
      <c r="AU22" s="9"/>
      <c r="AV22" s="9"/>
      <c r="AW22" s="19">
        <v>0</v>
      </c>
      <c r="AX22" s="9">
        <f t="shared" si="105"/>
        <v>0</v>
      </c>
      <c r="AZ22" s="19"/>
      <c r="BA22" s="9"/>
      <c r="BB22" s="9"/>
      <c r="BC22" s="9"/>
      <c r="BD22" s="19">
        <v>0</v>
      </c>
      <c r="BE22" s="9">
        <f t="shared" si="106"/>
        <v>0</v>
      </c>
      <c r="BG22" s="19"/>
      <c r="BH22" s="9"/>
      <c r="BI22" s="9"/>
      <c r="BJ22" s="9"/>
      <c r="BK22" s="19">
        <v>0</v>
      </c>
      <c r="BL22" s="9">
        <f t="shared" si="107"/>
        <v>0</v>
      </c>
      <c r="BN22" s="19"/>
      <c r="BO22" s="9"/>
      <c r="BP22" s="9">
        <f t="shared" si="62"/>
        <v>0</v>
      </c>
      <c r="BQ22" s="9"/>
      <c r="BR22" s="19">
        <v>0</v>
      </c>
      <c r="BS22" s="9">
        <f t="shared" si="108"/>
        <v>0</v>
      </c>
      <c r="BU22" s="19"/>
      <c r="BV22" s="9"/>
      <c r="BW22" s="9">
        <f t="shared" si="64"/>
        <v>0</v>
      </c>
      <c r="BX22" s="9"/>
      <c r="BY22" s="19">
        <v>0</v>
      </c>
      <c r="BZ22" s="9">
        <f t="shared" si="109"/>
        <v>0</v>
      </c>
      <c r="CB22" s="19"/>
      <c r="CC22" s="9"/>
      <c r="CD22" s="9"/>
      <c r="CE22" s="9"/>
      <c r="CF22" s="19">
        <v>0</v>
      </c>
      <c r="CG22" s="9"/>
      <c r="CI22" s="19"/>
      <c r="CJ22" s="9"/>
      <c r="CK22" s="9">
        <f t="shared" si="68"/>
        <v>0</v>
      </c>
      <c r="CL22" s="9">
        <v>0</v>
      </c>
      <c r="CM22" s="19">
        <v>0</v>
      </c>
      <c r="CN22" s="9">
        <f t="shared" si="69"/>
        <v>0</v>
      </c>
      <c r="CP22" s="19"/>
      <c r="CQ22" s="9"/>
      <c r="CR22" s="9">
        <f t="shared" si="70"/>
        <v>0</v>
      </c>
      <c r="CS22" s="9">
        <v>0</v>
      </c>
      <c r="CT22" s="19">
        <v>0</v>
      </c>
      <c r="CU22" s="9">
        <f t="shared" si="71"/>
        <v>0</v>
      </c>
      <c r="CW22" s="19" t="e">
        <f t="shared" si="72"/>
        <v>#DIV/0!</v>
      </c>
      <c r="CY22" s="9">
        <f t="shared" si="110"/>
        <v>0</v>
      </c>
      <c r="CZ22" s="9">
        <f t="shared" si="111"/>
        <v>0</v>
      </c>
      <c r="DA22" s="8"/>
      <c r="DB22" s="9">
        <f t="shared" si="113"/>
        <v>0</v>
      </c>
    </row>
    <row r="23" spans="1:106" x14ac:dyDescent="0.25">
      <c r="A23" s="87"/>
      <c r="B23" s="18"/>
      <c r="C23" s="80" t="s">
        <v>21</v>
      </c>
      <c r="D23" s="80" t="s">
        <v>38</v>
      </c>
      <c r="E23" s="14" t="s">
        <v>29</v>
      </c>
      <c r="F23" s="16">
        <v>153600102</v>
      </c>
      <c r="U23" s="19">
        <v>0</v>
      </c>
      <c r="V23" s="9">
        <f t="shared" si="101"/>
        <v>0</v>
      </c>
      <c r="Y23" s="9"/>
      <c r="Z23" s="9">
        <f t="shared" si="50"/>
        <v>0</v>
      </c>
      <c r="AB23" s="19">
        <v>0</v>
      </c>
      <c r="AC23" s="9">
        <f t="shared" si="102"/>
        <v>0</v>
      </c>
      <c r="AE23" s="19"/>
      <c r="AF23" s="9"/>
      <c r="AG23" s="9">
        <f t="shared" si="52"/>
        <v>0</v>
      </c>
      <c r="AH23" s="9"/>
      <c r="AI23" s="19">
        <v>0</v>
      </c>
      <c r="AJ23" s="9">
        <f t="shared" si="103"/>
        <v>0</v>
      </c>
      <c r="AL23" s="19"/>
      <c r="AM23" s="9"/>
      <c r="AN23" s="9"/>
      <c r="AO23" s="9"/>
      <c r="AP23" s="19">
        <v>0</v>
      </c>
      <c r="AQ23" s="9">
        <f t="shared" si="104"/>
        <v>0</v>
      </c>
      <c r="AS23" s="19"/>
      <c r="AT23" s="9"/>
      <c r="AU23" s="9"/>
      <c r="AV23" s="9"/>
      <c r="AW23" s="19">
        <v>0</v>
      </c>
      <c r="AX23" s="9">
        <f t="shared" si="105"/>
        <v>0</v>
      </c>
      <c r="AZ23" s="19"/>
      <c r="BA23" s="9"/>
      <c r="BB23" s="9"/>
      <c r="BC23" s="9"/>
      <c r="BD23" s="19">
        <v>0</v>
      </c>
      <c r="BE23" s="9">
        <f t="shared" si="106"/>
        <v>0</v>
      </c>
      <c r="BG23" s="19"/>
      <c r="BH23" s="9"/>
      <c r="BI23" s="9"/>
      <c r="BJ23" s="9"/>
      <c r="BK23" s="19">
        <v>0</v>
      </c>
      <c r="BL23" s="9">
        <f t="shared" si="107"/>
        <v>0</v>
      </c>
      <c r="BN23" s="19"/>
      <c r="BO23" s="9"/>
      <c r="BP23" s="9">
        <f t="shared" si="62"/>
        <v>0</v>
      </c>
      <c r="BQ23" s="9"/>
      <c r="BR23" s="19">
        <v>0</v>
      </c>
      <c r="BS23" s="9">
        <f t="shared" si="108"/>
        <v>0</v>
      </c>
      <c r="BU23" s="19"/>
      <c r="BV23" s="9"/>
      <c r="BW23" s="9">
        <f t="shared" si="64"/>
        <v>0</v>
      </c>
      <c r="BX23" s="9"/>
      <c r="BY23" s="19">
        <v>0</v>
      </c>
      <c r="BZ23" s="9">
        <f t="shared" si="109"/>
        <v>0</v>
      </c>
      <c r="CB23" s="19"/>
      <c r="CC23" s="9"/>
      <c r="CD23" s="9"/>
      <c r="CE23" s="9"/>
      <c r="CF23" s="19">
        <v>0</v>
      </c>
      <c r="CG23" s="9"/>
      <c r="CI23" s="19"/>
      <c r="CJ23" s="9"/>
      <c r="CK23" s="9">
        <f t="shared" si="68"/>
        <v>0</v>
      </c>
      <c r="CL23" s="9">
        <v>0</v>
      </c>
      <c r="CM23" s="19">
        <v>0</v>
      </c>
      <c r="CN23" s="9">
        <f t="shared" si="69"/>
        <v>0</v>
      </c>
      <c r="CP23" s="19"/>
      <c r="CQ23" s="9"/>
      <c r="CR23" s="9">
        <f t="shared" si="70"/>
        <v>0</v>
      </c>
      <c r="CT23" s="19">
        <v>0</v>
      </c>
      <c r="CU23" s="9">
        <f t="shared" si="71"/>
        <v>0</v>
      </c>
      <c r="CW23" s="19" t="e">
        <f t="shared" si="72"/>
        <v>#DIV/0!</v>
      </c>
      <c r="CY23" s="9">
        <f t="shared" si="110"/>
        <v>0</v>
      </c>
      <c r="CZ23" s="9">
        <f t="shared" si="111"/>
        <v>0</v>
      </c>
      <c r="DA23" s="8"/>
      <c r="DB23" s="9">
        <f t="shared" si="113"/>
        <v>0</v>
      </c>
    </row>
    <row r="24" spans="1:106" x14ac:dyDescent="0.25">
      <c r="A24" s="87"/>
      <c r="B24" s="18"/>
      <c r="C24" s="80" t="s">
        <v>21</v>
      </c>
      <c r="D24" s="14" t="s">
        <v>46</v>
      </c>
      <c r="E24" s="17"/>
      <c r="F24" s="17">
        <v>184912400</v>
      </c>
      <c r="Q24" s="19">
        <v>4.7</v>
      </c>
      <c r="S24" s="70">
        <f t="shared" si="49"/>
        <v>94000</v>
      </c>
      <c r="T24" s="70">
        <v>20000</v>
      </c>
      <c r="U24" s="71">
        <v>1.05</v>
      </c>
      <c r="V24" s="9">
        <f t="shared" si="101"/>
        <v>21000</v>
      </c>
      <c r="X24" s="19">
        <v>4.7</v>
      </c>
      <c r="Y24" s="9"/>
      <c r="Z24" s="70">
        <f t="shared" si="50"/>
        <v>117500</v>
      </c>
      <c r="AA24" s="70">
        <v>25000</v>
      </c>
      <c r="AB24" s="71">
        <v>1.05</v>
      </c>
      <c r="AC24" s="9">
        <f t="shared" si="102"/>
        <v>26250</v>
      </c>
      <c r="AE24" s="19">
        <v>4.7</v>
      </c>
      <c r="AF24" s="9"/>
      <c r="AG24" s="70">
        <f t="shared" si="52"/>
        <v>235000</v>
      </c>
      <c r="AH24" s="70">
        <v>50000</v>
      </c>
      <c r="AI24" s="71">
        <v>1.05</v>
      </c>
      <c r="AJ24" s="9">
        <f t="shared" si="103"/>
        <v>52500</v>
      </c>
      <c r="AL24" s="19">
        <v>4.7</v>
      </c>
      <c r="AM24" s="9"/>
      <c r="AN24" s="70">
        <f t="shared" si="54"/>
        <v>188000</v>
      </c>
      <c r="AO24" s="70">
        <v>40000</v>
      </c>
      <c r="AP24" s="71">
        <v>1.05</v>
      </c>
      <c r="AQ24" s="9">
        <f t="shared" si="104"/>
        <v>42000</v>
      </c>
      <c r="AS24" s="19">
        <v>4.7</v>
      </c>
      <c r="AT24" s="9"/>
      <c r="AU24" s="70">
        <f t="shared" si="56"/>
        <v>188000</v>
      </c>
      <c r="AV24" s="70">
        <v>40000</v>
      </c>
      <c r="AW24" s="71">
        <v>1.05</v>
      </c>
      <c r="AX24" s="9">
        <f t="shared" si="105"/>
        <v>42000</v>
      </c>
      <c r="AZ24" s="19">
        <v>4.7</v>
      </c>
      <c r="BA24" s="9"/>
      <c r="BB24" s="70">
        <f t="shared" si="58"/>
        <v>211500</v>
      </c>
      <c r="BC24" s="70">
        <v>45000</v>
      </c>
      <c r="BD24" s="71">
        <v>1.05</v>
      </c>
      <c r="BE24" s="9">
        <f t="shared" si="106"/>
        <v>47250</v>
      </c>
      <c r="BG24" s="19">
        <v>4.7</v>
      </c>
      <c r="BH24" s="9"/>
      <c r="BI24" s="70">
        <f t="shared" si="60"/>
        <v>258500</v>
      </c>
      <c r="BJ24" s="70">
        <v>55000</v>
      </c>
      <c r="BK24" s="71">
        <v>1.05</v>
      </c>
      <c r="BL24" s="9">
        <f t="shared" si="107"/>
        <v>57750</v>
      </c>
      <c r="BN24" s="19">
        <v>4.7</v>
      </c>
      <c r="BO24" s="9"/>
      <c r="BP24" s="70">
        <f t="shared" si="62"/>
        <v>258500</v>
      </c>
      <c r="BQ24" s="70">
        <v>55000</v>
      </c>
      <c r="BR24" s="71">
        <v>1.05</v>
      </c>
      <c r="BS24" s="9">
        <f t="shared" si="108"/>
        <v>57750</v>
      </c>
      <c r="BU24" s="19">
        <v>4.7</v>
      </c>
      <c r="BV24" s="9"/>
      <c r="BW24" s="70">
        <f t="shared" si="64"/>
        <v>220900</v>
      </c>
      <c r="BX24" s="70">
        <v>47000</v>
      </c>
      <c r="BY24" s="71">
        <v>1.05</v>
      </c>
      <c r="BZ24" s="9">
        <f t="shared" si="109"/>
        <v>49350</v>
      </c>
      <c r="CB24" s="19">
        <v>4.7</v>
      </c>
      <c r="CC24" s="9"/>
      <c r="CD24" s="70">
        <f t="shared" si="66"/>
        <v>122200</v>
      </c>
      <c r="CE24" s="70">
        <v>26000</v>
      </c>
      <c r="CF24" s="71">
        <v>1.05</v>
      </c>
      <c r="CG24" s="9">
        <f t="shared" si="67"/>
        <v>27300</v>
      </c>
      <c r="CI24" s="19">
        <v>4.7</v>
      </c>
      <c r="CJ24" s="9"/>
      <c r="CK24" s="9">
        <f t="shared" si="68"/>
        <v>112800</v>
      </c>
      <c r="CL24" s="9">
        <v>24000</v>
      </c>
      <c r="CM24" s="71">
        <v>1.05</v>
      </c>
      <c r="CN24" s="9">
        <f t="shared" si="69"/>
        <v>25200</v>
      </c>
      <c r="CP24" s="19">
        <v>4.7</v>
      </c>
      <c r="CQ24" s="9"/>
      <c r="CR24" s="9">
        <f t="shared" si="70"/>
        <v>84600</v>
      </c>
      <c r="CS24" s="9">
        <v>18000</v>
      </c>
      <c r="CT24" s="71">
        <v>1.05</v>
      </c>
      <c r="CU24" s="9">
        <f t="shared" si="71"/>
        <v>18900</v>
      </c>
      <c r="CW24" s="19">
        <f t="shared" si="72"/>
        <v>4.7</v>
      </c>
      <c r="CY24" s="9">
        <f t="shared" si="110"/>
        <v>2091500</v>
      </c>
      <c r="CZ24" s="9">
        <f t="shared" si="111"/>
        <v>445000</v>
      </c>
      <c r="DA24" s="8">
        <f t="shared" si="112"/>
        <v>1.05</v>
      </c>
      <c r="DB24" s="9">
        <f t="shared" si="113"/>
        <v>467250</v>
      </c>
    </row>
    <row r="25" spans="1:106" x14ac:dyDescent="0.25">
      <c r="A25" s="87"/>
      <c r="B25" s="18"/>
      <c r="C25" s="80" t="s">
        <v>21</v>
      </c>
      <c r="D25" s="14" t="s">
        <v>47</v>
      </c>
      <c r="E25" s="17"/>
      <c r="F25" s="17">
        <v>102102500</v>
      </c>
      <c r="Q25" s="19">
        <v>7.85</v>
      </c>
      <c r="S25" s="70">
        <f t="shared" si="49"/>
        <v>7850</v>
      </c>
      <c r="T25" s="70">
        <v>1000</v>
      </c>
      <c r="U25" s="71">
        <v>1.39</v>
      </c>
      <c r="V25" s="9">
        <f t="shared" si="101"/>
        <v>1390</v>
      </c>
      <c r="X25" s="19">
        <v>7.85</v>
      </c>
      <c r="Y25" s="9"/>
      <c r="Z25" s="70">
        <f t="shared" si="50"/>
        <v>7850</v>
      </c>
      <c r="AA25" s="70">
        <v>1000</v>
      </c>
      <c r="AB25" s="71">
        <v>1.39</v>
      </c>
      <c r="AC25" s="9">
        <f t="shared" si="102"/>
        <v>1390</v>
      </c>
      <c r="AE25" s="19">
        <v>7.85</v>
      </c>
      <c r="AF25" s="9"/>
      <c r="AG25" s="70">
        <f t="shared" si="52"/>
        <v>15700</v>
      </c>
      <c r="AH25" s="70">
        <v>2000</v>
      </c>
      <c r="AI25" s="71">
        <v>1.39</v>
      </c>
      <c r="AJ25" s="9">
        <f t="shared" si="103"/>
        <v>2780</v>
      </c>
      <c r="AL25" s="19">
        <v>7.85</v>
      </c>
      <c r="AM25" s="9"/>
      <c r="AN25" s="70">
        <f t="shared" si="54"/>
        <v>11775</v>
      </c>
      <c r="AO25" s="70">
        <v>1500</v>
      </c>
      <c r="AP25" s="71">
        <v>1.39</v>
      </c>
      <c r="AQ25" s="9">
        <f t="shared" si="104"/>
        <v>2085</v>
      </c>
      <c r="AS25" s="19">
        <v>7.85</v>
      </c>
      <c r="AT25" s="9"/>
      <c r="AU25" s="70">
        <f t="shared" si="56"/>
        <v>11775</v>
      </c>
      <c r="AV25" s="70">
        <v>1500</v>
      </c>
      <c r="AW25" s="71">
        <v>1.39</v>
      </c>
      <c r="AX25" s="9">
        <f t="shared" si="105"/>
        <v>2085</v>
      </c>
      <c r="AZ25" s="19">
        <v>7.85</v>
      </c>
      <c r="BA25" s="9"/>
      <c r="BB25" s="70">
        <f t="shared" si="58"/>
        <v>15700</v>
      </c>
      <c r="BC25" s="70">
        <v>2000</v>
      </c>
      <c r="BD25" s="71">
        <v>1.39</v>
      </c>
      <c r="BE25" s="9">
        <f t="shared" si="106"/>
        <v>2780</v>
      </c>
      <c r="BG25" s="19">
        <v>7.85</v>
      </c>
      <c r="BH25" s="9"/>
      <c r="BI25" s="70">
        <f t="shared" si="60"/>
        <v>15700</v>
      </c>
      <c r="BJ25" s="70">
        <v>2000</v>
      </c>
      <c r="BK25" s="71">
        <v>1.39</v>
      </c>
      <c r="BL25" s="9">
        <f t="shared" si="107"/>
        <v>2780</v>
      </c>
      <c r="BN25" s="19">
        <v>7.85</v>
      </c>
      <c r="BO25" s="9"/>
      <c r="BP25" s="70">
        <f t="shared" si="62"/>
        <v>15700</v>
      </c>
      <c r="BQ25" s="70">
        <v>2000</v>
      </c>
      <c r="BR25" s="71">
        <v>1.39</v>
      </c>
      <c r="BS25" s="9">
        <f t="shared" si="108"/>
        <v>2780</v>
      </c>
      <c r="BU25" s="19">
        <v>7.85</v>
      </c>
      <c r="BV25" s="9"/>
      <c r="BW25" s="70">
        <f t="shared" si="64"/>
        <v>15700</v>
      </c>
      <c r="BX25" s="70">
        <v>2000</v>
      </c>
      <c r="BY25" s="71">
        <v>1.39</v>
      </c>
      <c r="BZ25" s="9">
        <f t="shared" si="109"/>
        <v>2780</v>
      </c>
      <c r="CB25" s="19">
        <v>7.85</v>
      </c>
      <c r="CC25" s="9"/>
      <c r="CD25" s="70">
        <f t="shared" si="66"/>
        <v>11775</v>
      </c>
      <c r="CE25" s="70">
        <v>1500</v>
      </c>
      <c r="CF25" s="71">
        <v>1.39</v>
      </c>
      <c r="CG25" s="9">
        <f t="shared" si="67"/>
        <v>2085</v>
      </c>
      <c r="CI25" s="19">
        <v>7.85</v>
      </c>
      <c r="CJ25" s="9"/>
      <c r="CK25" s="9">
        <f t="shared" si="68"/>
        <v>3925</v>
      </c>
      <c r="CL25" s="9">
        <v>500</v>
      </c>
      <c r="CM25" s="71">
        <v>1.39</v>
      </c>
      <c r="CN25" s="9">
        <f t="shared" si="69"/>
        <v>695</v>
      </c>
      <c r="CP25" s="19">
        <v>7.85</v>
      </c>
      <c r="CQ25" s="9"/>
      <c r="CR25" s="9">
        <f t="shared" si="70"/>
        <v>3925</v>
      </c>
      <c r="CS25" s="9">
        <v>500</v>
      </c>
      <c r="CT25" s="71">
        <v>1.39</v>
      </c>
      <c r="CU25" s="9">
        <f t="shared" si="71"/>
        <v>695</v>
      </c>
      <c r="CW25" s="19">
        <f t="shared" si="72"/>
        <v>7.85</v>
      </c>
      <c r="CY25" s="9">
        <f t="shared" si="110"/>
        <v>137375</v>
      </c>
      <c r="CZ25" s="9">
        <f t="shared" si="111"/>
        <v>17500</v>
      </c>
      <c r="DA25" s="8">
        <f t="shared" si="112"/>
        <v>1.39</v>
      </c>
      <c r="DB25" s="9">
        <f t="shared" si="113"/>
        <v>24325</v>
      </c>
    </row>
    <row r="26" spans="1:106" x14ac:dyDescent="0.25">
      <c r="A26" s="87"/>
      <c r="B26" s="18"/>
      <c r="C26" s="80" t="s">
        <v>21</v>
      </c>
      <c r="D26" s="14" t="s">
        <v>48</v>
      </c>
      <c r="E26" s="17"/>
      <c r="F26" s="17">
        <v>141950156</v>
      </c>
      <c r="S26" s="70">
        <f t="shared" si="49"/>
        <v>0</v>
      </c>
      <c r="T26" s="70"/>
      <c r="U26" s="71">
        <v>0</v>
      </c>
      <c r="V26" s="9">
        <f t="shared" si="101"/>
        <v>0</v>
      </c>
      <c r="Y26" s="9"/>
      <c r="Z26" s="70">
        <f t="shared" si="50"/>
        <v>0</v>
      </c>
      <c r="AA26" s="70"/>
      <c r="AB26" s="71">
        <v>0</v>
      </c>
      <c r="AC26" s="9">
        <f t="shared" si="102"/>
        <v>0</v>
      </c>
      <c r="AE26" s="19"/>
      <c r="AF26" s="9"/>
      <c r="AG26" s="70"/>
      <c r="AH26" s="70"/>
      <c r="AI26" s="71">
        <v>0</v>
      </c>
      <c r="AJ26" s="9">
        <f t="shared" si="103"/>
        <v>0</v>
      </c>
      <c r="AL26" s="19"/>
      <c r="AM26" s="9"/>
      <c r="AN26" s="70"/>
      <c r="AO26" s="70"/>
      <c r="AP26" s="71">
        <v>0</v>
      </c>
      <c r="AQ26" s="9">
        <f t="shared" si="104"/>
        <v>0</v>
      </c>
      <c r="AS26" s="19"/>
      <c r="AT26" s="9"/>
      <c r="AU26" s="70">
        <f t="shared" si="56"/>
        <v>0</v>
      </c>
      <c r="AV26" s="70"/>
      <c r="AW26" s="71">
        <v>0</v>
      </c>
      <c r="AX26" s="9">
        <f t="shared" si="105"/>
        <v>0</v>
      </c>
      <c r="AZ26" s="19"/>
      <c r="BA26" s="9"/>
      <c r="BB26" s="70"/>
      <c r="BC26" s="70"/>
      <c r="BD26" s="71">
        <v>0</v>
      </c>
      <c r="BE26" s="9">
        <f t="shared" si="106"/>
        <v>0</v>
      </c>
      <c r="BG26" s="19"/>
      <c r="BH26" s="9"/>
      <c r="BI26" s="70"/>
      <c r="BJ26" s="70"/>
      <c r="BK26" s="71">
        <v>0</v>
      </c>
      <c r="BL26" s="9">
        <f t="shared" si="107"/>
        <v>0</v>
      </c>
      <c r="BN26" s="19"/>
      <c r="BO26" s="9"/>
      <c r="BP26" s="70">
        <f t="shared" si="62"/>
        <v>0</v>
      </c>
      <c r="BQ26" s="70"/>
      <c r="BR26" s="71">
        <v>0</v>
      </c>
      <c r="BS26" s="9">
        <f t="shared" si="108"/>
        <v>0</v>
      </c>
      <c r="BU26" s="19"/>
      <c r="BV26" s="9"/>
      <c r="BW26" s="70">
        <f t="shared" si="64"/>
        <v>0</v>
      </c>
      <c r="BX26" s="70"/>
      <c r="BY26" s="71">
        <v>0</v>
      </c>
      <c r="BZ26" s="9">
        <f t="shared" si="109"/>
        <v>0</v>
      </c>
      <c r="CB26" s="19"/>
      <c r="CC26" s="9"/>
      <c r="CD26" s="70"/>
      <c r="CE26" s="70"/>
      <c r="CF26" s="71">
        <v>0</v>
      </c>
      <c r="CG26" s="9"/>
      <c r="CI26" s="19"/>
      <c r="CJ26" s="9"/>
      <c r="CK26" s="9">
        <f t="shared" si="68"/>
        <v>0</v>
      </c>
      <c r="CL26" s="9">
        <v>0</v>
      </c>
      <c r="CM26" s="71">
        <v>0</v>
      </c>
      <c r="CN26" s="9">
        <f t="shared" si="69"/>
        <v>0</v>
      </c>
      <c r="CP26" s="19"/>
      <c r="CQ26" s="9"/>
      <c r="CR26" s="9">
        <f t="shared" si="70"/>
        <v>0</v>
      </c>
      <c r="CS26" s="9">
        <v>0</v>
      </c>
      <c r="CT26" s="71">
        <v>0</v>
      </c>
      <c r="CU26" s="9">
        <f t="shared" si="71"/>
        <v>0</v>
      </c>
      <c r="CW26" s="19" t="e">
        <f t="shared" si="72"/>
        <v>#DIV/0!</v>
      </c>
      <c r="CY26" s="9">
        <f t="shared" si="110"/>
        <v>0</v>
      </c>
      <c r="CZ26" s="9">
        <f t="shared" si="111"/>
        <v>0</v>
      </c>
      <c r="DA26" s="8" t="e">
        <f t="shared" si="112"/>
        <v>#DIV/0!</v>
      </c>
      <c r="DB26" s="9">
        <f t="shared" si="113"/>
        <v>0</v>
      </c>
    </row>
    <row r="27" spans="1:106" x14ac:dyDescent="0.25">
      <c r="A27" s="87"/>
      <c r="B27" s="18"/>
      <c r="C27" s="80" t="s">
        <v>22</v>
      </c>
      <c r="D27" s="17" t="s">
        <v>32</v>
      </c>
      <c r="E27" s="18"/>
      <c r="F27" s="18"/>
      <c r="P27">
        <f t="shared" ref="P27:R27" si="114">P28+P29+P30+P31+P32+P33+P34+P35+P36+P37+P38+P39+P40+P41+P42+P43+P44+P45</f>
        <v>0</v>
      </c>
      <c r="Q27" s="19">
        <f>S27/T27</f>
        <v>4.1442172073342736</v>
      </c>
      <c r="R27" s="9">
        <f t="shared" si="114"/>
        <v>0</v>
      </c>
      <c r="S27" s="70">
        <f>SUM(S28:S45)</f>
        <v>293825</v>
      </c>
      <c r="T27" s="70">
        <f>T28+T29+T30+T31+T32+T33+T34+T35+T36+T37+T38+T39+T40+T41+T42+T43+T44+T45</f>
        <v>70900</v>
      </c>
      <c r="U27" s="71">
        <f>V27/T27</f>
        <v>0.82747531734837798</v>
      </c>
      <c r="V27" s="9">
        <f t="shared" ref="V27:Y27" si="115">V28+V29+V30+V31+V32+V33+V34+V35+V36+V37+V38+V39+V40+V41+V42+V43+V44+V45</f>
        <v>58668</v>
      </c>
      <c r="W27">
        <f t="shared" si="115"/>
        <v>0</v>
      </c>
      <c r="X27" s="19">
        <f>Z27/AA27</f>
        <v>4.3939797211660325</v>
      </c>
      <c r="Y27" s="9">
        <f t="shared" si="115"/>
        <v>0</v>
      </c>
      <c r="Z27" s="70">
        <f>SUM(Z28:Z45)</f>
        <v>346685</v>
      </c>
      <c r="AA27" s="70">
        <f t="shared" ref="AA27:CL27" si="116">AA28+AA29+AA30+AA31+AA32+AA33+AA34+AA35+AA36+AA37+AA38+AA39+AA40+AA41+AA42+AA43+AA44+AA45</f>
        <v>78900</v>
      </c>
      <c r="AB27" s="71">
        <f>AC27/AA27</f>
        <v>0.81455006337135616</v>
      </c>
      <c r="AC27" s="9">
        <f t="shared" ref="AC27:AF27" si="117">AC28+AC29+AC30+AC31+AC32+AC33+AC34+AC35+AC36+AC37+AC38+AC39+AC40+AC41+AC42+AC43+AC44+AC45</f>
        <v>64268</v>
      </c>
      <c r="AD27">
        <f t="shared" si="117"/>
        <v>0</v>
      </c>
      <c r="AE27" s="19">
        <f>AG27/AH27</f>
        <v>4.6513538924407669</v>
      </c>
      <c r="AF27" s="9">
        <f t="shared" si="117"/>
        <v>0</v>
      </c>
      <c r="AG27" s="70">
        <f t="shared" si="116"/>
        <v>618397.5</v>
      </c>
      <c r="AH27" s="70">
        <f t="shared" si="116"/>
        <v>132950</v>
      </c>
      <c r="AI27" s="71">
        <f>AJ27/AH27</f>
        <v>0.84743512598721327</v>
      </c>
      <c r="AJ27" s="9">
        <f t="shared" ref="AJ27:AM27" si="118">AJ28+AJ29+AJ30+AJ31+AJ32+AJ33+AJ34+AJ35+AJ36+AJ37+AJ38+AJ39+AJ40+AJ41+AJ42+AJ43+AJ44+AJ45</f>
        <v>112666.5</v>
      </c>
      <c r="AK27">
        <f t="shared" si="118"/>
        <v>0</v>
      </c>
      <c r="AL27" s="19">
        <f>AN27/AO27</f>
        <v>4.7161222780569512</v>
      </c>
      <c r="AM27" s="9">
        <f t="shared" si="118"/>
        <v>0</v>
      </c>
      <c r="AN27" s="70">
        <f t="shared" si="116"/>
        <v>563105</v>
      </c>
      <c r="AO27" s="70">
        <f t="shared" si="116"/>
        <v>119400</v>
      </c>
      <c r="AP27" s="71">
        <f>AQ27/AO27</f>
        <v>0.85341708542713568</v>
      </c>
      <c r="AQ27" s="9">
        <f t="shared" ref="AQ27:AT27" si="119">AQ28+AQ29+AQ30+AQ31+AQ32+AQ33+AQ34+AQ35+AQ36+AQ37+AQ38+AQ39+AQ40+AQ41+AQ42+AQ43+AQ44+AQ45</f>
        <v>101898</v>
      </c>
      <c r="AR27">
        <f t="shared" si="119"/>
        <v>0</v>
      </c>
      <c r="AS27" s="19">
        <f>AU27/AV27</f>
        <v>4.7396296296296292</v>
      </c>
      <c r="AT27" s="9">
        <f t="shared" si="119"/>
        <v>0</v>
      </c>
      <c r="AU27" s="70">
        <f t="shared" si="116"/>
        <v>569466.5</v>
      </c>
      <c r="AV27" s="70">
        <f t="shared" si="116"/>
        <v>120150</v>
      </c>
      <c r="AW27" s="71">
        <f>AX27/AV27</f>
        <v>0.85953807740324595</v>
      </c>
      <c r="AX27" s="9">
        <f t="shared" ref="AX27:BA27" si="120">AX28+AX29+AX30+AX31+AX32+AX33+AX34+AX35+AX36+AX37+AX38+AX39+AX40+AX41+AX42+AX43+AX44+AX45</f>
        <v>103273.5</v>
      </c>
      <c r="AY27">
        <f t="shared" si="120"/>
        <v>0</v>
      </c>
      <c r="AZ27" s="19">
        <f>BB27/BC27</f>
        <v>4.9643615005683968</v>
      </c>
      <c r="BA27" s="9">
        <f t="shared" si="120"/>
        <v>0</v>
      </c>
      <c r="BB27" s="70">
        <f t="shared" si="116"/>
        <v>655047.5</v>
      </c>
      <c r="BC27" s="70">
        <f t="shared" si="116"/>
        <v>131950</v>
      </c>
      <c r="BD27" s="71">
        <f>BE27/BC27</f>
        <v>0.88197423266388786</v>
      </c>
      <c r="BE27" s="9">
        <f t="shared" ref="BE27:BH27" si="121">BE28+BE29+BE30+BE31+BE32+BE33+BE34+BE35+BE36+BE37+BE38+BE39+BE40+BE41+BE42+BE43+BE44+BE45</f>
        <v>116376.5</v>
      </c>
      <c r="BF27">
        <f t="shared" si="121"/>
        <v>0</v>
      </c>
      <c r="BG27" s="19">
        <f>BI27/BJ27</f>
        <v>5.1215114171801375</v>
      </c>
      <c r="BH27" s="9">
        <f t="shared" si="121"/>
        <v>0</v>
      </c>
      <c r="BI27" s="70">
        <f t="shared" si="116"/>
        <v>706512.5</v>
      </c>
      <c r="BJ27" s="70">
        <f t="shared" si="116"/>
        <v>137950</v>
      </c>
      <c r="BK27" s="71">
        <f>BL27/BJ27</f>
        <v>0.88982602392171073</v>
      </c>
      <c r="BL27" s="9">
        <f t="shared" ref="BL27:BO27" si="122">BL28+BL29+BL30+BL31+BL32+BL33+BL34+BL35+BL36+BL37+BL38+BL39+BL40+BL41+BL42+BL43+BL44+BL45</f>
        <v>122751.5</v>
      </c>
      <c r="BM27">
        <f t="shared" si="122"/>
        <v>0</v>
      </c>
      <c r="BN27" s="19">
        <f>BP27/BQ27</f>
        <v>5.102132880332201</v>
      </c>
      <c r="BO27" s="9">
        <f t="shared" si="122"/>
        <v>0</v>
      </c>
      <c r="BP27" s="70">
        <f t="shared" si="116"/>
        <v>675777.5</v>
      </c>
      <c r="BQ27" s="70">
        <f t="shared" si="116"/>
        <v>132450</v>
      </c>
      <c r="BR27" s="71">
        <f>BS27/BQ27</f>
        <v>0.88895054737636847</v>
      </c>
      <c r="BS27" s="9">
        <f t="shared" ref="BS27:BV27" si="123">BS28+BS29+BS30+BS31+BS32+BS33+BS34+BS35+BS36+BS37+BS38+BS39+BS40+BS41+BS42+BS43+BS44+BS45</f>
        <v>117741.5</v>
      </c>
      <c r="BT27">
        <f t="shared" si="123"/>
        <v>0</v>
      </c>
      <c r="BU27" s="19">
        <f>BW27/BX27</f>
        <v>5.0738895110115712</v>
      </c>
      <c r="BV27" s="9">
        <f t="shared" si="123"/>
        <v>0</v>
      </c>
      <c r="BW27" s="70">
        <f t="shared" si="116"/>
        <v>679647.5</v>
      </c>
      <c r="BX27" s="70">
        <f t="shared" si="116"/>
        <v>133950</v>
      </c>
      <c r="BY27" s="71">
        <f>BZ27/BX27</f>
        <v>0.88119820828667417</v>
      </c>
      <c r="BZ27" s="9">
        <f t="shared" ref="BZ27" si="124">BZ28+BZ29+BZ30+BZ31+BZ32+BZ33+BZ34+BZ35+BZ36+BZ37+BZ38+BZ39+BZ40+BZ41+BZ42+BZ43+BZ44+BZ45</f>
        <v>118036.5</v>
      </c>
      <c r="CA27">
        <f t="shared" si="116"/>
        <v>0</v>
      </c>
      <c r="CB27" s="19">
        <f>CD27/CE27</f>
        <v>5.0519607843137253</v>
      </c>
      <c r="CC27" s="9">
        <f t="shared" si="116"/>
        <v>0</v>
      </c>
      <c r="CD27" s="70">
        <f t="shared" si="116"/>
        <v>541065</v>
      </c>
      <c r="CE27" s="70">
        <f t="shared" si="116"/>
        <v>107100</v>
      </c>
      <c r="CF27" s="71">
        <f>CG27/CE27</f>
        <v>0.8511484593837535</v>
      </c>
      <c r="CG27" s="9">
        <f t="shared" si="116"/>
        <v>91158</v>
      </c>
      <c r="CH27">
        <f t="shared" ref="CH27:CJ27" si="125">CH28+CH29+CH30+CH31+CH32+CH33+CH34+CH35+CH36+CH37+CH38+CH39+CH40+CH41+CH42+CH43+CH44+CH45</f>
        <v>0</v>
      </c>
      <c r="CI27" s="19">
        <f>CK27/CL27</f>
        <v>4.9054470709146969</v>
      </c>
      <c r="CJ27" s="9">
        <f t="shared" si="125"/>
        <v>0</v>
      </c>
      <c r="CK27" s="70">
        <f t="shared" si="116"/>
        <v>477300</v>
      </c>
      <c r="CL27" s="70">
        <f t="shared" si="116"/>
        <v>97300</v>
      </c>
      <c r="CM27" s="71">
        <f>CN27/CL27</f>
        <v>0.85381294964028775</v>
      </c>
      <c r="CN27" s="9">
        <f t="shared" ref="CN27:CU27" si="126">CN28+CN29+CN30+CN31+CN32+CN33+CN34+CN35+CN36+CN37+CN38+CN39+CN40+CN41+CN42+CN43+CN44+CN45</f>
        <v>83076</v>
      </c>
      <c r="CO27">
        <f t="shared" si="126"/>
        <v>0</v>
      </c>
      <c r="CP27" s="19">
        <f>CR27/CS27</f>
        <v>4.9045152722443559</v>
      </c>
      <c r="CQ27" s="9">
        <f t="shared" si="126"/>
        <v>0</v>
      </c>
      <c r="CR27" s="70">
        <f t="shared" si="126"/>
        <v>369310</v>
      </c>
      <c r="CS27" s="70">
        <f t="shared" si="126"/>
        <v>75300</v>
      </c>
      <c r="CT27" s="71">
        <f>CU27/CS27</f>
        <v>0.85645418326693223</v>
      </c>
      <c r="CU27" s="9">
        <f t="shared" si="126"/>
        <v>64491</v>
      </c>
      <c r="CW27" s="19">
        <f t="shared" si="72"/>
        <v>4.8540230142718377</v>
      </c>
      <c r="CY27" s="70">
        <f t="shared" ref="CY27:CZ27" si="127">CY28+CY29+CY30+CY31+CY32+CY33+CY34+CY35+CY36+CY37+CY38+CY39+CY40+CY41+CY42+CY43+CY44+CY45</f>
        <v>6496139</v>
      </c>
      <c r="CZ27" s="70">
        <f t="shared" si="127"/>
        <v>1338300</v>
      </c>
      <c r="DA27" s="8">
        <f>DB27/CZ27</f>
        <v>0.86259060001494436</v>
      </c>
      <c r="DB27" s="76">
        <f>SUM(DB28:DB45)</f>
        <v>1154405</v>
      </c>
    </row>
    <row r="28" spans="1:106" x14ac:dyDescent="0.25">
      <c r="A28" s="87"/>
      <c r="B28" s="18"/>
      <c r="C28" s="80" t="s">
        <v>22</v>
      </c>
      <c r="D28" s="15" t="s">
        <v>49</v>
      </c>
      <c r="E28" s="17"/>
      <c r="F28" s="18">
        <v>180202401</v>
      </c>
      <c r="Q28" s="19">
        <v>3.5</v>
      </c>
      <c r="S28" s="70">
        <f t="shared" si="49"/>
        <v>94500</v>
      </c>
      <c r="T28" s="70">
        <v>27000</v>
      </c>
      <c r="U28" s="71">
        <v>0.7</v>
      </c>
      <c r="V28" s="9">
        <f t="shared" ref="V28:V52" si="128">U28*T28</f>
        <v>18900</v>
      </c>
      <c r="X28" s="19">
        <v>3.5</v>
      </c>
      <c r="Y28" s="9"/>
      <c r="Z28" s="70">
        <f t="shared" si="50"/>
        <v>122500</v>
      </c>
      <c r="AA28" s="70">
        <v>35000</v>
      </c>
      <c r="AB28" s="71">
        <v>0.7</v>
      </c>
      <c r="AC28" s="9">
        <f t="shared" ref="AC28:AC52" si="129">AB28*AA28</f>
        <v>24500</v>
      </c>
      <c r="AE28" s="19">
        <v>3.5</v>
      </c>
      <c r="AF28" s="9"/>
      <c r="AG28" s="70">
        <f t="shared" si="52"/>
        <v>182000</v>
      </c>
      <c r="AH28" s="70">
        <v>52000</v>
      </c>
      <c r="AI28" s="71">
        <v>0.7</v>
      </c>
      <c r="AJ28" s="9">
        <f t="shared" ref="AJ28:AJ52" si="130">AI28*AH28</f>
        <v>36400</v>
      </c>
      <c r="AL28" s="19">
        <v>3.5</v>
      </c>
      <c r="AM28" s="9"/>
      <c r="AN28" s="70">
        <f t="shared" si="54"/>
        <v>150500</v>
      </c>
      <c r="AO28" s="70">
        <v>43000</v>
      </c>
      <c r="AP28" s="71">
        <v>0.7</v>
      </c>
      <c r="AQ28" s="9">
        <f t="shared" ref="AQ28:AQ52" si="131">AP28*AO28</f>
        <v>30099.999999999996</v>
      </c>
      <c r="AS28" s="19">
        <v>3.5</v>
      </c>
      <c r="AT28" s="9"/>
      <c r="AU28" s="70">
        <f t="shared" si="56"/>
        <v>150500</v>
      </c>
      <c r="AV28" s="70">
        <v>43000</v>
      </c>
      <c r="AW28" s="71">
        <v>0.7</v>
      </c>
      <c r="AX28" s="9">
        <f t="shared" ref="AX28:AX52" si="132">AW28*AV28</f>
        <v>30099.999999999996</v>
      </c>
      <c r="AZ28" s="19">
        <v>3.5</v>
      </c>
      <c r="BA28" s="9"/>
      <c r="BB28" s="70">
        <f t="shared" si="58"/>
        <v>150500</v>
      </c>
      <c r="BC28" s="70">
        <v>43000</v>
      </c>
      <c r="BD28" s="71">
        <v>0.7</v>
      </c>
      <c r="BE28" s="9">
        <f t="shared" ref="BE28:BE52" si="133">BD28*BC28</f>
        <v>30099.999999999996</v>
      </c>
      <c r="BG28" s="19">
        <v>3.5</v>
      </c>
      <c r="BH28" s="9"/>
      <c r="BI28" s="70">
        <f t="shared" si="60"/>
        <v>150500</v>
      </c>
      <c r="BJ28" s="70">
        <v>43000</v>
      </c>
      <c r="BK28" s="71">
        <v>0.7</v>
      </c>
      <c r="BL28" s="9">
        <f t="shared" ref="BL28:BL52" si="134">BK28*BJ28</f>
        <v>30099.999999999996</v>
      </c>
      <c r="BN28" s="19">
        <v>3.5</v>
      </c>
      <c r="BO28" s="9"/>
      <c r="BP28" s="70">
        <f t="shared" si="62"/>
        <v>140000</v>
      </c>
      <c r="BQ28" s="70">
        <v>40000</v>
      </c>
      <c r="BR28" s="71">
        <v>0.7</v>
      </c>
      <c r="BS28" s="9">
        <f t="shared" ref="BS28:BS52" si="135">BR28*BQ28</f>
        <v>28000</v>
      </c>
      <c r="BU28" s="19">
        <v>3.5</v>
      </c>
      <c r="BV28" s="9"/>
      <c r="BW28" s="70">
        <f t="shared" si="64"/>
        <v>154000</v>
      </c>
      <c r="BX28" s="70">
        <v>44000</v>
      </c>
      <c r="BY28" s="71">
        <v>0.7</v>
      </c>
      <c r="BZ28" s="9">
        <f t="shared" ref="BZ28:BZ52" si="136">BY28*BX28</f>
        <v>30799.999999999996</v>
      </c>
      <c r="CB28" s="19">
        <v>3.5</v>
      </c>
      <c r="CC28" s="9"/>
      <c r="CD28" s="70">
        <f t="shared" si="66"/>
        <v>122500</v>
      </c>
      <c r="CE28" s="70">
        <v>35000</v>
      </c>
      <c r="CF28" s="71">
        <v>0.7</v>
      </c>
      <c r="CG28" s="9">
        <f t="shared" si="67"/>
        <v>24500</v>
      </c>
      <c r="CI28" s="19">
        <v>3.5</v>
      </c>
      <c r="CJ28" s="9"/>
      <c r="CK28" s="9">
        <f t="shared" si="68"/>
        <v>112000</v>
      </c>
      <c r="CL28" s="9">
        <v>32000</v>
      </c>
      <c r="CM28" s="71">
        <v>0.7</v>
      </c>
      <c r="CN28" s="9">
        <f t="shared" si="69"/>
        <v>22400</v>
      </c>
      <c r="CP28" s="19">
        <v>3.5</v>
      </c>
      <c r="CQ28" s="9"/>
      <c r="CR28" s="9">
        <f t="shared" si="70"/>
        <v>77000</v>
      </c>
      <c r="CS28" s="9">
        <v>22000</v>
      </c>
      <c r="CT28" s="71">
        <v>0.7</v>
      </c>
      <c r="CU28" s="9">
        <f t="shared" si="71"/>
        <v>15399.999999999998</v>
      </c>
      <c r="CW28" s="19">
        <f t="shared" ref="CW28:CW52" si="137">CY28/CZ28</f>
        <v>3.5</v>
      </c>
      <c r="CY28" s="9">
        <f t="shared" ref="CY28:CY52" si="138">CR28+CK28+CD28+BW28+BP28+BI28+BB28+AU28+AN28+AG28+S28+Z28</f>
        <v>1606500</v>
      </c>
      <c r="CZ28" s="9">
        <f t="shared" ref="CZ28:CZ52" si="139">CS28+CL28+CE28+BX28+BQ28+BJ28+BC28+AV28+AO28+AH28+T28+AA28</f>
        <v>459000</v>
      </c>
      <c r="DA28" s="8">
        <f t="shared" ref="DA28:DA53" si="140">DB28/CZ28</f>
        <v>0.7</v>
      </c>
      <c r="DB28" s="9">
        <f t="shared" ref="DB28:DB52" si="141">CU28+CN28+CG28+BZ28+BS28+BL28+BE28+AX28+AQ28+AJ28+V28+AC28</f>
        <v>321300</v>
      </c>
    </row>
    <row r="29" spans="1:106" x14ac:dyDescent="0.25">
      <c r="A29" s="87"/>
      <c r="B29" s="18"/>
      <c r="C29" s="80" t="s">
        <v>22</v>
      </c>
      <c r="D29" s="14" t="s">
        <v>50</v>
      </c>
      <c r="E29" s="17"/>
      <c r="F29" s="18">
        <v>166200102</v>
      </c>
      <c r="Q29" s="19">
        <v>3.93</v>
      </c>
      <c r="S29" s="70">
        <f t="shared" si="49"/>
        <v>66810</v>
      </c>
      <c r="T29" s="70">
        <v>17000</v>
      </c>
      <c r="U29" s="71">
        <v>0.81</v>
      </c>
      <c r="V29" s="9">
        <f t="shared" si="128"/>
        <v>13770</v>
      </c>
      <c r="X29" s="19">
        <v>3.93</v>
      </c>
      <c r="Y29" s="9"/>
      <c r="Z29" s="70">
        <f t="shared" si="50"/>
        <v>66810</v>
      </c>
      <c r="AA29" s="70">
        <v>17000</v>
      </c>
      <c r="AB29" s="71">
        <v>0.81</v>
      </c>
      <c r="AC29" s="9">
        <f t="shared" si="129"/>
        <v>13770</v>
      </c>
      <c r="AE29" s="19">
        <v>3.93</v>
      </c>
      <c r="AF29" s="9"/>
      <c r="AG29" s="70">
        <f t="shared" si="52"/>
        <v>86460</v>
      </c>
      <c r="AH29" s="70">
        <v>22000</v>
      </c>
      <c r="AI29" s="71">
        <v>0.81</v>
      </c>
      <c r="AJ29" s="9">
        <f t="shared" si="130"/>
        <v>17820</v>
      </c>
      <c r="AL29" s="19">
        <v>3.93</v>
      </c>
      <c r="AM29" s="9"/>
      <c r="AN29" s="70">
        <f t="shared" si="54"/>
        <v>82530</v>
      </c>
      <c r="AO29" s="70">
        <v>21000</v>
      </c>
      <c r="AP29" s="71">
        <v>0.81</v>
      </c>
      <c r="AQ29" s="9">
        <f t="shared" si="131"/>
        <v>17010</v>
      </c>
      <c r="AS29" s="19">
        <v>3.93</v>
      </c>
      <c r="AT29" s="9"/>
      <c r="AU29" s="70">
        <f t="shared" si="56"/>
        <v>82530</v>
      </c>
      <c r="AV29" s="70">
        <v>21000</v>
      </c>
      <c r="AW29" s="71">
        <v>0.81</v>
      </c>
      <c r="AX29" s="9">
        <f t="shared" si="132"/>
        <v>17010</v>
      </c>
      <c r="AZ29" s="19">
        <v>3.93</v>
      </c>
      <c r="BA29" s="9"/>
      <c r="BB29" s="70">
        <f t="shared" si="58"/>
        <v>86460</v>
      </c>
      <c r="BC29" s="70">
        <v>22000</v>
      </c>
      <c r="BD29" s="71">
        <v>0.81</v>
      </c>
      <c r="BE29" s="9">
        <f t="shared" si="133"/>
        <v>17820</v>
      </c>
      <c r="BG29" s="19">
        <v>3.93</v>
      </c>
      <c r="BH29" s="9"/>
      <c r="BI29" s="70">
        <f t="shared" si="60"/>
        <v>86460</v>
      </c>
      <c r="BJ29" s="70">
        <v>22000</v>
      </c>
      <c r="BK29" s="71">
        <v>0.81</v>
      </c>
      <c r="BL29" s="9">
        <f t="shared" si="134"/>
        <v>17820</v>
      </c>
      <c r="BN29" s="19">
        <v>3.93</v>
      </c>
      <c r="BO29" s="9"/>
      <c r="BP29" s="70">
        <f t="shared" si="62"/>
        <v>82530</v>
      </c>
      <c r="BQ29" s="70">
        <v>21000</v>
      </c>
      <c r="BR29" s="71">
        <v>0.81</v>
      </c>
      <c r="BS29" s="9">
        <f t="shared" si="135"/>
        <v>17010</v>
      </c>
      <c r="BU29" s="19">
        <v>3.93</v>
      </c>
      <c r="BV29" s="9"/>
      <c r="BW29" s="70">
        <f t="shared" si="64"/>
        <v>78600</v>
      </c>
      <c r="BX29" s="70">
        <v>20000</v>
      </c>
      <c r="BY29" s="71">
        <v>0.81</v>
      </c>
      <c r="BZ29" s="9">
        <f t="shared" si="136"/>
        <v>16200.000000000002</v>
      </c>
      <c r="CB29" s="19">
        <v>3.93</v>
      </c>
      <c r="CC29" s="9"/>
      <c r="CD29" s="70">
        <f t="shared" si="66"/>
        <v>78600</v>
      </c>
      <c r="CE29" s="70">
        <v>20000</v>
      </c>
      <c r="CF29" s="71">
        <v>0.81</v>
      </c>
      <c r="CG29" s="9">
        <f t="shared" si="67"/>
        <v>16200.000000000002</v>
      </c>
      <c r="CI29" s="19">
        <v>3.93</v>
      </c>
      <c r="CJ29" s="9"/>
      <c r="CK29" s="9">
        <f t="shared" si="68"/>
        <v>78600</v>
      </c>
      <c r="CL29" s="9">
        <v>20000</v>
      </c>
      <c r="CM29" s="71">
        <v>0.81</v>
      </c>
      <c r="CN29" s="9">
        <f t="shared" si="69"/>
        <v>16200.000000000002</v>
      </c>
      <c r="CP29" s="19">
        <v>3.93</v>
      </c>
      <c r="CQ29" s="9"/>
      <c r="CR29" s="9">
        <f t="shared" si="70"/>
        <v>58950</v>
      </c>
      <c r="CS29" s="9">
        <v>15000</v>
      </c>
      <c r="CT29" s="71">
        <v>0.81</v>
      </c>
      <c r="CU29" s="9">
        <f t="shared" si="71"/>
        <v>12150</v>
      </c>
      <c r="CW29" s="19">
        <f t="shared" si="137"/>
        <v>3.93</v>
      </c>
      <c r="CY29" s="9">
        <f t="shared" si="138"/>
        <v>935340</v>
      </c>
      <c r="CZ29" s="9">
        <f t="shared" si="139"/>
        <v>238000</v>
      </c>
      <c r="DA29" s="8">
        <f t="shared" si="140"/>
        <v>0.81</v>
      </c>
      <c r="DB29" s="9">
        <f t="shared" si="141"/>
        <v>192780</v>
      </c>
    </row>
    <row r="30" spans="1:106" x14ac:dyDescent="0.25">
      <c r="A30" s="87"/>
      <c r="B30" s="18"/>
      <c r="C30" s="80" t="s">
        <v>22</v>
      </c>
      <c r="D30" s="14" t="s">
        <v>51</v>
      </c>
      <c r="E30" s="17"/>
      <c r="F30" s="18">
        <v>180340100</v>
      </c>
      <c r="Q30" s="19">
        <v>3.61</v>
      </c>
      <c r="S30" s="70">
        <f t="shared" si="49"/>
        <v>28880</v>
      </c>
      <c r="T30" s="70">
        <v>8000</v>
      </c>
      <c r="U30" s="71">
        <v>0.89</v>
      </c>
      <c r="V30" s="9">
        <f t="shared" si="128"/>
        <v>7120</v>
      </c>
      <c r="X30" s="19">
        <v>3.61</v>
      </c>
      <c r="Y30" s="9"/>
      <c r="Z30" s="70">
        <f t="shared" si="50"/>
        <v>28880</v>
      </c>
      <c r="AA30" s="70">
        <v>8000</v>
      </c>
      <c r="AB30" s="71">
        <v>0.89</v>
      </c>
      <c r="AC30" s="9">
        <f t="shared" si="129"/>
        <v>7120</v>
      </c>
      <c r="AE30" s="19">
        <v>3.61</v>
      </c>
      <c r="AF30" s="9"/>
      <c r="AG30" s="70">
        <f t="shared" si="52"/>
        <v>54150</v>
      </c>
      <c r="AH30" s="70">
        <v>15000</v>
      </c>
      <c r="AI30" s="71">
        <v>0.89</v>
      </c>
      <c r="AJ30" s="9">
        <f t="shared" si="130"/>
        <v>13350</v>
      </c>
      <c r="AL30" s="19">
        <v>3.61</v>
      </c>
      <c r="AM30" s="9"/>
      <c r="AN30" s="70">
        <f t="shared" si="54"/>
        <v>54150</v>
      </c>
      <c r="AO30" s="70">
        <v>15000</v>
      </c>
      <c r="AP30" s="71">
        <v>0.89</v>
      </c>
      <c r="AQ30" s="9">
        <f t="shared" si="131"/>
        <v>13350</v>
      </c>
      <c r="AS30" s="19">
        <v>3.61</v>
      </c>
      <c r="AT30" s="9"/>
      <c r="AU30" s="70">
        <f t="shared" si="56"/>
        <v>57760</v>
      </c>
      <c r="AV30" s="70">
        <v>16000</v>
      </c>
      <c r="AW30" s="71">
        <v>0.89</v>
      </c>
      <c r="AX30" s="9">
        <f t="shared" si="132"/>
        <v>14240</v>
      </c>
      <c r="AZ30" s="19">
        <v>3.61</v>
      </c>
      <c r="BA30" s="9"/>
      <c r="BB30" s="70">
        <f t="shared" si="58"/>
        <v>61370</v>
      </c>
      <c r="BC30" s="70">
        <v>17000</v>
      </c>
      <c r="BD30" s="71">
        <v>0.89</v>
      </c>
      <c r="BE30" s="9">
        <f t="shared" si="133"/>
        <v>15130</v>
      </c>
      <c r="BG30" s="19">
        <v>3.61</v>
      </c>
      <c r="BH30" s="9"/>
      <c r="BI30" s="70">
        <f t="shared" si="60"/>
        <v>61370</v>
      </c>
      <c r="BJ30" s="70">
        <v>17000</v>
      </c>
      <c r="BK30" s="71">
        <v>0.89</v>
      </c>
      <c r="BL30" s="9">
        <f t="shared" si="134"/>
        <v>15130</v>
      </c>
      <c r="BN30" s="19">
        <v>3.61</v>
      </c>
      <c r="BO30" s="9"/>
      <c r="BP30" s="70">
        <f t="shared" si="62"/>
        <v>61370</v>
      </c>
      <c r="BQ30" s="70">
        <v>17000</v>
      </c>
      <c r="BR30" s="71">
        <v>0.89</v>
      </c>
      <c r="BS30" s="9">
        <f t="shared" si="135"/>
        <v>15130</v>
      </c>
      <c r="BU30" s="19">
        <v>3.61</v>
      </c>
      <c r="BV30" s="9"/>
      <c r="BW30" s="70">
        <f t="shared" si="64"/>
        <v>57760</v>
      </c>
      <c r="BX30" s="70">
        <v>16000</v>
      </c>
      <c r="BY30" s="71">
        <v>0.89</v>
      </c>
      <c r="BZ30" s="9">
        <f t="shared" si="136"/>
        <v>14240</v>
      </c>
      <c r="CB30" s="19">
        <v>3.61</v>
      </c>
      <c r="CC30" s="9"/>
      <c r="CD30" s="70">
        <f t="shared" si="66"/>
        <v>36100</v>
      </c>
      <c r="CE30" s="70">
        <v>10000</v>
      </c>
      <c r="CF30" s="71">
        <v>0.89</v>
      </c>
      <c r="CG30" s="9">
        <f t="shared" si="67"/>
        <v>8900</v>
      </c>
      <c r="CI30" s="19">
        <v>3.61</v>
      </c>
      <c r="CJ30" s="9"/>
      <c r="CK30" s="9">
        <f t="shared" si="68"/>
        <v>36100</v>
      </c>
      <c r="CL30" s="9">
        <v>10000</v>
      </c>
      <c r="CM30" s="71">
        <v>0.89</v>
      </c>
      <c r="CN30" s="9">
        <f t="shared" si="69"/>
        <v>8900</v>
      </c>
      <c r="CP30" s="19">
        <v>3.61</v>
      </c>
      <c r="CQ30" s="9"/>
      <c r="CR30" s="9">
        <f t="shared" si="70"/>
        <v>32490</v>
      </c>
      <c r="CS30" s="9">
        <v>9000</v>
      </c>
      <c r="CT30" s="71">
        <v>0.89</v>
      </c>
      <c r="CU30" s="9">
        <f t="shared" si="71"/>
        <v>8010</v>
      </c>
      <c r="CW30" s="19">
        <f t="shared" si="137"/>
        <v>3.61</v>
      </c>
      <c r="CY30" s="9">
        <f t="shared" si="138"/>
        <v>570380</v>
      </c>
      <c r="CZ30" s="9">
        <f t="shared" si="139"/>
        <v>158000</v>
      </c>
      <c r="DA30" s="8">
        <f t="shared" si="140"/>
        <v>0.89</v>
      </c>
      <c r="DB30" s="9">
        <f t="shared" si="141"/>
        <v>140620</v>
      </c>
    </row>
    <row r="31" spans="1:106" x14ac:dyDescent="0.25">
      <c r="A31" s="87"/>
      <c r="B31" s="18"/>
      <c r="C31" s="80" t="s">
        <v>22</v>
      </c>
      <c r="D31" s="14" t="s">
        <v>52</v>
      </c>
      <c r="E31" s="17"/>
      <c r="F31" s="18">
        <v>166000102</v>
      </c>
      <c r="Q31" s="19">
        <v>9.52</v>
      </c>
      <c r="S31" s="9">
        <f t="shared" si="49"/>
        <v>38080</v>
      </c>
      <c r="T31" s="9">
        <v>4000</v>
      </c>
      <c r="U31" s="19">
        <v>1.1000000000000001</v>
      </c>
      <c r="V31" s="9">
        <f t="shared" si="128"/>
        <v>4400</v>
      </c>
      <c r="X31" s="19">
        <v>9.52</v>
      </c>
      <c r="Y31" s="9"/>
      <c r="Z31" s="9">
        <f t="shared" si="50"/>
        <v>38080</v>
      </c>
      <c r="AA31" s="9">
        <v>4000</v>
      </c>
      <c r="AB31" s="19">
        <v>1.1000000000000001</v>
      </c>
      <c r="AC31" s="9">
        <f t="shared" si="129"/>
        <v>4400</v>
      </c>
      <c r="AE31" s="19">
        <v>9.52</v>
      </c>
      <c r="AF31" s="9"/>
      <c r="AG31" s="9">
        <f t="shared" si="52"/>
        <v>85680</v>
      </c>
      <c r="AH31" s="9">
        <v>9000</v>
      </c>
      <c r="AI31" s="19">
        <v>1.1000000000000001</v>
      </c>
      <c r="AJ31" s="9">
        <f t="shared" si="130"/>
        <v>9900</v>
      </c>
      <c r="AL31" s="19">
        <v>9.52</v>
      </c>
      <c r="AM31" s="9"/>
      <c r="AN31" s="9">
        <f t="shared" si="54"/>
        <v>85680</v>
      </c>
      <c r="AO31" s="9">
        <v>9000</v>
      </c>
      <c r="AP31" s="19">
        <v>1.1000000000000001</v>
      </c>
      <c r="AQ31" s="9">
        <f t="shared" si="131"/>
        <v>9900</v>
      </c>
      <c r="AS31" s="19">
        <v>9.52</v>
      </c>
      <c r="AT31" s="9"/>
      <c r="AU31" s="9">
        <f t="shared" si="56"/>
        <v>76160</v>
      </c>
      <c r="AV31" s="9">
        <v>8000</v>
      </c>
      <c r="AW31" s="19">
        <v>1.1000000000000001</v>
      </c>
      <c r="AX31" s="9">
        <f t="shared" si="132"/>
        <v>8800</v>
      </c>
      <c r="AZ31" s="19">
        <v>9.52</v>
      </c>
      <c r="BA31" s="9"/>
      <c r="BB31" s="9">
        <f t="shared" si="58"/>
        <v>123760</v>
      </c>
      <c r="BC31" s="9">
        <v>13000</v>
      </c>
      <c r="BD31" s="19">
        <v>1.1000000000000001</v>
      </c>
      <c r="BE31" s="9">
        <f t="shared" si="133"/>
        <v>14300.000000000002</v>
      </c>
      <c r="BG31" s="19">
        <v>9.52</v>
      </c>
      <c r="BH31" s="9"/>
      <c r="BI31" s="9">
        <f t="shared" si="60"/>
        <v>161840</v>
      </c>
      <c r="BJ31" s="9">
        <v>17000</v>
      </c>
      <c r="BK31" s="19">
        <v>1.1000000000000001</v>
      </c>
      <c r="BL31" s="9">
        <f t="shared" si="134"/>
        <v>18700</v>
      </c>
      <c r="BN31" s="19">
        <v>9.52</v>
      </c>
      <c r="BO31" s="9"/>
      <c r="BP31" s="9">
        <f t="shared" si="62"/>
        <v>152320</v>
      </c>
      <c r="BQ31" s="9">
        <v>16000</v>
      </c>
      <c r="BR31" s="19">
        <v>1.1000000000000001</v>
      </c>
      <c r="BS31" s="9">
        <f t="shared" si="135"/>
        <v>17600</v>
      </c>
      <c r="BU31" s="19">
        <v>9.52</v>
      </c>
      <c r="BV31" s="9"/>
      <c r="BW31" s="9">
        <f t="shared" si="64"/>
        <v>152320</v>
      </c>
      <c r="BX31" s="9">
        <v>16000</v>
      </c>
      <c r="BY31" s="19">
        <v>1.1000000000000001</v>
      </c>
      <c r="BZ31" s="9">
        <f t="shared" si="136"/>
        <v>17600</v>
      </c>
      <c r="CB31" s="19">
        <v>9.52</v>
      </c>
      <c r="CC31" s="9"/>
      <c r="CD31" s="9">
        <f t="shared" si="66"/>
        <v>95200</v>
      </c>
      <c r="CE31" s="9">
        <v>10000</v>
      </c>
      <c r="CF31" s="19">
        <v>1.1000000000000001</v>
      </c>
      <c r="CG31" s="9">
        <f t="shared" si="67"/>
        <v>11000</v>
      </c>
      <c r="CI31" s="19">
        <v>9.52</v>
      </c>
      <c r="CJ31" s="9"/>
      <c r="CK31" s="9">
        <f t="shared" si="68"/>
        <v>76160</v>
      </c>
      <c r="CL31" s="9">
        <v>8000</v>
      </c>
      <c r="CM31" s="19">
        <v>1.1000000000000001</v>
      </c>
      <c r="CN31" s="9">
        <f t="shared" si="69"/>
        <v>8800</v>
      </c>
      <c r="CP31" s="19">
        <v>9.52</v>
      </c>
      <c r="CQ31" s="9"/>
      <c r="CR31" s="9">
        <f t="shared" si="70"/>
        <v>57120</v>
      </c>
      <c r="CS31" s="9">
        <v>6000</v>
      </c>
      <c r="CT31" s="19">
        <v>1.1000000000000001</v>
      </c>
      <c r="CU31" s="9">
        <f t="shared" si="71"/>
        <v>6600.0000000000009</v>
      </c>
      <c r="CW31" s="19">
        <f t="shared" si="137"/>
        <v>9.52</v>
      </c>
      <c r="CY31" s="9">
        <f t="shared" si="138"/>
        <v>1142400</v>
      </c>
      <c r="CZ31" s="9">
        <f t="shared" si="139"/>
        <v>120000</v>
      </c>
      <c r="DA31" s="8">
        <f t="shared" si="140"/>
        <v>1.1000000000000001</v>
      </c>
      <c r="DB31" s="9">
        <f t="shared" si="141"/>
        <v>132000</v>
      </c>
    </row>
    <row r="32" spans="1:106" x14ac:dyDescent="0.25">
      <c r="A32" s="87"/>
      <c r="B32" s="18"/>
      <c r="C32" s="80"/>
      <c r="D32" s="15" t="s">
        <v>83</v>
      </c>
      <c r="E32" s="17"/>
      <c r="F32" s="18">
        <v>185000101</v>
      </c>
      <c r="Q32" s="19">
        <v>13.57</v>
      </c>
      <c r="S32" s="9">
        <f t="shared" si="49"/>
        <v>20355</v>
      </c>
      <c r="T32" s="9">
        <v>1500</v>
      </c>
      <c r="U32" s="19">
        <v>2</v>
      </c>
      <c r="V32" s="9">
        <f t="shared" si="128"/>
        <v>3000</v>
      </c>
      <c r="X32" s="19">
        <v>13.57</v>
      </c>
      <c r="Y32" s="9"/>
      <c r="Z32" s="9">
        <f t="shared" si="50"/>
        <v>20355</v>
      </c>
      <c r="AA32" s="9">
        <v>1500</v>
      </c>
      <c r="AB32" s="19">
        <v>2</v>
      </c>
      <c r="AC32" s="9">
        <f t="shared" si="129"/>
        <v>3000</v>
      </c>
      <c r="AE32" s="19">
        <v>13.57</v>
      </c>
      <c r="AF32" s="9"/>
      <c r="AG32" s="9">
        <f t="shared" si="52"/>
        <v>54280</v>
      </c>
      <c r="AH32" s="9">
        <v>4000</v>
      </c>
      <c r="AI32" s="19">
        <v>2</v>
      </c>
      <c r="AJ32" s="9">
        <f t="shared" si="130"/>
        <v>8000</v>
      </c>
      <c r="AL32" s="19">
        <v>13.57</v>
      </c>
      <c r="AM32" s="9"/>
      <c r="AN32" s="9">
        <f t="shared" si="54"/>
        <v>47495</v>
      </c>
      <c r="AO32" s="9">
        <v>3500</v>
      </c>
      <c r="AP32" s="19">
        <v>2</v>
      </c>
      <c r="AQ32" s="9">
        <f t="shared" si="131"/>
        <v>7000</v>
      </c>
      <c r="AS32" s="19">
        <v>13.57</v>
      </c>
      <c r="AT32" s="9"/>
      <c r="AU32" s="9">
        <f t="shared" si="56"/>
        <v>61065</v>
      </c>
      <c r="AV32" s="9">
        <v>4500</v>
      </c>
      <c r="AW32" s="19">
        <v>2</v>
      </c>
      <c r="AX32" s="9">
        <f t="shared" si="132"/>
        <v>9000</v>
      </c>
      <c r="AZ32" s="19">
        <v>13.57</v>
      </c>
      <c r="BA32" s="9"/>
      <c r="BB32" s="9">
        <f t="shared" si="58"/>
        <v>74635</v>
      </c>
      <c r="BC32" s="9">
        <v>5500</v>
      </c>
      <c r="BD32" s="19">
        <v>2</v>
      </c>
      <c r="BE32" s="9">
        <f t="shared" si="133"/>
        <v>11000</v>
      </c>
      <c r="BG32" s="19">
        <v>13.57</v>
      </c>
      <c r="BH32" s="9"/>
      <c r="BI32" s="9">
        <f t="shared" si="60"/>
        <v>81420</v>
      </c>
      <c r="BJ32" s="9">
        <v>6000</v>
      </c>
      <c r="BK32" s="19">
        <v>2</v>
      </c>
      <c r="BL32" s="9">
        <f t="shared" si="134"/>
        <v>12000</v>
      </c>
      <c r="BN32" s="19">
        <v>13.57</v>
      </c>
      <c r="BO32" s="9"/>
      <c r="BP32" s="9">
        <f t="shared" si="62"/>
        <v>74635</v>
      </c>
      <c r="BQ32" s="9">
        <v>5500</v>
      </c>
      <c r="BR32" s="19">
        <v>2</v>
      </c>
      <c r="BS32" s="9">
        <f t="shared" si="135"/>
        <v>11000</v>
      </c>
      <c r="BU32" s="19">
        <v>13.57</v>
      </c>
      <c r="BV32" s="9"/>
      <c r="BW32" s="9">
        <f t="shared" si="64"/>
        <v>74635</v>
      </c>
      <c r="BX32" s="9">
        <v>5500</v>
      </c>
      <c r="BY32" s="19">
        <v>2</v>
      </c>
      <c r="BZ32" s="9">
        <f t="shared" si="136"/>
        <v>11000</v>
      </c>
      <c r="CB32" s="19">
        <v>13.57</v>
      </c>
      <c r="CC32" s="9"/>
      <c r="CD32" s="9">
        <f t="shared" si="66"/>
        <v>54280</v>
      </c>
      <c r="CE32" s="9">
        <v>4000</v>
      </c>
      <c r="CF32" s="19">
        <v>2</v>
      </c>
      <c r="CG32" s="9">
        <f t="shared" si="67"/>
        <v>8000</v>
      </c>
      <c r="CI32" s="19">
        <v>13.57</v>
      </c>
      <c r="CJ32" s="9"/>
      <c r="CK32" s="9">
        <f t="shared" si="68"/>
        <v>40710</v>
      </c>
      <c r="CL32" s="9">
        <v>3000</v>
      </c>
      <c r="CM32" s="19">
        <v>2</v>
      </c>
      <c r="CN32" s="9">
        <f t="shared" si="69"/>
        <v>6000</v>
      </c>
      <c r="CP32" s="19">
        <v>13.57</v>
      </c>
      <c r="CQ32" s="9"/>
      <c r="CR32" s="9">
        <f t="shared" si="70"/>
        <v>27140</v>
      </c>
      <c r="CS32" s="9">
        <v>2000</v>
      </c>
      <c r="CT32" s="19">
        <v>2</v>
      </c>
      <c r="CU32" s="9">
        <f t="shared" si="71"/>
        <v>4000</v>
      </c>
      <c r="CW32" s="19">
        <f t="shared" si="137"/>
        <v>13.57</v>
      </c>
      <c r="CY32" s="9">
        <f t="shared" si="138"/>
        <v>631005</v>
      </c>
      <c r="CZ32" s="9">
        <f t="shared" si="139"/>
        <v>46500</v>
      </c>
      <c r="DA32" s="8">
        <f t="shared" si="140"/>
        <v>2</v>
      </c>
      <c r="DB32" s="9">
        <f t="shared" si="141"/>
        <v>93000</v>
      </c>
    </row>
    <row r="33" spans="1:106" x14ac:dyDescent="0.25">
      <c r="A33" s="87"/>
      <c r="B33" s="18"/>
      <c r="C33" s="80" t="s">
        <v>22</v>
      </c>
      <c r="D33" s="15" t="s">
        <v>53</v>
      </c>
      <c r="E33" s="17"/>
      <c r="F33" s="79" t="s">
        <v>84</v>
      </c>
      <c r="Q33" s="19">
        <v>2.2400000000000002</v>
      </c>
      <c r="S33" s="70">
        <f t="shared" si="49"/>
        <v>0</v>
      </c>
      <c r="T33" s="70"/>
      <c r="U33" s="71">
        <v>0</v>
      </c>
      <c r="V33" s="9">
        <f t="shared" si="128"/>
        <v>0</v>
      </c>
      <c r="X33" s="19">
        <v>2.2400000000000002</v>
      </c>
      <c r="Y33" s="9"/>
      <c r="Z33" s="70">
        <f t="shared" si="50"/>
        <v>0</v>
      </c>
      <c r="AA33" s="70"/>
      <c r="AB33" s="71">
        <v>0</v>
      </c>
      <c r="AC33" s="9">
        <f t="shared" si="129"/>
        <v>0</v>
      </c>
      <c r="AE33" s="19">
        <v>2.2400000000000002</v>
      </c>
      <c r="AF33" s="9"/>
      <c r="AG33" s="70">
        <f t="shared" si="52"/>
        <v>0</v>
      </c>
      <c r="AH33" s="70"/>
      <c r="AI33" s="71">
        <v>0</v>
      </c>
      <c r="AJ33" s="9">
        <f t="shared" si="130"/>
        <v>0</v>
      </c>
      <c r="AL33" s="19">
        <v>2.2400000000000002</v>
      </c>
      <c r="AM33" s="9"/>
      <c r="AN33" s="70">
        <f t="shared" si="54"/>
        <v>0</v>
      </c>
      <c r="AO33" s="70"/>
      <c r="AP33" s="71">
        <v>0</v>
      </c>
      <c r="AQ33" s="9">
        <f t="shared" si="131"/>
        <v>0</v>
      </c>
      <c r="AS33" s="19">
        <v>2.2400000000000002</v>
      </c>
      <c r="AT33" s="9"/>
      <c r="AU33" s="70">
        <f t="shared" si="56"/>
        <v>0</v>
      </c>
      <c r="AV33" s="70"/>
      <c r="AW33" s="71">
        <v>0</v>
      </c>
      <c r="AX33" s="9">
        <f t="shared" si="132"/>
        <v>0</v>
      </c>
      <c r="AZ33" s="19">
        <v>2.2400000000000002</v>
      </c>
      <c r="BA33" s="9"/>
      <c r="BB33" s="70">
        <f t="shared" si="58"/>
        <v>0</v>
      </c>
      <c r="BC33" s="70"/>
      <c r="BD33" s="71">
        <v>0</v>
      </c>
      <c r="BE33" s="9">
        <f t="shared" si="133"/>
        <v>0</v>
      </c>
      <c r="BG33" s="19">
        <v>2.2400000000000002</v>
      </c>
      <c r="BH33" s="9"/>
      <c r="BI33" s="70">
        <f t="shared" si="60"/>
        <v>0</v>
      </c>
      <c r="BJ33" s="70"/>
      <c r="BK33" s="71">
        <v>0</v>
      </c>
      <c r="BL33" s="9">
        <f t="shared" si="134"/>
        <v>0</v>
      </c>
      <c r="BN33" s="19">
        <v>2.2400000000000002</v>
      </c>
      <c r="BO33" s="9"/>
      <c r="BP33" s="70">
        <f t="shared" si="62"/>
        <v>0</v>
      </c>
      <c r="BQ33" s="70"/>
      <c r="BR33" s="71">
        <v>0</v>
      </c>
      <c r="BS33" s="9">
        <f t="shared" si="135"/>
        <v>0</v>
      </c>
      <c r="BU33" s="19">
        <v>2.2400000000000002</v>
      </c>
      <c r="BV33" s="9"/>
      <c r="BW33" s="70">
        <f t="shared" si="64"/>
        <v>0</v>
      </c>
      <c r="BX33" s="70"/>
      <c r="BY33" s="71">
        <v>0</v>
      </c>
      <c r="BZ33" s="9">
        <f t="shared" si="136"/>
        <v>0</v>
      </c>
      <c r="CB33" s="19">
        <v>2.2400000000000002</v>
      </c>
      <c r="CC33" s="9"/>
      <c r="CD33" s="70">
        <f t="shared" si="66"/>
        <v>0</v>
      </c>
      <c r="CE33" s="70"/>
      <c r="CF33" s="71">
        <v>0</v>
      </c>
      <c r="CG33" s="9">
        <f t="shared" si="67"/>
        <v>0</v>
      </c>
      <c r="CI33" s="19">
        <v>2.2400000000000002</v>
      </c>
      <c r="CJ33" s="9"/>
      <c r="CK33" s="9">
        <f t="shared" si="68"/>
        <v>0</v>
      </c>
      <c r="CM33" s="71">
        <v>0</v>
      </c>
      <c r="CN33" s="9">
        <f t="shared" si="69"/>
        <v>0</v>
      </c>
      <c r="CP33" s="19">
        <v>2.2400000000000002</v>
      </c>
      <c r="CQ33" s="9"/>
      <c r="CR33" s="9">
        <f t="shared" si="70"/>
        <v>0</v>
      </c>
      <c r="CT33" s="71">
        <v>0</v>
      </c>
      <c r="CU33" s="9">
        <f t="shared" si="71"/>
        <v>0</v>
      </c>
      <c r="CW33" s="19" t="e">
        <f t="shared" si="137"/>
        <v>#DIV/0!</v>
      </c>
      <c r="CY33" s="9">
        <f t="shared" si="138"/>
        <v>0</v>
      </c>
      <c r="CZ33" s="9">
        <f t="shared" si="139"/>
        <v>0</v>
      </c>
      <c r="DA33" s="8" t="e">
        <f t="shared" si="140"/>
        <v>#DIV/0!</v>
      </c>
      <c r="DB33" s="9">
        <f t="shared" si="141"/>
        <v>0</v>
      </c>
    </row>
    <row r="34" spans="1:106" x14ac:dyDescent="0.25">
      <c r="A34" s="87"/>
      <c r="B34" s="18"/>
      <c r="C34" s="80" t="s">
        <v>22</v>
      </c>
      <c r="D34" s="15" t="s">
        <v>54</v>
      </c>
      <c r="E34" s="17"/>
      <c r="F34" s="18">
        <v>181500100</v>
      </c>
      <c r="Q34" s="19">
        <v>4.4000000000000004</v>
      </c>
      <c r="S34" s="70">
        <f t="shared" si="49"/>
        <v>11000</v>
      </c>
      <c r="T34" s="70">
        <v>2500</v>
      </c>
      <c r="U34" s="71">
        <v>0.65</v>
      </c>
      <c r="V34" s="9">
        <f t="shared" si="128"/>
        <v>1625</v>
      </c>
      <c r="X34" s="19">
        <v>4.4000000000000004</v>
      </c>
      <c r="Y34" s="9"/>
      <c r="Z34" s="70">
        <f t="shared" si="50"/>
        <v>11000</v>
      </c>
      <c r="AA34" s="70">
        <v>2500</v>
      </c>
      <c r="AB34" s="71">
        <v>0.65</v>
      </c>
      <c r="AC34" s="9">
        <f t="shared" si="129"/>
        <v>1625</v>
      </c>
      <c r="AE34" s="19">
        <v>4.4000000000000004</v>
      </c>
      <c r="AF34" s="9"/>
      <c r="AG34" s="70">
        <f t="shared" si="52"/>
        <v>22000</v>
      </c>
      <c r="AH34" s="70">
        <v>5000</v>
      </c>
      <c r="AI34" s="71">
        <v>0.65</v>
      </c>
      <c r="AJ34" s="9">
        <f t="shared" si="130"/>
        <v>3250</v>
      </c>
      <c r="AL34" s="19">
        <v>4.4000000000000004</v>
      </c>
      <c r="AM34" s="9"/>
      <c r="AN34" s="70">
        <f t="shared" si="54"/>
        <v>19800</v>
      </c>
      <c r="AO34" s="70">
        <v>4500</v>
      </c>
      <c r="AP34" s="71">
        <v>0.65</v>
      </c>
      <c r="AQ34" s="9">
        <f t="shared" si="131"/>
        <v>2925</v>
      </c>
      <c r="AS34" s="19">
        <v>4.4000000000000004</v>
      </c>
      <c r="AT34" s="9"/>
      <c r="AU34" s="70">
        <f t="shared" si="56"/>
        <v>15400.000000000002</v>
      </c>
      <c r="AV34" s="70">
        <v>3500</v>
      </c>
      <c r="AW34" s="71">
        <v>0.65</v>
      </c>
      <c r="AX34" s="9">
        <f t="shared" si="132"/>
        <v>2275</v>
      </c>
      <c r="AZ34" s="19">
        <v>4.4000000000000004</v>
      </c>
      <c r="BA34" s="9"/>
      <c r="BB34" s="70">
        <f t="shared" si="58"/>
        <v>15400.000000000002</v>
      </c>
      <c r="BC34" s="70">
        <v>3500</v>
      </c>
      <c r="BD34" s="71">
        <v>0.65</v>
      </c>
      <c r="BE34" s="9">
        <f t="shared" si="133"/>
        <v>2275</v>
      </c>
      <c r="BG34" s="19">
        <v>4.4000000000000004</v>
      </c>
      <c r="BH34" s="9"/>
      <c r="BI34" s="70">
        <f t="shared" si="60"/>
        <v>22000</v>
      </c>
      <c r="BJ34" s="70">
        <v>5000</v>
      </c>
      <c r="BK34" s="71">
        <v>0.65</v>
      </c>
      <c r="BL34" s="9">
        <f t="shared" si="134"/>
        <v>3250</v>
      </c>
      <c r="BN34" s="19">
        <v>4.4000000000000004</v>
      </c>
      <c r="BO34" s="9"/>
      <c r="BP34" s="70">
        <f t="shared" si="62"/>
        <v>22000</v>
      </c>
      <c r="BQ34" s="70">
        <v>5000</v>
      </c>
      <c r="BR34" s="71">
        <v>0.65</v>
      </c>
      <c r="BS34" s="9">
        <f t="shared" si="135"/>
        <v>3250</v>
      </c>
      <c r="BU34" s="19">
        <v>4.4000000000000004</v>
      </c>
      <c r="BV34" s="9"/>
      <c r="BW34" s="70">
        <f t="shared" si="64"/>
        <v>26400.000000000004</v>
      </c>
      <c r="BX34" s="70">
        <v>6000</v>
      </c>
      <c r="BY34" s="71">
        <v>0.65</v>
      </c>
      <c r="BZ34" s="9">
        <f t="shared" si="136"/>
        <v>3900</v>
      </c>
      <c r="CB34" s="19">
        <v>4.4000000000000004</v>
      </c>
      <c r="CC34" s="9"/>
      <c r="CD34" s="70">
        <f t="shared" si="66"/>
        <v>26400.000000000004</v>
      </c>
      <c r="CE34" s="70">
        <v>6000</v>
      </c>
      <c r="CF34" s="71">
        <v>0.65</v>
      </c>
      <c r="CG34" s="9">
        <f t="shared" si="67"/>
        <v>3900</v>
      </c>
      <c r="CI34" s="19">
        <v>4.4000000000000004</v>
      </c>
      <c r="CJ34" s="9"/>
      <c r="CK34" s="9">
        <f t="shared" si="68"/>
        <v>26400.000000000004</v>
      </c>
      <c r="CL34" s="9">
        <v>6000</v>
      </c>
      <c r="CM34" s="71">
        <v>0.65</v>
      </c>
      <c r="CN34" s="9">
        <f t="shared" si="69"/>
        <v>3900</v>
      </c>
      <c r="CP34" s="19">
        <v>4.4000000000000004</v>
      </c>
      <c r="CQ34" s="9"/>
      <c r="CR34" s="9">
        <f t="shared" si="70"/>
        <v>22000</v>
      </c>
      <c r="CS34" s="9">
        <v>5000</v>
      </c>
      <c r="CT34" s="71">
        <v>0.65</v>
      </c>
      <c r="CU34" s="9">
        <f t="shared" si="71"/>
        <v>3250</v>
      </c>
      <c r="CW34" s="19">
        <f t="shared" si="137"/>
        <v>4.4000000000000004</v>
      </c>
      <c r="CY34" s="9">
        <f t="shared" si="138"/>
        <v>239800</v>
      </c>
      <c r="CZ34" s="9">
        <f t="shared" si="139"/>
        <v>54500</v>
      </c>
      <c r="DA34" s="8">
        <f t="shared" si="140"/>
        <v>0.65</v>
      </c>
      <c r="DB34" s="9">
        <f t="shared" si="141"/>
        <v>35425</v>
      </c>
    </row>
    <row r="35" spans="1:106" x14ac:dyDescent="0.25">
      <c r="A35" s="87"/>
      <c r="B35" s="18"/>
      <c r="C35" s="80" t="s">
        <v>22</v>
      </c>
      <c r="D35" s="14" t="s">
        <v>55</v>
      </c>
      <c r="E35" s="17"/>
      <c r="F35" s="18">
        <v>160850102</v>
      </c>
      <c r="Q35" s="19">
        <v>5.43</v>
      </c>
      <c r="S35" s="70">
        <f t="shared" si="49"/>
        <v>16290</v>
      </c>
      <c r="T35" s="70">
        <v>3000</v>
      </c>
      <c r="U35" s="71">
        <v>0.95</v>
      </c>
      <c r="V35" s="9">
        <f t="shared" si="128"/>
        <v>2850</v>
      </c>
      <c r="X35" s="19">
        <v>5.43</v>
      </c>
      <c r="Y35" s="9"/>
      <c r="Z35" s="70">
        <f t="shared" si="50"/>
        <v>16290</v>
      </c>
      <c r="AA35" s="70">
        <v>3000</v>
      </c>
      <c r="AB35" s="71">
        <v>0.95</v>
      </c>
      <c r="AC35" s="9">
        <f t="shared" si="129"/>
        <v>2850</v>
      </c>
      <c r="AE35" s="19">
        <v>5.43</v>
      </c>
      <c r="AF35" s="9"/>
      <c r="AG35" s="70">
        <f t="shared" si="52"/>
        <v>29865</v>
      </c>
      <c r="AH35" s="70">
        <v>5500</v>
      </c>
      <c r="AI35" s="71">
        <v>0.95</v>
      </c>
      <c r="AJ35" s="9">
        <f t="shared" si="130"/>
        <v>5225</v>
      </c>
      <c r="AL35" s="19">
        <v>5.43</v>
      </c>
      <c r="AM35" s="9"/>
      <c r="AN35" s="70">
        <f t="shared" si="54"/>
        <v>21720</v>
      </c>
      <c r="AO35" s="70">
        <v>4000</v>
      </c>
      <c r="AP35" s="71">
        <v>0.95</v>
      </c>
      <c r="AQ35" s="9">
        <f t="shared" si="131"/>
        <v>3800</v>
      </c>
      <c r="AS35" s="19">
        <v>5.43</v>
      </c>
      <c r="AT35" s="9"/>
      <c r="AU35" s="70">
        <f t="shared" si="56"/>
        <v>24435</v>
      </c>
      <c r="AV35" s="70">
        <v>4500</v>
      </c>
      <c r="AW35" s="71">
        <v>0.95</v>
      </c>
      <c r="AX35" s="9">
        <f t="shared" si="132"/>
        <v>4275</v>
      </c>
      <c r="AZ35" s="19">
        <v>5.43</v>
      </c>
      <c r="BA35" s="9"/>
      <c r="BB35" s="70">
        <f t="shared" si="58"/>
        <v>24435</v>
      </c>
      <c r="BC35" s="70">
        <v>4500</v>
      </c>
      <c r="BD35" s="71">
        <v>0.95</v>
      </c>
      <c r="BE35" s="9">
        <f t="shared" si="133"/>
        <v>4275</v>
      </c>
      <c r="BG35" s="19">
        <v>5.43</v>
      </c>
      <c r="BH35" s="9"/>
      <c r="BI35" s="70">
        <f t="shared" si="60"/>
        <v>24435</v>
      </c>
      <c r="BJ35" s="70">
        <v>4500</v>
      </c>
      <c r="BK35" s="71">
        <v>0.95</v>
      </c>
      <c r="BL35" s="9">
        <f t="shared" si="134"/>
        <v>4275</v>
      </c>
      <c r="BN35" s="19">
        <v>5.43</v>
      </c>
      <c r="BO35" s="9"/>
      <c r="BP35" s="70">
        <f t="shared" si="62"/>
        <v>24435</v>
      </c>
      <c r="BQ35" s="70">
        <v>4500</v>
      </c>
      <c r="BR35" s="71">
        <v>0.95</v>
      </c>
      <c r="BS35" s="9">
        <f t="shared" si="135"/>
        <v>4275</v>
      </c>
      <c r="BU35" s="19">
        <v>5.43</v>
      </c>
      <c r="BV35" s="9"/>
      <c r="BW35" s="70">
        <f t="shared" si="64"/>
        <v>24435</v>
      </c>
      <c r="BX35" s="70">
        <v>4500</v>
      </c>
      <c r="BY35" s="71">
        <v>0.95</v>
      </c>
      <c r="BZ35" s="9">
        <f t="shared" si="136"/>
        <v>4275</v>
      </c>
      <c r="CB35" s="19">
        <v>5.43</v>
      </c>
      <c r="CC35" s="9"/>
      <c r="CD35" s="70">
        <f t="shared" si="66"/>
        <v>21720</v>
      </c>
      <c r="CE35" s="70">
        <v>4000</v>
      </c>
      <c r="CF35" s="71">
        <v>0.95</v>
      </c>
      <c r="CG35" s="9">
        <f t="shared" si="67"/>
        <v>3800</v>
      </c>
      <c r="CI35" s="19">
        <v>5.43</v>
      </c>
      <c r="CJ35" s="9"/>
      <c r="CK35" s="9">
        <f t="shared" si="68"/>
        <v>21720</v>
      </c>
      <c r="CL35" s="9">
        <v>4000</v>
      </c>
      <c r="CM35" s="71">
        <v>0.95</v>
      </c>
      <c r="CN35" s="9">
        <f t="shared" si="69"/>
        <v>3800</v>
      </c>
      <c r="CP35" s="19">
        <v>5.43</v>
      </c>
      <c r="CQ35" s="9"/>
      <c r="CR35" s="9">
        <f t="shared" si="70"/>
        <v>21720</v>
      </c>
      <c r="CS35" s="9">
        <v>4000</v>
      </c>
      <c r="CT35" s="71">
        <v>0.95</v>
      </c>
      <c r="CU35" s="9">
        <f t="shared" si="71"/>
        <v>3800</v>
      </c>
      <c r="CW35" s="19">
        <f t="shared" si="137"/>
        <v>5.43</v>
      </c>
      <c r="CY35" s="9">
        <f t="shared" si="138"/>
        <v>271500</v>
      </c>
      <c r="CZ35" s="9">
        <f t="shared" si="139"/>
        <v>50000</v>
      </c>
      <c r="DA35" s="8">
        <f t="shared" si="140"/>
        <v>0.95</v>
      </c>
      <c r="DB35" s="9">
        <f t="shared" si="141"/>
        <v>47500</v>
      </c>
    </row>
    <row r="36" spans="1:106" x14ac:dyDescent="0.25">
      <c r="A36" s="87"/>
      <c r="B36" s="18"/>
      <c r="C36" s="80" t="s">
        <v>22</v>
      </c>
      <c r="D36" s="14" t="s">
        <v>56</v>
      </c>
      <c r="E36" s="17"/>
      <c r="F36" s="18">
        <v>168758320</v>
      </c>
      <c r="Q36" s="19">
        <v>4.93</v>
      </c>
      <c r="S36" s="70"/>
      <c r="T36" s="70">
        <v>2000</v>
      </c>
      <c r="U36" s="71">
        <v>0.9</v>
      </c>
      <c r="V36" s="9">
        <f t="shared" si="128"/>
        <v>1800</v>
      </c>
      <c r="X36" s="19">
        <v>4.93</v>
      </c>
      <c r="Y36" s="9"/>
      <c r="Z36" s="70">
        <f t="shared" si="50"/>
        <v>9860</v>
      </c>
      <c r="AA36" s="70">
        <v>2000</v>
      </c>
      <c r="AB36" s="71">
        <v>0.9</v>
      </c>
      <c r="AC36" s="9">
        <f t="shared" si="129"/>
        <v>1800</v>
      </c>
      <c r="AE36" s="19">
        <v>4.93</v>
      </c>
      <c r="AF36" s="9"/>
      <c r="AG36" s="70">
        <f t="shared" si="52"/>
        <v>19720</v>
      </c>
      <c r="AH36" s="70">
        <v>4000</v>
      </c>
      <c r="AI36" s="71">
        <v>0.9</v>
      </c>
      <c r="AJ36" s="9">
        <f t="shared" si="130"/>
        <v>3600</v>
      </c>
      <c r="AL36" s="19">
        <v>4.93</v>
      </c>
      <c r="AM36" s="9"/>
      <c r="AN36" s="70">
        <f t="shared" si="54"/>
        <v>14790</v>
      </c>
      <c r="AO36" s="70">
        <v>3000</v>
      </c>
      <c r="AP36" s="71">
        <v>0.9</v>
      </c>
      <c r="AQ36" s="9">
        <f t="shared" si="131"/>
        <v>2700</v>
      </c>
      <c r="AS36" s="19">
        <v>4.93</v>
      </c>
      <c r="AT36" s="9"/>
      <c r="AU36" s="70">
        <f t="shared" si="56"/>
        <v>14790</v>
      </c>
      <c r="AV36" s="70">
        <v>3000</v>
      </c>
      <c r="AW36" s="71">
        <v>0.9</v>
      </c>
      <c r="AX36" s="9">
        <f t="shared" si="132"/>
        <v>2700</v>
      </c>
      <c r="AZ36" s="19">
        <v>4.93</v>
      </c>
      <c r="BA36" s="9"/>
      <c r="BB36" s="70">
        <f t="shared" si="58"/>
        <v>22185</v>
      </c>
      <c r="BC36" s="70">
        <v>4500</v>
      </c>
      <c r="BD36" s="71">
        <v>0.9</v>
      </c>
      <c r="BE36" s="9">
        <f t="shared" si="133"/>
        <v>4050</v>
      </c>
      <c r="BG36" s="19">
        <v>4.93</v>
      </c>
      <c r="BH36" s="9"/>
      <c r="BI36" s="70">
        <f t="shared" si="60"/>
        <v>22185</v>
      </c>
      <c r="BJ36" s="70">
        <v>4500</v>
      </c>
      <c r="BK36" s="71">
        <v>0.9</v>
      </c>
      <c r="BL36" s="9">
        <f t="shared" si="134"/>
        <v>4050</v>
      </c>
      <c r="BN36" s="19">
        <v>4.93</v>
      </c>
      <c r="BO36" s="9"/>
      <c r="BP36" s="70">
        <f t="shared" si="62"/>
        <v>22185</v>
      </c>
      <c r="BQ36" s="70">
        <v>4500</v>
      </c>
      <c r="BR36" s="71">
        <v>0.9</v>
      </c>
      <c r="BS36" s="9">
        <f t="shared" si="135"/>
        <v>4050</v>
      </c>
      <c r="BU36" s="19">
        <v>4.93</v>
      </c>
      <c r="BV36" s="9"/>
      <c r="BW36" s="70">
        <f t="shared" si="64"/>
        <v>17255</v>
      </c>
      <c r="BX36" s="70">
        <v>3500</v>
      </c>
      <c r="BY36" s="71">
        <v>0.9</v>
      </c>
      <c r="BZ36" s="9">
        <f t="shared" si="136"/>
        <v>3150</v>
      </c>
      <c r="CB36" s="19">
        <v>4.93</v>
      </c>
      <c r="CC36" s="9"/>
      <c r="CD36" s="70">
        <f t="shared" si="66"/>
        <v>12325</v>
      </c>
      <c r="CE36" s="70">
        <v>2500</v>
      </c>
      <c r="CF36" s="71">
        <v>0.9</v>
      </c>
      <c r="CG36" s="9">
        <f t="shared" si="67"/>
        <v>2250</v>
      </c>
      <c r="CI36" s="19">
        <v>4.93</v>
      </c>
      <c r="CJ36" s="9"/>
      <c r="CK36" s="9">
        <f t="shared" si="68"/>
        <v>12325</v>
      </c>
      <c r="CL36" s="9">
        <v>2500</v>
      </c>
      <c r="CM36" s="71">
        <v>0.9</v>
      </c>
      <c r="CN36" s="9">
        <f t="shared" si="69"/>
        <v>2250</v>
      </c>
      <c r="CP36" s="19">
        <v>4.93</v>
      </c>
      <c r="CQ36" s="9"/>
      <c r="CR36" s="9">
        <f t="shared" si="70"/>
        <v>12325</v>
      </c>
      <c r="CS36" s="9">
        <v>2500</v>
      </c>
      <c r="CT36" s="71">
        <v>0.9</v>
      </c>
      <c r="CU36" s="9">
        <f t="shared" si="71"/>
        <v>2250</v>
      </c>
      <c r="CW36" s="19">
        <f t="shared" si="137"/>
        <v>4.6738961038961042</v>
      </c>
      <c r="CY36" s="9">
        <f t="shared" si="138"/>
        <v>179945</v>
      </c>
      <c r="CZ36" s="9">
        <f t="shared" si="139"/>
        <v>38500</v>
      </c>
      <c r="DA36" s="8">
        <f t="shared" si="140"/>
        <v>0.9</v>
      </c>
      <c r="DB36" s="9">
        <f t="shared" si="141"/>
        <v>34650</v>
      </c>
    </row>
    <row r="37" spans="1:106" x14ac:dyDescent="0.25">
      <c r="A37" s="87"/>
      <c r="B37" s="18"/>
      <c r="C37" s="80" t="s">
        <v>22</v>
      </c>
      <c r="D37" s="14" t="s">
        <v>58</v>
      </c>
      <c r="E37" s="17"/>
      <c r="F37" s="18">
        <v>167600102</v>
      </c>
      <c r="Q37" s="19">
        <v>5.22</v>
      </c>
      <c r="S37" s="70">
        <f t="shared" si="49"/>
        <v>7830</v>
      </c>
      <c r="T37" s="70">
        <v>1500</v>
      </c>
      <c r="U37" s="71">
        <v>0.9</v>
      </c>
      <c r="V37" s="9">
        <f t="shared" si="128"/>
        <v>1350</v>
      </c>
      <c r="X37" s="19">
        <v>5.22</v>
      </c>
      <c r="Y37" s="9"/>
      <c r="Z37" s="70">
        <f t="shared" si="50"/>
        <v>7830</v>
      </c>
      <c r="AA37" s="70">
        <v>1500</v>
      </c>
      <c r="AB37" s="71">
        <v>0.9</v>
      </c>
      <c r="AC37" s="9">
        <f t="shared" si="129"/>
        <v>1350</v>
      </c>
      <c r="AE37" s="19">
        <v>5.22</v>
      </c>
      <c r="AF37" s="9"/>
      <c r="AG37" s="70">
        <f t="shared" si="52"/>
        <v>20880</v>
      </c>
      <c r="AH37" s="70">
        <v>4000</v>
      </c>
      <c r="AI37" s="71">
        <v>0.9</v>
      </c>
      <c r="AJ37" s="9">
        <f t="shared" si="130"/>
        <v>3600</v>
      </c>
      <c r="AL37" s="19">
        <v>5.22</v>
      </c>
      <c r="AM37" s="9"/>
      <c r="AN37" s="70">
        <f t="shared" si="54"/>
        <v>20880</v>
      </c>
      <c r="AO37" s="70">
        <v>4000</v>
      </c>
      <c r="AP37" s="71">
        <v>0.9</v>
      </c>
      <c r="AQ37" s="9">
        <f t="shared" si="131"/>
        <v>3600</v>
      </c>
      <c r="AS37" s="19">
        <v>5.22</v>
      </c>
      <c r="AT37" s="9"/>
      <c r="AU37" s="70">
        <f t="shared" si="56"/>
        <v>20880</v>
      </c>
      <c r="AV37" s="70">
        <v>4000</v>
      </c>
      <c r="AW37" s="71">
        <v>0.9</v>
      </c>
      <c r="AX37" s="9">
        <f t="shared" si="132"/>
        <v>3600</v>
      </c>
      <c r="AZ37" s="19">
        <v>5.22</v>
      </c>
      <c r="BA37" s="9"/>
      <c r="BB37" s="70">
        <f t="shared" si="58"/>
        <v>20880</v>
      </c>
      <c r="BC37" s="70">
        <v>4000</v>
      </c>
      <c r="BD37" s="71">
        <v>0.9</v>
      </c>
      <c r="BE37" s="9">
        <f t="shared" si="133"/>
        <v>3600</v>
      </c>
      <c r="BG37" s="19">
        <v>5.22</v>
      </c>
      <c r="BH37" s="9"/>
      <c r="BI37" s="70">
        <f t="shared" si="60"/>
        <v>20880</v>
      </c>
      <c r="BJ37" s="70">
        <v>4000</v>
      </c>
      <c r="BK37" s="71">
        <v>0.9</v>
      </c>
      <c r="BL37" s="9">
        <f t="shared" si="134"/>
        <v>3600</v>
      </c>
      <c r="BN37" s="19">
        <v>5.22</v>
      </c>
      <c r="BO37" s="9"/>
      <c r="BP37" s="70">
        <f t="shared" si="62"/>
        <v>20880</v>
      </c>
      <c r="BQ37" s="70">
        <v>4000</v>
      </c>
      <c r="BR37" s="71">
        <v>0.9</v>
      </c>
      <c r="BS37" s="9">
        <f t="shared" si="135"/>
        <v>3600</v>
      </c>
      <c r="BU37" s="19">
        <v>5.22</v>
      </c>
      <c r="BV37" s="9"/>
      <c r="BW37" s="70">
        <f t="shared" si="64"/>
        <v>20880</v>
      </c>
      <c r="BX37" s="70">
        <v>4000</v>
      </c>
      <c r="BY37" s="71">
        <v>0.9</v>
      </c>
      <c r="BZ37" s="9">
        <f t="shared" si="136"/>
        <v>3600</v>
      </c>
      <c r="CB37" s="19">
        <v>5.22</v>
      </c>
      <c r="CC37" s="9"/>
      <c r="CD37" s="70">
        <f t="shared" si="66"/>
        <v>20880</v>
      </c>
      <c r="CE37" s="70">
        <v>4000</v>
      </c>
      <c r="CF37" s="71">
        <v>0.9</v>
      </c>
      <c r="CG37" s="9">
        <f t="shared" si="67"/>
        <v>3600</v>
      </c>
      <c r="CI37" s="19">
        <v>5.22</v>
      </c>
      <c r="CJ37" s="9"/>
      <c r="CK37" s="9">
        <f t="shared" si="68"/>
        <v>13050</v>
      </c>
      <c r="CL37" s="9">
        <v>2500</v>
      </c>
      <c r="CM37" s="71">
        <v>0.9</v>
      </c>
      <c r="CN37" s="9">
        <f t="shared" si="69"/>
        <v>2250</v>
      </c>
      <c r="CP37" s="19">
        <v>5.22</v>
      </c>
      <c r="CQ37" s="9"/>
      <c r="CR37" s="9">
        <f t="shared" si="70"/>
        <v>7830</v>
      </c>
      <c r="CS37" s="9">
        <v>1500</v>
      </c>
      <c r="CT37" s="71">
        <v>0.9</v>
      </c>
      <c r="CU37" s="9">
        <f t="shared" si="71"/>
        <v>1350</v>
      </c>
      <c r="CW37" s="19">
        <f t="shared" si="137"/>
        <v>5.22</v>
      </c>
      <c r="CY37" s="9">
        <f t="shared" si="138"/>
        <v>203580</v>
      </c>
      <c r="CZ37" s="9">
        <f t="shared" si="139"/>
        <v>39000</v>
      </c>
      <c r="DA37" s="8">
        <f t="shared" si="140"/>
        <v>0.9</v>
      </c>
      <c r="DB37" s="9">
        <f t="shared" si="141"/>
        <v>35100</v>
      </c>
    </row>
    <row r="38" spans="1:106" x14ac:dyDescent="0.25">
      <c r="A38" s="87"/>
      <c r="B38" s="18"/>
      <c r="C38" s="80" t="s">
        <v>22</v>
      </c>
      <c r="D38" s="14" t="s">
        <v>57</v>
      </c>
      <c r="E38" s="17"/>
      <c r="F38" s="18">
        <v>166450000</v>
      </c>
      <c r="S38" s="70"/>
      <c r="T38" s="70">
        <v>500</v>
      </c>
      <c r="U38" s="71">
        <v>0.9</v>
      </c>
      <c r="V38" s="9">
        <f t="shared" si="128"/>
        <v>450</v>
      </c>
      <c r="Y38" s="9"/>
      <c r="Z38" s="70">
        <f t="shared" si="50"/>
        <v>0</v>
      </c>
      <c r="AA38" s="70">
        <v>500</v>
      </c>
      <c r="AB38" s="71">
        <v>0.9</v>
      </c>
      <c r="AC38" s="9">
        <f t="shared" si="129"/>
        <v>450</v>
      </c>
      <c r="AE38" s="19"/>
      <c r="AF38" s="9"/>
      <c r="AG38" s="70">
        <f t="shared" si="52"/>
        <v>0</v>
      </c>
      <c r="AH38" s="70">
        <v>2000</v>
      </c>
      <c r="AI38" s="71">
        <v>0.9</v>
      </c>
      <c r="AJ38" s="9">
        <f t="shared" si="130"/>
        <v>1800</v>
      </c>
      <c r="AL38" s="19"/>
      <c r="AM38" s="9"/>
      <c r="AN38" s="70">
        <f t="shared" si="54"/>
        <v>0</v>
      </c>
      <c r="AO38" s="70">
        <v>2000</v>
      </c>
      <c r="AP38" s="71">
        <v>0.9</v>
      </c>
      <c r="AQ38" s="9">
        <f t="shared" si="131"/>
        <v>1800</v>
      </c>
      <c r="AS38" s="19"/>
      <c r="AT38" s="9"/>
      <c r="AU38" s="70">
        <f t="shared" si="56"/>
        <v>0</v>
      </c>
      <c r="AV38" s="70">
        <v>2500</v>
      </c>
      <c r="AW38" s="71">
        <v>0.9</v>
      </c>
      <c r="AX38" s="9">
        <f t="shared" si="132"/>
        <v>2250</v>
      </c>
      <c r="AZ38" s="19"/>
      <c r="BA38" s="9"/>
      <c r="BB38" s="70">
        <f t="shared" si="58"/>
        <v>0</v>
      </c>
      <c r="BC38" s="70">
        <v>2500</v>
      </c>
      <c r="BD38" s="71">
        <v>0.9</v>
      </c>
      <c r="BE38" s="9">
        <f t="shared" si="133"/>
        <v>2250</v>
      </c>
      <c r="BG38" s="19"/>
      <c r="BH38" s="9"/>
      <c r="BI38" s="70">
        <f t="shared" si="60"/>
        <v>0</v>
      </c>
      <c r="BJ38" s="70">
        <v>2500</v>
      </c>
      <c r="BK38" s="71">
        <v>0.9</v>
      </c>
      <c r="BL38" s="9">
        <f t="shared" si="134"/>
        <v>2250</v>
      </c>
      <c r="BN38" s="19"/>
      <c r="BO38" s="9"/>
      <c r="BP38" s="70">
        <f t="shared" si="62"/>
        <v>0</v>
      </c>
      <c r="BQ38" s="70">
        <v>2500</v>
      </c>
      <c r="BR38" s="71">
        <v>0.9</v>
      </c>
      <c r="BS38" s="9">
        <f t="shared" si="135"/>
        <v>2250</v>
      </c>
      <c r="BU38" s="19"/>
      <c r="BV38" s="9"/>
      <c r="BW38" s="70">
        <f t="shared" si="64"/>
        <v>0</v>
      </c>
      <c r="BX38" s="70">
        <v>2500</v>
      </c>
      <c r="BY38" s="71">
        <v>0.9</v>
      </c>
      <c r="BZ38" s="9">
        <f t="shared" si="136"/>
        <v>2250</v>
      </c>
      <c r="CB38" s="19"/>
      <c r="CC38" s="9"/>
      <c r="CD38" s="70"/>
      <c r="CE38" s="70">
        <v>2000</v>
      </c>
      <c r="CF38" s="71">
        <v>0.9</v>
      </c>
      <c r="CG38" s="9"/>
      <c r="CI38" s="19"/>
      <c r="CJ38" s="9"/>
      <c r="CK38" s="9">
        <f t="shared" si="68"/>
        <v>0</v>
      </c>
      <c r="CL38" s="9">
        <v>1000</v>
      </c>
      <c r="CM38" s="71">
        <v>0.9</v>
      </c>
      <c r="CN38" s="9">
        <f t="shared" si="69"/>
        <v>900</v>
      </c>
      <c r="CP38" s="19"/>
      <c r="CQ38" s="9"/>
      <c r="CR38" s="9">
        <f t="shared" si="70"/>
        <v>0</v>
      </c>
      <c r="CS38" s="9">
        <v>1000</v>
      </c>
      <c r="CT38" s="71">
        <v>0.9</v>
      </c>
      <c r="CU38" s="9">
        <f t="shared" si="71"/>
        <v>900</v>
      </c>
      <c r="CW38" s="19">
        <f t="shared" si="137"/>
        <v>0</v>
      </c>
      <c r="CY38" s="9">
        <f t="shared" si="138"/>
        <v>0</v>
      </c>
      <c r="CZ38" s="9">
        <f t="shared" si="139"/>
        <v>21500</v>
      </c>
      <c r="DA38" s="8">
        <f t="shared" si="140"/>
        <v>0.81627906976744191</v>
      </c>
      <c r="DB38" s="9">
        <f t="shared" si="141"/>
        <v>17550</v>
      </c>
    </row>
    <row r="39" spans="1:106" x14ac:dyDescent="0.25">
      <c r="A39" s="87"/>
      <c r="B39" s="18"/>
      <c r="C39" s="80" t="s">
        <v>22</v>
      </c>
      <c r="D39" s="14" t="s">
        <v>60</v>
      </c>
      <c r="E39" s="17"/>
      <c r="F39" s="18">
        <v>166570104</v>
      </c>
      <c r="Q39" s="19">
        <v>4.12</v>
      </c>
      <c r="S39" s="70">
        <f t="shared" si="49"/>
        <v>2060</v>
      </c>
      <c r="T39" s="70">
        <v>500</v>
      </c>
      <c r="U39" s="71">
        <v>1.1100000000000001</v>
      </c>
      <c r="V39" s="9">
        <f t="shared" si="128"/>
        <v>555</v>
      </c>
      <c r="X39" s="19">
        <v>4.12</v>
      </c>
      <c r="Y39" s="9"/>
      <c r="Z39" s="70">
        <f t="shared" si="50"/>
        <v>2060</v>
      </c>
      <c r="AA39" s="70">
        <v>500</v>
      </c>
      <c r="AB39" s="71">
        <v>1.1100000000000001</v>
      </c>
      <c r="AC39" s="9">
        <f t="shared" si="129"/>
        <v>555</v>
      </c>
      <c r="AE39" s="19">
        <v>4.12</v>
      </c>
      <c r="AF39" s="9"/>
      <c r="AG39" s="70">
        <f t="shared" si="52"/>
        <v>8240</v>
      </c>
      <c r="AH39" s="70">
        <v>2000</v>
      </c>
      <c r="AI39" s="71">
        <v>1.1100000000000001</v>
      </c>
      <c r="AJ39" s="9">
        <f t="shared" si="130"/>
        <v>2220</v>
      </c>
      <c r="AL39" s="19">
        <v>4.12</v>
      </c>
      <c r="AM39" s="9"/>
      <c r="AN39" s="70">
        <f t="shared" si="54"/>
        <v>8240</v>
      </c>
      <c r="AO39" s="70">
        <v>2000</v>
      </c>
      <c r="AP39" s="71">
        <v>1.1100000000000001</v>
      </c>
      <c r="AQ39" s="9">
        <f t="shared" si="131"/>
        <v>2220</v>
      </c>
      <c r="AS39" s="19">
        <v>4.12</v>
      </c>
      <c r="AT39" s="9"/>
      <c r="AU39" s="70">
        <f t="shared" si="56"/>
        <v>824</v>
      </c>
      <c r="AV39" s="70">
        <v>200</v>
      </c>
      <c r="AW39" s="71">
        <v>1.1100000000000001</v>
      </c>
      <c r="AX39" s="9">
        <f t="shared" si="132"/>
        <v>222.00000000000003</v>
      </c>
      <c r="AZ39" s="19">
        <v>4.12</v>
      </c>
      <c r="BA39" s="9"/>
      <c r="BB39" s="70">
        <f t="shared" si="58"/>
        <v>10300</v>
      </c>
      <c r="BC39" s="70">
        <v>2500</v>
      </c>
      <c r="BD39" s="71">
        <v>1.1100000000000001</v>
      </c>
      <c r="BE39" s="9">
        <f t="shared" si="133"/>
        <v>2775.0000000000005</v>
      </c>
      <c r="BG39" s="19">
        <v>4.12</v>
      </c>
      <c r="BH39" s="9"/>
      <c r="BI39" s="70">
        <f t="shared" si="60"/>
        <v>10300</v>
      </c>
      <c r="BJ39" s="70">
        <v>2500</v>
      </c>
      <c r="BK39" s="71">
        <v>1.1100000000000001</v>
      </c>
      <c r="BL39" s="9">
        <f t="shared" si="134"/>
        <v>2775.0000000000005</v>
      </c>
      <c r="BN39" s="19">
        <v>4.12</v>
      </c>
      <c r="BO39" s="9"/>
      <c r="BP39" s="70">
        <f t="shared" si="62"/>
        <v>10300</v>
      </c>
      <c r="BQ39" s="70">
        <v>2500</v>
      </c>
      <c r="BR39" s="71">
        <v>1.1100000000000001</v>
      </c>
      <c r="BS39" s="9">
        <f t="shared" si="135"/>
        <v>2775.0000000000005</v>
      </c>
      <c r="BU39" s="19">
        <v>4.12</v>
      </c>
      <c r="BV39" s="9"/>
      <c r="BW39" s="70">
        <f t="shared" si="64"/>
        <v>8240</v>
      </c>
      <c r="BX39" s="70">
        <v>2000</v>
      </c>
      <c r="BY39" s="71">
        <v>1.1100000000000001</v>
      </c>
      <c r="BZ39" s="9">
        <f t="shared" si="136"/>
        <v>2220</v>
      </c>
      <c r="CB39" s="19">
        <v>4.12</v>
      </c>
      <c r="CC39" s="9"/>
      <c r="CD39" s="70">
        <f t="shared" si="66"/>
        <v>8240</v>
      </c>
      <c r="CE39" s="70">
        <v>2000</v>
      </c>
      <c r="CF39" s="71">
        <v>1.1100000000000001</v>
      </c>
      <c r="CG39" s="9">
        <f t="shared" si="67"/>
        <v>2220</v>
      </c>
      <c r="CI39" s="19">
        <v>4.12</v>
      </c>
      <c r="CJ39" s="9"/>
      <c r="CK39" s="9">
        <f t="shared" si="68"/>
        <v>4120</v>
      </c>
      <c r="CL39" s="9">
        <v>1000</v>
      </c>
      <c r="CM39" s="71">
        <v>1.1100000000000001</v>
      </c>
      <c r="CN39" s="9">
        <f t="shared" si="69"/>
        <v>1110</v>
      </c>
      <c r="CP39" s="19">
        <v>4.12</v>
      </c>
      <c r="CQ39" s="9"/>
      <c r="CR39" s="9">
        <f t="shared" si="70"/>
        <v>4120</v>
      </c>
      <c r="CS39" s="9">
        <v>1000</v>
      </c>
      <c r="CT39" s="71">
        <v>1.1100000000000001</v>
      </c>
      <c r="CU39" s="9">
        <f t="shared" si="71"/>
        <v>1110</v>
      </c>
      <c r="CW39" s="19">
        <f t="shared" si="137"/>
        <v>4.12</v>
      </c>
      <c r="CY39" s="9">
        <f t="shared" si="138"/>
        <v>77044</v>
      </c>
      <c r="CZ39" s="9">
        <f t="shared" si="139"/>
        <v>18700</v>
      </c>
      <c r="DA39" s="8">
        <f t="shared" si="140"/>
        <v>1.1100000000000001</v>
      </c>
      <c r="DB39" s="9">
        <f t="shared" si="141"/>
        <v>20757</v>
      </c>
    </row>
    <row r="40" spans="1:106" x14ac:dyDescent="0.25">
      <c r="A40" s="87"/>
      <c r="B40" s="18"/>
      <c r="C40" s="80" t="s">
        <v>22</v>
      </c>
      <c r="D40" s="14" t="s">
        <v>59</v>
      </c>
      <c r="E40" s="17"/>
      <c r="F40" s="18">
        <v>168400150</v>
      </c>
      <c r="Q40" s="19">
        <v>11.2</v>
      </c>
      <c r="S40" s="70">
        <f t="shared" si="49"/>
        <v>5600</v>
      </c>
      <c r="T40" s="70">
        <v>500</v>
      </c>
      <c r="U40" s="71">
        <v>1.1000000000000001</v>
      </c>
      <c r="V40" s="9">
        <f t="shared" si="128"/>
        <v>550</v>
      </c>
      <c r="X40" s="19">
        <v>11.2</v>
      </c>
      <c r="Y40" s="9"/>
      <c r="Z40" s="70">
        <f t="shared" si="50"/>
        <v>5600</v>
      </c>
      <c r="AA40" s="70">
        <v>500</v>
      </c>
      <c r="AB40" s="71">
        <v>1.1000000000000001</v>
      </c>
      <c r="AC40" s="9">
        <f t="shared" si="129"/>
        <v>550</v>
      </c>
      <c r="AE40" s="19">
        <v>11.2</v>
      </c>
      <c r="AF40" s="9"/>
      <c r="AG40" s="70">
        <f t="shared" si="52"/>
        <v>22400</v>
      </c>
      <c r="AH40" s="70">
        <v>2000</v>
      </c>
      <c r="AI40" s="71">
        <v>1.1000000000000001</v>
      </c>
      <c r="AJ40" s="9">
        <f t="shared" si="130"/>
        <v>2200</v>
      </c>
      <c r="AL40" s="19">
        <v>11.2</v>
      </c>
      <c r="AM40" s="9"/>
      <c r="AN40" s="70">
        <f t="shared" si="54"/>
        <v>22400</v>
      </c>
      <c r="AO40" s="70">
        <v>2000</v>
      </c>
      <c r="AP40" s="71">
        <v>1.1000000000000001</v>
      </c>
      <c r="AQ40" s="9">
        <f t="shared" si="131"/>
        <v>2200</v>
      </c>
      <c r="AS40" s="19">
        <v>11.2</v>
      </c>
      <c r="AT40" s="9"/>
      <c r="AU40" s="70">
        <f t="shared" si="56"/>
        <v>22400</v>
      </c>
      <c r="AV40" s="70">
        <v>2000</v>
      </c>
      <c r="AW40" s="71">
        <v>1.1000000000000001</v>
      </c>
      <c r="AX40" s="9">
        <f t="shared" si="132"/>
        <v>2200</v>
      </c>
      <c r="AZ40" s="19">
        <v>11.2</v>
      </c>
      <c r="BA40" s="9"/>
      <c r="BB40" s="70">
        <f t="shared" si="58"/>
        <v>22400</v>
      </c>
      <c r="BC40" s="70">
        <v>2000</v>
      </c>
      <c r="BD40" s="71">
        <v>1.1000000000000001</v>
      </c>
      <c r="BE40" s="9">
        <f t="shared" si="133"/>
        <v>2200</v>
      </c>
      <c r="BG40" s="19">
        <v>11.2</v>
      </c>
      <c r="BH40" s="9"/>
      <c r="BI40" s="70">
        <f t="shared" si="60"/>
        <v>22400</v>
      </c>
      <c r="BJ40" s="70">
        <v>2000</v>
      </c>
      <c r="BK40" s="71">
        <v>1.1000000000000001</v>
      </c>
      <c r="BL40" s="9">
        <f t="shared" si="134"/>
        <v>2200</v>
      </c>
      <c r="BN40" s="19">
        <v>11.2</v>
      </c>
      <c r="BO40" s="9"/>
      <c r="BP40" s="70">
        <f t="shared" si="62"/>
        <v>22400</v>
      </c>
      <c r="BQ40" s="70">
        <v>2000</v>
      </c>
      <c r="BR40" s="71">
        <v>1.1000000000000001</v>
      </c>
      <c r="BS40" s="9">
        <f t="shared" si="135"/>
        <v>2200</v>
      </c>
      <c r="BU40" s="19">
        <v>11.2</v>
      </c>
      <c r="BV40" s="9"/>
      <c r="BW40" s="70">
        <f t="shared" si="64"/>
        <v>22400</v>
      </c>
      <c r="BX40" s="70">
        <v>2000</v>
      </c>
      <c r="BY40" s="71">
        <v>1.1000000000000001</v>
      </c>
      <c r="BZ40" s="9">
        <f t="shared" si="136"/>
        <v>2200</v>
      </c>
      <c r="CB40" s="19">
        <v>11.2</v>
      </c>
      <c r="CC40" s="9"/>
      <c r="CD40" s="70">
        <f t="shared" si="66"/>
        <v>22400</v>
      </c>
      <c r="CE40" s="70">
        <v>2000</v>
      </c>
      <c r="CF40" s="71">
        <v>1.1000000000000001</v>
      </c>
      <c r="CG40" s="9">
        <f t="shared" si="67"/>
        <v>2200</v>
      </c>
      <c r="CI40" s="19">
        <v>11.2</v>
      </c>
      <c r="CJ40" s="9"/>
      <c r="CK40" s="9">
        <f t="shared" si="68"/>
        <v>16800</v>
      </c>
      <c r="CL40" s="9">
        <v>1500</v>
      </c>
      <c r="CM40" s="71">
        <v>1.1000000000000001</v>
      </c>
      <c r="CN40" s="9">
        <f t="shared" si="69"/>
        <v>1650.0000000000002</v>
      </c>
      <c r="CP40" s="19">
        <v>11.2</v>
      </c>
      <c r="CQ40" s="9"/>
      <c r="CR40" s="9">
        <f t="shared" si="70"/>
        <v>16800</v>
      </c>
      <c r="CS40" s="9">
        <v>1500</v>
      </c>
      <c r="CT40" s="71">
        <v>1.1000000000000001</v>
      </c>
      <c r="CU40" s="9">
        <f t="shared" si="71"/>
        <v>1650.0000000000002</v>
      </c>
      <c r="CW40" s="19">
        <f t="shared" si="137"/>
        <v>11.2</v>
      </c>
      <c r="CY40" s="9">
        <f t="shared" si="138"/>
        <v>224000</v>
      </c>
      <c r="CZ40" s="9">
        <f t="shared" si="139"/>
        <v>20000</v>
      </c>
      <c r="DA40" s="8">
        <f t="shared" si="140"/>
        <v>1.1000000000000001</v>
      </c>
      <c r="DB40" s="9">
        <f t="shared" si="141"/>
        <v>22000</v>
      </c>
    </row>
    <row r="41" spans="1:106" x14ac:dyDescent="0.25">
      <c r="A41" s="87"/>
      <c r="B41" s="18"/>
      <c r="C41" s="80" t="s">
        <v>22</v>
      </c>
      <c r="D41" s="14" t="s">
        <v>61</v>
      </c>
      <c r="E41" s="17"/>
      <c r="F41" s="18">
        <v>146650156</v>
      </c>
      <c r="S41" s="70">
        <f t="shared" si="49"/>
        <v>0</v>
      </c>
      <c r="T41" s="70">
        <v>500</v>
      </c>
      <c r="U41" s="71">
        <v>0.8</v>
      </c>
      <c r="V41" s="9">
        <f t="shared" si="128"/>
        <v>400</v>
      </c>
      <c r="Y41" s="9"/>
      <c r="Z41" s="70">
        <f t="shared" si="50"/>
        <v>0</v>
      </c>
      <c r="AA41" s="70">
        <v>500</v>
      </c>
      <c r="AB41" s="71">
        <v>0.8</v>
      </c>
      <c r="AC41" s="9">
        <f t="shared" si="129"/>
        <v>400</v>
      </c>
      <c r="AE41" s="19"/>
      <c r="AF41" s="9"/>
      <c r="AG41" s="70">
        <f t="shared" si="52"/>
        <v>0</v>
      </c>
      <c r="AH41" s="70">
        <v>2000</v>
      </c>
      <c r="AI41" s="71">
        <v>0.8</v>
      </c>
      <c r="AJ41" s="9">
        <f t="shared" si="130"/>
        <v>1600</v>
      </c>
      <c r="AL41" s="19"/>
      <c r="AM41" s="9"/>
      <c r="AN41" s="70">
        <f t="shared" si="54"/>
        <v>0</v>
      </c>
      <c r="AO41" s="70">
        <v>2000</v>
      </c>
      <c r="AP41" s="71">
        <v>0.8</v>
      </c>
      <c r="AQ41" s="9">
        <f t="shared" si="131"/>
        <v>1600</v>
      </c>
      <c r="AS41" s="19"/>
      <c r="AT41" s="9"/>
      <c r="AU41" s="70">
        <f t="shared" si="56"/>
        <v>0</v>
      </c>
      <c r="AV41" s="70">
        <v>2500</v>
      </c>
      <c r="AW41" s="71">
        <v>0.8</v>
      </c>
      <c r="AX41" s="9">
        <f t="shared" si="132"/>
        <v>2000</v>
      </c>
      <c r="AZ41" s="19"/>
      <c r="BA41" s="9"/>
      <c r="BB41" s="70">
        <f t="shared" si="58"/>
        <v>0</v>
      </c>
      <c r="BC41" s="70">
        <v>2500</v>
      </c>
      <c r="BD41" s="71">
        <v>0.8</v>
      </c>
      <c r="BE41" s="9">
        <f t="shared" si="133"/>
        <v>2000</v>
      </c>
      <c r="BG41" s="19"/>
      <c r="BH41" s="9"/>
      <c r="BI41" s="70">
        <f t="shared" si="60"/>
        <v>0</v>
      </c>
      <c r="BJ41" s="70">
        <v>2500</v>
      </c>
      <c r="BK41" s="71">
        <v>0.8</v>
      </c>
      <c r="BL41" s="9">
        <f t="shared" si="134"/>
        <v>2000</v>
      </c>
      <c r="BN41" s="19"/>
      <c r="BO41" s="9"/>
      <c r="BP41" s="70">
        <f t="shared" si="62"/>
        <v>0</v>
      </c>
      <c r="BQ41" s="70">
        <v>2500</v>
      </c>
      <c r="BR41" s="71">
        <v>0.8</v>
      </c>
      <c r="BS41" s="9">
        <f t="shared" si="135"/>
        <v>2000</v>
      </c>
      <c r="BU41" s="19"/>
      <c r="BV41" s="9"/>
      <c r="BW41" s="70">
        <f t="shared" si="64"/>
        <v>0</v>
      </c>
      <c r="BX41" s="70">
        <v>2500</v>
      </c>
      <c r="BY41" s="71">
        <v>0.8</v>
      </c>
      <c r="BZ41" s="9">
        <f t="shared" si="136"/>
        <v>2000</v>
      </c>
      <c r="CB41" s="19"/>
      <c r="CC41" s="9"/>
      <c r="CD41" s="70"/>
      <c r="CE41" s="70">
        <v>200</v>
      </c>
      <c r="CF41" s="71">
        <v>0.8</v>
      </c>
      <c r="CG41" s="9"/>
      <c r="CI41" s="19"/>
      <c r="CJ41" s="9"/>
      <c r="CK41" s="9">
        <f t="shared" si="68"/>
        <v>0</v>
      </c>
      <c r="CL41" s="9">
        <v>1000</v>
      </c>
      <c r="CM41" s="71">
        <v>0.8</v>
      </c>
      <c r="CN41" s="9">
        <f t="shared" si="69"/>
        <v>800</v>
      </c>
      <c r="CP41" s="19"/>
      <c r="CQ41" s="9"/>
      <c r="CR41" s="9">
        <f t="shared" si="70"/>
        <v>0</v>
      </c>
      <c r="CS41" s="9">
        <v>1000</v>
      </c>
      <c r="CT41" s="71">
        <v>0.8</v>
      </c>
      <c r="CU41" s="9">
        <f t="shared" si="71"/>
        <v>800</v>
      </c>
      <c r="CW41" s="19">
        <f t="shared" si="137"/>
        <v>0</v>
      </c>
      <c r="CY41" s="9">
        <f t="shared" si="138"/>
        <v>0</v>
      </c>
      <c r="CZ41" s="9">
        <f t="shared" si="139"/>
        <v>19700</v>
      </c>
      <c r="DA41" s="8">
        <f t="shared" si="140"/>
        <v>0.79187817258883253</v>
      </c>
      <c r="DB41" s="9">
        <f t="shared" si="141"/>
        <v>15600</v>
      </c>
    </row>
    <row r="42" spans="1:106" x14ac:dyDescent="0.25">
      <c r="A42" s="87"/>
      <c r="B42" s="18"/>
      <c r="C42" s="80" t="s">
        <v>22</v>
      </c>
      <c r="D42" s="14" t="s">
        <v>62</v>
      </c>
      <c r="E42" s="17"/>
      <c r="F42" s="18">
        <v>168680101</v>
      </c>
      <c r="Q42" s="19">
        <v>6.05</v>
      </c>
      <c r="S42" s="70">
        <f t="shared" si="49"/>
        <v>2420</v>
      </c>
      <c r="T42" s="70">
        <v>400</v>
      </c>
      <c r="U42" s="71">
        <v>0.27</v>
      </c>
      <c r="V42" s="9">
        <f t="shared" si="128"/>
        <v>108</v>
      </c>
      <c r="X42" s="19">
        <v>6.05</v>
      </c>
      <c r="Y42" s="9"/>
      <c r="Z42" s="70">
        <f t="shared" si="50"/>
        <v>2420</v>
      </c>
      <c r="AA42" s="70">
        <v>400</v>
      </c>
      <c r="AB42" s="71">
        <v>0.27</v>
      </c>
      <c r="AC42" s="9">
        <f t="shared" si="129"/>
        <v>108</v>
      </c>
      <c r="AE42" s="19">
        <v>6.05</v>
      </c>
      <c r="AF42" s="9"/>
      <c r="AG42" s="70">
        <f t="shared" si="52"/>
        <v>2722.5</v>
      </c>
      <c r="AH42" s="70">
        <v>450</v>
      </c>
      <c r="AI42" s="71">
        <v>0.27</v>
      </c>
      <c r="AJ42" s="9">
        <f t="shared" si="130"/>
        <v>121.50000000000001</v>
      </c>
      <c r="AL42" s="19">
        <v>6.05</v>
      </c>
      <c r="AM42" s="9"/>
      <c r="AN42" s="70">
        <f t="shared" si="54"/>
        <v>2420</v>
      </c>
      <c r="AO42" s="70">
        <v>400</v>
      </c>
      <c r="AP42" s="71">
        <v>0.27</v>
      </c>
      <c r="AQ42" s="9">
        <f t="shared" si="131"/>
        <v>108</v>
      </c>
      <c r="AS42" s="19">
        <v>6.05</v>
      </c>
      <c r="AT42" s="9"/>
      <c r="AU42" s="70">
        <f t="shared" si="56"/>
        <v>2722.5</v>
      </c>
      <c r="AV42" s="70">
        <v>450</v>
      </c>
      <c r="AW42" s="71">
        <v>0.27</v>
      </c>
      <c r="AX42" s="9">
        <f t="shared" si="132"/>
        <v>121.50000000000001</v>
      </c>
      <c r="AZ42" s="19">
        <v>6.05</v>
      </c>
      <c r="BA42" s="9"/>
      <c r="BB42" s="70">
        <f t="shared" si="58"/>
        <v>2722.5</v>
      </c>
      <c r="BC42" s="70">
        <v>450</v>
      </c>
      <c r="BD42" s="71">
        <v>0.27</v>
      </c>
      <c r="BE42" s="9">
        <f t="shared" si="133"/>
        <v>121.50000000000001</v>
      </c>
      <c r="BG42" s="19">
        <v>6.05</v>
      </c>
      <c r="BH42" s="9"/>
      <c r="BI42" s="70">
        <f t="shared" si="60"/>
        <v>2722.5</v>
      </c>
      <c r="BJ42" s="70">
        <v>450</v>
      </c>
      <c r="BK42" s="71">
        <v>0.27</v>
      </c>
      <c r="BL42" s="9">
        <f t="shared" si="134"/>
        <v>121.50000000000001</v>
      </c>
      <c r="BN42" s="19">
        <v>6.05</v>
      </c>
      <c r="BO42" s="9"/>
      <c r="BP42" s="70">
        <f t="shared" si="62"/>
        <v>2722.5</v>
      </c>
      <c r="BQ42" s="70">
        <v>450</v>
      </c>
      <c r="BR42" s="71">
        <v>0.27</v>
      </c>
      <c r="BS42" s="9">
        <f t="shared" si="135"/>
        <v>121.50000000000001</v>
      </c>
      <c r="BU42" s="19">
        <v>6.05</v>
      </c>
      <c r="BV42" s="9"/>
      <c r="BW42" s="70">
        <f t="shared" si="64"/>
        <v>2722.5</v>
      </c>
      <c r="BX42" s="70">
        <v>450</v>
      </c>
      <c r="BY42" s="71">
        <v>0.27</v>
      </c>
      <c r="BZ42" s="9">
        <f t="shared" si="136"/>
        <v>121.50000000000001</v>
      </c>
      <c r="CB42" s="19">
        <v>6.05</v>
      </c>
      <c r="CC42" s="9"/>
      <c r="CD42" s="70">
        <f t="shared" si="66"/>
        <v>2420</v>
      </c>
      <c r="CE42" s="70">
        <v>400</v>
      </c>
      <c r="CF42" s="71">
        <v>0.27</v>
      </c>
      <c r="CG42" s="9">
        <f t="shared" si="67"/>
        <v>108</v>
      </c>
      <c r="CI42" s="19">
        <v>6.05</v>
      </c>
      <c r="CJ42" s="9"/>
      <c r="CK42" s="9">
        <f t="shared" si="68"/>
        <v>1815</v>
      </c>
      <c r="CL42" s="9">
        <v>300</v>
      </c>
      <c r="CM42" s="71">
        <v>0.27</v>
      </c>
      <c r="CN42" s="9">
        <f t="shared" si="69"/>
        <v>81</v>
      </c>
      <c r="CP42" s="19">
        <v>6.05</v>
      </c>
      <c r="CQ42" s="9"/>
      <c r="CR42" s="9">
        <f t="shared" si="70"/>
        <v>1815</v>
      </c>
      <c r="CS42" s="9">
        <v>300</v>
      </c>
      <c r="CT42" s="71">
        <v>0.27</v>
      </c>
      <c r="CU42" s="9">
        <f t="shared" si="71"/>
        <v>81</v>
      </c>
      <c r="CW42" s="19">
        <f t="shared" si="137"/>
        <v>6.05</v>
      </c>
      <c r="CY42" s="9">
        <f t="shared" si="138"/>
        <v>29645</v>
      </c>
      <c r="CZ42" s="9">
        <f t="shared" si="139"/>
        <v>4900</v>
      </c>
      <c r="DA42" s="8">
        <f t="shared" si="140"/>
        <v>0.27</v>
      </c>
      <c r="DB42" s="9">
        <f t="shared" si="141"/>
        <v>1323</v>
      </c>
    </row>
    <row r="43" spans="1:106" x14ac:dyDescent="0.25">
      <c r="A43" s="87"/>
      <c r="B43" s="18"/>
      <c r="C43" s="80" t="s">
        <v>22</v>
      </c>
      <c r="D43" s="14" t="s">
        <v>63</v>
      </c>
      <c r="E43" s="17"/>
      <c r="F43" s="18">
        <v>166700149</v>
      </c>
      <c r="S43" s="70"/>
      <c r="T43" s="70"/>
      <c r="U43" s="71"/>
      <c r="V43" s="9">
        <f t="shared" si="128"/>
        <v>0</v>
      </c>
      <c r="Y43" s="9"/>
      <c r="Z43" s="70">
        <f t="shared" si="50"/>
        <v>0</v>
      </c>
      <c r="AA43" s="70"/>
      <c r="AB43" s="71"/>
      <c r="AC43" s="9">
        <f t="shared" si="129"/>
        <v>0</v>
      </c>
      <c r="AE43" s="19"/>
      <c r="AF43" s="9"/>
      <c r="AG43" s="70">
        <f t="shared" si="52"/>
        <v>0</v>
      </c>
      <c r="AH43" s="70"/>
      <c r="AI43" s="71"/>
      <c r="AJ43" s="9">
        <f t="shared" si="130"/>
        <v>0</v>
      </c>
      <c r="AL43" s="19"/>
      <c r="AM43" s="9"/>
      <c r="AN43" s="70">
        <f t="shared" si="54"/>
        <v>0</v>
      </c>
      <c r="AO43" s="70"/>
      <c r="AP43" s="71"/>
      <c r="AQ43" s="9">
        <f t="shared" si="131"/>
        <v>0</v>
      </c>
      <c r="AS43" s="19"/>
      <c r="AT43" s="9"/>
      <c r="AU43" s="70">
        <f t="shared" si="56"/>
        <v>0</v>
      </c>
      <c r="AV43" s="70"/>
      <c r="AW43" s="71"/>
      <c r="AX43" s="9">
        <f t="shared" si="132"/>
        <v>0</v>
      </c>
      <c r="AZ43" s="19"/>
      <c r="BA43" s="9"/>
      <c r="BB43" s="70">
        <f t="shared" si="58"/>
        <v>0</v>
      </c>
      <c r="BC43" s="70">
        <v>0</v>
      </c>
      <c r="BD43" s="71"/>
      <c r="BE43" s="9">
        <f t="shared" si="133"/>
        <v>0</v>
      </c>
      <c r="BG43" s="19"/>
      <c r="BH43" s="9"/>
      <c r="BI43" s="70">
        <f t="shared" si="60"/>
        <v>0</v>
      </c>
      <c r="BJ43" s="70"/>
      <c r="BK43" s="71"/>
      <c r="BL43" s="9">
        <f t="shared" si="134"/>
        <v>0</v>
      </c>
      <c r="BN43" s="19"/>
      <c r="BO43" s="9"/>
      <c r="BP43" s="70">
        <f t="shared" si="62"/>
        <v>0</v>
      </c>
      <c r="BQ43" s="70"/>
      <c r="BR43" s="71"/>
      <c r="BS43" s="9">
        <f t="shared" si="135"/>
        <v>0</v>
      </c>
      <c r="BU43" s="19"/>
      <c r="BV43" s="9"/>
      <c r="BW43" s="70">
        <f t="shared" si="64"/>
        <v>0</v>
      </c>
      <c r="BX43" s="70"/>
      <c r="BY43" s="71"/>
      <c r="BZ43" s="9">
        <f t="shared" si="136"/>
        <v>0</v>
      </c>
      <c r="CB43" s="19"/>
      <c r="CC43" s="9"/>
      <c r="CD43" s="70"/>
      <c r="CE43" s="70"/>
      <c r="CF43" s="71"/>
      <c r="CG43" s="9"/>
      <c r="CI43" s="19"/>
      <c r="CJ43" s="9"/>
      <c r="CK43" s="9">
        <f t="shared" si="68"/>
        <v>0</v>
      </c>
      <c r="CL43" s="9">
        <v>0</v>
      </c>
      <c r="CM43" s="71"/>
      <c r="CN43" s="9">
        <f t="shared" si="69"/>
        <v>0</v>
      </c>
      <c r="CP43" s="19"/>
      <c r="CQ43" s="9"/>
      <c r="CR43" s="9">
        <f t="shared" si="70"/>
        <v>0</v>
      </c>
      <c r="CS43" s="9">
        <v>0</v>
      </c>
      <c r="CT43" s="71"/>
      <c r="CU43" s="9">
        <f t="shared" si="71"/>
        <v>0</v>
      </c>
      <c r="CW43" s="19" t="e">
        <f t="shared" si="137"/>
        <v>#DIV/0!</v>
      </c>
      <c r="CY43" s="9">
        <f t="shared" si="138"/>
        <v>0</v>
      </c>
      <c r="CZ43" s="9">
        <f t="shared" si="139"/>
        <v>0</v>
      </c>
      <c r="DA43" s="8" t="e">
        <f t="shared" si="140"/>
        <v>#DIV/0!</v>
      </c>
      <c r="DB43" s="9">
        <f t="shared" si="141"/>
        <v>0</v>
      </c>
    </row>
    <row r="44" spans="1:106" x14ac:dyDescent="0.25">
      <c r="A44" s="87"/>
      <c r="B44" s="18"/>
      <c r="C44" s="80"/>
      <c r="D44" s="14" t="s">
        <v>65</v>
      </c>
      <c r="E44" s="17"/>
      <c r="F44" s="18">
        <v>166612401</v>
      </c>
      <c r="Q44" s="19">
        <v>10</v>
      </c>
      <c r="S44" s="70"/>
      <c r="T44" s="70">
        <v>1000</v>
      </c>
      <c r="U44" s="71">
        <v>0.9</v>
      </c>
      <c r="V44" s="9">
        <f t="shared" si="128"/>
        <v>900</v>
      </c>
      <c r="X44" s="19">
        <v>10</v>
      </c>
      <c r="Y44" s="9"/>
      <c r="Z44" s="70">
        <f t="shared" si="50"/>
        <v>10000</v>
      </c>
      <c r="AA44" s="70">
        <v>1000</v>
      </c>
      <c r="AB44" s="71">
        <v>0.9</v>
      </c>
      <c r="AC44" s="9">
        <f t="shared" si="129"/>
        <v>900</v>
      </c>
      <c r="AE44" s="19">
        <v>10</v>
      </c>
      <c r="AF44" s="9"/>
      <c r="AG44" s="70">
        <f t="shared" si="52"/>
        <v>20000</v>
      </c>
      <c r="AH44" s="70">
        <v>2000</v>
      </c>
      <c r="AI44" s="71">
        <v>0.9</v>
      </c>
      <c r="AJ44" s="9">
        <f t="shared" si="130"/>
        <v>1800</v>
      </c>
      <c r="AL44" s="19">
        <v>10</v>
      </c>
      <c r="AM44" s="9"/>
      <c r="AN44" s="70">
        <f t="shared" si="54"/>
        <v>25000</v>
      </c>
      <c r="AO44" s="70">
        <v>2500</v>
      </c>
      <c r="AP44" s="71">
        <v>0.9</v>
      </c>
      <c r="AQ44" s="9">
        <f t="shared" si="131"/>
        <v>2250</v>
      </c>
      <c r="AS44" s="19">
        <v>10</v>
      </c>
      <c r="AT44" s="9"/>
      <c r="AU44" s="70">
        <f t="shared" si="56"/>
        <v>30000</v>
      </c>
      <c r="AV44" s="70">
        <v>3000</v>
      </c>
      <c r="AW44" s="71">
        <v>0.9</v>
      </c>
      <c r="AX44" s="9">
        <f t="shared" si="132"/>
        <v>2700</v>
      </c>
      <c r="AZ44" s="19">
        <v>10</v>
      </c>
      <c r="BA44" s="9"/>
      <c r="BB44" s="70">
        <f t="shared" si="58"/>
        <v>30000</v>
      </c>
      <c r="BC44" s="70">
        <v>3000</v>
      </c>
      <c r="BD44" s="71">
        <v>0.9</v>
      </c>
      <c r="BE44" s="9">
        <f t="shared" si="133"/>
        <v>2700</v>
      </c>
      <c r="BG44" s="19">
        <v>10</v>
      </c>
      <c r="BH44" s="9"/>
      <c r="BI44" s="70">
        <f t="shared" si="60"/>
        <v>30000</v>
      </c>
      <c r="BJ44" s="70">
        <v>3000</v>
      </c>
      <c r="BK44" s="71">
        <v>0.9</v>
      </c>
      <c r="BL44" s="9">
        <f t="shared" si="134"/>
        <v>2700</v>
      </c>
      <c r="BN44" s="19">
        <v>10</v>
      </c>
      <c r="BO44" s="9"/>
      <c r="BP44" s="70">
        <f t="shared" si="62"/>
        <v>30000</v>
      </c>
      <c r="BQ44" s="70">
        <v>3000</v>
      </c>
      <c r="BR44" s="71">
        <v>0.9</v>
      </c>
      <c r="BS44" s="9">
        <f t="shared" si="135"/>
        <v>2700</v>
      </c>
      <c r="BU44" s="19">
        <v>10</v>
      </c>
      <c r="BV44" s="9"/>
      <c r="BW44" s="70">
        <f t="shared" si="64"/>
        <v>30000</v>
      </c>
      <c r="BX44" s="70">
        <v>3000</v>
      </c>
      <c r="BY44" s="71">
        <v>0.9</v>
      </c>
      <c r="BZ44" s="9">
        <f t="shared" si="136"/>
        <v>2700</v>
      </c>
      <c r="CB44" s="19">
        <v>10</v>
      </c>
      <c r="CC44" s="9"/>
      <c r="CD44" s="70">
        <f t="shared" si="66"/>
        <v>30000</v>
      </c>
      <c r="CE44" s="70">
        <v>3000</v>
      </c>
      <c r="CF44" s="71">
        <v>0.9</v>
      </c>
      <c r="CG44" s="9">
        <f t="shared" ref="CG44:CG45" si="142">CF44*CE44</f>
        <v>2700</v>
      </c>
      <c r="CI44" s="19">
        <v>10</v>
      </c>
      <c r="CJ44" s="9"/>
      <c r="CK44" s="9">
        <f t="shared" si="68"/>
        <v>30000</v>
      </c>
      <c r="CL44" s="9">
        <v>3000</v>
      </c>
      <c r="CM44" s="71">
        <v>0.9</v>
      </c>
      <c r="CN44" s="9">
        <f t="shared" si="69"/>
        <v>2700</v>
      </c>
      <c r="CP44" s="19">
        <v>10</v>
      </c>
      <c r="CQ44" s="9"/>
      <c r="CR44" s="9">
        <f t="shared" si="70"/>
        <v>25000</v>
      </c>
      <c r="CS44" s="9">
        <v>2500</v>
      </c>
      <c r="CT44" s="71">
        <v>0.9</v>
      </c>
      <c r="CU44" s="9">
        <f t="shared" si="71"/>
        <v>2250</v>
      </c>
      <c r="CW44" s="19">
        <f t="shared" si="137"/>
        <v>9.6666666666666661</v>
      </c>
      <c r="CY44" s="9">
        <f t="shared" si="138"/>
        <v>290000</v>
      </c>
      <c r="CZ44" s="9">
        <f t="shared" si="139"/>
        <v>30000</v>
      </c>
      <c r="DA44" s="8">
        <f t="shared" si="140"/>
        <v>0.9</v>
      </c>
      <c r="DB44" s="9">
        <f t="shared" si="141"/>
        <v>27000</v>
      </c>
    </row>
    <row r="45" spans="1:106" x14ac:dyDescent="0.25">
      <c r="A45" s="87"/>
      <c r="B45" s="18"/>
      <c r="C45" s="80" t="s">
        <v>22</v>
      </c>
      <c r="D45" s="14" t="s">
        <v>64</v>
      </c>
      <c r="E45" s="17"/>
      <c r="F45" s="18">
        <v>168810102</v>
      </c>
      <c r="Q45" s="19">
        <v>5</v>
      </c>
      <c r="S45" s="70"/>
      <c r="T45" s="70">
        <v>1000</v>
      </c>
      <c r="U45" s="71">
        <v>0.89</v>
      </c>
      <c r="V45" s="9">
        <f t="shared" si="128"/>
        <v>890</v>
      </c>
      <c r="X45" s="19">
        <v>5</v>
      </c>
      <c r="Y45" s="9"/>
      <c r="Z45" s="70">
        <f t="shared" si="50"/>
        <v>5000</v>
      </c>
      <c r="AA45" s="70">
        <v>1000</v>
      </c>
      <c r="AB45" s="71">
        <v>0.89</v>
      </c>
      <c r="AC45" s="9">
        <f t="shared" si="129"/>
        <v>890</v>
      </c>
      <c r="AE45" s="19">
        <v>5</v>
      </c>
      <c r="AF45" s="9"/>
      <c r="AG45" s="70">
        <f t="shared" si="52"/>
        <v>10000</v>
      </c>
      <c r="AH45" s="70">
        <v>2000</v>
      </c>
      <c r="AI45" s="71">
        <v>0.89</v>
      </c>
      <c r="AJ45" s="9">
        <f t="shared" si="130"/>
        <v>1780</v>
      </c>
      <c r="AL45" s="19">
        <v>5</v>
      </c>
      <c r="AM45" s="9"/>
      <c r="AN45" s="70">
        <f t="shared" si="54"/>
        <v>7500</v>
      </c>
      <c r="AO45" s="70">
        <v>1500</v>
      </c>
      <c r="AP45" s="71">
        <v>0.89</v>
      </c>
      <c r="AQ45" s="9">
        <f t="shared" si="131"/>
        <v>1335</v>
      </c>
      <c r="AS45" s="19">
        <v>5</v>
      </c>
      <c r="AT45" s="9"/>
      <c r="AU45" s="70">
        <f t="shared" si="56"/>
        <v>10000</v>
      </c>
      <c r="AV45" s="70">
        <v>2000</v>
      </c>
      <c r="AW45" s="71">
        <v>0.89</v>
      </c>
      <c r="AX45" s="9">
        <f t="shared" si="132"/>
        <v>1780</v>
      </c>
      <c r="AZ45" s="19">
        <v>5</v>
      </c>
      <c r="BA45" s="9"/>
      <c r="BB45" s="70">
        <f t="shared" si="58"/>
        <v>10000</v>
      </c>
      <c r="BC45" s="70">
        <v>2000</v>
      </c>
      <c r="BD45" s="71">
        <v>0.89</v>
      </c>
      <c r="BE45" s="9">
        <f t="shared" si="133"/>
        <v>1780</v>
      </c>
      <c r="BG45" s="19">
        <v>5</v>
      </c>
      <c r="BH45" s="9"/>
      <c r="BI45" s="70">
        <f t="shared" si="60"/>
        <v>10000</v>
      </c>
      <c r="BJ45" s="70">
        <v>2000</v>
      </c>
      <c r="BK45" s="71">
        <v>0.89</v>
      </c>
      <c r="BL45" s="9">
        <f t="shared" si="134"/>
        <v>1780</v>
      </c>
      <c r="BN45" s="19">
        <v>5</v>
      </c>
      <c r="BO45" s="9"/>
      <c r="BP45" s="70">
        <f t="shared" si="62"/>
        <v>10000</v>
      </c>
      <c r="BQ45" s="70">
        <v>2000</v>
      </c>
      <c r="BR45" s="71">
        <v>0.89</v>
      </c>
      <c r="BS45" s="9">
        <f t="shared" si="135"/>
        <v>1780</v>
      </c>
      <c r="BU45" s="19">
        <v>5</v>
      </c>
      <c r="BV45" s="9"/>
      <c r="BW45" s="70">
        <f t="shared" si="64"/>
        <v>10000</v>
      </c>
      <c r="BX45" s="70">
        <v>2000</v>
      </c>
      <c r="BY45" s="71">
        <v>0.89</v>
      </c>
      <c r="BZ45" s="9">
        <f t="shared" si="136"/>
        <v>1780</v>
      </c>
      <c r="CB45" s="19">
        <v>5</v>
      </c>
      <c r="CC45" s="9"/>
      <c r="CD45" s="70">
        <f t="shared" si="66"/>
        <v>10000</v>
      </c>
      <c r="CE45" s="70">
        <v>2000</v>
      </c>
      <c r="CF45" s="71">
        <v>0.89</v>
      </c>
      <c r="CG45" s="9">
        <f t="shared" si="142"/>
        <v>1780</v>
      </c>
      <c r="CI45" s="19">
        <v>5</v>
      </c>
      <c r="CJ45" s="9"/>
      <c r="CK45" s="9">
        <f t="shared" si="68"/>
        <v>7500</v>
      </c>
      <c r="CL45" s="9">
        <v>1500</v>
      </c>
      <c r="CM45" s="71">
        <v>0.89</v>
      </c>
      <c r="CN45" s="9">
        <f t="shared" si="69"/>
        <v>1335</v>
      </c>
      <c r="CP45" s="19">
        <v>5</v>
      </c>
      <c r="CQ45" s="9"/>
      <c r="CR45" s="9">
        <f t="shared" si="70"/>
        <v>5000</v>
      </c>
      <c r="CS45" s="9">
        <v>1000</v>
      </c>
      <c r="CT45" s="71">
        <v>0.89</v>
      </c>
      <c r="CU45" s="9">
        <f t="shared" si="71"/>
        <v>890</v>
      </c>
      <c r="CW45" s="19">
        <f t="shared" si="137"/>
        <v>4.75</v>
      </c>
      <c r="CY45" s="9">
        <f t="shared" si="138"/>
        <v>95000</v>
      </c>
      <c r="CZ45" s="9">
        <f t="shared" si="139"/>
        <v>20000</v>
      </c>
      <c r="DA45" s="8">
        <f t="shared" si="140"/>
        <v>0.89</v>
      </c>
      <c r="DB45" s="9">
        <f t="shared" si="141"/>
        <v>17800</v>
      </c>
    </row>
    <row r="46" spans="1:106" x14ac:dyDescent="0.25">
      <c r="A46" s="87"/>
      <c r="B46" s="18"/>
      <c r="C46" s="14" t="s">
        <v>23</v>
      </c>
      <c r="D46" s="18"/>
      <c r="E46" s="18"/>
      <c r="F46" s="18">
        <v>307110102</v>
      </c>
      <c r="Q46" s="19">
        <v>3.73</v>
      </c>
      <c r="S46" s="70">
        <f t="shared" si="49"/>
        <v>126820</v>
      </c>
      <c r="T46" s="70">
        <v>34000</v>
      </c>
      <c r="U46">
        <v>0.7</v>
      </c>
      <c r="V46" s="9">
        <f t="shared" si="128"/>
        <v>23800</v>
      </c>
      <c r="X46" s="19">
        <v>3.73</v>
      </c>
      <c r="Y46" s="9"/>
      <c r="Z46" s="70">
        <f t="shared" si="50"/>
        <v>130550</v>
      </c>
      <c r="AA46" s="70">
        <v>35000</v>
      </c>
      <c r="AB46">
        <v>0.7</v>
      </c>
      <c r="AC46" s="9">
        <f t="shared" si="129"/>
        <v>24500</v>
      </c>
      <c r="AE46" s="19">
        <v>3.73</v>
      </c>
      <c r="AF46" s="9"/>
      <c r="AG46" s="70">
        <f t="shared" si="52"/>
        <v>186500</v>
      </c>
      <c r="AH46" s="70">
        <v>50000</v>
      </c>
      <c r="AI46">
        <v>0.7</v>
      </c>
      <c r="AJ46" s="9">
        <f t="shared" si="130"/>
        <v>35000</v>
      </c>
      <c r="AL46" s="19">
        <v>3.73</v>
      </c>
      <c r="AM46" s="9"/>
      <c r="AN46" s="70">
        <f t="shared" si="54"/>
        <v>212610</v>
      </c>
      <c r="AO46" s="70">
        <v>57000</v>
      </c>
      <c r="AP46">
        <v>0.7</v>
      </c>
      <c r="AQ46" s="9">
        <f t="shared" si="131"/>
        <v>39900</v>
      </c>
      <c r="AS46" s="19">
        <v>3.73</v>
      </c>
      <c r="AT46" s="9"/>
      <c r="AU46" s="70">
        <f t="shared" si="56"/>
        <v>212610</v>
      </c>
      <c r="AV46" s="70">
        <v>57000</v>
      </c>
      <c r="AW46">
        <v>0.7</v>
      </c>
      <c r="AX46" s="9">
        <f t="shared" si="132"/>
        <v>39900</v>
      </c>
      <c r="AZ46" s="19">
        <v>3.73</v>
      </c>
      <c r="BA46" s="9"/>
      <c r="BB46" s="70">
        <f t="shared" si="58"/>
        <v>272290</v>
      </c>
      <c r="BC46" s="70">
        <v>73000</v>
      </c>
      <c r="BD46">
        <v>0.7</v>
      </c>
      <c r="BE46" s="9">
        <f t="shared" si="133"/>
        <v>51100</v>
      </c>
      <c r="BG46" s="19">
        <v>3.73</v>
      </c>
      <c r="BH46" s="9"/>
      <c r="BI46" s="70">
        <f t="shared" si="60"/>
        <v>279750</v>
      </c>
      <c r="BJ46" s="70">
        <v>75000</v>
      </c>
      <c r="BK46">
        <v>0.7</v>
      </c>
      <c r="BL46" s="9">
        <f t="shared" si="134"/>
        <v>52500</v>
      </c>
      <c r="BN46" s="19">
        <v>3.73</v>
      </c>
      <c r="BO46" s="9"/>
      <c r="BP46" s="70">
        <f t="shared" si="62"/>
        <v>253640</v>
      </c>
      <c r="BQ46" s="70">
        <v>68000</v>
      </c>
      <c r="BR46">
        <v>0.7</v>
      </c>
      <c r="BS46" s="9">
        <f t="shared" si="135"/>
        <v>47600</v>
      </c>
      <c r="BU46" s="19">
        <v>3.73</v>
      </c>
      <c r="BV46" s="9"/>
      <c r="BW46" s="70">
        <f t="shared" si="64"/>
        <v>175310</v>
      </c>
      <c r="BX46" s="70">
        <v>47000</v>
      </c>
      <c r="BY46">
        <v>0.7</v>
      </c>
      <c r="BZ46" s="9">
        <f t="shared" si="136"/>
        <v>32900</v>
      </c>
      <c r="CB46" s="19">
        <v>3.73</v>
      </c>
      <c r="CC46" s="9"/>
      <c r="CD46" s="70">
        <f t="shared" si="66"/>
        <v>175310</v>
      </c>
      <c r="CE46" s="70">
        <v>47000</v>
      </c>
      <c r="CF46">
        <v>0.7</v>
      </c>
      <c r="CG46" s="9">
        <f t="shared" si="67"/>
        <v>32900</v>
      </c>
      <c r="CI46" s="19">
        <v>3.73</v>
      </c>
      <c r="CJ46" s="9"/>
      <c r="CK46" s="9">
        <f t="shared" si="68"/>
        <v>186500</v>
      </c>
      <c r="CL46" s="9">
        <v>50000</v>
      </c>
      <c r="CM46">
        <v>0.7</v>
      </c>
      <c r="CN46" s="9">
        <f t="shared" si="69"/>
        <v>35000</v>
      </c>
      <c r="CP46" s="19">
        <v>3.73</v>
      </c>
      <c r="CQ46" s="9"/>
      <c r="CR46" s="9">
        <f t="shared" si="70"/>
        <v>186500</v>
      </c>
      <c r="CS46" s="9">
        <v>50000</v>
      </c>
      <c r="CT46">
        <v>0.7</v>
      </c>
      <c r="CU46" s="9">
        <f t="shared" si="71"/>
        <v>35000</v>
      </c>
      <c r="CW46" s="19">
        <f t="shared" si="137"/>
        <v>3.73</v>
      </c>
      <c r="CY46" s="9">
        <f t="shared" si="138"/>
        <v>2398390</v>
      </c>
      <c r="CZ46" s="9">
        <f t="shared" si="139"/>
        <v>643000</v>
      </c>
      <c r="DA46" s="8">
        <f t="shared" si="140"/>
        <v>0.7</v>
      </c>
      <c r="DB46" s="9">
        <f t="shared" si="141"/>
        <v>450100</v>
      </c>
    </row>
    <row r="47" spans="1:106" x14ac:dyDescent="0.25">
      <c r="A47" s="87"/>
      <c r="B47" s="18"/>
      <c r="C47" s="14" t="s">
        <v>24</v>
      </c>
      <c r="D47" s="18"/>
      <c r="E47" s="18"/>
      <c r="F47" s="18">
        <v>306710101</v>
      </c>
      <c r="Q47" s="19">
        <v>6.87</v>
      </c>
      <c r="S47" s="70">
        <f t="shared" si="49"/>
        <v>240450</v>
      </c>
      <c r="T47" s="70">
        <v>35000</v>
      </c>
      <c r="U47">
        <v>1.24</v>
      </c>
      <c r="V47" s="9">
        <f t="shared" si="128"/>
        <v>43400</v>
      </c>
      <c r="X47" s="19">
        <v>6.87</v>
      </c>
      <c r="Y47" s="9"/>
      <c r="Z47" s="70">
        <f t="shared" si="50"/>
        <v>329760</v>
      </c>
      <c r="AA47" s="70">
        <v>48000</v>
      </c>
      <c r="AB47">
        <v>1.24</v>
      </c>
      <c r="AC47" s="9">
        <f t="shared" si="129"/>
        <v>59520</v>
      </c>
      <c r="AE47" s="19">
        <v>6.87</v>
      </c>
      <c r="AF47" s="9"/>
      <c r="AG47" s="70">
        <f t="shared" si="52"/>
        <v>446550</v>
      </c>
      <c r="AH47" s="70">
        <v>65000</v>
      </c>
      <c r="AI47">
        <v>1.24</v>
      </c>
      <c r="AJ47" s="9">
        <f t="shared" si="130"/>
        <v>80600</v>
      </c>
      <c r="AL47" s="19">
        <v>6.87</v>
      </c>
      <c r="AM47" s="9"/>
      <c r="AN47" s="70">
        <f t="shared" si="54"/>
        <v>377850</v>
      </c>
      <c r="AO47" s="70">
        <v>55000</v>
      </c>
      <c r="AP47">
        <v>1.24</v>
      </c>
      <c r="AQ47" s="9">
        <f t="shared" si="131"/>
        <v>68200</v>
      </c>
      <c r="AS47" s="19">
        <v>6.87</v>
      </c>
      <c r="AT47" s="9"/>
      <c r="AU47" s="70">
        <f t="shared" si="56"/>
        <v>377850</v>
      </c>
      <c r="AV47" s="70">
        <v>55000</v>
      </c>
      <c r="AW47">
        <v>1.24</v>
      </c>
      <c r="AX47" s="9">
        <f t="shared" si="132"/>
        <v>68200</v>
      </c>
      <c r="AZ47" s="19">
        <v>6.87</v>
      </c>
      <c r="BA47" s="9"/>
      <c r="BB47" s="70">
        <f t="shared" si="58"/>
        <v>412200</v>
      </c>
      <c r="BC47" s="70">
        <v>60000</v>
      </c>
      <c r="BD47">
        <v>1.24</v>
      </c>
      <c r="BE47" s="9">
        <f t="shared" si="133"/>
        <v>74400</v>
      </c>
      <c r="BG47" s="19">
        <v>6.87</v>
      </c>
      <c r="BH47" s="9"/>
      <c r="BI47" s="70">
        <f t="shared" si="60"/>
        <v>425940</v>
      </c>
      <c r="BJ47" s="70">
        <v>62000</v>
      </c>
      <c r="BK47">
        <v>1.24</v>
      </c>
      <c r="BL47" s="9">
        <f t="shared" si="134"/>
        <v>76880</v>
      </c>
      <c r="BN47" s="19">
        <v>6.87</v>
      </c>
      <c r="BO47" s="9"/>
      <c r="BP47" s="70">
        <f t="shared" si="62"/>
        <v>425940</v>
      </c>
      <c r="BQ47" s="70">
        <v>62000</v>
      </c>
      <c r="BR47">
        <v>1.24</v>
      </c>
      <c r="BS47" s="9">
        <f t="shared" si="135"/>
        <v>76880</v>
      </c>
      <c r="BU47" s="19">
        <v>6.87</v>
      </c>
      <c r="BV47" s="9"/>
      <c r="BW47" s="70">
        <f t="shared" si="64"/>
        <v>357240</v>
      </c>
      <c r="BX47" s="70">
        <v>52000</v>
      </c>
      <c r="BY47">
        <v>1.24</v>
      </c>
      <c r="BZ47" s="9">
        <f t="shared" si="136"/>
        <v>64480</v>
      </c>
      <c r="CB47" s="19">
        <v>6.87</v>
      </c>
      <c r="CC47" s="9"/>
      <c r="CD47" s="70">
        <f t="shared" si="66"/>
        <v>274800</v>
      </c>
      <c r="CE47" s="70">
        <v>40000</v>
      </c>
      <c r="CF47">
        <v>1.24</v>
      </c>
      <c r="CG47" s="9">
        <f t="shared" si="67"/>
        <v>49600</v>
      </c>
      <c r="CI47" s="19">
        <v>6.87</v>
      </c>
      <c r="CJ47" s="9"/>
      <c r="CK47" s="9">
        <f t="shared" si="68"/>
        <v>309150</v>
      </c>
      <c r="CL47" s="9">
        <v>45000</v>
      </c>
      <c r="CM47">
        <v>1.24</v>
      </c>
      <c r="CN47" s="9">
        <f t="shared" si="69"/>
        <v>55800</v>
      </c>
      <c r="CP47" s="19">
        <v>6.87</v>
      </c>
      <c r="CQ47" s="9"/>
      <c r="CR47" s="9">
        <f t="shared" si="70"/>
        <v>274800</v>
      </c>
      <c r="CS47" s="9">
        <v>40000</v>
      </c>
      <c r="CT47">
        <v>1.24</v>
      </c>
      <c r="CU47" s="9">
        <f t="shared" si="71"/>
        <v>49600</v>
      </c>
      <c r="CW47" s="19">
        <f t="shared" si="137"/>
        <v>6.87</v>
      </c>
      <c r="CY47" s="9">
        <f t="shared" si="138"/>
        <v>4252530</v>
      </c>
      <c r="CZ47" s="9">
        <f t="shared" si="139"/>
        <v>619000</v>
      </c>
      <c r="DA47" s="8">
        <f t="shared" si="140"/>
        <v>1.24</v>
      </c>
      <c r="DB47" s="9">
        <f t="shared" si="141"/>
        <v>767560</v>
      </c>
    </row>
    <row r="48" spans="1:106" x14ac:dyDescent="0.25">
      <c r="A48" s="87"/>
      <c r="B48" s="18"/>
      <c r="C48" s="14" t="s">
        <v>25</v>
      </c>
      <c r="D48" s="18"/>
      <c r="E48" s="18"/>
      <c r="F48" s="18">
        <v>172000100</v>
      </c>
      <c r="Q48" s="19">
        <v>4.2300000000000004</v>
      </c>
      <c r="S48" s="70">
        <f t="shared" si="49"/>
        <v>105750.00000000001</v>
      </c>
      <c r="T48" s="70">
        <v>25000</v>
      </c>
      <c r="U48">
        <v>0.75</v>
      </c>
      <c r="V48" s="9">
        <f t="shared" si="128"/>
        <v>18750</v>
      </c>
      <c r="X48" s="19">
        <v>4.2300000000000004</v>
      </c>
      <c r="Y48" s="9"/>
      <c r="Z48" s="70">
        <f t="shared" si="50"/>
        <v>105750.00000000001</v>
      </c>
      <c r="AA48" s="70">
        <v>25000</v>
      </c>
      <c r="AB48">
        <v>0.75</v>
      </c>
      <c r="AC48" s="9">
        <f t="shared" si="129"/>
        <v>18750</v>
      </c>
      <c r="AE48" s="19">
        <v>4.2300000000000004</v>
      </c>
      <c r="AF48" s="9"/>
      <c r="AG48" s="70">
        <f t="shared" si="52"/>
        <v>148050.00000000003</v>
      </c>
      <c r="AH48" s="70">
        <v>35000</v>
      </c>
      <c r="AI48">
        <v>0.75</v>
      </c>
      <c r="AJ48" s="9">
        <f t="shared" si="130"/>
        <v>26250</v>
      </c>
      <c r="AL48" s="19">
        <v>4.2300000000000004</v>
      </c>
      <c r="AM48" s="9"/>
      <c r="AN48" s="70">
        <f t="shared" si="54"/>
        <v>160740.00000000003</v>
      </c>
      <c r="AO48" s="70">
        <v>38000</v>
      </c>
      <c r="AP48">
        <v>0.75</v>
      </c>
      <c r="AQ48" s="9">
        <f t="shared" si="131"/>
        <v>28500</v>
      </c>
      <c r="AS48" s="19">
        <v>4.2300000000000004</v>
      </c>
      <c r="AT48" s="9"/>
      <c r="AU48" s="70">
        <f t="shared" si="56"/>
        <v>156510.00000000003</v>
      </c>
      <c r="AV48" s="70">
        <v>37000</v>
      </c>
      <c r="AW48">
        <v>0.75</v>
      </c>
      <c r="AX48" s="9">
        <f t="shared" si="132"/>
        <v>27750</v>
      </c>
      <c r="AZ48" s="19">
        <v>4.2300000000000004</v>
      </c>
      <c r="BA48" s="9"/>
      <c r="BB48" s="70">
        <f t="shared" si="58"/>
        <v>156510.00000000003</v>
      </c>
      <c r="BC48" s="70">
        <v>37000</v>
      </c>
      <c r="BD48">
        <v>0.75</v>
      </c>
      <c r="BE48" s="9">
        <f t="shared" si="133"/>
        <v>27750</v>
      </c>
      <c r="BG48" s="19">
        <v>4.2300000000000004</v>
      </c>
      <c r="BH48" s="9"/>
      <c r="BI48" s="70">
        <f t="shared" si="60"/>
        <v>160740.00000000003</v>
      </c>
      <c r="BJ48" s="70">
        <v>38000</v>
      </c>
      <c r="BK48">
        <v>0.75</v>
      </c>
      <c r="BL48" s="9">
        <f t="shared" si="134"/>
        <v>28500</v>
      </c>
      <c r="BN48" s="19">
        <v>4.2300000000000004</v>
      </c>
      <c r="BO48" s="9"/>
      <c r="BP48" s="70">
        <f t="shared" si="62"/>
        <v>160740.00000000003</v>
      </c>
      <c r="BQ48" s="70">
        <v>38000</v>
      </c>
      <c r="BR48">
        <v>0.75</v>
      </c>
      <c r="BS48" s="9">
        <f t="shared" si="135"/>
        <v>28500</v>
      </c>
      <c r="BU48" s="19">
        <v>4.2300000000000004</v>
      </c>
      <c r="BV48" s="9"/>
      <c r="BW48" s="70">
        <f t="shared" si="64"/>
        <v>139590</v>
      </c>
      <c r="BX48" s="70">
        <v>33000</v>
      </c>
      <c r="BY48">
        <v>0.75</v>
      </c>
      <c r="BZ48" s="9">
        <f t="shared" si="136"/>
        <v>24750</v>
      </c>
      <c r="CB48" s="19">
        <v>4.2300000000000004</v>
      </c>
      <c r="CC48" s="9"/>
      <c r="CD48" s="70">
        <f t="shared" si="66"/>
        <v>126900.00000000001</v>
      </c>
      <c r="CE48" s="70">
        <v>30000</v>
      </c>
      <c r="CF48">
        <v>0.75</v>
      </c>
      <c r="CG48" s="9">
        <f t="shared" si="67"/>
        <v>22500</v>
      </c>
      <c r="CI48" s="19">
        <v>4.2300000000000004</v>
      </c>
      <c r="CJ48" s="9"/>
      <c r="CK48" s="9">
        <f t="shared" si="68"/>
        <v>148050.00000000003</v>
      </c>
      <c r="CL48" s="9">
        <v>35000</v>
      </c>
      <c r="CM48">
        <v>0.75</v>
      </c>
      <c r="CN48" s="9">
        <f t="shared" si="69"/>
        <v>26250</v>
      </c>
      <c r="CP48" s="19">
        <v>4.2300000000000004</v>
      </c>
      <c r="CQ48" s="9"/>
      <c r="CR48" s="9">
        <f t="shared" si="70"/>
        <v>101520.00000000001</v>
      </c>
      <c r="CS48" s="9">
        <v>24000</v>
      </c>
      <c r="CT48">
        <v>0.75</v>
      </c>
      <c r="CU48" s="9">
        <f t="shared" si="71"/>
        <v>18000</v>
      </c>
      <c r="CW48" s="19">
        <f t="shared" si="137"/>
        <v>4.2300000000000004</v>
      </c>
      <c r="CY48" s="9">
        <f t="shared" si="138"/>
        <v>1670850.0000000002</v>
      </c>
      <c r="CZ48" s="9">
        <f t="shared" si="139"/>
        <v>395000</v>
      </c>
      <c r="DA48" s="8">
        <f t="shared" si="140"/>
        <v>0.75</v>
      </c>
      <c r="DB48" s="9">
        <f t="shared" si="141"/>
        <v>296250</v>
      </c>
    </row>
    <row r="49" spans="1:106" x14ac:dyDescent="0.25">
      <c r="A49" s="87"/>
      <c r="B49" s="18"/>
      <c r="C49" s="14" t="s">
        <v>26</v>
      </c>
      <c r="D49" s="18"/>
      <c r="E49" s="18"/>
      <c r="F49" s="18">
        <v>306890001</v>
      </c>
      <c r="Q49" s="19">
        <v>5.87</v>
      </c>
      <c r="S49" s="70">
        <f t="shared" si="49"/>
        <v>82180</v>
      </c>
      <c r="T49" s="70">
        <v>14000</v>
      </c>
      <c r="U49">
        <v>1.24</v>
      </c>
      <c r="V49" s="9">
        <f t="shared" si="128"/>
        <v>17360</v>
      </c>
      <c r="X49" s="19">
        <v>5.87</v>
      </c>
      <c r="Y49" s="9"/>
      <c r="Z49" s="70">
        <f t="shared" si="50"/>
        <v>88050</v>
      </c>
      <c r="AA49" s="70">
        <v>15000</v>
      </c>
      <c r="AB49">
        <v>1.24</v>
      </c>
      <c r="AC49" s="9">
        <f t="shared" si="129"/>
        <v>18600</v>
      </c>
      <c r="AE49" s="19">
        <v>5.87</v>
      </c>
      <c r="AF49" s="9"/>
      <c r="AG49" s="70">
        <f t="shared" si="52"/>
        <v>176100</v>
      </c>
      <c r="AH49" s="70">
        <v>30000</v>
      </c>
      <c r="AI49">
        <v>1.24</v>
      </c>
      <c r="AJ49" s="9">
        <f t="shared" si="130"/>
        <v>37200</v>
      </c>
      <c r="AL49" s="19">
        <v>5.87</v>
      </c>
      <c r="AM49" s="9"/>
      <c r="AN49" s="70">
        <f t="shared" si="54"/>
        <v>170230</v>
      </c>
      <c r="AO49" s="70">
        <v>29000</v>
      </c>
      <c r="AP49">
        <v>1.24</v>
      </c>
      <c r="AQ49" s="9">
        <f t="shared" si="131"/>
        <v>35960</v>
      </c>
      <c r="AS49" s="19">
        <v>5.87</v>
      </c>
      <c r="AT49" s="9"/>
      <c r="AU49" s="70">
        <f t="shared" si="56"/>
        <v>170230</v>
      </c>
      <c r="AV49" s="70">
        <v>29000</v>
      </c>
      <c r="AW49">
        <v>1.24</v>
      </c>
      <c r="AX49" s="9">
        <f t="shared" si="132"/>
        <v>35960</v>
      </c>
      <c r="AZ49" s="19">
        <v>5.87</v>
      </c>
      <c r="BA49" s="9"/>
      <c r="BB49" s="70">
        <f t="shared" si="58"/>
        <v>170230</v>
      </c>
      <c r="BC49" s="70">
        <v>29000</v>
      </c>
      <c r="BD49">
        <v>1.24</v>
      </c>
      <c r="BE49" s="9">
        <f t="shared" si="133"/>
        <v>35960</v>
      </c>
      <c r="BG49" s="19">
        <v>5.87</v>
      </c>
      <c r="BH49" s="9"/>
      <c r="BI49" s="70">
        <f t="shared" si="60"/>
        <v>170230</v>
      </c>
      <c r="BJ49" s="70">
        <v>29000</v>
      </c>
      <c r="BK49">
        <v>1.24</v>
      </c>
      <c r="BL49" s="9">
        <f t="shared" si="134"/>
        <v>35960</v>
      </c>
      <c r="BN49" s="19">
        <v>5.87</v>
      </c>
      <c r="BO49" s="9"/>
      <c r="BP49" s="70">
        <f t="shared" si="62"/>
        <v>170230</v>
      </c>
      <c r="BQ49" s="70">
        <v>29000</v>
      </c>
      <c r="BR49">
        <v>1.24</v>
      </c>
      <c r="BS49" s="9">
        <f t="shared" si="135"/>
        <v>35960</v>
      </c>
      <c r="BU49" s="19">
        <v>5.87</v>
      </c>
      <c r="BV49" s="9"/>
      <c r="BW49" s="70">
        <f t="shared" si="64"/>
        <v>170230</v>
      </c>
      <c r="BX49" s="70">
        <v>29000</v>
      </c>
      <c r="BY49">
        <v>1.24</v>
      </c>
      <c r="BZ49" s="9">
        <f t="shared" si="136"/>
        <v>35960</v>
      </c>
      <c r="CB49" s="19">
        <v>5.87</v>
      </c>
      <c r="CC49" s="9"/>
      <c r="CD49" s="70">
        <f t="shared" si="66"/>
        <v>111530</v>
      </c>
      <c r="CE49" s="70">
        <v>19000</v>
      </c>
      <c r="CF49">
        <v>1.24</v>
      </c>
      <c r="CG49" s="9">
        <f t="shared" si="67"/>
        <v>23560</v>
      </c>
      <c r="CI49" s="19">
        <v>5.87</v>
      </c>
      <c r="CJ49" s="9"/>
      <c r="CK49" s="9">
        <f t="shared" si="68"/>
        <v>170230</v>
      </c>
      <c r="CL49" s="9">
        <v>29000</v>
      </c>
      <c r="CM49">
        <v>1.24</v>
      </c>
      <c r="CN49" s="9">
        <f t="shared" si="69"/>
        <v>35960</v>
      </c>
      <c r="CP49" s="19">
        <v>5.87</v>
      </c>
      <c r="CQ49" s="9"/>
      <c r="CR49" s="9">
        <f t="shared" si="70"/>
        <v>170230</v>
      </c>
      <c r="CS49" s="9">
        <v>29000</v>
      </c>
      <c r="CT49">
        <v>1.24</v>
      </c>
      <c r="CU49" s="9">
        <f t="shared" si="71"/>
        <v>35960</v>
      </c>
      <c r="CW49" s="19">
        <f t="shared" si="137"/>
        <v>5.87</v>
      </c>
      <c r="CY49" s="9">
        <f t="shared" si="138"/>
        <v>1819700</v>
      </c>
      <c r="CZ49" s="9">
        <f t="shared" si="139"/>
        <v>310000</v>
      </c>
      <c r="DA49" s="8">
        <f t="shared" si="140"/>
        <v>1.24</v>
      </c>
      <c r="DB49" s="9">
        <f t="shared" si="141"/>
        <v>384400</v>
      </c>
    </row>
    <row r="50" spans="1:106" x14ac:dyDescent="0.25">
      <c r="A50" s="87"/>
      <c r="B50" s="18"/>
      <c r="C50" s="15" t="s">
        <v>27</v>
      </c>
      <c r="D50" s="18"/>
      <c r="E50" s="18"/>
      <c r="F50" s="18">
        <v>187200101</v>
      </c>
      <c r="Q50" s="19">
        <v>3.78</v>
      </c>
      <c r="S50" s="70">
        <f t="shared" si="49"/>
        <v>30240</v>
      </c>
      <c r="T50" s="70">
        <v>8000</v>
      </c>
      <c r="U50">
        <v>0.9</v>
      </c>
      <c r="V50" s="9">
        <f t="shared" si="128"/>
        <v>7200</v>
      </c>
      <c r="X50" s="19">
        <v>3.78</v>
      </c>
      <c r="Y50" s="9"/>
      <c r="Z50" s="70">
        <f t="shared" si="50"/>
        <v>30240</v>
      </c>
      <c r="AA50" s="70">
        <v>8000</v>
      </c>
      <c r="AB50">
        <v>0.9</v>
      </c>
      <c r="AC50" s="9">
        <f t="shared" si="129"/>
        <v>7200</v>
      </c>
      <c r="AE50" s="19">
        <v>3.78</v>
      </c>
      <c r="AF50" s="9"/>
      <c r="AG50" s="70">
        <f t="shared" si="52"/>
        <v>37800</v>
      </c>
      <c r="AH50" s="70">
        <v>10000</v>
      </c>
      <c r="AI50">
        <v>0.9</v>
      </c>
      <c r="AJ50" s="9">
        <f t="shared" si="130"/>
        <v>9000</v>
      </c>
      <c r="AL50" s="19">
        <v>3.78</v>
      </c>
      <c r="AM50" s="9"/>
      <c r="AN50" s="70">
        <f t="shared" si="54"/>
        <v>34020</v>
      </c>
      <c r="AO50" s="70">
        <v>9000</v>
      </c>
      <c r="AP50">
        <v>0.9</v>
      </c>
      <c r="AQ50" s="9">
        <f t="shared" si="131"/>
        <v>8100</v>
      </c>
      <c r="AS50" s="19">
        <v>3.78</v>
      </c>
      <c r="AT50" s="9"/>
      <c r="AU50" s="70">
        <f t="shared" si="56"/>
        <v>37800</v>
      </c>
      <c r="AV50" s="70">
        <v>10000</v>
      </c>
      <c r="AW50">
        <v>0.9</v>
      </c>
      <c r="AX50" s="9">
        <f t="shared" si="132"/>
        <v>9000</v>
      </c>
      <c r="AZ50" s="19">
        <v>3.78</v>
      </c>
      <c r="BA50" s="9"/>
      <c r="BB50" s="70">
        <f t="shared" si="58"/>
        <v>37800</v>
      </c>
      <c r="BC50" s="70">
        <v>10000</v>
      </c>
      <c r="BD50">
        <v>0.9</v>
      </c>
      <c r="BE50" s="9">
        <f t="shared" si="133"/>
        <v>9000</v>
      </c>
      <c r="BG50" s="19">
        <v>3.78</v>
      </c>
      <c r="BH50" s="9"/>
      <c r="BI50" s="70">
        <f t="shared" si="60"/>
        <v>60480</v>
      </c>
      <c r="BJ50" s="70">
        <v>16000</v>
      </c>
      <c r="BK50">
        <v>0.9</v>
      </c>
      <c r="BL50" s="9">
        <f t="shared" si="134"/>
        <v>14400</v>
      </c>
      <c r="BN50" s="19">
        <v>3.78</v>
      </c>
      <c r="BO50" s="9"/>
      <c r="BP50" s="70">
        <f t="shared" si="62"/>
        <v>45360</v>
      </c>
      <c r="BQ50" s="70">
        <v>12000</v>
      </c>
      <c r="BR50">
        <v>0.9</v>
      </c>
      <c r="BS50" s="9">
        <f t="shared" si="135"/>
        <v>10800</v>
      </c>
      <c r="BU50" s="19">
        <v>3.78</v>
      </c>
      <c r="BV50" s="9"/>
      <c r="BW50" s="70">
        <f t="shared" si="64"/>
        <v>49140</v>
      </c>
      <c r="BX50" s="70">
        <v>13000</v>
      </c>
      <c r="BY50">
        <v>0.9</v>
      </c>
      <c r="BZ50" s="9">
        <f t="shared" si="136"/>
        <v>11700</v>
      </c>
      <c r="CB50" s="19">
        <v>3.78</v>
      </c>
      <c r="CC50" s="9"/>
      <c r="CD50" s="70">
        <f t="shared" si="66"/>
        <v>30240</v>
      </c>
      <c r="CE50" s="70">
        <v>8000</v>
      </c>
      <c r="CF50">
        <v>0.9</v>
      </c>
      <c r="CG50" s="9">
        <f t="shared" si="67"/>
        <v>7200</v>
      </c>
      <c r="CI50" s="19">
        <v>3.78</v>
      </c>
      <c r="CJ50" s="9"/>
      <c r="CK50" s="9">
        <f t="shared" si="68"/>
        <v>37800</v>
      </c>
      <c r="CL50" s="9">
        <v>10000</v>
      </c>
      <c r="CM50">
        <v>0.9</v>
      </c>
      <c r="CN50" s="9">
        <f t="shared" si="69"/>
        <v>9000</v>
      </c>
      <c r="CP50" s="19">
        <v>3.78</v>
      </c>
      <c r="CQ50" s="9"/>
      <c r="CR50" s="9">
        <f t="shared" si="70"/>
        <v>37800</v>
      </c>
      <c r="CS50" s="9">
        <v>10000</v>
      </c>
      <c r="CT50">
        <v>0.9</v>
      </c>
      <c r="CU50" s="9">
        <f t="shared" si="71"/>
        <v>9000</v>
      </c>
      <c r="CW50" s="19">
        <f t="shared" si="137"/>
        <v>3.78</v>
      </c>
      <c r="CY50" s="9">
        <f t="shared" si="138"/>
        <v>468720</v>
      </c>
      <c r="CZ50" s="9">
        <f t="shared" si="139"/>
        <v>124000</v>
      </c>
      <c r="DA50" s="8">
        <f t="shared" si="140"/>
        <v>0.9</v>
      </c>
      <c r="DB50" s="9">
        <f t="shared" si="141"/>
        <v>111600</v>
      </c>
    </row>
    <row r="51" spans="1:106" x14ac:dyDescent="0.25">
      <c r="A51" s="87"/>
      <c r="B51" s="18"/>
      <c r="C51" s="14" t="s">
        <v>28</v>
      </c>
      <c r="D51" s="18"/>
      <c r="E51" s="18"/>
      <c r="F51" s="18">
        <v>258052401</v>
      </c>
      <c r="Q51" s="19">
        <v>4.01</v>
      </c>
      <c r="S51" s="70">
        <f t="shared" si="49"/>
        <v>12030</v>
      </c>
      <c r="T51" s="70">
        <v>3000</v>
      </c>
      <c r="U51">
        <v>0.8</v>
      </c>
      <c r="V51" s="9">
        <f t="shared" si="128"/>
        <v>2400</v>
      </c>
      <c r="X51" s="19">
        <v>4.01</v>
      </c>
      <c r="Y51" s="9"/>
      <c r="Z51" s="70">
        <f t="shared" si="50"/>
        <v>12030</v>
      </c>
      <c r="AA51" s="70">
        <v>3000</v>
      </c>
      <c r="AB51">
        <v>0.8</v>
      </c>
      <c r="AC51" s="9">
        <f t="shared" si="129"/>
        <v>2400</v>
      </c>
      <c r="AE51" s="19">
        <v>4.01</v>
      </c>
      <c r="AF51" s="9"/>
      <c r="AG51" s="70">
        <f t="shared" si="52"/>
        <v>20050</v>
      </c>
      <c r="AH51" s="70">
        <v>5000</v>
      </c>
      <c r="AI51">
        <v>0.8</v>
      </c>
      <c r="AJ51" s="9">
        <f t="shared" si="130"/>
        <v>4000</v>
      </c>
      <c r="AL51" s="19">
        <v>4.01</v>
      </c>
      <c r="AM51" s="9"/>
      <c r="AN51" s="70">
        <f t="shared" si="54"/>
        <v>20050</v>
      </c>
      <c r="AO51" s="70">
        <v>5000</v>
      </c>
      <c r="AP51">
        <v>0.8</v>
      </c>
      <c r="AQ51" s="9">
        <f t="shared" si="131"/>
        <v>4000</v>
      </c>
      <c r="AS51" s="19">
        <v>4.01</v>
      </c>
      <c r="AT51" s="9"/>
      <c r="AU51" s="70">
        <f t="shared" si="56"/>
        <v>20050</v>
      </c>
      <c r="AV51" s="70">
        <v>5000</v>
      </c>
      <c r="AW51">
        <v>0.8</v>
      </c>
      <c r="AX51" s="9">
        <f t="shared" si="132"/>
        <v>4000</v>
      </c>
      <c r="AZ51" s="19">
        <v>4.01</v>
      </c>
      <c r="BA51" s="9"/>
      <c r="BB51" s="70">
        <f t="shared" si="58"/>
        <v>24060</v>
      </c>
      <c r="BC51" s="70">
        <v>6000</v>
      </c>
      <c r="BD51">
        <v>0.8</v>
      </c>
      <c r="BE51" s="9">
        <f t="shared" si="133"/>
        <v>4800</v>
      </c>
      <c r="BG51" s="19">
        <v>4.01</v>
      </c>
      <c r="BH51" s="9"/>
      <c r="BI51" s="70">
        <f t="shared" si="60"/>
        <v>24060</v>
      </c>
      <c r="BJ51" s="70">
        <v>6000</v>
      </c>
      <c r="BK51">
        <v>0.8</v>
      </c>
      <c r="BL51" s="9">
        <f t="shared" si="134"/>
        <v>4800</v>
      </c>
      <c r="BN51" s="19">
        <v>4.01</v>
      </c>
      <c r="BO51" s="9"/>
      <c r="BP51" s="70">
        <f t="shared" si="62"/>
        <v>16040</v>
      </c>
      <c r="BQ51" s="70">
        <v>4000</v>
      </c>
      <c r="BR51">
        <v>0.8</v>
      </c>
      <c r="BS51" s="9">
        <f t="shared" si="135"/>
        <v>3200</v>
      </c>
      <c r="BU51" s="19">
        <v>4.01</v>
      </c>
      <c r="BV51" s="9"/>
      <c r="BW51" s="70">
        <f t="shared" si="64"/>
        <v>24060</v>
      </c>
      <c r="BX51" s="70">
        <v>6000</v>
      </c>
      <c r="BY51">
        <v>0.8</v>
      </c>
      <c r="BZ51" s="9">
        <f t="shared" si="136"/>
        <v>4800</v>
      </c>
      <c r="CB51" s="19">
        <v>4.01</v>
      </c>
      <c r="CC51" s="9"/>
      <c r="CD51" s="70">
        <f t="shared" si="66"/>
        <v>16040</v>
      </c>
      <c r="CE51" s="70">
        <v>4000</v>
      </c>
      <c r="CF51">
        <v>0.8</v>
      </c>
      <c r="CG51" s="9">
        <f t="shared" si="67"/>
        <v>3200</v>
      </c>
      <c r="CI51" s="19">
        <v>4.01</v>
      </c>
      <c r="CJ51" s="9"/>
      <c r="CK51" s="9">
        <f t="shared" si="68"/>
        <v>16040</v>
      </c>
      <c r="CL51" s="9">
        <v>4000</v>
      </c>
      <c r="CM51">
        <v>0.8</v>
      </c>
      <c r="CN51" s="9">
        <f t="shared" si="69"/>
        <v>3200</v>
      </c>
      <c r="CP51" s="19">
        <v>4.01</v>
      </c>
      <c r="CQ51" s="9"/>
      <c r="CR51" s="9">
        <f t="shared" si="70"/>
        <v>16040</v>
      </c>
      <c r="CS51" s="9">
        <v>4000</v>
      </c>
      <c r="CT51">
        <v>0.8</v>
      </c>
      <c r="CU51" s="9">
        <f t="shared" si="71"/>
        <v>3200</v>
      </c>
      <c r="CW51" s="19">
        <f t="shared" si="137"/>
        <v>4.01</v>
      </c>
      <c r="CY51" s="9">
        <f t="shared" si="138"/>
        <v>220550</v>
      </c>
      <c r="CZ51" s="9">
        <f t="shared" si="139"/>
        <v>55000</v>
      </c>
      <c r="DA51" s="8">
        <f t="shared" si="140"/>
        <v>0.8</v>
      </c>
      <c r="DB51" s="9">
        <f t="shared" si="141"/>
        <v>44000</v>
      </c>
    </row>
    <row r="52" spans="1:106" x14ac:dyDescent="0.25">
      <c r="A52" s="87"/>
      <c r="B52" s="18"/>
      <c r="C52" s="14" t="s">
        <v>29</v>
      </c>
      <c r="D52" s="18"/>
      <c r="E52" s="18"/>
      <c r="F52" s="18">
        <v>258170101</v>
      </c>
      <c r="R52"/>
      <c r="S52" s="70"/>
      <c r="T52" s="70"/>
      <c r="U52" s="71">
        <v>0.89</v>
      </c>
      <c r="V52" s="9">
        <f t="shared" si="128"/>
        <v>0</v>
      </c>
      <c r="Z52" s="70">
        <f t="shared" si="50"/>
        <v>0</v>
      </c>
      <c r="AA52" s="70">
        <v>0</v>
      </c>
      <c r="AB52" s="71">
        <v>0.89</v>
      </c>
      <c r="AC52" s="9">
        <f t="shared" si="129"/>
        <v>0</v>
      </c>
      <c r="AE52" s="19"/>
      <c r="AG52" s="70">
        <f t="shared" si="52"/>
        <v>0</v>
      </c>
      <c r="AH52" s="70">
        <v>0</v>
      </c>
      <c r="AI52" s="71">
        <v>0.89</v>
      </c>
      <c r="AJ52" s="9">
        <f t="shared" si="130"/>
        <v>0</v>
      </c>
      <c r="AL52" s="19"/>
      <c r="AN52" s="70">
        <f t="shared" si="54"/>
        <v>0</v>
      </c>
      <c r="AO52" s="70">
        <v>0</v>
      </c>
      <c r="AP52" s="71">
        <v>0.89</v>
      </c>
      <c r="AQ52" s="9">
        <f t="shared" si="131"/>
        <v>0</v>
      </c>
      <c r="AS52" s="19"/>
      <c r="AU52" s="70">
        <f t="shared" si="56"/>
        <v>0</v>
      </c>
      <c r="AV52" s="70">
        <v>0</v>
      </c>
      <c r="AW52" s="71">
        <v>0.89</v>
      </c>
      <c r="AX52" s="9">
        <f t="shared" si="132"/>
        <v>0</v>
      </c>
      <c r="AZ52" s="19"/>
      <c r="BB52" s="70">
        <f t="shared" si="58"/>
        <v>0</v>
      </c>
      <c r="BC52" s="70"/>
      <c r="BD52" s="71">
        <v>0.89</v>
      </c>
      <c r="BE52" s="9">
        <f t="shared" si="133"/>
        <v>0</v>
      </c>
      <c r="BG52" s="19"/>
      <c r="BI52" s="70">
        <f t="shared" si="60"/>
        <v>0</v>
      </c>
      <c r="BJ52" s="70">
        <v>0</v>
      </c>
      <c r="BK52" s="71">
        <v>0.89</v>
      </c>
      <c r="BL52" s="9">
        <f t="shared" si="134"/>
        <v>0</v>
      </c>
      <c r="BN52" s="19"/>
      <c r="BP52" s="70">
        <f t="shared" si="62"/>
        <v>0</v>
      </c>
      <c r="BQ52" s="70"/>
      <c r="BR52" s="71">
        <v>0.89</v>
      </c>
      <c r="BS52" s="9">
        <f t="shared" si="135"/>
        <v>0</v>
      </c>
      <c r="BU52" s="19"/>
      <c r="BW52" s="70">
        <f t="shared" si="64"/>
        <v>0</v>
      </c>
      <c r="BX52" s="70"/>
      <c r="BY52" s="71">
        <v>0.89</v>
      </c>
      <c r="BZ52" s="9">
        <f t="shared" si="136"/>
        <v>0</v>
      </c>
      <c r="CB52" s="19"/>
      <c r="CD52" s="70"/>
      <c r="CE52" s="70"/>
      <c r="CF52" s="71">
        <v>0.89</v>
      </c>
      <c r="CG52" s="9"/>
      <c r="CI52" s="19"/>
      <c r="CK52" s="9">
        <f t="shared" si="68"/>
        <v>0</v>
      </c>
      <c r="CL52" s="9">
        <v>0</v>
      </c>
      <c r="CM52" s="71">
        <v>0.89</v>
      </c>
      <c r="CN52" s="9">
        <f t="shared" si="69"/>
        <v>0</v>
      </c>
      <c r="CP52" s="19"/>
      <c r="CR52" s="9">
        <f t="shared" si="70"/>
        <v>0</v>
      </c>
      <c r="CS52" s="9">
        <v>0</v>
      </c>
      <c r="CT52" s="71">
        <v>0.89</v>
      </c>
      <c r="CU52" s="9">
        <f t="shared" si="71"/>
        <v>0</v>
      </c>
      <c r="CW52" s="19" t="e">
        <f t="shared" si="137"/>
        <v>#DIV/0!</v>
      </c>
      <c r="CY52" s="9">
        <f t="shared" si="138"/>
        <v>0</v>
      </c>
      <c r="CZ52" s="9">
        <f t="shared" si="139"/>
        <v>0</v>
      </c>
      <c r="DA52" s="8" t="e">
        <f t="shared" si="140"/>
        <v>#DIV/0!</v>
      </c>
      <c r="DB52" s="9">
        <f t="shared" si="141"/>
        <v>0</v>
      </c>
    </row>
    <row r="53" spans="1:106" x14ac:dyDescent="0.25">
      <c r="A53" s="18" t="s">
        <v>32</v>
      </c>
      <c r="B53" s="18"/>
      <c r="C53" s="18"/>
      <c r="D53" s="18"/>
      <c r="E53" s="18"/>
      <c r="F53" s="18"/>
      <c r="P53" s="8">
        <f>R53/T53</f>
        <v>5.0737047014300494</v>
      </c>
      <c r="Q53" s="8">
        <v>4.8058233880716976</v>
      </c>
      <c r="R53" s="70">
        <f>S53/0.9727</f>
        <v>1528199.8560707308</v>
      </c>
      <c r="S53" s="70">
        <f>S51+S50+S49+S48+S47+S46+S27+S7</f>
        <v>1486480</v>
      </c>
      <c r="T53" s="70">
        <f>T51+T50+T49+T48+T47+T46+T27+T7</f>
        <v>301200</v>
      </c>
      <c r="U53" s="75">
        <f>V53/T53</f>
        <v>0.94307104913678619</v>
      </c>
      <c r="V53" s="70">
        <f>V52+V51+V50+V49+V48+V47+V46+V27+V7</f>
        <v>284053</v>
      </c>
      <c r="W53" s="8">
        <f>Y53/AA53</f>
        <v>5.1917041282267515</v>
      </c>
      <c r="X53" s="8">
        <v>4.8058233880716976</v>
      </c>
      <c r="Y53" s="70">
        <f>Z53/0.9727</f>
        <v>1766217.7444227408</v>
      </c>
      <c r="Z53" s="70">
        <f>Z51+Z50+Z49+Z48+Z47+Z46+Z27+Z7</f>
        <v>1718000</v>
      </c>
      <c r="AA53" s="70">
        <f>AA51+AA50+AA49+AA48+AA47+AA46+AA27+AA7</f>
        <v>340200</v>
      </c>
      <c r="AB53" s="75">
        <f>AC53/AA53</f>
        <v>0.95200764256319814</v>
      </c>
      <c r="AC53" s="70">
        <f>AC51+AC50+AC49+AC48+AC47+AC46+AC27+AC7</f>
        <v>323873</v>
      </c>
      <c r="AD53" s="8">
        <f>AF53/AH53</f>
        <v>5.2549650103000189</v>
      </c>
      <c r="AE53" s="8">
        <v>4.8058233880716976</v>
      </c>
      <c r="AF53" s="70">
        <f>AG53/0.9727</f>
        <v>2853708.7488434254</v>
      </c>
      <c r="AG53" s="70">
        <f>AG51+AG50+AG49+AG48+AG47+AG46+AG27+AG7</f>
        <v>2775802.5</v>
      </c>
      <c r="AH53" s="74">
        <f>AH51+AH50+AH49+AH48+AH47+AH46+AH27+AH7</f>
        <v>543050</v>
      </c>
      <c r="AI53" s="70">
        <v>0.94699999999999995</v>
      </c>
      <c r="AJ53" s="70">
        <f>AJ51+AJ50+AJ49+AJ48+AJ47+AJ46+AJ27+AJ7</f>
        <v>525811.5</v>
      </c>
      <c r="AK53" s="8">
        <f>AM53/AO53</f>
        <v>5.2377131380180382</v>
      </c>
      <c r="AL53" s="8">
        <v>4.8058233880716976</v>
      </c>
      <c r="AM53" s="70">
        <f>AN53/0.9727</f>
        <v>2700041.1226482987</v>
      </c>
      <c r="AN53" s="70">
        <f>AN51+AN50+AN49+AN48+AN47+AN46+AN27+AN7</f>
        <v>2626330</v>
      </c>
      <c r="AO53" s="70">
        <f>AO51+AO50+AO49+AO48+AO47+AO46+AO27+AO7</f>
        <v>515500</v>
      </c>
      <c r="AP53" s="70">
        <f>0.897152673052962*0.982</f>
        <v>0.88100392493800861</v>
      </c>
      <c r="AQ53" s="70">
        <f>AQ51+AQ50+AQ49+AQ48+AQ47+AQ46+AQ27+AQ7</f>
        <v>493513</v>
      </c>
      <c r="AR53" s="8">
        <f>AT53/AV53</f>
        <v>5.1667651244196069</v>
      </c>
      <c r="AS53" s="8">
        <v>4.8058233880716976</v>
      </c>
      <c r="AT53" s="70">
        <f>AU53/0.9727</f>
        <v>2594491.1072273054</v>
      </c>
      <c r="AU53" s="70">
        <f t="shared" ref="AU53:AX53" si="143">AU51+AU50+AU49+AU48+AU47+AU46+AU27+AU7</f>
        <v>2523661.5</v>
      </c>
      <c r="AV53" s="70">
        <f t="shared" si="143"/>
        <v>502150</v>
      </c>
      <c r="AW53" s="70">
        <f>0.882844116153249*0.982</f>
        <v>0.86695292206249053</v>
      </c>
      <c r="AX53" s="70">
        <f t="shared" si="143"/>
        <v>482413.5</v>
      </c>
      <c r="AY53" s="8">
        <f>BA53/BC53</f>
        <v>5.2241607768650855</v>
      </c>
      <c r="AZ53" s="8">
        <v>4.8058233880716976</v>
      </c>
      <c r="BA53" s="70">
        <f>BB53/0.9727</f>
        <v>3021915.8013776089</v>
      </c>
      <c r="BB53" s="70">
        <f t="shared" ref="BB53:BC53" si="144">BB51+BB50+BB49+BB48+BB47+BB46+BB27+BB7</f>
        <v>2939417.5</v>
      </c>
      <c r="BC53" s="74">
        <f t="shared" si="144"/>
        <v>578450</v>
      </c>
      <c r="BD53" s="70">
        <v>0.89760734622565552</v>
      </c>
      <c r="BE53" s="9">
        <f t="shared" ref="BE53" si="145">BD53*BC53</f>
        <v>519220.96942423045</v>
      </c>
      <c r="BF53" s="8">
        <f>BH53/BJ53</f>
        <v>5.2526710307752564</v>
      </c>
      <c r="BG53" s="8">
        <v>4.8058233880716976</v>
      </c>
      <c r="BH53" s="70">
        <f>BI53/0.9727</f>
        <v>3230130.0503752441</v>
      </c>
      <c r="BI53" s="70">
        <f t="shared" ref="BI53:BJ53" si="146">BI51+BI50+BI49+BI48+BI47+BI46+BI27+BI7</f>
        <v>3141947.5</v>
      </c>
      <c r="BJ53" s="70">
        <f t="shared" si="146"/>
        <v>614950</v>
      </c>
      <c r="BK53" s="70">
        <v>1.0704997310693993</v>
      </c>
      <c r="BL53" s="9">
        <f t="shared" ref="BL53" si="147">BK53*BJ53</f>
        <v>658303.80962112709</v>
      </c>
      <c r="BM53" s="8">
        <f>BO53/BQ53</f>
        <v>5.339769304158593</v>
      </c>
      <c r="BN53" s="8">
        <v>4.8058233880716976</v>
      </c>
      <c r="BO53" s="70">
        <f>BP53/0.9727</f>
        <v>3171555.9782049963</v>
      </c>
      <c r="BP53" s="70">
        <f t="shared" ref="BP53:BS53" si="148">BP51+BP50+BP49+BP48+BP47+BP46+BP27+BP7</f>
        <v>3084972.5</v>
      </c>
      <c r="BQ53" s="70">
        <f t="shared" si="148"/>
        <v>593950</v>
      </c>
      <c r="BR53" s="70">
        <v>1.0218787068907973</v>
      </c>
      <c r="BS53" s="70">
        <f t="shared" si="148"/>
        <v>575326.5</v>
      </c>
      <c r="BT53" s="8">
        <f>BV53/BX53</f>
        <v>5.3233315404018562</v>
      </c>
      <c r="BU53" s="8">
        <v>4.8058233880716976</v>
      </c>
      <c r="BV53" s="70">
        <f>BW53/0.9727</f>
        <v>2783836.2290531509</v>
      </c>
      <c r="BW53" s="70">
        <f t="shared" ref="BW53:BZ53" si="149">BW51+BW50+BW49+BW48+BW47+BW46+BW27+BW7</f>
        <v>2707837.5</v>
      </c>
      <c r="BX53" s="74">
        <f t="shared" si="149"/>
        <v>522950</v>
      </c>
      <c r="BY53" s="70">
        <v>0.97229048473197743</v>
      </c>
      <c r="BZ53" s="70">
        <f t="shared" si="149"/>
        <v>505106.5</v>
      </c>
      <c r="CA53" s="8">
        <f>CC53/CE53</f>
        <v>5.3195873406315348</v>
      </c>
      <c r="CB53" s="8">
        <v>4.8058233880716976</v>
      </c>
      <c r="CC53" s="70">
        <f>CD53/0.9727</f>
        <v>2253377.1974915182</v>
      </c>
      <c r="CD53" s="70">
        <f>CD51+CD50+CD49+CD48+CD47+CD46+CD27+CD7</f>
        <v>2191860</v>
      </c>
      <c r="CE53" s="70">
        <f t="shared" ref="CE53:CG53" si="150">CE51+CE50+CE49+CE48+CE47+CE46+CE27+CE7</f>
        <v>423600</v>
      </c>
      <c r="CF53" s="75">
        <v>0.99649768031955088</v>
      </c>
      <c r="CG53" s="70">
        <f t="shared" si="150"/>
        <v>402623</v>
      </c>
      <c r="CH53" s="8">
        <f>CJ53/CL53</f>
        <v>5.2705371727135972</v>
      </c>
      <c r="CI53" s="8">
        <v>4.8058233880716976</v>
      </c>
      <c r="CJ53" s="70">
        <f>CK53/0.9727</f>
        <v>2202030.430759741</v>
      </c>
      <c r="CK53" s="70">
        <f t="shared" ref="CK53:CN53" si="151">CK51+CK50+CK49+CK48+CK47+CK46+CK27+CK7</f>
        <v>2141915</v>
      </c>
      <c r="CL53" s="70">
        <f t="shared" si="151"/>
        <v>417800</v>
      </c>
      <c r="CM53" s="75">
        <v>0.99649768031955088</v>
      </c>
      <c r="CN53" s="70">
        <f t="shared" si="151"/>
        <v>399771</v>
      </c>
      <c r="CO53" s="8">
        <f>CQ53/CS53</f>
        <v>5.2549988284518925</v>
      </c>
      <c r="CP53" s="8">
        <v>4.8058233880716976</v>
      </c>
      <c r="CQ53" s="70">
        <f>CR53/0.9727</f>
        <v>1835571.0907782461</v>
      </c>
      <c r="CR53" s="70">
        <f t="shared" ref="CR53:CS53" si="152">CR51+CR50+CR49+CR48+CR47+CR46+CR27+CR7</f>
        <v>1785460</v>
      </c>
      <c r="CS53" s="70">
        <f t="shared" si="152"/>
        <v>349300</v>
      </c>
      <c r="CT53" s="75">
        <v>0.99649768031955088</v>
      </c>
      <c r="CU53" s="70">
        <f t="shared" ref="CU53" si="153">CU51+CU50+CU49+CU48+CU47+CU46+CU27+CU7</f>
        <v>336186</v>
      </c>
      <c r="CV53" s="9"/>
      <c r="CW53" s="8">
        <f t="shared" si="72"/>
        <v>5.1066409496589573</v>
      </c>
      <c r="CX53" s="70">
        <f>CY53/0.9727</f>
        <v>29941075.357253008</v>
      </c>
      <c r="CY53" s="70">
        <f>CY52+CY51+CY50+CY49+CY48+CY47+CY46+CY27+CY7</f>
        <v>29123684</v>
      </c>
      <c r="CZ53" s="70">
        <f>CZ52+CZ51+CZ50+CZ49+CZ48+CZ47+CZ46+CZ27+CZ7</f>
        <v>5703100</v>
      </c>
      <c r="DA53" s="8">
        <f t="shared" si="140"/>
        <v>0.96060037523452158</v>
      </c>
      <c r="DB53" s="70">
        <f>DB52+DB51+DB50+DB49+DB48+DB47+DB46+DB27+DB7</f>
        <v>5478400</v>
      </c>
    </row>
  </sheetData>
  <mergeCells count="22">
    <mergeCell ref="AK4:AP5"/>
    <mergeCell ref="F3:G3"/>
    <mergeCell ref="I4:O5"/>
    <mergeCell ref="P4:U5"/>
    <mergeCell ref="W4:AB5"/>
    <mergeCell ref="AD4:AI5"/>
    <mergeCell ref="C27:C45"/>
    <mergeCell ref="CH4:CM5"/>
    <mergeCell ref="CO4:CT5"/>
    <mergeCell ref="CV4:DA5"/>
    <mergeCell ref="A7:A52"/>
    <mergeCell ref="C7:C26"/>
    <mergeCell ref="D7:F7"/>
    <mergeCell ref="D8:D12"/>
    <mergeCell ref="E8:F8"/>
    <mergeCell ref="D13:D23"/>
    <mergeCell ref="AR4:AW5"/>
    <mergeCell ref="AY4:BD5"/>
    <mergeCell ref="BF4:BK5"/>
    <mergeCell ref="BM4:BR5"/>
    <mergeCell ref="BT4:BY5"/>
    <mergeCell ref="CA4:CF5"/>
  </mergeCells>
  <conditionalFormatting sqref="F9:F52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presupuesto 2023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 Vilcoq</dc:creator>
  <cp:lastModifiedBy>Alexei Souzdalenko</cp:lastModifiedBy>
  <cp:lastPrinted>2022-11-17T13:13:31Z</cp:lastPrinted>
  <dcterms:created xsi:type="dcterms:W3CDTF">2022-08-11T15:41:04Z</dcterms:created>
  <dcterms:modified xsi:type="dcterms:W3CDTF">2023-05-12T11:11:52Z</dcterms:modified>
</cp:coreProperties>
</file>